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leine\Documentos\QUINIELA-VENECA\"/>
    </mc:Choice>
  </mc:AlternateContent>
  <xr:revisionPtr revIDLastSave="0" documentId="13_ncr:1_{4F0A6CA7-DF0C-469E-AE1E-CAF0CC9C5482}" xr6:coauthVersionLast="47" xr6:coauthVersionMax="47" xr10:uidLastSave="{00000000-0000-0000-0000-000000000000}"/>
  <bookViews>
    <workbookView xWindow="-120" yWindow="-120" windowWidth="29040" windowHeight="15720" activeTab="10" xr2:uid="{A1A07F19-1258-4827-8AF7-173CDFEC396E}"/>
  </bookViews>
  <sheets>
    <sheet name="Normas" sheetId="23" r:id="rId1"/>
    <sheet name="A" sheetId="4" r:id="rId2"/>
    <sheet name="B" sheetId="44" r:id="rId3"/>
    <sheet name="C" sheetId="45" r:id="rId4"/>
    <sheet name="D" sheetId="46" r:id="rId5"/>
    <sheet name="Cuartos" sheetId="33" r:id="rId6"/>
    <sheet name="Semis" sheetId="34" r:id="rId7"/>
    <sheet name="Final" sheetId="35" r:id="rId8"/>
    <sheet name="Aux" sheetId="1" state="hidden" r:id="rId9"/>
    <sheet name="ClasificaciónPorra" sheetId="39" r:id="rId10"/>
    <sheet name="Seguimiento" sheetId="40" r:id="rId11"/>
    <sheet name="TotalApuestas" sheetId="37" r:id="rId12"/>
    <sheet name="Resultado" sheetId="38" r:id="rId13"/>
    <sheet name="Data" sheetId="36" r:id="rId14"/>
  </sheets>
  <definedNames>
    <definedName name="_xlnm._FilterDatabase" localSheetId="8" hidden="1">Aux!$E$1:$O$33</definedName>
    <definedName name="DatosExternos_1" localSheetId="11" hidden="1">TotalApuestas!$A$1:$DO$10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6" i="23" l="1"/>
  <c r="D13" i="23"/>
  <c r="D10" i="23"/>
  <c r="D7" i="23"/>
  <c r="D6" i="23"/>
  <c r="D27" i="23"/>
  <c r="D26" i="23"/>
  <c r="D25" i="23"/>
  <c r="D24" i="23"/>
  <c r="D23" i="23"/>
  <c r="D22" i="23"/>
  <c r="CQ51" i="38" l="1"/>
  <c r="CQ50" i="38"/>
  <c r="CQ49" i="38"/>
  <c r="CQ48" i="38"/>
  <c r="CQ47" i="38"/>
  <c r="CQ46" i="38"/>
  <c r="CQ45" i="38"/>
  <c r="CQ44" i="38"/>
  <c r="CQ43" i="38"/>
  <c r="CQ42" i="38"/>
  <c r="CQ41" i="38"/>
  <c r="CQ40" i="38"/>
  <c r="CQ39" i="38"/>
  <c r="CQ38" i="38"/>
  <c r="CQ37" i="38"/>
  <c r="CQ36" i="38"/>
  <c r="CQ35" i="38"/>
  <c r="CQ34" i="38"/>
  <c r="CQ33" i="38"/>
  <c r="CQ32" i="38"/>
  <c r="CQ31" i="38"/>
  <c r="CQ30" i="38"/>
  <c r="CQ29" i="38"/>
  <c r="CQ28" i="38"/>
  <c r="CQ27" i="38"/>
  <c r="CQ26" i="38"/>
  <c r="CQ25" i="38"/>
  <c r="CQ24" i="38"/>
  <c r="CQ23" i="38"/>
  <c r="CQ22" i="38"/>
  <c r="CQ21" i="38"/>
  <c r="CQ20" i="38"/>
  <c r="CQ19" i="38"/>
  <c r="CQ18" i="38"/>
  <c r="CQ17" i="38"/>
  <c r="CQ16" i="38"/>
  <c r="CU16" i="38"/>
  <c r="CV16" i="38"/>
  <c r="CW16" i="38"/>
  <c r="CX16" i="38"/>
  <c r="CY16" i="38"/>
  <c r="CZ16" i="38"/>
  <c r="DA16" i="38"/>
  <c r="DB16" i="38"/>
  <c r="DC16" i="38"/>
  <c r="DD16" i="38"/>
  <c r="DE16" i="38"/>
  <c r="DF16" i="38"/>
  <c r="DG16" i="38"/>
  <c r="DH16" i="38"/>
  <c r="DI16" i="38"/>
  <c r="DJ16" i="38"/>
  <c r="DK16" i="38"/>
  <c r="DL16" i="38"/>
  <c r="DM16" i="38"/>
  <c r="DN16" i="38"/>
  <c r="DO16" i="38"/>
  <c r="CU17" i="38"/>
  <c r="CV17" i="38"/>
  <c r="CW17" i="38"/>
  <c r="CX17" i="38"/>
  <c r="CY17" i="38"/>
  <c r="CZ17" i="38"/>
  <c r="DA17" i="38"/>
  <c r="DB17" i="38"/>
  <c r="DC17" i="38"/>
  <c r="DD17" i="38"/>
  <c r="DE17" i="38"/>
  <c r="DF17" i="38"/>
  <c r="DG17" i="38"/>
  <c r="DH17" i="38"/>
  <c r="DI17" i="38"/>
  <c r="DJ17" i="38"/>
  <c r="DK17" i="38"/>
  <c r="DL17" i="38"/>
  <c r="DM17" i="38"/>
  <c r="DN17" i="38"/>
  <c r="DO17" i="38"/>
  <c r="CU18" i="38"/>
  <c r="CV18" i="38"/>
  <c r="CW18" i="38"/>
  <c r="CX18" i="38"/>
  <c r="CY18" i="38"/>
  <c r="CZ18" i="38"/>
  <c r="DA18" i="38"/>
  <c r="DB18" i="38"/>
  <c r="DC18" i="38"/>
  <c r="DD18" i="38"/>
  <c r="DE18" i="38"/>
  <c r="DF18" i="38"/>
  <c r="DG18" i="38"/>
  <c r="DH18" i="38"/>
  <c r="DI18" i="38"/>
  <c r="DJ18" i="38"/>
  <c r="DK18" i="38"/>
  <c r="DL18" i="38"/>
  <c r="DM18" i="38"/>
  <c r="DN18" i="38"/>
  <c r="DO18" i="38"/>
  <c r="CU19" i="38"/>
  <c r="CV19" i="38"/>
  <c r="CW19" i="38"/>
  <c r="CX19" i="38"/>
  <c r="CY19" i="38"/>
  <c r="CZ19" i="38"/>
  <c r="DA19" i="38"/>
  <c r="DB19" i="38"/>
  <c r="DC19" i="38"/>
  <c r="DD19" i="38"/>
  <c r="DE19" i="38"/>
  <c r="DF19" i="38"/>
  <c r="DG19" i="38"/>
  <c r="DH19" i="38"/>
  <c r="DI19" i="38"/>
  <c r="DJ19" i="38"/>
  <c r="DK19" i="38"/>
  <c r="DL19" i="38"/>
  <c r="DM19" i="38"/>
  <c r="DN19" i="38"/>
  <c r="DO19" i="38"/>
  <c r="CU20" i="38"/>
  <c r="CV20" i="38"/>
  <c r="CW20" i="38"/>
  <c r="CX20" i="38"/>
  <c r="CY20" i="38"/>
  <c r="CZ20" i="38"/>
  <c r="DA20" i="38"/>
  <c r="DB20" i="38"/>
  <c r="DC20" i="38"/>
  <c r="DD20" i="38"/>
  <c r="DE20" i="38"/>
  <c r="DF20" i="38"/>
  <c r="DG20" i="38"/>
  <c r="DH20" i="38"/>
  <c r="DI20" i="38"/>
  <c r="DJ20" i="38"/>
  <c r="DK20" i="38"/>
  <c r="DL20" i="38"/>
  <c r="DM20" i="38"/>
  <c r="DN20" i="38"/>
  <c r="DO20" i="38"/>
  <c r="CU21" i="38"/>
  <c r="CV21" i="38"/>
  <c r="CW21" i="38"/>
  <c r="CX21" i="38"/>
  <c r="CY21" i="38"/>
  <c r="CZ21" i="38"/>
  <c r="DA21" i="38"/>
  <c r="DB21" i="38"/>
  <c r="DC21" i="38"/>
  <c r="DD21" i="38"/>
  <c r="DE21" i="38"/>
  <c r="DF21" i="38"/>
  <c r="DG21" i="38"/>
  <c r="DH21" i="38"/>
  <c r="DI21" i="38"/>
  <c r="DJ21" i="38"/>
  <c r="DK21" i="38"/>
  <c r="DL21" i="38"/>
  <c r="DM21" i="38"/>
  <c r="DN21" i="38"/>
  <c r="DO21" i="38"/>
  <c r="CU22" i="38"/>
  <c r="CV22" i="38"/>
  <c r="CW22" i="38"/>
  <c r="CX22" i="38"/>
  <c r="CY22" i="38"/>
  <c r="CZ22" i="38"/>
  <c r="DA22" i="38"/>
  <c r="DB22" i="38"/>
  <c r="DC22" i="38"/>
  <c r="DD22" i="38"/>
  <c r="DE22" i="38"/>
  <c r="DF22" i="38"/>
  <c r="DG22" i="38"/>
  <c r="DH22" i="38"/>
  <c r="DI22" i="38"/>
  <c r="DJ22" i="38"/>
  <c r="DK22" i="38"/>
  <c r="DL22" i="38"/>
  <c r="DM22" i="38"/>
  <c r="DN22" i="38"/>
  <c r="DO22" i="38"/>
  <c r="CU23" i="38"/>
  <c r="CV23" i="38"/>
  <c r="CW23" i="38"/>
  <c r="CX23" i="38"/>
  <c r="CY23" i="38"/>
  <c r="CZ23" i="38"/>
  <c r="DA23" i="38"/>
  <c r="DB23" i="38"/>
  <c r="DC23" i="38"/>
  <c r="DD23" i="38"/>
  <c r="DE23" i="38"/>
  <c r="DF23" i="38"/>
  <c r="DG23" i="38"/>
  <c r="DH23" i="38"/>
  <c r="DI23" i="38"/>
  <c r="DJ23" i="38"/>
  <c r="DK23" i="38"/>
  <c r="DL23" i="38"/>
  <c r="DM23" i="38"/>
  <c r="DN23" i="38"/>
  <c r="DO23" i="38"/>
  <c r="CU24" i="38"/>
  <c r="CV24" i="38"/>
  <c r="CW24" i="38"/>
  <c r="CX24" i="38"/>
  <c r="CY24" i="38"/>
  <c r="CZ24" i="38"/>
  <c r="DA24" i="38"/>
  <c r="DB24" i="38"/>
  <c r="DC24" i="38"/>
  <c r="DD24" i="38"/>
  <c r="DE24" i="38"/>
  <c r="DF24" i="38"/>
  <c r="DG24" i="38"/>
  <c r="DH24" i="38"/>
  <c r="DI24" i="38"/>
  <c r="DJ24" i="38"/>
  <c r="DK24" i="38"/>
  <c r="DL24" i="38"/>
  <c r="DM24" i="38"/>
  <c r="DN24" i="38"/>
  <c r="DO24" i="38"/>
  <c r="CU25" i="38"/>
  <c r="CV25" i="38"/>
  <c r="CW25" i="38"/>
  <c r="CX25" i="38"/>
  <c r="CY25" i="38"/>
  <c r="CZ25" i="38"/>
  <c r="DA25" i="38"/>
  <c r="DB25" i="38"/>
  <c r="DC25" i="38"/>
  <c r="DD25" i="38"/>
  <c r="DE25" i="38"/>
  <c r="DF25" i="38"/>
  <c r="DG25" i="38"/>
  <c r="DH25" i="38"/>
  <c r="DI25" i="38"/>
  <c r="DJ25" i="38"/>
  <c r="DK25" i="38"/>
  <c r="DL25" i="38"/>
  <c r="DM25" i="38"/>
  <c r="DN25" i="38"/>
  <c r="DO25" i="38"/>
  <c r="CU26" i="38"/>
  <c r="CV26" i="38"/>
  <c r="CW26" i="38"/>
  <c r="CX26" i="38"/>
  <c r="CY26" i="38"/>
  <c r="CZ26" i="38"/>
  <c r="DA26" i="38"/>
  <c r="DB26" i="38"/>
  <c r="DC26" i="38"/>
  <c r="DD26" i="38"/>
  <c r="DE26" i="38"/>
  <c r="DF26" i="38"/>
  <c r="DG26" i="38"/>
  <c r="DH26" i="38"/>
  <c r="DI26" i="38"/>
  <c r="DJ26" i="38"/>
  <c r="DK26" i="38"/>
  <c r="DL26" i="38"/>
  <c r="DM26" i="38"/>
  <c r="DN26" i="38"/>
  <c r="DO26" i="38"/>
  <c r="CU27" i="38"/>
  <c r="CV27" i="38"/>
  <c r="CW27" i="38"/>
  <c r="CX27" i="38"/>
  <c r="CY27" i="38"/>
  <c r="CZ27" i="38"/>
  <c r="DA27" i="38"/>
  <c r="DB27" i="38"/>
  <c r="DC27" i="38"/>
  <c r="DD27" i="38"/>
  <c r="DE27" i="38"/>
  <c r="DF27" i="38"/>
  <c r="DG27" i="38"/>
  <c r="DH27" i="38"/>
  <c r="DI27" i="38"/>
  <c r="DJ27" i="38"/>
  <c r="DK27" i="38"/>
  <c r="DL27" i="38"/>
  <c r="DM27" i="38"/>
  <c r="DN27" i="38"/>
  <c r="DO27" i="38"/>
  <c r="CU28" i="38"/>
  <c r="CV28" i="38"/>
  <c r="CW28" i="38"/>
  <c r="CX28" i="38"/>
  <c r="CY28" i="38"/>
  <c r="CZ28" i="38"/>
  <c r="DA28" i="38"/>
  <c r="DB28" i="38"/>
  <c r="DC28" i="38"/>
  <c r="DD28" i="38"/>
  <c r="DE28" i="38"/>
  <c r="DF28" i="38"/>
  <c r="DG28" i="38"/>
  <c r="DH28" i="38"/>
  <c r="DI28" i="38"/>
  <c r="DJ28" i="38"/>
  <c r="DK28" i="38"/>
  <c r="DL28" i="38"/>
  <c r="DM28" i="38"/>
  <c r="DN28" i="38"/>
  <c r="DO28" i="38"/>
  <c r="CU29" i="38"/>
  <c r="CV29" i="38"/>
  <c r="CW29" i="38"/>
  <c r="CX29" i="38"/>
  <c r="CY29" i="38"/>
  <c r="CZ29" i="38"/>
  <c r="DA29" i="38"/>
  <c r="DB29" i="38"/>
  <c r="DC29" i="38"/>
  <c r="DD29" i="38"/>
  <c r="DE29" i="38"/>
  <c r="DF29" i="38"/>
  <c r="DG29" i="38"/>
  <c r="DH29" i="38"/>
  <c r="DI29" i="38"/>
  <c r="DJ29" i="38"/>
  <c r="DK29" i="38"/>
  <c r="DL29" i="38"/>
  <c r="DM29" i="38"/>
  <c r="DN29" i="38"/>
  <c r="DO29" i="38"/>
  <c r="CU30" i="38"/>
  <c r="CV30" i="38"/>
  <c r="CW30" i="38"/>
  <c r="CX30" i="38"/>
  <c r="CY30" i="38"/>
  <c r="CZ30" i="38"/>
  <c r="DA30" i="38"/>
  <c r="DB30" i="38"/>
  <c r="DC30" i="38"/>
  <c r="DD30" i="38"/>
  <c r="DE30" i="38"/>
  <c r="DF30" i="38"/>
  <c r="DG30" i="38"/>
  <c r="DH30" i="38"/>
  <c r="DI30" i="38"/>
  <c r="DJ30" i="38"/>
  <c r="DK30" i="38"/>
  <c r="DL30" i="38"/>
  <c r="DM30" i="38"/>
  <c r="DN30" i="38"/>
  <c r="DO30" i="38"/>
  <c r="CU31" i="38"/>
  <c r="CV31" i="38"/>
  <c r="CW31" i="38"/>
  <c r="CX31" i="38"/>
  <c r="CY31" i="38"/>
  <c r="CZ31" i="38"/>
  <c r="DA31" i="38"/>
  <c r="DB31" i="38"/>
  <c r="DC31" i="38"/>
  <c r="DD31" i="38"/>
  <c r="DE31" i="38"/>
  <c r="DF31" i="38"/>
  <c r="DG31" i="38"/>
  <c r="DH31" i="38"/>
  <c r="DI31" i="38"/>
  <c r="DJ31" i="38"/>
  <c r="DK31" i="38"/>
  <c r="DL31" i="38"/>
  <c r="DM31" i="38"/>
  <c r="DN31" i="38"/>
  <c r="DO31" i="38"/>
  <c r="CU32" i="38"/>
  <c r="CV32" i="38"/>
  <c r="CW32" i="38"/>
  <c r="CX32" i="38"/>
  <c r="CY32" i="38"/>
  <c r="CZ32" i="38"/>
  <c r="DA32" i="38"/>
  <c r="DB32" i="38"/>
  <c r="DC32" i="38"/>
  <c r="DD32" i="38"/>
  <c r="DE32" i="38"/>
  <c r="DF32" i="38"/>
  <c r="DG32" i="38"/>
  <c r="DH32" i="38"/>
  <c r="DI32" i="38"/>
  <c r="DJ32" i="38"/>
  <c r="DK32" i="38"/>
  <c r="DL32" i="38"/>
  <c r="DM32" i="38"/>
  <c r="DN32" i="38"/>
  <c r="DO32" i="38"/>
  <c r="CU33" i="38"/>
  <c r="CV33" i="38"/>
  <c r="CW33" i="38"/>
  <c r="CX33" i="38"/>
  <c r="CY33" i="38"/>
  <c r="CZ33" i="38"/>
  <c r="DA33" i="38"/>
  <c r="DB33" i="38"/>
  <c r="DC33" i="38"/>
  <c r="DD33" i="38"/>
  <c r="DE33" i="38"/>
  <c r="DF33" i="38"/>
  <c r="DG33" i="38"/>
  <c r="DH33" i="38"/>
  <c r="DI33" i="38"/>
  <c r="DJ33" i="38"/>
  <c r="DK33" i="38"/>
  <c r="DL33" i="38"/>
  <c r="DM33" i="38"/>
  <c r="DN33" i="38"/>
  <c r="DO33" i="38"/>
  <c r="CU34" i="38"/>
  <c r="CV34" i="38"/>
  <c r="CW34" i="38"/>
  <c r="CX34" i="38"/>
  <c r="CY34" i="38"/>
  <c r="CZ34" i="38"/>
  <c r="DA34" i="38"/>
  <c r="DB34" i="38"/>
  <c r="DC34" i="38"/>
  <c r="DD34" i="38"/>
  <c r="DE34" i="38"/>
  <c r="DF34" i="38"/>
  <c r="DG34" i="38"/>
  <c r="DH34" i="38"/>
  <c r="DI34" i="38"/>
  <c r="DJ34" i="38"/>
  <c r="DK34" i="38"/>
  <c r="DL34" i="38"/>
  <c r="DM34" i="38"/>
  <c r="DN34" i="38"/>
  <c r="DO34" i="38"/>
  <c r="CU35" i="38"/>
  <c r="CV35" i="38"/>
  <c r="CW35" i="38"/>
  <c r="CX35" i="38"/>
  <c r="CY35" i="38"/>
  <c r="CZ35" i="38"/>
  <c r="DA35" i="38"/>
  <c r="DB35" i="38"/>
  <c r="DC35" i="38"/>
  <c r="DD35" i="38"/>
  <c r="DE35" i="38"/>
  <c r="DF35" i="38"/>
  <c r="DG35" i="38"/>
  <c r="DH35" i="38"/>
  <c r="DI35" i="38"/>
  <c r="DJ35" i="38"/>
  <c r="DK35" i="38"/>
  <c r="DL35" i="38"/>
  <c r="DM35" i="38"/>
  <c r="DN35" i="38"/>
  <c r="DO35" i="38"/>
  <c r="CU36" i="38"/>
  <c r="CV36" i="38"/>
  <c r="CW36" i="38"/>
  <c r="CX36" i="38"/>
  <c r="CY36" i="38"/>
  <c r="CZ36" i="38"/>
  <c r="DA36" i="38"/>
  <c r="DB36" i="38"/>
  <c r="DC36" i="38"/>
  <c r="DD36" i="38"/>
  <c r="DE36" i="38"/>
  <c r="DF36" i="38"/>
  <c r="DG36" i="38"/>
  <c r="DH36" i="38"/>
  <c r="DI36" i="38"/>
  <c r="DJ36" i="38"/>
  <c r="DK36" i="38"/>
  <c r="DL36" i="38"/>
  <c r="DM36" i="38"/>
  <c r="DN36" i="38"/>
  <c r="DO36" i="38"/>
  <c r="CU37" i="38"/>
  <c r="CV37" i="38"/>
  <c r="CW37" i="38"/>
  <c r="CX37" i="38"/>
  <c r="CY37" i="38"/>
  <c r="CZ37" i="38"/>
  <c r="DA37" i="38"/>
  <c r="DB37" i="38"/>
  <c r="DC37" i="38"/>
  <c r="DD37" i="38"/>
  <c r="DE37" i="38"/>
  <c r="DF37" i="38"/>
  <c r="DG37" i="38"/>
  <c r="DH37" i="38"/>
  <c r="DI37" i="38"/>
  <c r="DJ37" i="38"/>
  <c r="DK37" i="38"/>
  <c r="DL37" i="38"/>
  <c r="DM37" i="38"/>
  <c r="DN37" i="38"/>
  <c r="DO37" i="38"/>
  <c r="CU38" i="38"/>
  <c r="CV38" i="38"/>
  <c r="CW38" i="38"/>
  <c r="CX38" i="38"/>
  <c r="CY38" i="38"/>
  <c r="CZ38" i="38"/>
  <c r="DA38" i="38"/>
  <c r="DB38" i="38"/>
  <c r="DC38" i="38"/>
  <c r="DD38" i="38"/>
  <c r="DE38" i="38"/>
  <c r="DF38" i="38"/>
  <c r="DG38" i="38"/>
  <c r="DH38" i="38"/>
  <c r="DI38" i="38"/>
  <c r="DJ38" i="38"/>
  <c r="DK38" i="38"/>
  <c r="DL38" i="38"/>
  <c r="DM38" i="38"/>
  <c r="DN38" i="38"/>
  <c r="DO38" i="38"/>
  <c r="CU39" i="38"/>
  <c r="CV39" i="38"/>
  <c r="CW39" i="38"/>
  <c r="CX39" i="38"/>
  <c r="CY39" i="38"/>
  <c r="CZ39" i="38"/>
  <c r="DA39" i="38"/>
  <c r="DB39" i="38"/>
  <c r="DC39" i="38"/>
  <c r="DD39" i="38"/>
  <c r="DE39" i="38"/>
  <c r="DF39" i="38"/>
  <c r="DG39" i="38"/>
  <c r="DH39" i="38"/>
  <c r="DI39" i="38"/>
  <c r="DJ39" i="38"/>
  <c r="DK39" i="38"/>
  <c r="DL39" i="38"/>
  <c r="DM39" i="38"/>
  <c r="DN39" i="38"/>
  <c r="DO39" i="38"/>
  <c r="CU40" i="38"/>
  <c r="CV40" i="38"/>
  <c r="CW40" i="38"/>
  <c r="CX40" i="38"/>
  <c r="CY40" i="38"/>
  <c r="CZ40" i="38"/>
  <c r="DA40" i="38"/>
  <c r="DB40" i="38"/>
  <c r="DC40" i="38"/>
  <c r="DD40" i="38"/>
  <c r="DE40" i="38"/>
  <c r="DF40" i="38"/>
  <c r="DG40" i="38"/>
  <c r="DH40" i="38"/>
  <c r="DI40" i="38"/>
  <c r="DJ40" i="38"/>
  <c r="DK40" i="38"/>
  <c r="DL40" i="38"/>
  <c r="DM40" i="38"/>
  <c r="DN40" i="38"/>
  <c r="DO40" i="38"/>
  <c r="CU41" i="38"/>
  <c r="CV41" i="38"/>
  <c r="CW41" i="38"/>
  <c r="CX41" i="38"/>
  <c r="CY41" i="38"/>
  <c r="CZ41" i="38"/>
  <c r="DA41" i="38"/>
  <c r="DB41" i="38"/>
  <c r="DC41" i="38"/>
  <c r="DD41" i="38"/>
  <c r="DE41" i="38"/>
  <c r="DF41" i="38"/>
  <c r="DG41" i="38"/>
  <c r="DH41" i="38"/>
  <c r="DI41" i="38"/>
  <c r="DJ41" i="38"/>
  <c r="DK41" i="38"/>
  <c r="DL41" i="38"/>
  <c r="DM41" i="38"/>
  <c r="DN41" i="38"/>
  <c r="DO41" i="38"/>
  <c r="CU42" i="38"/>
  <c r="CV42" i="38"/>
  <c r="CW42" i="38"/>
  <c r="CX42" i="38"/>
  <c r="CY42" i="38"/>
  <c r="CZ42" i="38"/>
  <c r="DA42" i="38"/>
  <c r="DB42" i="38"/>
  <c r="DC42" i="38"/>
  <c r="DD42" i="38"/>
  <c r="DE42" i="38"/>
  <c r="DF42" i="38"/>
  <c r="DG42" i="38"/>
  <c r="DH42" i="38"/>
  <c r="DI42" i="38"/>
  <c r="DJ42" i="38"/>
  <c r="DK42" i="38"/>
  <c r="DL42" i="38"/>
  <c r="DM42" i="38"/>
  <c r="DN42" i="38"/>
  <c r="DO42" i="38"/>
  <c r="CU43" i="38"/>
  <c r="CV43" i="38"/>
  <c r="CW43" i="38"/>
  <c r="CX43" i="38"/>
  <c r="CY43" i="38"/>
  <c r="CZ43" i="38"/>
  <c r="DA43" i="38"/>
  <c r="DB43" i="38"/>
  <c r="DC43" i="38"/>
  <c r="DD43" i="38"/>
  <c r="DE43" i="38"/>
  <c r="DF43" i="38"/>
  <c r="DG43" i="38"/>
  <c r="DH43" i="38"/>
  <c r="DI43" i="38"/>
  <c r="DJ43" i="38"/>
  <c r="DK43" i="38"/>
  <c r="DL43" i="38"/>
  <c r="DM43" i="38"/>
  <c r="DN43" i="38"/>
  <c r="DO43" i="38"/>
  <c r="CU44" i="38"/>
  <c r="CV44" i="38"/>
  <c r="CW44" i="38"/>
  <c r="CX44" i="38"/>
  <c r="CY44" i="38"/>
  <c r="CZ44" i="38"/>
  <c r="DA44" i="38"/>
  <c r="DB44" i="38"/>
  <c r="DC44" i="38"/>
  <c r="DD44" i="38"/>
  <c r="DE44" i="38"/>
  <c r="DF44" i="38"/>
  <c r="DG44" i="38"/>
  <c r="DH44" i="38"/>
  <c r="DI44" i="38"/>
  <c r="DJ44" i="38"/>
  <c r="DK44" i="38"/>
  <c r="DL44" i="38"/>
  <c r="DM44" i="38"/>
  <c r="DN44" i="38"/>
  <c r="DO44" i="38"/>
  <c r="CU45" i="38"/>
  <c r="CV45" i="38"/>
  <c r="CW45" i="38"/>
  <c r="CX45" i="38"/>
  <c r="CY45" i="38"/>
  <c r="CZ45" i="38"/>
  <c r="DA45" i="38"/>
  <c r="DB45" i="38"/>
  <c r="DC45" i="38"/>
  <c r="DD45" i="38"/>
  <c r="DE45" i="38"/>
  <c r="DF45" i="38"/>
  <c r="DG45" i="38"/>
  <c r="DH45" i="38"/>
  <c r="DI45" i="38"/>
  <c r="DJ45" i="38"/>
  <c r="DK45" i="38"/>
  <c r="DL45" i="38"/>
  <c r="DM45" i="38"/>
  <c r="DN45" i="38"/>
  <c r="DO45" i="38"/>
  <c r="CU46" i="38"/>
  <c r="CV46" i="38"/>
  <c r="CW46" i="38"/>
  <c r="CX46" i="38"/>
  <c r="CY46" i="38"/>
  <c r="CZ46" i="38"/>
  <c r="DA46" i="38"/>
  <c r="DB46" i="38"/>
  <c r="DC46" i="38"/>
  <c r="DD46" i="38"/>
  <c r="DE46" i="38"/>
  <c r="DF46" i="38"/>
  <c r="DG46" i="38"/>
  <c r="DH46" i="38"/>
  <c r="DI46" i="38"/>
  <c r="DJ46" i="38"/>
  <c r="DK46" i="38"/>
  <c r="DL46" i="38"/>
  <c r="DM46" i="38"/>
  <c r="DN46" i="38"/>
  <c r="DO46" i="38"/>
  <c r="CU47" i="38"/>
  <c r="CV47" i="38"/>
  <c r="CW47" i="38"/>
  <c r="CX47" i="38"/>
  <c r="CY47" i="38"/>
  <c r="CZ47" i="38"/>
  <c r="DA47" i="38"/>
  <c r="DB47" i="38"/>
  <c r="DC47" i="38"/>
  <c r="DD47" i="38"/>
  <c r="DE47" i="38"/>
  <c r="DF47" i="38"/>
  <c r="DG47" i="38"/>
  <c r="DH47" i="38"/>
  <c r="DI47" i="38"/>
  <c r="DJ47" i="38"/>
  <c r="DK47" i="38"/>
  <c r="DL47" i="38"/>
  <c r="DM47" i="38"/>
  <c r="DN47" i="38"/>
  <c r="DO47" i="38"/>
  <c r="CU48" i="38"/>
  <c r="CV48" i="38"/>
  <c r="CW48" i="38"/>
  <c r="CX48" i="38"/>
  <c r="CY48" i="38"/>
  <c r="CZ48" i="38"/>
  <c r="DA48" i="38"/>
  <c r="DB48" i="38"/>
  <c r="DC48" i="38"/>
  <c r="DD48" i="38"/>
  <c r="DE48" i="38"/>
  <c r="DF48" i="38"/>
  <c r="DG48" i="38"/>
  <c r="DH48" i="38"/>
  <c r="DI48" i="38"/>
  <c r="DJ48" i="38"/>
  <c r="DK48" i="38"/>
  <c r="DL48" i="38"/>
  <c r="DM48" i="38"/>
  <c r="DN48" i="38"/>
  <c r="DO48" i="38"/>
  <c r="CU49" i="38"/>
  <c r="CV49" i="38"/>
  <c r="CW49" i="38"/>
  <c r="CX49" i="38"/>
  <c r="CY49" i="38"/>
  <c r="CZ49" i="38"/>
  <c r="DA49" i="38"/>
  <c r="DB49" i="38"/>
  <c r="DC49" i="38"/>
  <c r="DD49" i="38"/>
  <c r="DE49" i="38"/>
  <c r="DF49" i="38"/>
  <c r="DG49" i="38"/>
  <c r="DH49" i="38"/>
  <c r="DI49" i="38"/>
  <c r="DJ49" i="38"/>
  <c r="DK49" i="38"/>
  <c r="DL49" i="38"/>
  <c r="DM49" i="38"/>
  <c r="DN49" i="38"/>
  <c r="DO49" i="38"/>
  <c r="CU50" i="38"/>
  <c r="CV50" i="38"/>
  <c r="CW50" i="38"/>
  <c r="CX50" i="38"/>
  <c r="CY50" i="38"/>
  <c r="CZ50" i="38"/>
  <c r="DA50" i="38"/>
  <c r="DB50" i="38"/>
  <c r="DC50" i="38"/>
  <c r="DD50" i="38"/>
  <c r="DE50" i="38"/>
  <c r="DF50" i="38"/>
  <c r="DG50" i="38"/>
  <c r="DH50" i="38"/>
  <c r="DI50" i="38"/>
  <c r="DJ50" i="38"/>
  <c r="DK50" i="38"/>
  <c r="DL50" i="38"/>
  <c r="DM50" i="38"/>
  <c r="DN50" i="38"/>
  <c r="DO50" i="38"/>
  <c r="CU51" i="38"/>
  <c r="CV51" i="38"/>
  <c r="CW51" i="38"/>
  <c r="CX51" i="38"/>
  <c r="CY51" i="38"/>
  <c r="CZ51" i="38"/>
  <c r="DA51" i="38"/>
  <c r="DB51" i="38"/>
  <c r="DC51" i="38"/>
  <c r="DD51" i="38"/>
  <c r="DE51" i="38"/>
  <c r="DF51" i="38"/>
  <c r="DG51" i="38"/>
  <c r="DH51" i="38"/>
  <c r="DI51" i="38"/>
  <c r="DJ51" i="38"/>
  <c r="DK51" i="38"/>
  <c r="DL51" i="38"/>
  <c r="DM51" i="38"/>
  <c r="DN51" i="38"/>
  <c r="DO51" i="38"/>
  <c r="CT51" i="38"/>
  <c r="CS51" i="38"/>
  <c r="CR51" i="38"/>
  <c r="CT50" i="38"/>
  <c r="CS50" i="38"/>
  <c r="CR50" i="38"/>
  <c r="CT49" i="38"/>
  <c r="CS49" i="38"/>
  <c r="CR49" i="38"/>
  <c r="CT48" i="38"/>
  <c r="CS48" i="38"/>
  <c r="CR48" i="38"/>
  <c r="CT47" i="38"/>
  <c r="CS47" i="38"/>
  <c r="CR47" i="38"/>
  <c r="CT46" i="38"/>
  <c r="CS46" i="38"/>
  <c r="CR46" i="38"/>
  <c r="CT45" i="38"/>
  <c r="CS45" i="38"/>
  <c r="CR45" i="38"/>
  <c r="CT44" i="38"/>
  <c r="CS44" i="38"/>
  <c r="CR44" i="38"/>
  <c r="CT43" i="38"/>
  <c r="CS43" i="38"/>
  <c r="CR43" i="38"/>
  <c r="CT42" i="38"/>
  <c r="CS42" i="38"/>
  <c r="CR42" i="38"/>
  <c r="CT41" i="38"/>
  <c r="CS41" i="38"/>
  <c r="CR41" i="38"/>
  <c r="CT40" i="38"/>
  <c r="CS40" i="38"/>
  <c r="CR40" i="38"/>
  <c r="CT39" i="38"/>
  <c r="CS39" i="38"/>
  <c r="CR39" i="38"/>
  <c r="CT38" i="38"/>
  <c r="CS38" i="38"/>
  <c r="CR38" i="38"/>
  <c r="CT37" i="38"/>
  <c r="CS37" i="38"/>
  <c r="CR37" i="38"/>
  <c r="CT36" i="38"/>
  <c r="CS36" i="38"/>
  <c r="CR36" i="38"/>
  <c r="CT35" i="38"/>
  <c r="CS35" i="38"/>
  <c r="CR35" i="38"/>
  <c r="CT34" i="38"/>
  <c r="CS34" i="38"/>
  <c r="CR34" i="38"/>
  <c r="CT33" i="38"/>
  <c r="CS33" i="38"/>
  <c r="CR33" i="38"/>
  <c r="CT32" i="38"/>
  <c r="CS32" i="38"/>
  <c r="CR32" i="38"/>
  <c r="CT31" i="38"/>
  <c r="CS31" i="38"/>
  <c r="CR31" i="38"/>
  <c r="CT30" i="38"/>
  <c r="CS30" i="38"/>
  <c r="CR30" i="38"/>
  <c r="CT29" i="38"/>
  <c r="CS29" i="38"/>
  <c r="CR29" i="38"/>
  <c r="CT28" i="38"/>
  <c r="CS28" i="38"/>
  <c r="CR28" i="38"/>
  <c r="CT27" i="38"/>
  <c r="CS27" i="38"/>
  <c r="CR27" i="38"/>
  <c r="CT26" i="38"/>
  <c r="CS26" i="38"/>
  <c r="CR26" i="38"/>
  <c r="CT25" i="38"/>
  <c r="CS25" i="38"/>
  <c r="CR25" i="38"/>
  <c r="CT24" i="38"/>
  <c r="CS24" i="38"/>
  <c r="CR24" i="38"/>
  <c r="CT23" i="38"/>
  <c r="CS23" i="38"/>
  <c r="CR23" i="38"/>
  <c r="CT22" i="38"/>
  <c r="CS22" i="38"/>
  <c r="CR22" i="38"/>
  <c r="CT21" i="38"/>
  <c r="CS21" i="38"/>
  <c r="CR21" i="38"/>
  <c r="CT20" i="38"/>
  <c r="CS20" i="38"/>
  <c r="CR20" i="38"/>
  <c r="CT19" i="38"/>
  <c r="CS19" i="38"/>
  <c r="CR19" i="38"/>
  <c r="CT18" i="38"/>
  <c r="CS18" i="38"/>
  <c r="CR18" i="38"/>
  <c r="CT17" i="38"/>
  <c r="CS17" i="38"/>
  <c r="CR17" i="38"/>
  <c r="CT16" i="38"/>
  <c r="CS16" i="38"/>
  <c r="CR16" i="38"/>
  <c r="CP16" i="38"/>
  <c r="CP17" i="38"/>
  <c r="CP18" i="38"/>
  <c r="CP19" i="38"/>
  <c r="CP20" i="38"/>
  <c r="CP21" i="38"/>
  <c r="CP22" i="38"/>
  <c r="CP23" i="38"/>
  <c r="CP24" i="38"/>
  <c r="CP25" i="38"/>
  <c r="CP26" i="38"/>
  <c r="CP27" i="38"/>
  <c r="CP28" i="38"/>
  <c r="CP29" i="38"/>
  <c r="CP30" i="38"/>
  <c r="CP31" i="38"/>
  <c r="CP32" i="38"/>
  <c r="CP33" i="38"/>
  <c r="CP34" i="38"/>
  <c r="CP35" i="38"/>
  <c r="CP36" i="38"/>
  <c r="CP37" i="38"/>
  <c r="CP38" i="38"/>
  <c r="CP39" i="38"/>
  <c r="CP40" i="38"/>
  <c r="CP41" i="38"/>
  <c r="CP42" i="38"/>
  <c r="CP43" i="38"/>
  <c r="CP44" i="38"/>
  <c r="CP45" i="38"/>
  <c r="CP46" i="38"/>
  <c r="CP47" i="38"/>
  <c r="CP48" i="38"/>
  <c r="CP49" i="38"/>
  <c r="CP50" i="38"/>
  <c r="CP51" i="38"/>
  <c r="CO16" i="38"/>
  <c r="CO17" i="38"/>
  <c r="CO18" i="38"/>
  <c r="CO19" i="38"/>
  <c r="CO20" i="38"/>
  <c r="CO21" i="38"/>
  <c r="CO22" i="38"/>
  <c r="CO23" i="38"/>
  <c r="CO24" i="38"/>
  <c r="CO25" i="38"/>
  <c r="CO26" i="38"/>
  <c r="CO27" i="38"/>
  <c r="CO28" i="38"/>
  <c r="CO29" i="38"/>
  <c r="CO30" i="38"/>
  <c r="CO31" i="38"/>
  <c r="CO32" i="38"/>
  <c r="CO33" i="38"/>
  <c r="CO34" i="38"/>
  <c r="CO35" i="38"/>
  <c r="CO36" i="38"/>
  <c r="CO37" i="38"/>
  <c r="CO38" i="38"/>
  <c r="CO39" i="38"/>
  <c r="CO40" i="38"/>
  <c r="CO41" i="38"/>
  <c r="CO42" i="38"/>
  <c r="CO43" i="38"/>
  <c r="CO44" i="38"/>
  <c r="CO45" i="38"/>
  <c r="CO46" i="38"/>
  <c r="CO47" i="38"/>
  <c r="CO48" i="38"/>
  <c r="CO49" i="38"/>
  <c r="CO50" i="38"/>
  <c r="CO51" i="38"/>
  <c r="CK16" i="38"/>
  <c r="CL16" i="38"/>
  <c r="CM16" i="38"/>
  <c r="CN16" i="38"/>
  <c r="CK17" i="38"/>
  <c r="CL17" i="38"/>
  <c r="CM17" i="38"/>
  <c r="CN17" i="38"/>
  <c r="CK18" i="38"/>
  <c r="CL18" i="38"/>
  <c r="CM18" i="38"/>
  <c r="CN18" i="38"/>
  <c r="CK19" i="38"/>
  <c r="CL19" i="38"/>
  <c r="CM19" i="38"/>
  <c r="CN19" i="38"/>
  <c r="CK20" i="38"/>
  <c r="CL20" i="38"/>
  <c r="CM20" i="38"/>
  <c r="CN20" i="38"/>
  <c r="CK21" i="38"/>
  <c r="CL21" i="38"/>
  <c r="CM21" i="38"/>
  <c r="CN21" i="38"/>
  <c r="CK22" i="38"/>
  <c r="CL22" i="38"/>
  <c r="CM22" i="38"/>
  <c r="CN22" i="38"/>
  <c r="CK23" i="38"/>
  <c r="CL23" i="38"/>
  <c r="CM23" i="38"/>
  <c r="CN23" i="38"/>
  <c r="CK24" i="38"/>
  <c r="CL24" i="38"/>
  <c r="CM24" i="38"/>
  <c r="CN24" i="38"/>
  <c r="CK25" i="38"/>
  <c r="CL25" i="38"/>
  <c r="CM25" i="38"/>
  <c r="CN25" i="38"/>
  <c r="CK26" i="38"/>
  <c r="CL26" i="38"/>
  <c r="CM26" i="38"/>
  <c r="CN26" i="38"/>
  <c r="CK27" i="38"/>
  <c r="CL27" i="38"/>
  <c r="CM27" i="38"/>
  <c r="CN27" i="38"/>
  <c r="CK28" i="38"/>
  <c r="CL28" i="38"/>
  <c r="CM28" i="38"/>
  <c r="CN28" i="38"/>
  <c r="CK29" i="38"/>
  <c r="CL29" i="38"/>
  <c r="CM29" i="38"/>
  <c r="CN29" i="38"/>
  <c r="CK30" i="38"/>
  <c r="CL30" i="38"/>
  <c r="CM30" i="38"/>
  <c r="CN30" i="38"/>
  <c r="CK31" i="38"/>
  <c r="CL31" i="38"/>
  <c r="CM31" i="38"/>
  <c r="CN31" i="38"/>
  <c r="CK32" i="38"/>
  <c r="CL32" i="38"/>
  <c r="CM32" i="38"/>
  <c r="CN32" i="38"/>
  <c r="CK33" i="38"/>
  <c r="CL33" i="38"/>
  <c r="CM33" i="38"/>
  <c r="CN33" i="38"/>
  <c r="CK34" i="38"/>
  <c r="CL34" i="38"/>
  <c r="CM34" i="38"/>
  <c r="CN34" i="38"/>
  <c r="CK35" i="38"/>
  <c r="CL35" i="38"/>
  <c r="CM35" i="38"/>
  <c r="CN35" i="38"/>
  <c r="CK36" i="38"/>
  <c r="CL36" i="38"/>
  <c r="CM36" i="38"/>
  <c r="CN36" i="38"/>
  <c r="CK37" i="38"/>
  <c r="CL37" i="38"/>
  <c r="CM37" i="38"/>
  <c r="CN37" i="38"/>
  <c r="CK38" i="38"/>
  <c r="CL38" i="38"/>
  <c r="CM38" i="38"/>
  <c r="CN38" i="38"/>
  <c r="CK39" i="38"/>
  <c r="CL39" i="38"/>
  <c r="CM39" i="38"/>
  <c r="CN39" i="38"/>
  <c r="CK40" i="38"/>
  <c r="CL40" i="38"/>
  <c r="CM40" i="38"/>
  <c r="CN40" i="38"/>
  <c r="CK41" i="38"/>
  <c r="CL41" i="38"/>
  <c r="CM41" i="38"/>
  <c r="CN41" i="38"/>
  <c r="CK42" i="38"/>
  <c r="CL42" i="38"/>
  <c r="CM42" i="38"/>
  <c r="CN42" i="38"/>
  <c r="CK43" i="38"/>
  <c r="CL43" i="38"/>
  <c r="CM43" i="38"/>
  <c r="CN43" i="38"/>
  <c r="CK44" i="38"/>
  <c r="CL44" i="38"/>
  <c r="CM44" i="38"/>
  <c r="CN44" i="38"/>
  <c r="CK45" i="38"/>
  <c r="CL45" i="38"/>
  <c r="CM45" i="38"/>
  <c r="CN45" i="38"/>
  <c r="CK46" i="38"/>
  <c r="CL46" i="38"/>
  <c r="CM46" i="38"/>
  <c r="CN46" i="38"/>
  <c r="CK47" i="38"/>
  <c r="CL47" i="38"/>
  <c r="CM47" i="38"/>
  <c r="CN47" i="38"/>
  <c r="CK48" i="38"/>
  <c r="CL48" i="38"/>
  <c r="CM48" i="38"/>
  <c r="CN48" i="38"/>
  <c r="CK49" i="38"/>
  <c r="CL49" i="38"/>
  <c r="CM49" i="38"/>
  <c r="CN49" i="38"/>
  <c r="CK50" i="38"/>
  <c r="CL50" i="38"/>
  <c r="CM50" i="38"/>
  <c r="CN50" i="38"/>
  <c r="CK51" i="38"/>
  <c r="CL51" i="38"/>
  <c r="CM51" i="38"/>
  <c r="CN51" i="38"/>
  <c r="CC16" i="38"/>
  <c r="CD16" i="38"/>
  <c r="CE16" i="38"/>
  <c r="CF16" i="38"/>
  <c r="CG16" i="38"/>
  <c r="CH16" i="38"/>
  <c r="CI16" i="38"/>
  <c r="CJ16" i="38"/>
  <c r="CC17" i="38"/>
  <c r="CD17" i="38"/>
  <c r="CE17" i="38"/>
  <c r="CF17" i="38"/>
  <c r="CG17" i="38"/>
  <c r="CH17" i="38"/>
  <c r="CI17" i="38"/>
  <c r="CJ17" i="38"/>
  <c r="CC18" i="38"/>
  <c r="CD18" i="38"/>
  <c r="CE18" i="38"/>
  <c r="CF18" i="38"/>
  <c r="CG18" i="38"/>
  <c r="CH18" i="38"/>
  <c r="CI18" i="38"/>
  <c r="CJ18" i="38"/>
  <c r="CC19" i="38"/>
  <c r="CD19" i="38"/>
  <c r="CE19" i="38"/>
  <c r="CF19" i="38"/>
  <c r="CG19" i="38"/>
  <c r="CH19" i="38"/>
  <c r="CI19" i="38"/>
  <c r="CJ19" i="38"/>
  <c r="CC20" i="38"/>
  <c r="CD20" i="38"/>
  <c r="CE20" i="38"/>
  <c r="CF20" i="38"/>
  <c r="CG20" i="38"/>
  <c r="CH20" i="38"/>
  <c r="CI20" i="38"/>
  <c r="CJ20" i="38"/>
  <c r="CC21" i="38"/>
  <c r="CD21" i="38"/>
  <c r="CE21" i="38"/>
  <c r="CF21" i="38"/>
  <c r="CG21" i="38"/>
  <c r="CH21" i="38"/>
  <c r="CI21" i="38"/>
  <c r="CJ21" i="38"/>
  <c r="CC22" i="38"/>
  <c r="CD22" i="38"/>
  <c r="CE22" i="38"/>
  <c r="CF22" i="38"/>
  <c r="CG22" i="38"/>
  <c r="CH22" i="38"/>
  <c r="CI22" i="38"/>
  <c r="CJ22" i="38"/>
  <c r="CC23" i="38"/>
  <c r="CD23" i="38"/>
  <c r="CE23" i="38"/>
  <c r="CF23" i="38"/>
  <c r="CG23" i="38"/>
  <c r="CH23" i="38"/>
  <c r="CI23" i="38"/>
  <c r="CJ23" i="38"/>
  <c r="CC24" i="38"/>
  <c r="CD24" i="38"/>
  <c r="CE24" i="38"/>
  <c r="CF24" i="38"/>
  <c r="CG24" i="38"/>
  <c r="CH24" i="38"/>
  <c r="CI24" i="38"/>
  <c r="CJ24" i="38"/>
  <c r="CC25" i="38"/>
  <c r="CD25" i="38"/>
  <c r="CE25" i="38"/>
  <c r="CF25" i="38"/>
  <c r="CG25" i="38"/>
  <c r="CH25" i="38"/>
  <c r="CI25" i="38"/>
  <c r="CJ25" i="38"/>
  <c r="CC26" i="38"/>
  <c r="CD26" i="38"/>
  <c r="CE26" i="38"/>
  <c r="CF26" i="38"/>
  <c r="CG26" i="38"/>
  <c r="CH26" i="38"/>
  <c r="CI26" i="38"/>
  <c r="CJ26" i="38"/>
  <c r="CC27" i="38"/>
  <c r="CD27" i="38"/>
  <c r="CE27" i="38"/>
  <c r="CF27" i="38"/>
  <c r="CG27" i="38"/>
  <c r="CH27" i="38"/>
  <c r="CI27" i="38"/>
  <c r="CJ27" i="38"/>
  <c r="CC28" i="38"/>
  <c r="CD28" i="38"/>
  <c r="CE28" i="38"/>
  <c r="CF28" i="38"/>
  <c r="CG28" i="38"/>
  <c r="CH28" i="38"/>
  <c r="CI28" i="38"/>
  <c r="CJ28" i="38"/>
  <c r="CC29" i="38"/>
  <c r="CD29" i="38"/>
  <c r="CE29" i="38"/>
  <c r="CF29" i="38"/>
  <c r="CG29" i="38"/>
  <c r="CH29" i="38"/>
  <c r="CI29" i="38"/>
  <c r="CJ29" i="38"/>
  <c r="CC30" i="38"/>
  <c r="CD30" i="38"/>
  <c r="CE30" i="38"/>
  <c r="CF30" i="38"/>
  <c r="CG30" i="38"/>
  <c r="CH30" i="38"/>
  <c r="CI30" i="38"/>
  <c r="CJ30" i="38"/>
  <c r="CC31" i="38"/>
  <c r="CD31" i="38"/>
  <c r="CE31" i="38"/>
  <c r="CF31" i="38"/>
  <c r="CG31" i="38"/>
  <c r="CH31" i="38"/>
  <c r="CI31" i="38"/>
  <c r="CJ31" i="38"/>
  <c r="CC32" i="38"/>
  <c r="CD32" i="38"/>
  <c r="CE32" i="38"/>
  <c r="CF32" i="38"/>
  <c r="CG32" i="38"/>
  <c r="CH32" i="38"/>
  <c r="CI32" i="38"/>
  <c r="CJ32" i="38"/>
  <c r="CC33" i="38"/>
  <c r="CD33" i="38"/>
  <c r="CE33" i="38"/>
  <c r="CF33" i="38"/>
  <c r="CG33" i="38"/>
  <c r="CH33" i="38"/>
  <c r="CI33" i="38"/>
  <c r="CJ33" i="38"/>
  <c r="CC34" i="38"/>
  <c r="CD34" i="38"/>
  <c r="CE34" i="38"/>
  <c r="CF34" i="38"/>
  <c r="CG34" i="38"/>
  <c r="CH34" i="38"/>
  <c r="CI34" i="38"/>
  <c r="CJ34" i="38"/>
  <c r="CC35" i="38"/>
  <c r="CD35" i="38"/>
  <c r="CE35" i="38"/>
  <c r="CF35" i="38"/>
  <c r="CG35" i="38"/>
  <c r="CH35" i="38"/>
  <c r="CI35" i="38"/>
  <c r="CJ35" i="38"/>
  <c r="CC36" i="38"/>
  <c r="CD36" i="38"/>
  <c r="CE36" i="38"/>
  <c r="CF36" i="38"/>
  <c r="CG36" i="38"/>
  <c r="CH36" i="38"/>
  <c r="CI36" i="38"/>
  <c r="CJ36" i="38"/>
  <c r="CC37" i="38"/>
  <c r="CD37" i="38"/>
  <c r="CE37" i="38"/>
  <c r="CF37" i="38"/>
  <c r="CG37" i="38"/>
  <c r="CH37" i="38"/>
  <c r="CI37" i="38"/>
  <c r="CJ37" i="38"/>
  <c r="CC38" i="38"/>
  <c r="CD38" i="38"/>
  <c r="CE38" i="38"/>
  <c r="CF38" i="38"/>
  <c r="CG38" i="38"/>
  <c r="CH38" i="38"/>
  <c r="CI38" i="38"/>
  <c r="CJ38" i="38"/>
  <c r="CC39" i="38"/>
  <c r="CD39" i="38"/>
  <c r="CE39" i="38"/>
  <c r="CF39" i="38"/>
  <c r="CG39" i="38"/>
  <c r="CH39" i="38"/>
  <c r="CI39" i="38"/>
  <c r="CJ39" i="38"/>
  <c r="CC40" i="38"/>
  <c r="CD40" i="38"/>
  <c r="CE40" i="38"/>
  <c r="CF40" i="38"/>
  <c r="CG40" i="38"/>
  <c r="CH40" i="38"/>
  <c r="CI40" i="38"/>
  <c r="CJ40" i="38"/>
  <c r="CC41" i="38"/>
  <c r="CD41" i="38"/>
  <c r="CE41" i="38"/>
  <c r="CF41" i="38"/>
  <c r="CG41" i="38"/>
  <c r="CH41" i="38"/>
  <c r="CI41" i="38"/>
  <c r="CJ41" i="38"/>
  <c r="CC42" i="38"/>
  <c r="CD42" i="38"/>
  <c r="CE42" i="38"/>
  <c r="CF42" i="38"/>
  <c r="CG42" i="38"/>
  <c r="CH42" i="38"/>
  <c r="CI42" i="38"/>
  <c r="CJ42" i="38"/>
  <c r="CC43" i="38"/>
  <c r="CD43" i="38"/>
  <c r="CE43" i="38"/>
  <c r="CF43" i="38"/>
  <c r="CG43" i="38"/>
  <c r="CH43" i="38"/>
  <c r="CI43" i="38"/>
  <c r="CJ43" i="38"/>
  <c r="CC44" i="38"/>
  <c r="CD44" i="38"/>
  <c r="CE44" i="38"/>
  <c r="CF44" i="38"/>
  <c r="CG44" i="38"/>
  <c r="CH44" i="38"/>
  <c r="CI44" i="38"/>
  <c r="CJ44" i="38"/>
  <c r="CC45" i="38"/>
  <c r="CD45" i="38"/>
  <c r="CE45" i="38"/>
  <c r="CF45" i="38"/>
  <c r="CG45" i="38"/>
  <c r="CH45" i="38"/>
  <c r="CI45" i="38"/>
  <c r="CJ45" i="38"/>
  <c r="CC46" i="38"/>
  <c r="CD46" i="38"/>
  <c r="CE46" i="38"/>
  <c r="CF46" i="38"/>
  <c r="CG46" i="38"/>
  <c r="CH46" i="38"/>
  <c r="CI46" i="38"/>
  <c r="CJ46" i="38"/>
  <c r="CC47" i="38"/>
  <c r="CD47" i="38"/>
  <c r="CE47" i="38"/>
  <c r="CF47" i="38"/>
  <c r="CG47" i="38"/>
  <c r="CH47" i="38"/>
  <c r="CI47" i="38"/>
  <c r="CJ47" i="38"/>
  <c r="CC48" i="38"/>
  <c r="CD48" i="38"/>
  <c r="CE48" i="38"/>
  <c r="CF48" i="38"/>
  <c r="CG48" i="38"/>
  <c r="CH48" i="38"/>
  <c r="CI48" i="38"/>
  <c r="CJ48" i="38"/>
  <c r="CC49" i="38"/>
  <c r="CD49" i="38"/>
  <c r="CE49" i="38"/>
  <c r="CF49" i="38"/>
  <c r="CG49" i="38"/>
  <c r="CH49" i="38"/>
  <c r="CI49" i="38"/>
  <c r="CJ49" i="38"/>
  <c r="CC50" i="38"/>
  <c r="CD50" i="38"/>
  <c r="CE50" i="38"/>
  <c r="CF50" i="38"/>
  <c r="CG50" i="38"/>
  <c r="CH50" i="38"/>
  <c r="CI50" i="38"/>
  <c r="CJ50" i="38"/>
  <c r="CC51" i="38"/>
  <c r="CD51" i="38"/>
  <c r="CE51" i="38"/>
  <c r="CF51" i="38"/>
  <c r="CG51" i="38"/>
  <c r="CH51" i="38"/>
  <c r="CI51" i="38"/>
  <c r="CJ51" i="38"/>
  <c r="N29" i="1"/>
  <c r="N26" i="1"/>
  <c r="N27" i="1"/>
  <c r="N33" i="1"/>
  <c r="O32" i="1"/>
  <c r="O26" i="1"/>
  <c r="O33" i="1"/>
  <c r="O31" i="1"/>
  <c r="N31" i="1"/>
  <c r="N32" i="1"/>
  <c r="O30" i="1"/>
  <c r="O29" i="1"/>
  <c r="N28" i="1"/>
  <c r="O27" i="1"/>
  <c r="O28" i="1"/>
  <c r="N30" i="1"/>
  <c r="CB51" i="38" l="1"/>
  <c r="CA51" i="38"/>
  <c r="BZ51" i="38"/>
  <c r="CB50" i="38"/>
  <c r="CA50" i="38"/>
  <c r="BZ50" i="38"/>
  <c r="CB49" i="38"/>
  <c r="CA49" i="38"/>
  <c r="BZ49" i="38"/>
  <c r="CB48" i="38"/>
  <c r="CA48" i="38"/>
  <c r="BZ48" i="38"/>
  <c r="CB47" i="38"/>
  <c r="CA47" i="38"/>
  <c r="BZ47" i="38"/>
  <c r="CB46" i="38"/>
  <c r="CA46" i="38"/>
  <c r="BZ46" i="38"/>
  <c r="CB45" i="38"/>
  <c r="CA45" i="38"/>
  <c r="BZ45" i="38"/>
  <c r="CB44" i="38"/>
  <c r="CA44" i="38"/>
  <c r="BZ44" i="38"/>
  <c r="CB43" i="38"/>
  <c r="CA43" i="38"/>
  <c r="BZ43" i="38"/>
  <c r="CB42" i="38"/>
  <c r="CA42" i="38"/>
  <c r="BZ42" i="38"/>
  <c r="CB41" i="38"/>
  <c r="CA41" i="38"/>
  <c r="BZ41" i="38"/>
  <c r="CB40" i="38"/>
  <c r="CA40" i="38"/>
  <c r="BZ40" i="38"/>
  <c r="CB39" i="38"/>
  <c r="CA39" i="38"/>
  <c r="BZ39" i="38"/>
  <c r="CB38" i="38"/>
  <c r="CA38" i="38"/>
  <c r="BZ38" i="38"/>
  <c r="CB37" i="38"/>
  <c r="CA37" i="38"/>
  <c r="BZ37" i="38"/>
  <c r="CB36" i="38"/>
  <c r="CA36" i="38"/>
  <c r="BZ36" i="38"/>
  <c r="CB35" i="38"/>
  <c r="CA35" i="38"/>
  <c r="BZ35" i="38"/>
  <c r="CB34" i="38"/>
  <c r="CA34" i="38"/>
  <c r="BZ34" i="38"/>
  <c r="CB33" i="38"/>
  <c r="CA33" i="38"/>
  <c r="BZ33" i="38"/>
  <c r="CB32" i="38"/>
  <c r="CA32" i="38"/>
  <c r="BZ32" i="38"/>
  <c r="CB31" i="38"/>
  <c r="CA31" i="38"/>
  <c r="BZ31" i="38"/>
  <c r="CB30" i="38"/>
  <c r="CA30" i="38"/>
  <c r="BZ30" i="38"/>
  <c r="CB29" i="38"/>
  <c r="CA29" i="38"/>
  <c r="BZ29" i="38"/>
  <c r="CB28" i="38"/>
  <c r="CA28" i="38"/>
  <c r="BZ28" i="38"/>
  <c r="CB27" i="38"/>
  <c r="CA27" i="38"/>
  <c r="BZ27" i="38"/>
  <c r="CB26" i="38"/>
  <c r="CA26" i="38"/>
  <c r="BZ26" i="38"/>
  <c r="CB25" i="38"/>
  <c r="CA25" i="38"/>
  <c r="BZ25" i="38"/>
  <c r="CB24" i="38"/>
  <c r="CA24" i="38"/>
  <c r="BZ24" i="38"/>
  <c r="CB23" i="38"/>
  <c r="CA23" i="38"/>
  <c r="BZ23" i="38"/>
  <c r="CB22" i="38"/>
  <c r="CA22" i="38"/>
  <c r="BZ22" i="38"/>
  <c r="CB21" i="38"/>
  <c r="CA21" i="38"/>
  <c r="BZ21" i="38"/>
  <c r="CB20" i="38"/>
  <c r="CA20" i="38"/>
  <c r="BZ20" i="38"/>
  <c r="CB19" i="38"/>
  <c r="CA19" i="38"/>
  <c r="BZ19" i="38"/>
  <c r="CB18" i="38"/>
  <c r="CA18" i="38"/>
  <c r="BZ18" i="38"/>
  <c r="CB17" i="38"/>
  <c r="CA17" i="38"/>
  <c r="BZ17" i="38"/>
  <c r="CB16" i="38"/>
  <c r="CA16" i="38"/>
  <c r="BZ16" i="38"/>
  <c r="BY16" i="38"/>
  <c r="BY17" i="38"/>
  <c r="BY18" i="38"/>
  <c r="BY19" i="38"/>
  <c r="BY20" i="38"/>
  <c r="BY21" i="38"/>
  <c r="BY22" i="38"/>
  <c r="BY23" i="38"/>
  <c r="BY24" i="38"/>
  <c r="BY25" i="38"/>
  <c r="BY26" i="38"/>
  <c r="BY27" i="38"/>
  <c r="BY28" i="38"/>
  <c r="BY29" i="38"/>
  <c r="BY30" i="38"/>
  <c r="BY31" i="38"/>
  <c r="BY32" i="38"/>
  <c r="BY33" i="38"/>
  <c r="BY34" i="38"/>
  <c r="BY35" i="38"/>
  <c r="BY36" i="38"/>
  <c r="BY37" i="38"/>
  <c r="BY38" i="38"/>
  <c r="BY39" i="38"/>
  <c r="BY40" i="38"/>
  <c r="BY41" i="38"/>
  <c r="BY42" i="38"/>
  <c r="BY43" i="38"/>
  <c r="BY44" i="38"/>
  <c r="BY45" i="38"/>
  <c r="BY46" i="38"/>
  <c r="BY47" i="38"/>
  <c r="BY48" i="38"/>
  <c r="BY49" i="38"/>
  <c r="BY50" i="38"/>
  <c r="BY51" i="38"/>
  <c r="X15" i="1"/>
  <c r="X16" i="1"/>
  <c r="X17" i="1"/>
  <c r="X18" i="1"/>
  <c r="X14" i="1"/>
  <c r="X4" i="1"/>
  <c r="X2" i="1"/>
  <c r="X3" i="1"/>
  <c r="D18" i="23"/>
  <c r="AD15" i="46" l="1"/>
  <c r="AU7" i="46" s="1"/>
  <c r="AD13" i="46"/>
  <c r="AD11" i="46"/>
  <c r="AD9" i="46"/>
  <c r="AD15" i="45"/>
  <c r="AU7" i="45" s="1"/>
  <c r="AD13" i="45"/>
  <c r="AD11" i="45"/>
  <c r="AD9" i="45"/>
  <c r="AD15" i="44"/>
  <c r="AU7" i="44" s="1"/>
  <c r="AD13" i="44"/>
  <c r="AD11" i="44"/>
  <c r="AS7" i="44" s="1"/>
  <c r="AD9" i="44"/>
  <c r="CQ5" i="38"/>
  <c r="CP5" i="38"/>
  <c r="CO5" i="38"/>
  <c r="CN5" i="38"/>
  <c r="CM5" i="38"/>
  <c r="CL5" i="38"/>
  <c r="CK5" i="38"/>
  <c r="CJ5" i="38"/>
  <c r="CI5" i="38"/>
  <c r="CH5" i="38"/>
  <c r="CG5" i="38"/>
  <c r="CF5" i="38"/>
  <c r="CE5" i="38"/>
  <c r="CD5" i="38"/>
  <c r="CC5" i="38"/>
  <c r="CB5" i="38"/>
  <c r="CA5" i="38"/>
  <c r="BZ5" i="38"/>
  <c r="BY5" i="38"/>
  <c r="BX5" i="38"/>
  <c r="BW5" i="38"/>
  <c r="BV5" i="38"/>
  <c r="BU5" i="38"/>
  <c r="BT5" i="38"/>
  <c r="BS5" i="38"/>
  <c r="BR5" i="38"/>
  <c r="BQ5" i="38"/>
  <c r="BP5" i="38"/>
  <c r="BO5" i="38"/>
  <c r="BN5" i="38"/>
  <c r="BM5" i="38"/>
  <c r="BL5" i="38"/>
  <c r="BK5" i="38"/>
  <c r="BJ5" i="38"/>
  <c r="BI5" i="38"/>
  <c r="BH5" i="38"/>
  <c r="BG5" i="38"/>
  <c r="BF5" i="38"/>
  <c r="BE5" i="38"/>
  <c r="BD5" i="38"/>
  <c r="BC5" i="38"/>
  <c r="BB5" i="38"/>
  <c r="BA5" i="38"/>
  <c r="AZ5" i="38"/>
  <c r="AY5" i="38"/>
  <c r="AX5" i="38"/>
  <c r="AW5" i="38"/>
  <c r="AV5" i="38"/>
  <c r="AU5" i="38"/>
  <c r="AT5" i="38"/>
  <c r="AS5" i="38"/>
  <c r="AR5" i="38"/>
  <c r="AQ5" i="38"/>
  <c r="AP5" i="38"/>
  <c r="AO5" i="38"/>
  <c r="AN5" i="38"/>
  <c r="AM5" i="38"/>
  <c r="AL5" i="38"/>
  <c r="AK5" i="38"/>
  <c r="AJ5" i="38"/>
  <c r="AI5"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DO1" i="38"/>
  <c r="DN1" i="38"/>
  <c r="DM1" i="38"/>
  <c r="DL1" i="38"/>
  <c r="DK1" i="38"/>
  <c r="DJ1" i="38"/>
  <c r="DI1" i="38"/>
  <c r="DH1" i="38"/>
  <c r="DG1" i="38"/>
  <c r="DF1" i="38"/>
  <c r="DE1" i="38"/>
  <c r="DD1" i="38"/>
  <c r="DC1" i="38"/>
  <c r="DB1" i="38"/>
  <c r="DA1" i="38"/>
  <c r="CZ1" i="38"/>
  <c r="CY1" i="38"/>
  <c r="CX1" i="38"/>
  <c r="CW1" i="38"/>
  <c r="CV1" i="38"/>
  <c r="CU1" i="38"/>
  <c r="CT1" i="38"/>
  <c r="CS1" i="38"/>
  <c r="CR1" i="38"/>
  <c r="BX1" i="38"/>
  <c r="BW1" i="38"/>
  <c r="BV1" i="38"/>
  <c r="BU1" i="38"/>
  <c r="BT1" i="38"/>
  <c r="BS1" i="38"/>
  <c r="BR1" i="38"/>
  <c r="BQ1" i="38"/>
  <c r="BP1" i="38"/>
  <c r="BO1" i="38"/>
  <c r="BN1" i="38"/>
  <c r="BM1" i="38"/>
  <c r="BL1" i="38"/>
  <c r="BK1" i="38"/>
  <c r="BJ1" i="38"/>
  <c r="BI1" i="38"/>
  <c r="BH1" i="38"/>
  <c r="BG1" i="38"/>
  <c r="BF1" i="38"/>
  <c r="BE1" i="38"/>
  <c r="BD1" i="38"/>
  <c r="BC1" i="38"/>
  <c r="BB1" i="38"/>
  <c r="BA1" i="38"/>
  <c r="AZ1" i="38"/>
  <c r="AY1" i="38"/>
  <c r="AX1" i="38"/>
  <c r="AW1" i="38"/>
  <c r="AV1" i="38"/>
  <c r="AU1" i="38"/>
  <c r="AT1" i="38"/>
  <c r="AS1" i="38"/>
  <c r="AR1" i="38"/>
  <c r="AQ1" i="38"/>
  <c r="AP1" i="38"/>
  <c r="AO1" i="38"/>
  <c r="AN1" i="38"/>
  <c r="AM1" i="38"/>
  <c r="AL1" i="38"/>
  <c r="AK1" i="38"/>
  <c r="AJ1" i="38"/>
  <c r="AI1" i="38"/>
  <c r="AH1" i="38"/>
  <c r="AG1" i="38"/>
  <c r="AF1" i="38"/>
  <c r="AE1" i="38"/>
  <c r="AD1" i="38"/>
  <c r="AC1" i="38"/>
  <c r="AB1" i="38"/>
  <c r="AA1" i="38"/>
  <c r="Z1" i="38"/>
  <c r="Y1" i="38"/>
  <c r="X1" i="38"/>
  <c r="W1" i="38"/>
  <c r="V1" i="38"/>
  <c r="U1" i="38"/>
  <c r="T1" i="38"/>
  <c r="S1" i="38"/>
  <c r="R1" i="38"/>
  <c r="Q1" i="38"/>
  <c r="P1" i="38"/>
  <c r="O1" i="38"/>
  <c r="N1" i="38"/>
  <c r="M1" i="38"/>
  <c r="L1" i="38"/>
  <c r="K1" i="38"/>
  <c r="J1" i="38"/>
  <c r="I1" i="38"/>
  <c r="H1" i="38"/>
  <c r="G1" i="38"/>
  <c r="F1" i="38"/>
  <c r="E1" i="38"/>
  <c r="D1" i="36"/>
  <c r="C1" i="36"/>
  <c r="B1" i="36"/>
  <c r="E2" i="1"/>
  <c r="I2" i="1" s="1"/>
  <c r="AR7" i="46" l="1"/>
  <c r="AS7" i="46"/>
  <c r="AT7" i="46"/>
  <c r="AR7" i="45"/>
  <c r="AS7" i="45"/>
  <c r="AT7" i="45"/>
  <c r="AR7" i="44"/>
  <c r="AT7" i="44"/>
  <c r="T5" i="40" a="1"/>
  <c r="D1" i="40"/>
  <c r="C6" i="39"/>
  <c r="C7" i="39" s="1"/>
  <c r="C8" i="39" s="1"/>
  <c r="C9" i="39" s="1"/>
  <c r="C10" i="39" s="1"/>
  <c r="B51" i="38"/>
  <c r="B50" i="38"/>
  <c r="B49" i="38"/>
  <c r="B48" i="38"/>
  <c r="AF47" i="38"/>
  <c r="B47" i="38"/>
  <c r="B46" i="38"/>
  <c r="B45" i="38"/>
  <c r="B44" i="38"/>
  <c r="B43" i="38"/>
  <c r="B42" i="38"/>
  <c r="B41" i="38"/>
  <c r="B40" i="38"/>
  <c r="BB39" i="38"/>
  <c r="U39" i="38"/>
  <c r="K39" i="38"/>
  <c r="B39" i="38"/>
  <c r="B38" i="38"/>
  <c r="BD38" i="38" s="1"/>
  <c r="B37" i="38"/>
  <c r="B36" i="38"/>
  <c r="O35" i="38"/>
  <c r="H35" i="38"/>
  <c r="B35" i="38"/>
  <c r="B34" i="38"/>
  <c r="B33" i="38"/>
  <c r="H32" i="38"/>
  <c r="B32" i="38"/>
  <c r="BV32" i="38" s="1"/>
  <c r="B31" i="38"/>
  <c r="B30" i="38"/>
  <c r="B29" i="38"/>
  <c r="AU29" i="38" s="1"/>
  <c r="B28" i="38"/>
  <c r="AP27" i="38"/>
  <c r="B27" i="38"/>
  <c r="O27" i="38" s="1"/>
  <c r="AS26" i="38"/>
  <c r="AI26" i="38"/>
  <c r="B26" i="38"/>
  <c r="B25" i="38"/>
  <c r="AU25" i="38" s="1"/>
  <c r="B24" i="38"/>
  <c r="B23" i="38"/>
  <c r="B22" i="38"/>
  <c r="B21" i="38"/>
  <c r="B20" i="38"/>
  <c r="BT19" i="38"/>
  <c r="BG19" i="38"/>
  <c r="B19" i="38"/>
  <c r="B18" i="38"/>
  <c r="BW18" i="38" s="1"/>
  <c r="I17" i="38"/>
  <c r="B17" i="38"/>
  <c r="Z16" i="38"/>
  <c r="X16" i="38"/>
  <c r="I16" i="38"/>
  <c r="B16" i="38"/>
  <c r="B15" i="38"/>
  <c r="B14" i="38"/>
  <c r="B13" i="38"/>
  <c r="B12" i="38"/>
  <c r="B11" i="38"/>
  <c r="B10" i="38"/>
  <c r="B9" i="38"/>
  <c r="B8" i="38"/>
  <c r="B7" i="38"/>
  <c r="CL15" i="38" l="1"/>
  <c r="CO15" i="38"/>
  <c r="CN15" i="38"/>
  <c r="CP15" i="38"/>
  <c r="CM15" i="38"/>
  <c r="CQ15" i="38"/>
  <c r="CK15" i="38"/>
  <c r="D6" i="40"/>
  <c r="D5" i="40"/>
  <c r="E6" i="40"/>
  <c r="E7" i="40" s="1"/>
  <c r="F6" i="40"/>
  <c r="K16" i="38"/>
  <c r="F17" i="38"/>
  <c r="BM19" i="38"/>
  <c r="AY16" i="38"/>
  <c r="W30" i="38"/>
  <c r="Q35" i="38"/>
  <c r="BB16" i="38"/>
  <c r="W27" i="38"/>
  <c r="AF30" i="38"/>
  <c r="AG35" i="38"/>
  <c r="BJ16" i="38"/>
  <c r="Q19" i="38"/>
  <c r="BG25" i="38"/>
  <c r="AD27" i="38"/>
  <c r="AJ30" i="38"/>
  <c r="AI35" i="38"/>
  <c r="N42" i="38"/>
  <c r="BQ16" i="38"/>
  <c r="U19" i="38"/>
  <c r="BW25" i="38"/>
  <c r="AL27" i="38"/>
  <c r="AY35" i="38"/>
  <c r="AL42" i="38"/>
  <c r="L50" i="38"/>
  <c r="N17" i="38"/>
  <c r="BW16" i="38"/>
  <c r="X19" i="38"/>
  <c r="BA35" i="38"/>
  <c r="BJ38" i="38"/>
  <c r="AA19" i="38"/>
  <c r="F26" i="38"/>
  <c r="BG35" i="38"/>
  <c r="AO19" i="38"/>
  <c r="BJ22" i="38"/>
  <c r="T26" i="38"/>
  <c r="BJ35" i="38"/>
  <c r="E16" i="38"/>
  <c r="AR19" i="38"/>
  <c r="AG26" i="38"/>
  <c r="BM35" i="38"/>
  <c r="Q39" i="38"/>
  <c r="T17" i="38"/>
  <c r="W17" i="38"/>
  <c r="AS19" i="38"/>
  <c r="F35" i="38"/>
  <c r="BV40" i="38"/>
  <c r="AA17" i="38"/>
  <c r="AD17" i="38"/>
  <c r="H24" i="38"/>
  <c r="AI17" i="38"/>
  <c r="K28" i="38"/>
  <c r="AD38" i="38"/>
  <c r="E47" i="38"/>
  <c r="AO17" i="38"/>
  <c r="E25" i="38"/>
  <c r="O28" i="38"/>
  <c r="U35" i="38"/>
  <c r="AY38" i="38"/>
  <c r="E42" i="38"/>
  <c r="Z47" i="38"/>
  <c r="R22" i="38"/>
  <c r="BA17" i="38"/>
  <c r="W22" i="38"/>
  <c r="AP35" i="38"/>
  <c r="BE42" i="38"/>
  <c r="BE47" i="38"/>
  <c r="AR17" i="38"/>
  <c r="BE17" i="38"/>
  <c r="AL22" i="38"/>
  <c r="K27" i="38"/>
  <c r="AF31" i="38"/>
  <c r="AR35" i="38"/>
  <c r="BJ42" i="38"/>
  <c r="BK47" i="38"/>
  <c r="AP17" i="38"/>
  <c r="U28" i="38"/>
  <c r="AV47" i="38"/>
  <c r="BJ17" i="38"/>
  <c r="BE22" i="38"/>
  <c r="BD31" i="38"/>
  <c r="AV35" i="38"/>
  <c r="K33" i="38"/>
  <c r="BQ37" i="38"/>
  <c r="T16" i="38"/>
  <c r="BV17" i="38"/>
  <c r="BH19" i="38"/>
  <c r="AI22" i="38"/>
  <c r="Z24" i="38"/>
  <c r="AF26" i="38"/>
  <c r="AJ27" i="38"/>
  <c r="R28" i="38"/>
  <c r="AL30" i="38"/>
  <c r="BM31" i="38"/>
  <c r="W32" i="38"/>
  <c r="T33" i="38"/>
  <c r="N35" i="38"/>
  <c r="BD35" i="38"/>
  <c r="E37" i="38"/>
  <c r="N39" i="38"/>
  <c r="BE39" i="38"/>
  <c r="K42" i="38"/>
  <c r="BG42" i="38"/>
  <c r="F45" i="38"/>
  <c r="R50" i="38"/>
  <c r="BG24" i="38"/>
  <c r="AP30" i="38"/>
  <c r="BT31" i="38"/>
  <c r="AG32" i="38"/>
  <c r="AJ33" i="38"/>
  <c r="L37" i="38"/>
  <c r="BH39" i="38"/>
  <c r="K45" i="38"/>
  <c r="W50" i="38"/>
  <c r="Q21" i="38"/>
  <c r="BQ24" i="38"/>
  <c r="X28" i="38"/>
  <c r="AS30" i="38"/>
  <c r="AL32" i="38"/>
  <c r="AV33" i="38"/>
  <c r="O37" i="38"/>
  <c r="BJ39" i="38"/>
  <c r="O42" i="38"/>
  <c r="BK42" i="38"/>
  <c r="H44" i="38"/>
  <c r="N45" i="38"/>
  <c r="AC50" i="38"/>
  <c r="R21" i="38"/>
  <c r="AU30" i="38"/>
  <c r="AM32" i="38"/>
  <c r="BJ33" i="38"/>
  <c r="R37" i="38"/>
  <c r="X39" i="38"/>
  <c r="BM39" i="38"/>
  <c r="F40" i="38"/>
  <c r="T42" i="38"/>
  <c r="BM42" i="38"/>
  <c r="Q44" i="38"/>
  <c r="O45" i="38"/>
  <c r="AD50" i="38"/>
  <c r="AD16" i="38"/>
  <c r="Q20" i="38"/>
  <c r="AR27" i="38"/>
  <c r="AC28" i="38"/>
  <c r="E30" i="38"/>
  <c r="AI16" i="38"/>
  <c r="Q17" i="38"/>
  <c r="AR20" i="38"/>
  <c r="W21" i="38"/>
  <c r="BS22" i="38"/>
  <c r="BA26" i="38"/>
  <c r="BA27" i="38"/>
  <c r="AD28" i="38"/>
  <c r="H30" i="38"/>
  <c r="AX30" i="38"/>
  <c r="BM32" i="38"/>
  <c r="X35" i="38"/>
  <c r="BQ35" i="38"/>
  <c r="U37" i="38"/>
  <c r="AA39" i="38"/>
  <c r="BN39" i="38"/>
  <c r="I40" i="38"/>
  <c r="U42" i="38"/>
  <c r="BP42" i="38"/>
  <c r="R44" i="38"/>
  <c r="X45" i="38"/>
  <c r="AJ47" i="38"/>
  <c r="AS50" i="38"/>
  <c r="AO16" i="38"/>
  <c r="AS20" i="38"/>
  <c r="X21" i="38"/>
  <c r="BE26" i="38"/>
  <c r="BS27" i="38"/>
  <c r="AI28" i="38"/>
  <c r="I30" i="38"/>
  <c r="BB30" i="38"/>
  <c r="Z35" i="38"/>
  <c r="BS35" i="38"/>
  <c r="W37" i="38"/>
  <c r="AC39" i="38"/>
  <c r="BQ39" i="38"/>
  <c r="Q40" i="38"/>
  <c r="X42" i="38"/>
  <c r="BQ42" i="38"/>
  <c r="Z44" i="38"/>
  <c r="AF45" i="38"/>
  <c r="BH50" i="38"/>
  <c r="BH20" i="38"/>
  <c r="AL21" i="38"/>
  <c r="BP26" i="38"/>
  <c r="BV27" i="38"/>
  <c r="AM28" i="38"/>
  <c r="L30" i="38"/>
  <c r="BE30" i="38"/>
  <c r="AA35" i="38"/>
  <c r="BW35" i="38"/>
  <c r="X37" i="38"/>
  <c r="AD39" i="38"/>
  <c r="BT39" i="38"/>
  <c r="R40" i="38"/>
  <c r="Z42" i="38"/>
  <c r="BW42" i="38"/>
  <c r="AD44" i="38"/>
  <c r="AU45" i="38"/>
  <c r="BM50" i="38"/>
  <c r="AS16" i="38"/>
  <c r="AV16" i="38"/>
  <c r="AM21" i="38"/>
  <c r="BT26" i="38"/>
  <c r="BW27" i="38"/>
  <c r="AS28" i="38"/>
  <c r="O30" i="38"/>
  <c r="BH30" i="38"/>
  <c r="AD35" i="38"/>
  <c r="AF37" i="38"/>
  <c r="AG39" i="38"/>
  <c r="BW39" i="38"/>
  <c r="Z40" i="38"/>
  <c r="AA42" i="38"/>
  <c r="AM44" i="38"/>
  <c r="AY45" i="38"/>
  <c r="BJ47" i="38"/>
  <c r="BK48" i="38"/>
  <c r="BT50" i="38"/>
  <c r="BA21" i="38"/>
  <c r="AU28" i="38"/>
  <c r="Q30" i="38"/>
  <c r="BM30" i="38"/>
  <c r="AG37" i="38"/>
  <c r="AI39" i="38"/>
  <c r="AD40" i="38"/>
  <c r="AF42" i="38"/>
  <c r="AP44" i="38"/>
  <c r="BE45" i="38"/>
  <c r="BB21" i="38"/>
  <c r="I27" i="38"/>
  <c r="BA28" i="38"/>
  <c r="I29" i="38"/>
  <c r="R30" i="38"/>
  <c r="BP30" i="38"/>
  <c r="AI37" i="38"/>
  <c r="AM39" i="38"/>
  <c r="AG40" i="38"/>
  <c r="AG42" i="38"/>
  <c r="AY44" i="38"/>
  <c r="BH45" i="38"/>
  <c r="AF49" i="38"/>
  <c r="BE21" i="38"/>
  <c r="BB28" i="38"/>
  <c r="BQ30" i="38"/>
  <c r="AU37" i="38"/>
  <c r="AO39" i="38"/>
  <c r="AP40" i="38"/>
  <c r="AJ42" i="38"/>
  <c r="BB44" i="38"/>
  <c r="BS45" i="38"/>
  <c r="BN49" i="38"/>
  <c r="BN16" i="38"/>
  <c r="BT21" i="38"/>
  <c r="N25" i="38"/>
  <c r="N27" i="38"/>
  <c r="BN28" i="38"/>
  <c r="Z30" i="38"/>
  <c r="BT30" i="38"/>
  <c r="X31" i="38"/>
  <c r="AV37" i="38"/>
  <c r="AP39" i="38"/>
  <c r="BD40" i="38"/>
  <c r="BD44" i="38"/>
  <c r="BW45" i="38"/>
  <c r="BV49" i="38"/>
  <c r="BV21" i="38"/>
  <c r="W25" i="38"/>
  <c r="BT28" i="38"/>
  <c r="AC30" i="38"/>
  <c r="Z31" i="38"/>
  <c r="BA37" i="38"/>
  <c r="F39" i="38"/>
  <c r="AR39" i="38"/>
  <c r="BE40" i="38"/>
  <c r="AP42" i="38"/>
  <c r="AM43" i="38"/>
  <c r="BS44" i="38"/>
  <c r="H16" i="38"/>
  <c r="BT16" i="38"/>
  <c r="Q27" i="38"/>
  <c r="H28" i="38"/>
  <c r="BV28" i="38"/>
  <c r="AD30" i="38"/>
  <c r="AC31" i="38"/>
  <c r="AX35" i="38"/>
  <c r="BH37" i="38"/>
  <c r="H39" i="38"/>
  <c r="AX39" i="38"/>
  <c r="BJ40" i="38"/>
  <c r="AS42" i="38"/>
  <c r="BE43" i="38"/>
  <c r="BN37" i="38"/>
  <c r="I39" i="38"/>
  <c r="AY39" i="38"/>
  <c r="BK40" i="38"/>
  <c r="BB42" i="38"/>
  <c r="AD19" i="38"/>
  <c r="L20" i="38"/>
  <c r="BA20" i="38"/>
  <c r="AA21" i="38"/>
  <c r="BN21" i="38"/>
  <c r="AR22" i="38"/>
  <c r="AU31" i="38"/>
  <c r="BM34" i="38"/>
  <c r="AR41" i="38"/>
  <c r="T43" i="38"/>
  <c r="W48" i="38"/>
  <c r="AR51" i="38"/>
  <c r="AX20" i="38"/>
  <c r="AW18" i="38"/>
  <c r="AK18" i="38"/>
  <c r="BX18" i="38"/>
  <c r="AB18" i="38"/>
  <c r="S18" i="38"/>
  <c r="BU18" i="38"/>
  <c r="P18" i="38"/>
  <c r="BR18" i="38"/>
  <c r="M18" i="38"/>
  <c r="BO18" i="38"/>
  <c r="J18" i="38"/>
  <c r="BL18" i="38"/>
  <c r="G18" i="38"/>
  <c r="BI18" i="38"/>
  <c r="BF18" i="38"/>
  <c r="BC18" i="38"/>
  <c r="AZ18" i="38"/>
  <c r="AT18" i="38"/>
  <c r="AQ18" i="38"/>
  <c r="AN18" i="38"/>
  <c r="AH18" i="38"/>
  <c r="AE18" i="38"/>
  <c r="Y18" i="38"/>
  <c r="V18" i="38"/>
  <c r="AG19" i="38"/>
  <c r="N20" i="38"/>
  <c r="BD20" i="38"/>
  <c r="AD21" i="38"/>
  <c r="BQ21" i="38"/>
  <c r="AY22" i="38"/>
  <c r="AV31" i="38"/>
  <c r="BP34" i="38"/>
  <c r="BG41" i="38"/>
  <c r="U43" i="38"/>
  <c r="AP48" i="38"/>
  <c r="BD51" i="38"/>
  <c r="AP18" i="38"/>
  <c r="AM19" i="38"/>
  <c r="O20" i="38"/>
  <c r="BE20" i="38"/>
  <c r="AI21" i="38"/>
  <c r="BS21" i="38"/>
  <c r="BB22" i="38"/>
  <c r="AK25" i="38"/>
  <c r="BX25" i="38"/>
  <c r="AB25" i="38"/>
  <c r="BI25" i="38"/>
  <c r="G25" i="38"/>
  <c r="AW25" i="38"/>
  <c r="AT25" i="38"/>
  <c r="AN25" i="38"/>
  <c r="AH25" i="38"/>
  <c r="AE25" i="38"/>
  <c r="Y25" i="38"/>
  <c r="V25" i="38"/>
  <c r="S25" i="38"/>
  <c r="P25" i="38"/>
  <c r="M25" i="38"/>
  <c r="J25" i="38"/>
  <c r="BU25" i="38"/>
  <c r="BR25" i="38"/>
  <c r="BO25" i="38"/>
  <c r="BL25" i="38"/>
  <c r="BF25" i="38"/>
  <c r="BC25" i="38"/>
  <c r="AZ25" i="38"/>
  <c r="AQ25" i="38"/>
  <c r="AM25" i="38"/>
  <c r="AG25" i="38"/>
  <c r="O25" i="38"/>
  <c r="AI27" i="38"/>
  <c r="AX31" i="38"/>
  <c r="AF32" i="38"/>
  <c r="BN41" i="38"/>
  <c r="AA43" i="38"/>
  <c r="BH48" i="38"/>
  <c r="BV51" i="38"/>
  <c r="BP41" i="38"/>
  <c r="T20" i="38"/>
  <c r="BJ20" i="38"/>
  <c r="BT41" i="38"/>
  <c r="BH43" i="38"/>
  <c r="R19" i="39"/>
  <c r="AB19" i="39" s="1"/>
  <c r="AK21" i="38"/>
  <c r="BX21" i="38"/>
  <c r="AB21" i="38"/>
  <c r="AQ21" i="38"/>
  <c r="Y21" i="38"/>
  <c r="V21" i="38"/>
  <c r="BR21" i="38"/>
  <c r="P21" i="38"/>
  <c r="BC21" i="38"/>
  <c r="AZ21" i="38"/>
  <c r="AW21" i="38"/>
  <c r="AT21" i="38"/>
  <c r="AN21" i="38"/>
  <c r="AH21" i="38"/>
  <c r="AE21" i="38"/>
  <c r="S21" i="38"/>
  <c r="M21" i="38"/>
  <c r="J21" i="38"/>
  <c r="G21" i="38"/>
  <c r="BU21" i="38"/>
  <c r="BO21" i="38"/>
  <c r="BL21" i="38"/>
  <c r="BI21" i="38"/>
  <c r="BF21" i="38"/>
  <c r="BJ21" i="38"/>
  <c r="AG21" i="38"/>
  <c r="F21" i="38"/>
  <c r="BG21" i="38"/>
  <c r="AF21" i="38"/>
  <c r="E21" i="38"/>
  <c r="BD21" i="38"/>
  <c r="AC21" i="38"/>
  <c r="BW21" i="38"/>
  <c r="AV21" i="38"/>
  <c r="U21" i="38"/>
  <c r="H19" i="38"/>
  <c r="AV19" i="38"/>
  <c r="Z20" i="38"/>
  <c r="BS20" i="38"/>
  <c r="H21" i="38"/>
  <c r="AX32" i="38"/>
  <c r="BK43" i="38"/>
  <c r="BI19" i="38"/>
  <c r="M19" i="38"/>
  <c r="AW19" i="38"/>
  <c r="AN19" i="38"/>
  <c r="BO19" i="38"/>
  <c r="G19" i="38"/>
  <c r="BL19" i="38"/>
  <c r="BF19" i="38"/>
  <c r="BC19" i="38"/>
  <c r="AZ19" i="38"/>
  <c r="AT19" i="38"/>
  <c r="AQ19" i="38"/>
  <c r="AK19" i="38"/>
  <c r="AH19" i="38"/>
  <c r="AE19" i="38"/>
  <c r="AB19" i="38"/>
  <c r="Y19" i="38"/>
  <c r="V19" i="38"/>
  <c r="BX19" i="38"/>
  <c r="S19" i="38"/>
  <c r="J19" i="38"/>
  <c r="BR19" i="38"/>
  <c r="BU19" i="38"/>
  <c r="P19" i="38"/>
  <c r="BS19" i="38"/>
  <c r="AL19" i="38"/>
  <c r="F19" i="38"/>
  <c r="BQ19" i="38"/>
  <c r="AI19" i="38"/>
  <c r="E19" i="38"/>
  <c r="BJ19" i="38"/>
  <c r="AF19" i="38"/>
  <c r="BB19" i="38"/>
  <c r="W19" i="38"/>
  <c r="BM20" i="38"/>
  <c r="AO21" i="38"/>
  <c r="AP21" i="38"/>
  <c r="AK17" i="38"/>
  <c r="BU17" i="38"/>
  <c r="Y17" i="38"/>
  <c r="BL17" i="38"/>
  <c r="P17" i="38"/>
  <c r="AH17" i="38"/>
  <c r="AE17" i="38"/>
  <c r="AB17" i="38"/>
  <c r="V17" i="38"/>
  <c r="S17" i="38"/>
  <c r="BX17" i="38"/>
  <c r="M17" i="38"/>
  <c r="BR17" i="38"/>
  <c r="J17" i="38"/>
  <c r="BO17" i="38"/>
  <c r="G17" i="38"/>
  <c r="BI17" i="38"/>
  <c r="BF17" i="38"/>
  <c r="BC17" i="38"/>
  <c r="AZ17" i="38"/>
  <c r="AW17" i="38"/>
  <c r="AT17" i="38"/>
  <c r="AQ17" i="38"/>
  <c r="AN17" i="38"/>
  <c r="AJ17" i="38"/>
  <c r="BP17" i="38"/>
  <c r="L17" i="38"/>
  <c r="BK17" i="38"/>
  <c r="I19" i="38"/>
  <c r="AY19" i="38"/>
  <c r="AC20" i="38"/>
  <c r="BV20" i="38"/>
  <c r="I21" i="38"/>
  <c r="AS21" i="38"/>
  <c r="BU24" i="38"/>
  <c r="Y24" i="38"/>
  <c r="BL24" i="38"/>
  <c r="P24" i="38"/>
  <c r="AE24" i="38"/>
  <c r="BR24" i="38"/>
  <c r="M24" i="38"/>
  <c r="BO24" i="38"/>
  <c r="J24" i="38"/>
  <c r="BF24" i="38"/>
  <c r="AB24" i="38"/>
  <c r="V24" i="38"/>
  <c r="S24" i="38"/>
  <c r="G24" i="38"/>
  <c r="BX24" i="38"/>
  <c r="BI24" i="38"/>
  <c r="BC24" i="38"/>
  <c r="AZ24" i="38"/>
  <c r="AW24" i="38"/>
  <c r="AT24" i="38"/>
  <c r="AQ24" i="38"/>
  <c r="AN24" i="38"/>
  <c r="AK24" i="38"/>
  <c r="AH24" i="38"/>
  <c r="AX24" i="38"/>
  <c r="AC24" i="38"/>
  <c r="R24" i="38"/>
  <c r="BB25" i="38"/>
  <c r="AY27" i="38"/>
  <c r="AY32" i="38"/>
  <c r="BT40" i="38"/>
  <c r="BS43" i="38"/>
  <c r="K19" i="38"/>
  <c r="K21" i="38"/>
  <c r="AW22" i="38"/>
  <c r="AN22" i="38"/>
  <c r="BU22" i="38"/>
  <c r="S22" i="38"/>
  <c r="BI22" i="38"/>
  <c r="G22" i="38"/>
  <c r="BF22" i="38"/>
  <c r="AZ22" i="38"/>
  <c r="BR22" i="38"/>
  <c r="BO22" i="38"/>
  <c r="BL22" i="38"/>
  <c r="BC22" i="38"/>
  <c r="AT22" i="38"/>
  <c r="AQ22" i="38"/>
  <c r="AK22" i="38"/>
  <c r="AH22" i="38"/>
  <c r="AE22" i="38"/>
  <c r="AB22" i="38"/>
  <c r="Y22" i="38"/>
  <c r="V22" i="38"/>
  <c r="P22" i="38"/>
  <c r="M22" i="38"/>
  <c r="BX22" i="38"/>
  <c r="J22" i="38"/>
  <c r="O22" i="38"/>
  <c r="BW22" i="38"/>
  <c r="L22" i="38"/>
  <c r="BM22" i="38"/>
  <c r="F22" i="38"/>
  <c r="AV22" i="38"/>
  <c r="L19" i="38"/>
  <c r="BD19" i="38"/>
  <c r="AJ20" i="38"/>
  <c r="N21" i="38"/>
  <c r="AX21" i="38"/>
  <c r="H22" i="38"/>
  <c r="BM25" i="38"/>
  <c r="BB27" i="38"/>
  <c r="O31" i="38"/>
  <c r="BS32" i="38"/>
  <c r="X20" i="38"/>
  <c r="BA19" i="38"/>
  <c r="AF20" i="38"/>
  <c r="AU21" i="38"/>
  <c r="BU31" i="38"/>
  <c r="Y31" i="38"/>
  <c r="BI31" i="38"/>
  <c r="M31" i="38"/>
  <c r="BF31" i="38"/>
  <c r="J31" i="38"/>
  <c r="AZ31" i="38"/>
  <c r="BR31" i="38"/>
  <c r="AW31" i="38"/>
  <c r="AT31" i="38"/>
  <c r="AN31" i="38"/>
  <c r="BX31" i="38"/>
  <c r="BO31" i="38"/>
  <c r="BL31" i="38"/>
  <c r="BC31" i="38"/>
  <c r="AQ31" i="38"/>
  <c r="AK31" i="38"/>
  <c r="AH31" i="38"/>
  <c r="AE31" i="38"/>
  <c r="AB31" i="38"/>
  <c r="V31" i="38"/>
  <c r="S31" i="38"/>
  <c r="P31" i="38"/>
  <c r="G31" i="38"/>
  <c r="BW31" i="38"/>
  <c r="BQ31" i="38"/>
  <c r="AO31" i="38"/>
  <c r="N31" i="38"/>
  <c r="BJ31" i="38"/>
  <c r="AG31" i="38"/>
  <c r="BE31" i="38"/>
  <c r="AA31" i="38"/>
  <c r="AY31" i="38"/>
  <c r="U31" i="38"/>
  <c r="BV31" i="38"/>
  <c r="AP31" i="38"/>
  <c r="I31" i="38"/>
  <c r="BS31" i="38"/>
  <c r="AL31" i="38"/>
  <c r="F31" i="38"/>
  <c r="BN31" i="38"/>
  <c r="AI31" i="38"/>
  <c r="E31" i="38"/>
  <c r="AD31" i="38"/>
  <c r="BK31" i="38"/>
  <c r="R31" i="38"/>
  <c r="BG31" i="38"/>
  <c r="Q31" i="38"/>
  <c r="BB31" i="38"/>
  <c r="K31" i="38"/>
  <c r="BA31" i="38"/>
  <c r="H31" i="38"/>
  <c r="AS31" i="38"/>
  <c r="N19" i="38"/>
  <c r="BE19" i="38"/>
  <c r="AP20" i="38"/>
  <c r="O21" i="38"/>
  <c r="AY21" i="38"/>
  <c r="Q22" i="38"/>
  <c r="BQ25" i="38"/>
  <c r="BI27" i="38"/>
  <c r="M27" i="38"/>
  <c r="AZ27" i="38"/>
  <c r="BU27" i="38"/>
  <c r="S27" i="38"/>
  <c r="BF27" i="38"/>
  <c r="BC27" i="38"/>
  <c r="AT27" i="38"/>
  <c r="BR27" i="38"/>
  <c r="BO27" i="38"/>
  <c r="BL27" i="38"/>
  <c r="AW27" i="38"/>
  <c r="AQ27" i="38"/>
  <c r="AN27" i="38"/>
  <c r="AK27" i="38"/>
  <c r="AH27" i="38"/>
  <c r="AE27" i="38"/>
  <c r="AB27" i="38"/>
  <c r="Y27" i="38"/>
  <c r="V27" i="38"/>
  <c r="P27" i="38"/>
  <c r="J27" i="38"/>
  <c r="BX27" i="38"/>
  <c r="G27" i="38"/>
  <c r="BE27" i="38"/>
  <c r="Z27" i="38"/>
  <c r="AU27" i="38"/>
  <c r="R27" i="38"/>
  <c r="BM27" i="38"/>
  <c r="AG27" i="38"/>
  <c r="E27" i="38"/>
  <c r="AM27" i="38"/>
  <c r="F27" i="38"/>
  <c r="BQ27" i="38"/>
  <c r="AC27" i="38"/>
  <c r="BN27" i="38"/>
  <c r="AA27" i="38"/>
  <c r="BJ27" i="38"/>
  <c r="U27" i="38"/>
  <c r="BH27" i="38"/>
  <c r="T27" i="38"/>
  <c r="AS27" i="38"/>
  <c r="L27" i="38"/>
  <c r="BK27" i="38"/>
  <c r="W31" i="38"/>
  <c r="AW33" i="38"/>
  <c r="AK33" i="38"/>
  <c r="AH33" i="38"/>
  <c r="BX33" i="38"/>
  <c r="AB33" i="38"/>
  <c r="BI33" i="38"/>
  <c r="AT33" i="38"/>
  <c r="AQ33" i="38"/>
  <c r="AE33" i="38"/>
  <c r="BU33" i="38"/>
  <c r="BR33" i="38"/>
  <c r="BO33" i="38"/>
  <c r="BL33" i="38"/>
  <c r="BF33" i="38"/>
  <c r="BC33" i="38"/>
  <c r="AZ33" i="38"/>
  <c r="AN33" i="38"/>
  <c r="Y33" i="38"/>
  <c r="V33" i="38"/>
  <c r="S33" i="38"/>
  <c r="P33" i="38"/>
  <c r="M33" i="38"/>
  <c r="J33" i="38"/>
  <c r="G33" i="38"/>
  <c r="BE33" i="38"/>
  <c r="AS33" i="38"/>
  <c r="Z33" i="38"/>
  <c r="I33" i="38"/>
  <c r="BP33" i="38"/>
  <c r="AU33" i="38"/>
  <c r="AI33" i="38"/>
  <c r="AA33" i="38"/>
  <c r="BW33" i="38"/>
  <c r="BV33" i="38"/>
  <c r="BG33" i="38"/>
  <c r="BA33" i="38"/>
  <c r="L33" i="38"/>
  <c r="BI38" i="38"/>
  <c r="M38" i="38"/>
  <c r="AW38" i="38"/>
  <c r="AT38" i="38"/>
  <c r="AN38" i="38"/>
  <c r="AK38" i="38"/>
  <c r="Y38" i="38"/>
  <c r="V38" i="38"/>
  <c r="BX38" i="38"/>
  <c r="P38" i="38"/>
  <c r="J38" i="38"/>
  <c r="G38" i="38"/>
  <c r="BU38" i="38"/>
  <c r="BR38" i="38"/>
  <c r="BO38" i="38"/>
  <c r="BL38" i="38"/>
  <c r="BF38" i="38"/>
  <c r="BC38" i="38"/>
  <c r="AZ38" i="38"/>
  <c r="AQ38" i="38"/>
  <c r="AH38" i="38"/>
  <c r="AE38" i="38"/>
  <c r="S38" i="38"/>
  <c r="AB38" i="38"/>
  <c r="T38" i="38"/>
  <c r="BW38" i="38"/>
  <c r="AG38" i="38"/>
  <c r="N38" i="38"/>
  <c r="K38" i="38"/>
  <c r="AK40" i="38"/>
  <c r="BU40" i="38"/>
  <c r="Y40" i="38"/>
  <c r="BR40" i="38"/>
  <c r="V40" i="38"/>
  <c r="BL40" i="38"/>
  <c r="P40" i="38"/>
  <c r="AH40" i="38"/>
  <c r="M40" i="38"/>
  <c r="J40" i="38"/>
  <c r="BO40" i="38"/>
  <c r="BX40" i="38"/>
  <c r="BI40" i="38"/>
  <c r="BF40" i="38"/>
  <c r="BC40" i="38"/>
  <c r="AZ40" i="38"/>
  <c r="AW40" i="38"/>
  <c r="AT40" i="38"/>
  <c r="AQ40" i="38"/>
  <c r="AN40" i="38"/>
  <c r="AE40" i="38"/>
  <c r="AB40" i="38"/>
  <c r="S40" i="38"/>
  <c r="G40" i="38"/>
  <c r="BP40" i="38"/>
  <c r="AJ40" i="38"/>
  <c r="H40" i="38"/>
  <c r="BH40" i="38"/>
  <c r="AC40" i="38"/>
  <c r="AY40" i="38"/>
  <c r="T40" i="38"/>
  <c r="BW40" i="38"/>
  <c r="AL40" i="38"/>
  <c r="BN40" i="38"/>
  <c r="AA40" i="38"/>
  <c r="BB40" i="38"/>
  <c r="O40" i="38"/>
  <c r="AU40" i="38"/>
  <c r="L40" i="38"/>
  <c r="AS40" i="38"/>
  <c r="K40" i="38"/>
  <c r="BS40" i="38"/>
  <c r="N40" i="38"/>
  <c r="AX40" i="38"/>
  <c r="AR40" i="38"/>
  <c r="AM40" i="38"/>
  <c r="AI40" i="38"/>
  <c r="X40" i="38"/>
  <c r="BI34" i="38"/>
  <c r="M34" i="38"/>
  <c r="AW34" i="38"/>
  <c r="AT34" i="38"/>
  <c r="AN34" i="38"/>
  <c r="BF34" i="38"/>
  <c r="AK34" i="38"/>
  <c r="AH34" i="38"/>
  <c r="AB34" i="38"/>
  <c r="Y34" i="38"/>
  <c r="V34" i="38"/>
  <c r="S34" i="38"/>
  <c r="P34" i="38"/>
  <c r="J34" i="38"/>
  <c r="G34" i="38"/>
  <c r="BX34" i="38"/>
  <c r="BU34" i="38"/>
  <c r="BR34" i="38"/>
  <c r="BO34" i="38"/>
  <c r="BL34" i="38"/>
  <c r="BC34" i="38"/>
  <c r="AZ34" i="38"/>
  <c r="AQ34" i="38"/>
  <c r="AE34" i="38"/>
  <c r="BE34" i="38"/>
  <c r="AD34" i="38"/>
  <c r="N34" i="38"/>
  <c r="BB34" i="38"/>
  <c r="T34" i="38"/>
  <c r="BV34" i="38"/>
  <c r="AC34" i="38"/>
  <c r="BH34" i="38"/>
  <c r="AK36" i="38"/>
  <c r="BU36" i="38"/>
  <c r="Y36" i="38"/>
  <c r="BR36" i="38"/>
  <c r="V36" i="38"/>
  <c r="BL36" i="38"/>
  <c r="P36" i="38"/>
  <c r="AW36" i="38"/>
  <c r="AH36" i="38"/>
  <c r="AE36" i="38"/>
  <c r="S36" i="38"/>
  <c r="M36" i="38"/>
  <c r="J36" i="38"/>
  <c r="G36" i="38"/>
  <c r="BX36" i="38"/>
  <c r="BO36" i="38"/>
  <c r="BI36" i="38"/>
  <c r="BF36" i="38"/>
  <c r="BC36" i="38"/>
  <c r="AZ36" i="38"/>
  <c r="AT36" i="38"/>
  <c r="AQ36" i="38"/>
  <c r="AN36" i="38"/>
  <c r="AB36" i="38"/>
  <c r="BH36" i="38"/>
  <c r="AU36" i="38"/>
  <c r="T36" i="38"/>
  <c r="W36" i="38"/>
  <c r="BG36" i="38"/>
  <c r="BE36" i="38"/>
  <c r="AR36" i="38"/>
  <c r="AL36" i="38"/>
  <c r="BI23" i="38"/>
  <c r="M23" i="38"/>
  <c r="AZ23" i="38"/>
  <c r="AW23" i="38"/>
  <c r="AK23" i="38"/>
  <c r="AH23" i="38"/>
  <c r="AB23" i="38"/>
  <c r="J23" i="38"/>
  <c r="BX23" i="38"/>
  <c r="G23" i="38"/>
  <c r="BU23" i="38"/>
  <c r="BR23" i="38"/>
  <c r="BO23" i="38"/>
  <c r="BL23" i="38"/>
  <c r="BF23" i="38"/>
  <c r="BC23" i="38"/>
  <c r="AT23" i="38"/>
  <c r="AQ23" i="38"/>
  <c r="AN23" i="38"/>
  <c r="AE23" i="38"/>
  <c r="Y23" i="38"/>
  <c r="V23" i="38"/>
  <c r="P23" i="38"/>
  <c r="S23" i="38"/>
  <c r="AY23" i="38"/>
  <c r="AO23" i="38"/>
  <c r="I23" i="38"/>
  <c r="I34" i="38"/>
  <c r="L36" i="38"/>
  <c r="AW41" i="38"/>
  <c r="AK41" i="38"/>
  <c r="AH41" i="38"/>
  <c r="BX41" i="38"/>
  <c r="AB41" i="38"/>
  <c r="Y41" i="38"/>
  <c r="BU41" i="38"/>
  <c r="M41" i="38"/>
  <c r="BR41" i="38"/>
  <c r="J41" i="38"/>
  <c r="BL41" i="38"/>
  <c r="AT41" i="38"/>
  <c r="AQ41" i="38"/>
  <c r="AN41" i="38"/>
  <c r="AE41" i="38"/>
  <c r="V41" i="38"/>
  <c r="S41" i="38"/>
  <c r="P41" i="38"/>
  <c r="G41" i="38"/>
  <c r="BO41" i="38"/>
  <c r="BI41" i="38"/>
  <c r="BF41" i="38"/>
  <c r="BC41" i="38"/>
  <c r="AZ41" i="38"/>
  <c r="BH41" i="38"/>
  <c r="L41" i="38"/>
  <c r="AU41" i="38"/>
  <c r="AJ41" i="38"/>
  <c r="BS41" i="38"/>
  <c r="I41" i="38"/>
  <c r="BD41" i="38"/>
  <c r="AI41" i="38"/>
  <c r="AC41" i="38"/>
  <c r="Z41" i="38"/>
  <c r="AV41" i="38"/>
  <c r="AS41" i="38"/>
  <c r="AP41" i="38"/>
  <c r="AD41" i="38"/>
  <c r="H41" i="38"/>
  <c r="BU20" i="38"/>
  <c r="Y20" i="38"/>
  <c r="BI20" i="38"/>
  <c r="M20" i="38"/>
  <c r="BF20" i="38"/>
  <c r="AZ20" i="38"/>
  <c r="AW20" i="38"/>
  <c r="AT20" i="38"/>
  <c r="AQ20" i="38"/>
  <c r="AN20" i="38"/>
  <c r="AK20" i="38"/>
  <c r="AH20" i="38"/>
  <c r="AE20" i="38"/>
  <c r="AB20" i="38"/>
  <c r="V20" i="38"/>
  <c r="S20" i="38"/>
  <c r="P20" i="38"/>
  <c r="BX20" i="38"/>
  <c r="J20" i="38"/>
  <c r="BR20" i="38"/>
  <c r="G20" i="38"/>
  <c r="BO20" i="38"/>
  <c r="BL20" i="38"/>
  <c r="BC20" i="38"/>
  <c r="BP20" i="38"/>
  <c r="AO20" i="38"/>
  <c r="F20" i="38"/>
  <c r="BN20" i="38"/>
  <c r="AM20" i="38"/>
  <c r="E20" i="38"/>
  <c r="BK20" i="38"/>
  <c r="AG20" i="38"/>
  <c r="BB20" i="38"/>
  <c r="W20" i="38"/>
  <c r="AV20" i="38"/>
  <c r="U23" i="38"/>
  <c r="Q34" i="38"/>
  <c r="O36" i="38"/>
  <c r="R41" i="38"/>
  <c r="AK48" i="38"/>
  <c r="BU48" i="38"/>
  <c r="Y48" i="38"/>
  <c r="BR48" i="38"/>
  <c r="V48" i="38"/>
  <c r="BL48" i="38"/>
  <c r="P48" i="38"/>
  <c r="AB48" i="38"/>
  <c r="BI48" i="38"/>
  <c r="BC48" i="38"/>
  <c r="AW48" i="38"/>
  <c r="AT48" i="38"/>
  <c r="AN48" i="38"/>
  <c r="AE48" i="38"/>
  <c r="S48" i="38"/>
  <c r="M48" i="38"/>
  <c r="J48" i="38"/>
  <c r="G48" i="38"/>
  <c r="BX48" i="38"/>
  <c r="BO48" i="38"/>
  <c r="BF48" i="38"/>
  <c r="AQ48" i="38"/>
  <c r="AZ48" i="38"/>
  <c r="AH48" i="38"/>
  <c r="BG48" i="38"/>
  <c r="F48" i="38"/>
  <c r="BA48" i="38"/>
  <c r="AR48" i="38"/>
  <c r="AF48" i="38"/>
  <c r="AO48" i="38"/>
  <c r="AA48" i="38"/>
  <c r="BV48" i="38"/>
  <c r="Q48" i="38"/>
  <c r="BN48" i="38"/>
  <c r="K48" i="38"/>
  <c r="BJ48" i="38"/>
  <c r="BB48" i="38"/>
  <c r="AV48" i="38"/>
  <c r="R48" i="38"/>
  <c r="BP48" i="38"/>
  <c r="BM48" i="38"/>
  <c r="AI48" i="38"/>
  <c r="AM34" i="38"/>
  <c r="BB36" i="38"/>
  <c r="N48" i="38"/>
  <c r="BU51" i="38"/>
  <c r="Y51" i="38"/>
  <c r="BI51" i="38"/>
  <c r="M51" i="38"/>
  <c r="BF51" i="38"/>
  <c r="J51" i="38"/>
  <c r="AZ51" i="38"/>
  <c r="P51" i="38"/>
  <c r="AW51" i="38"/>
  <c r="AQ51" i="38"/>
  <c r="AK51" i="38"/>
  <c r="AH51" i="38"/>
  <c r="AB51" i="38"/>
  <c r="AT51" i="38"/>
  <c r="AN51" i="38"/>
  <c r="AE51" i="38"/>
  <c r="V51" i="38"/>
  <c r="S51" i="38"/>
  <c r="G51" i="38"/>
  <c r="BX51" i="38"/>
  <c r="BR51" i="38"/>
  <c r="BL51" i="38"/>
  <c r="BO51" i="38"/>
  <c r="BC51" i="38"/>
  <c r="AP51" i="38"/>
  <c r="W51" i="38"/>
  <c r="BT51" i="38"/>
  <c r="O51" i="38"/>
  <c r="BN51" i="38"/>
  <c r="I51" i="38"/>
  <c r="AX51" i="38"/>
  <c r="BA51" i="38"/>
  <c r="AM51" i="38"/>
  <c r="X51" i="38"/>
  <c r="L51" i="38"/>
  <c r="BS51" i="38"/>
  <c r="BH51" i="38"/>
  <c r="AL51" i="38"/>
  <c r="AD51" i="38"/>
  <c r="R51" i="38"/>
  <c r="F51" i="38"/>
  <c r="H20" i="38"/>
  <c r="BK21" i="38"/>
  <c r="BK23" i="38"/>
  <c r="U41" i="38"/>
  <c r="BU43" i="38"/>
  <c r="Y43" i="38"/>
  <c r="BI43" i="38"/>
  <c r="M43" i="38"/>
  <c r="BF43" i="38"/>
  <c r="J43" i="38"/>
  <c r="AZ43" i="38"/>
  <c r="AQ43" i="38"/>
  <c r="V43" i="38"/>
  <c r="P43" i="38"/>
  <c r="BR43" i="38"/>
  <c r="BO43" i="38"/>
  <c r="BC43" i="38"/>
  <c r="BX43" i="38"/>
  <c r="BL43" i="38"/>
  <c r="AW43" i="38"/>
  <c r="AT43" i="38"/>
  <c r="AN43" i="38"/>
  <c r="AK43" i="38"/>
  <c r="AH43" i="38"/>
  <c r="AE43" i="38"/>
  <c r="AB43" i="38"/>
  <c r="S43" i="38"/>
  <c r="G43" i="38"/>
  <c r="AV43" i="38"/>
  <c r="O43" i="38"/>
  <c r="BW43" i="38"/>
  <c r="AO43" i="38"/>
  <c r="F43" i="38"/>
  <c r="BN43" i="38"/>
  <c r="AG43" i="38"/>
  <c r="AS43" i="38"/>
  <c r="E43" i="38"/>
  <c r="AP43" i="38"/>
  <c r="BV43" i="38"/>
  <c r="AF43" i="38"/>
  <c r="BP43" i="38"/>
  <c r="Z43" i="38"/>
  <c r="BG43" i="38"/>
  <c r="R43" i="38"/>
  <c r="BB43" i="38"/>
  <c r="N43" i="38"/>
  <c r="BA43" i="38"/>
  <c r="L43" i="38"/>
  <c r="AX43" i="38"/>
  <c r="AR43" i="38"/>
  <c r="AL43" i="38"/>
  <c r="AJ43" i="38"/>
  <c r="Q43" i="38"/>
  <c r="R11" i="39"/>
  <c r="AC19" i="38"/>
  <c r="BW19" i="38"/>
  <c r="I20" i="38"/>
  <c r="AY20" i="38"/>
  <c r="Z21" i="38"/>
  <c r="BM21" i="38"/>
  <c r="AO22" i="38"/>
  <c r="BS23" i="38"/>
  <c r="AM31" i="38"/>
  <c r="AK32" i="38"/>
  <c r="BU32" i="38"/>
  <c r="Y32" i="38"/>
  <c r="BR32" i="38"/>
  <c r="V32" i="38"/>
  <c r="BL32" i="38"/>
  <c r="P32" i="38"/>
  <c r="BI32" i="38"/>
  <c r="AW32" i="38"/>
  <c r="AT32" i="38"/>
  <c r="AN32" i="38"/>
  <c r="AH32" i="38"/>
  <c r="AE32" i="38"/>
  <c r="AB32" i="38"/>
  <c r="S32" i="38"/>
  <c r="M32" i="38"/>
  <c r="J32" i="38"/>
  <c r="G32" i="38"/>
  <c r="BX32" i="38"/>
  <c r="BO32" i="38"/>
  <c r="BF32" i="38"/>
  <c r="BC32" i="38"/>
  <c r="AQ32" i="38"/>
  <c r="AZ32" i="38"/>
  <c r="BK32" i="38"/>
  <c r="AA32" i="38"/>
  <c r="BB32" i="38"/>
  <c r="R32" i="38"/>
  <c r="AP32" i="38"/>
  <c r="K32" i="38"/>
  <c r="AV32" i="38"/>
  <c r="F32" i="38"/>
  <c r="AI32" i="38"/>
  <c r="BN32" i="38"/>
  <c r="X32" i="38"/>
  <c r="BG32" i="38"/>
  <c r="Q32" i="38"/>
  <c r="BE32" i="38"/>
  <c r="O32" i="38"/>
  <c r="AO32" i="38"/>
  <c r="AD32" i="38"/>
  <c r="Z32" i="38"/>
  <c r="N32" i="38"/>
  <c r="BW32" i="38"/>
  <c r="I32" i="38"/>
  <c r="BD32" i="38"/>
  <c r="AV34" i="38"/>
  <c r="X41" i="38"/>
  <c r="I43" i="38"/>
  <c r="U48" i="38"/>
  <c r="AC51" i="38"/>
  <c r="BU16" i="38"/>
  <c r="Y16" i="38"/>
  <c r="BI16" i="38"/>
  <c r="M16" i="38"/>
  <c r="AZ16" i="38"/>
  <c r="AT16" i="38"/>
  <c r="AQ16" i="38"/>
  <c r="AN16" i="38"/>
  <c r="AK16" i="38"/>
  <c r="AH16" i="38"/>
  <c r="AE16" i="38"/>
  <c r="AB16" i="38"/>
  <c r="V16" i="38"/>
  <c r="S16" i="38"/>
  <c r="BX16" i="38"/>
  <c r="P16" i="38"/>
  <c r="BR16" i="38"/>
  <c r="J16" i="38"/>
  <c r="BO16" i="38"/>
  <c r="G16" i="38"/>
  <c r="BL16" i="38"/>
  <c r="BF16" i="38"/>
  <c r="AW16" i="38"/>
  <c r="BC16" i="38"/>
  <c r="BD16" i="38"/>
  <c r="BM26" i="38"/>
  <c r="AW30" i="38"/>
  <c r="AT30" i="38"/>
  <c r="AN30" i="38"/>
  <c r="BU30" i="38"/>
  <c r="P30" i="38"/>
  <c r="BI30" i="38"/>
  <c r="BF30" i="38"/>
  <c r="AZ30" i="38"/>
  <c r="AQ30" i="38"/>
  <c r="AK30" i="38"/>
  <c r="AH30" i="38"/>
  <c r="AE30" i="38"/>
  <c r="AB30" i="38"/>
  <c r="Y30" i="38"/>
  <c r="V30" i="38"/>
  <c r="S30" i="38"/>
  <c r="M30" i="38"/>
  <c r="J30" i="38"/>
  <c r="G30" i="38"/>
  <c r="BX30" i="38"/>
  <c r="BR30" i="38"/>
  <c r="BO30" i="38"/>
  <c r="BL30" i="38"/>
  <c r="BC30" i="38"/>
  <c r="BV30" i="38"/>
  <c r="AO30" i="38"/>
  <c r="N30" i="38"/>
  <c r="BN30" i="38"/>
  <c r="AG30" i="38"/>
  <c r="F30" i="38"/>
  <c r="BD30" i="38"/>
  <c r="X30" i="38"/>
  <c r="AV30" i="38"/>
  <c r="T30" i="38"/>
  <c r="AM30" i="38"/>
  <c r="AS44" i="38"/>
  <c r="T50" i="38"/>
  <c r="AK44" i="38"/>
  <c r="BU44" i="38"/>
  <c r="Y44" i="38"/>
  <c r="BR44" i="38"/>
  <c r="V44" i="38"/>
  <c r="BL44" i="38"/>
  <c r="P44" i="38"/>
  <c r="AQ44" i="38"/>
  <c r="M44" i="38"/>
  <c r="BX44" i="38"/>
  <c r="G44" i="38"/>
  <c r="BI44" i="38"/>
  <c r="BF44" i="38"/>
  <c r="AZ44" i="38"/>
  <c r="AT44" i="38"/>
  <c r="AN44" i="38"/>
  <c r="AH44" i="38"/>
  <c r="AE44" i="38"/>
  <c r="AB44" i="38"/>
  <c r="S44" i="38"/>
  <c r="J44" i="38"/>
  <c r="BO44" i="38"/>
  <c r="BC44" i="38"/>
  <c r="AW44" i="38"/>
  <c r="BA44" i="38"/>
  <c r="AA44" i="38"/>
  <c r="AX44" i="38"/>
  <c r="X44" i="38"/>
  <c r="BV44" i="38"/>
  <c r="AU44" i="38"/>
  <c r="U44" i="38"/>
  <c r="BN44" i="38"/>
  <c r="AO44" i="38"/>
  <c r="N44" i="38"/>
  <c r="BJ44" i="38"/>
  <c r="AC44" i="38"/>
  <c r="BG44" i="38"/>
  <c r="W44" i="38"/>
  <c r="AV44" i="38"/>
  <c r="L44" i="38"/>
  <c r="AR44" i="38"/>
  <c r="I44" i="38"/>
  <c r="BT44" i="38"/>
  <c r="AL44" i="38"/>
  <c r="E44" i="38"/>
  <c r="BQ44" i="38"/>
  <c r="AG44" i="38"/>
  <c r="BM44" i="38"/>
  <c r="AF44" i="38"/>
  <c r="BH44" i="38"/>
  <c r="BI46" i="38"/>
  <c r="M46" i="38"/>
  <c r="AW46" i="38"/>
  <c r="AT46" i="38"/>
  <c r="AN46" i="38"/>
  <c r="AE46" i="38"/>
  <c r="BU46" i="38"/>
  <c r="J46" i="38"/>
  <c r="BO46" i="38"/>
  <c r="BF46" i="38"/>
  <c r="BC46" i="38"/>
  <c r="AQ46" i="38"/>
  <c r="BX46" i="38"/>
  <c r="BR46" i="38"/>
  <c r="BL46" i="38"/>
  <c r="AZ46" i="38"/>
  <c r="AK46" i="38"/>
  <c r="AH46" i="38"/>
  <c r="AB46" i="38"/>
  <c r="Y46" i="38"/>
  <c r="V46" i="38"/>
  <c r="S46" i="38"/>
  <c r="P46" i="38"/>
  <c r="G46" i="38"/>
  <c r="AF50" i="38"/>
  <c r="AW26" i="38"/>
  <c r="AN26" i="38"/>
  <c r="AK26" i="38"/>
  <c r="Y26" i="38"/>
  <c r="BX26" i="38"/>
  <c r="V26" i="38"/>
  <c r="BR26" i="38"/>
  <c r="P26" i="38"/>
  <c r="BC26" i="38"/>
  <c r="AZ26" i="38"/>
  <c r="AT26" i="38"/>
  <c r="AQ26" i="38"/>
  <c r="AH26" i="38"/>
  <c r="AE26" i="38"/>
  <c r="AB26" i="38"/>
  <c r="S26" i="38"/>
  <c r="M26" i="38"/>
  <c r="J26" i="38"/>
  <c r="G26" i="38"/>
  <c r="BU26" i="38"/>
  <c r="BO26" i="38"/>
  <c r="BL26" i="38"/>
  <c r="BI26" i="38"/>
  <c r="BF26" i="38"/>
  <c r="AO26" i="38"/>
  <c r="F44" i="38"/>
  <c r="BK44" i="38"/>
  <c r="AM50" i="38"/>
  <c r="H26" i="38"/>
  <c r="K44" i="38"/>
  <c r="BW44" i="38"/>
  <c r="AY50" i="38"/>
  <c r="AC16" i="38"/>
  <c r="K26" i="38"/>
  <c r="BU28" i="38"/>
  <c r="Y28" i="38"/>
  <c r="BL28" i="38"/>
  <c r="P28" i="38"/>
  <c r="AW28" i="38"/>
  <c r="AK28" i="38"/>
  <c r="AH28" i="38"/>
  <c r="AB28" i="38"/>
  <c r="G28" i="38"/>
  <c r="BX28" i="38"/>
  <c r="BR28" i="38"/>
  <c r="BO28" i="38"/>
  <c r="BI28" i="38"/>
  <c r="BF28" i="38"/>
  <c r="BC28" i="38"/>
  <c r="AZ28" i="38"/>
  <c r="AT28" i="38"/>
  <c r="AQ28" i="38"/>
  <c r="AN28" i="38"/>
  <c r="AE28" i="38"/>
  <c r="V28" i="38"/>
  <c r="S28" i="38"/>
  <c r="M28" i="38"/>
  <c r="J28" i="38"/>
  <c r="AJ28" i="38"/>
  <c r="AA28" i="38"/>
  <c r="BK28" i="38"/>
  <c r="L28" i="38"/>
  <c r="AV28" i="38"/>
  <c r="F28" i="38"/>
  <c r="BS28" i="38"/>
  <c r="U30" i="38"/>
  <c r="BK30" i="38"/>
  <c r="O44" i="38"/>
  <c r="BD50" i="38"/>
  <c r="AI44" i="38"/>
  <c r="BI50" i="38"/>
  <c r="M50" i="38"/>
  <c r="AW50" i="38"/>
  <c r="AT50" i="38"/>
  <c r="AN50" i="38"/>
  <c r="S50" i="38"/>
  <c r="BF50" i="38"/>
  <c r="AZ50" i="38"/>
  <c r="AK50" i="38"/>
  <c r="AH50" i="38"/>
  <c r="AB50" i="38"/>
  <c r="BU50" i="38"/>
  <c r="BR50" i="38"/>
  <c r="BO50" i="38"/>
  <c r="BL50" i="38"/>
  <c r="BC50" i="38"/>
  <c r="AQ50" i="38"/>
  <c r="AE50" i="38"/>
  <c r="Y50" i="38"/>
  <c r="V50" i="38"/>
  <c r="P50" i="38"/>
  <c r="J50" i="38"/>
  <c r="G50" i="38"/>
  <c r="BX50" i="38"/>
  <c r="BW50" i="38"/>
  <c r="AO50" i="38"/>
  <c r="K50" i="38"/>
  <c r="BQ50" i="38"/>
  <c r="AL50" i="38"/>
  <c r="H50" i="38"/>
  <c r="BN50" i="38"/>
  <c r="AG50" i="38"/>
  <c r="E50" i="38"/>
  <c r="BE50" i="38"/>
  <c r="AA50" i="38"/>
  <c r="AR50" i="38"/>
  <c r="AJ50" i="38"/>
  <c r="BP50" i="38"/>
  <c r="X50" i="38"/>
  <c r="BJ50" i="38"/>
  <c r="U50" i="38"/>
  <c r="BB50" i="38"/>
  <c r="N50" i="38"/>
  <c r="AX50" i="38"/>
  <c r="I50" i="38"/>
  <c r="AV50" i="38"/>
  <c r="F50" i="38"/>
  <c r="BU35" i="38"/>
  <c r="Y35" i="38"/>
  <c r="BI35" i="38"/>
  <c r="M35" i="38"/>
  <c r="BF35" i="38"/>
  <c r="J35" i="38"/>
  <c r="AZ35" i="38"/>
  <c r="AW35" i="38"/>
  <c r="AK35" i="38"/>
  <c r="AH35" i="38"/>
  <c r="AB35" i="38"/>
  <c r="BR35" i="38"/>
  <c r="BO35" i="38"/>
  <c r="BL35" i="38"/>
  <c r="BC35" i="38"/>
  <c r="AT35" i="38"/>
  <c r="AQ35" i="38"/>
  <c r="AN35" i="38"/>
  <c r="AE35" i="38"/>
  <c r="V35" i="38"/>
  <c r="S35" i="38"/>
  <c r="P35" i="38"/>
  <c r="G35" i="38"/>
  <c r="BX35" i="38"/>
  <c r="BV35" i="38"/>
  <c r="AU35" i="38"/>
  <c r="R35" i="38"/>
  <c r="BN35" i="38"/>
  <c r="AM35" i="38"/>
  <c r="L35" i="38"/>
  <c r="BH35" i="38"/>
  <c r="AF35" i="38"/>
  <c r="E35" i="38"/>
  <c r="AL35" i="38"/>
  <c r="BT35" i="38"/>
  <c r="AJ45" i="38"/>
  <c r="I47" i="38"/>
  <c r="AO45" i="38"/>
  <c r="O47" i="38"/>
  <c r="K35" i="38"/>
  <c r="AS35" i="38"/>
  <c r="BU39" i="38"/>
  <c r="Y39" i="38"/>
  <c r="BI39" i="38"/>
  <c r="M39" i="38"/>
  <c r="BF39" i="38"/>
  <c r="J39" i="38"/>
  <c r="AZ39" i="38"/>
  <c r="AK39" i="38"/>
  <c r="V39" i="38"/>
  <c r="S39" i="38"/>
  <c r="BX39" i="38"/>
  <c r="G39" i="38"/>
  <c r="AW39" i="38"/>
  <c r="AT39" i="38"/>
  <c r="AQ39" i="38"/>
  <c r="AN39" i="38"/>
  <c r="AH39" i="38"/>
  <c r="AE39" i="38"/>
  <c r="AB39" i="38"/>
  <c r="P39" i="38"/>
  <c r="BR39" i="38"/>
  <c r="BO39" i="38"/>
  <c r="BL39" i="38"/>
  <c r="BC39" i="38"/>
  <c r="BG39" i="38"/>
  <c r="AF39" i="38"/>
  <c r="E39" i="38"/>
  <c r="BA39" i="38"/>
  <c r="Z39" i="38"/>
  <c r="BV39" i="38"/>
  <c r="AS39" i="38"/>
  <c r="R39" i="38"/>
  <c r="AL39" i="38"/>
  <c r="BS39" i="38"/>
  <c r="AX45" i="38"/>
  <c r="AA47" i="38"/>
  <c r="AW45" i="38"/>
  <c r="AK45" i="38"/>
  <c r="AH45" i="38"/>
  <c r="BX45" i="38"/>
  <c r="AB45" i="38"/>
  <c r="AN45" i="38"/>
  <c r="BU45" i="38"/>
  <c r="M45" i="38"/>
  <c r="BO45" i="38"/>
  <c r="G45" i="38"/>
  <c r="BI45" i="38"/>
  <c r="BF45" i="38"/>
  <c r="AZ45" i="38"/>
  <c r="S45" i="38"/>
  <c r="P45" i="38"/>
  <c r="J45" i="38"/>
  <c r="BR45" i="38"/>
  <c r="BL45" i="38"/>
  <c r="BC45" i="38"/>
  <c r="AT45" i="38"/>
  <c r="AQ45" i="38"/>
  <c r="AE45" i="38"/>
  <c r="Y45" i="38"/>
  <c r="V45" i="38"/>
  <c r="AR45" i="38"/>
  <c r="AL45" i="38"/>
  <c r="AG45" i="38"/>
  <c r="BM45" i="38"/>
  <c r="T45" i="38"/>
  <c r="BG45" i="38"/>
  <c r="AS47" i="38"/>
  <c r="AW49" i="38"/>
  <c r="AK49" i="38"/>
  <c r="AH49" i="38"/>
  <c r="BX49" i="38"/>
  <c r="AB49" i="38"/>
  <c r="S49" i="38"/>
  <c r="BI49" i="38"/>
  <c r="BC49" i="38"/>
  <c r="AT49" i="38"/>
  <c r="AQ49" i="38"/>
  <c r="AE49" i="38"/>
  <c r="G49" i="38"/>
  <c r="BU49" i="38"/>
  <c r="BR49" i="38"/>
  <c r="BO49" i="38"/>
  <c r="BL49" i="38"/>
  <c r="BF49" i="38"/>
  <c r="AZ49" i="38"/>
  <c r="AN49" i="38"/>
  <c r="Y49" i="38"/>
  <c r="V49" i="38"/>
  <c r="P49" i="38"/>
  <c r="M49" i="38"/>
  <c r="J49" i="38"/>
  <c r="W35" i="38"/>
  <c r="BB35" i="38"/>
  <c r="L39" i="38"/>
  <c r="AV39" i="38"/>
  <c r="I45" i="38"/>
  <c r="BJ45" i="38"/>
  <c r="BB47" i="38"/>
  <c r="AL49" i="38"/>
  <c r="AK29" i="38"/>
  <c r="AH29" i="38"/>
  <c r="BX29" i="38"/>
  <c r="AB29" i="38"/>
  <c r="Y29" i="38"/>
  <c r="BR29" i="38"/>
  <c r="M29" i="38"/>
  <c r="BO29" i="38"/>
  <c r="J29" i="38"/>
  <c r="BI29" i="38"/>
  <c r="V29" i="38"/>
  <c r="S29" i="38"/>
  <c r="P29" i="38"/>
  <c r="G29" i="38"/>
  <c r="BU29" i="38"/>
  <c r="BL29" i="38"/>
  <c r="BF29" i="38"/>
  <c r="BC29" i="38"/>
  <c r="AZ29" i="38"/>
  <c r="AW29" i="38"/>
  <c r="AT29" i="38"/>
  <c r="AQ29" i="38"/>
  <c r="AN29" i="38"/>
  <c r="AE29" i="38"/>
  <c r="AC35" i="38"/>
  <c r="BK35" i="38"/>
  <c r="W39" i="38"/>
  <c r="BD39" i="38"/>
  <c r="BI42" i="38"/>
  <c r="M42" i="38"/>
  <c r="AW42" i="38"/>
  <c r="AT42" i="38"/>
  <c r="AN42" i="38"/>
  <c r="AZ42" i="38"/>
  <c r="Y42" i="38"/>
  <c r="S42" i="38"/>
  <c r="BU42" i="38"/>
  <c r="J42" i="38"/>
  <c r="BR42" i="38"/>
  <c r="G42" i="38"/>
  <c r="BL42" i="38"/>
  <c r="BX42" i="38"/>
  <c r="BO42" i="38"/>
  <c r="BF42" i="38"/>
  <c r="BC42" i="38"/>
  <c r="AQ42" i="38"/>
  <c r="AK42" i="38"/>
  <c r="AH42" i="38"/>
  <c r="AE42" i="38"/>
  <c r="AB42" i="38"/>
  <c r="V42" i="38"/>
  <c r="P42" i="38"/>
  <c r="BD42" i="38"/>
  <c r="Q42" i="38"/>
  <c r="AR42" i="38"/>
  <c r="H42" i="38"/>
  <c r="BV42" i="38"/>
  <c r="AI42" i="38"/>
  <c r="AU42" i="38"/>
  <c r="R45" i="38"/>
  <c r="BQ47" i="38"/>
  <c r="AC45" i="38"/>
  <c r="BU47" i="38"/>
  <c r="Y47" i="38"/>
  <c r="BI47" i="38"/>
  <c r="M47" i="38"/>
  <c r="BF47" i="38"/>
  <c r="J47" i="38"/>
  <c r="AZ47" i="38"/>
  <c r="AE47" i="38"/>
  <c r="BR47" i="38"/>
  <c r="BL47" i="38"/>
  <c r="AW47" i="38"/>
  <c r="AT47" i="38"/>
  <c r="AN47" i="38"/>
  <c r="BO47" i="38"/>
  <c r="BC47" i="38"/>
  <c r="AQ47" i="38"/>
  <c r="AK47" i="38"/>
  <c r="AH47" i="38"/>
  <c r="AB47" i="38"/>
  <c r="V47" i="38"/>
  <c r="S47" i="38"/>
  <c r="P47" i="38"/>
  <c r="G47" i="38"/>
  <c r="BX47" i="38"/>
  <c r="T47" i="38"/>
  <c r="BT47" i="38"/>
  <c r="K47" i="38"/>
  <c r="BN47" i="38"/>
  <c r="F47" i="38"/>
  <c r="BD47" i="38"/>
  <c r="AC37" i="38"/>
  <c r="AS37" i="38"/>
  <c r="AW37" i="38"/>
  <c r="AK37" i="38"/>
  <c r="AH37" i="38"/>
  <c r="BX37" i="38"/>
  <c r="AB37" i="38"/>
  <c r="AT37" i="38"/>
  <c r="Y37" i="38"/>
  <c r="V37" i="38"/>
  <c r="P37" i="38"/>
  <c r="BI37" i="38"/>
  <c r="BF37" i="38"/>
  <c r="BC37" i="38"/>
  <c r="AZ37" i="38"/>
  <c r="AQ37" i="38"/>
  <c r="AN37" i="38"/>
  <c r="AE37" i="38"/>
  <c r="S37" i="38"/>
  <c r="M37" i="38"/>
  <c r="J37" i="38"/>
  <c r="G37" i="38"/>
  <c r="BU37" i="38"/>
  <c r="BR37" i="38"/>
  <c r="BL37" i="38"/>
  <c r="BO37" i="38"/>
  <c r="BE37" i="38"/>
  <c r="R9" i="39"/>
  <c r="R7" i="39"/>
  <c r="R10" i="39"/>
  <c r="R5" i="39"/>
  <c r="R6" i="39"/>
  <c r="R8" i="39"/>
  <c r="R15" i="39"/>
  <c r="AB15" i="39" s="1"/>
  <c r="AS17" i="38"/>
  <c r="AC17" i="38"/>
  <c r="BT17" i="38"/>
  <c r="BD17" i="38"/>
  <c r="X17" i="38"/>
  <c r="H17" i="38"/>
  <c r="BN17" i="38"/>
  <c r="AX17" i="38"/>
  <c r="R17" i="38"/>
  <c r="AV17" i="38"/>
  <c r="AF17" i="38"/>
  <c r="BW17" i="38"/>
  <c r="BB17" i="38"/>
  <c r="AG17" i="38"/>
  <c r="K17" i="38"/>
  <c r="BS17" i="38"/>
  <c r="AY17" i="38"/>
  <c r="BQ17" i="38"/>
  <c r="AU17" i="38"/>
  <c r="Z17" i="38"/>
  <c r="E17" i="38"/>
  <c r="BM17" i="38"/>
  <c r="BH17" i="38"/>
  <c r="AM17" i="38"/>
  <c r="O17" i="38"/>
  <c r="AL17" i="38"/>
  <c r="R18" i="38"/>
  <c r="BA18" i="38"/>
  <c r="AV23" i="38"/>
  <c r="BS29" i="38"/>
  <c r="U18" i="38"/>
  <c r="BB18" i="38"/>
  <c r="BD18" i="38"/>
  <c r="BE23" i="38"/>
  <c r="BB24" i="38"/>
  <c r="X18" i="38"/>
  <c r="BH23" i="38"/>
  <c r="BD24" i="38"/>
  <c r="Z18" i="38"/>
  <c r="BH18" i="38"/>
  <c r="BK18" i="38"/>
  <c r="R21" i="39"/>
  <c r="AB21" i="39" s="1"/>
  <c r="BW23" i="38"/>
  <c r="BG23" i="38"/>
  <c r="AA23" i="38"/>
  <c r="K23" i="38"/>
  <c r="BB23" i="38"/>
  <c r="AL23" i="38"/>
  <c r="F23" i="38"/>
  <c r="BJ23" i="38"/>
  <c r="AD23" i="38"/>
  <c r="N23" i="38"/>
  <c r="BV23" i="38"/>
  <c r="AI23" i="38"/>
  <c r="BT23" i="38"/>
  <c r="AG23" i="38"/>
  <c r="BN23" i="38"/>
  <c r="AU23" i="38"/>
  <c r="Z23" i="38"/>
  <c r="BM23" i="38"/>
  <c r="AS23" i="38"/>
  <c r="E23" i="38"/>
  <c r="AM23" i="38"/>
  <c r="BD23" i="38"/>
  <c r="AJ23" i="38"/>
  <c r="Q23" i="38"/>
  <c r="AF23" i="38"/>
  <c r="AC23" i="38"/>
  <c r="BA23" i="38"/>
  <c r="W23" i="38"/>
  <c r="AX23" i="38"/>
  <c r="T23" i="38"/>
  <c r="R23" i="38"/>
  <c r="AR23" i="38"/>
  <c r="L23" i="38"/>
  <c r="BQ23" i="38"/>
  <c r="H23" i="38"/>
  <c r="BP23" i="38"/>
  <c r="R22" i="39"/>
  <c r="AB22" i="39" s="1"/>
  <c r="BH24" i="38"/>
  <c r="AR24" i="38"/>
  <c r="L24" i="38"/>
  <c r="BS24" i="38"/>
  <c r="AM24" i="38"/>
  <c r="W24" i="38"/>
  <c r="BK24" i="38"/>
  <c r="AU24" i="38"/>
  <c r="O24" i="38"/>
  <c r="AO24" i="38"/>
  <c r="U24" i="38"/>
  <c r="AL24" i="38"/>
  <c r="BT24" i="38"/>
  <c r="AG24" i="38"/>
  <c r="AY24" i="38"/>
  <c r="AF24" i="38"/>
  <c r="K24" i="38"/>
  <c r="BM24" i="38"/>
  <c r="AS24" i="38"/>
  <c r="E24" i="38"/>
  <c r="BJ24" i="38"/>
  <c r="AP24" i="38"/>
  <c r="AD24" i="38"/>
  <c r="BE24" i="38"/>
  <c r="AA24" i="38"/>
  <c r="BA24" i="38"/>
  <c r="T24" i="38"/>
  <c r="Q24" i="38"/>
  <c r="AV24" i="38"/>
  <c r="BV24" i="38"/>
  <c r="BP24" i="38"/>
  <c r="AJ24" i="38"/>
  <c r="F24" i="38"/>
  <c r="BN24" i="38"/>
  <c r="BN29" i="38"/>
  <c r="AX29" i="38"/>
  <c r="R29" i="38"/>
  <c r="BV29" i="38"/>
  <c r="AP29" i="38"/>
  <c r="Z29" i="38"/>
  <c r="BQ29" i="38"/>
  <c r="AY29" i="38"/>
  <c r="AF29" i="38"/>
  <c r="N29" i="38"/>
  <c r="AV29" i="38"/>
  <c r="AD29" i="38"/>
  <c r="L29" i="38"/>
  <c r="X29" i="38"/>
  <c r="F29" i="38"/>
  <c r="BH29" i="38"/>
  <c r="AO29" i="38"/>
  <c r="W29" i="38"/>
  <c r="E29" i="38"/>
  <c r="BT29" i="38"/>
  <c r="BB29" i="38"/>
  <c r="AJ29" i="38"/>
  <c r="Q29" i="38"/>
  <c r="AG29" i="38"/>
  <c r="O29" i="38"/>
  <c r="BG29" i="38"/>
  <c r="AC29" i="38"/>
  <c r="BD29" i="38"/>
  <c r="AA29" i="38"/>
  <c r="BW29" i="38"/>
  <c r="AS29" i="38"/>
  <c r="BJ29" i="38"/>
  <c r="AL29" i="38"/>
  <c r="BP29" i="38"/>
  <c r="U29" i="38"/>
  <c r="BK29" i="38"/>
  <c r="BE29" i="38"/>
  <c r="K29" i="38"/>
  <c r="BA29" i="38"/>
  <c r="H29" i="38"/>
  <c r="AR29" i="38"/>
  <c r="AM29" i="38"/>
  <c r="AF18" i="38"/>
  <c r="BP18" i="38"/>
  <c r="I24" i="38"/>
  <c r="T29" i="38"/>
  <c r="U17" i="38"/>
  <c r="AJ18" i="38"/>
  <c r="BQ18" i="38"/>
  <c r="O23" i="38"/>
  <c r="N24" i="38"/>
  <c r="BW24" i="38"/>
  <c r="R16" i="39"/>
  <c r="AB16" i="39" s="1"/>
  <c r="BJ18" i="38"/>
  <c r="AD18" i="38"/>
  <c r="N18" i="38"/>
  <c r="BE18" i="38"/>
  <c r="AO18" i="38"/>
  <c r="I18" i="38"/>
  <c r="AY18" i="38"/>
  <c r="AI18" i="38"/>
  <c r="BM18" i="38"/>
  <c r="AG18" i="38"/>
  <c r="Q18" i="38"/>
  <c r="L18" i="38"/>
  <c r="BT18" i="38"/>
  <c r="AC18" i="38"/>
  <c r="H18" i="38"/>
  <c r="AV18" i="38"/>
  <c r="AA18" i="38"/>
  <c r="F18" i="38"/>
  <c r="BN18" i="38"/>
  <c r="AR18" i="38"/>
  <c r="W18" i="38"/>
  <c r="T18" i="38"/>
  <c r="BG18" i="38"/>
  <c r="AL18" i="38"/>
  <c r="BS18" i="38"/>
  <c r="BG17" i="38"/>
  <c r="E18" i="38"/>
  <c r="AM18" i="38"/>
  <c r="BV18" i="38"/>
  <c r="X23" i="38"/>
  <c r="X24" i="38"/>
  <c r="AI29" i="38"/>
  <c r="R13" i="39"/>
  <c r="K18" i="38"/>
  <c r="AS18" i="38"/>
  <c r="AI24" i="38"/>
  <c r="AU18" i="38"/>
  <c r="O18" i="38"/>
  <c r="AX18" i="38"/>
  <c r="AP23" i="38"/>
  <c r="BM29" i="38"/>
  <c r="N16" i="38"/>
  <c r="AJ16" i="38"/>
  <c r="BE16" i="38"/>
  <c r="R20" i="39"/>
  <c r="AB20" i="39" s="1"/>
  <c r="BV22" i="38"/>
  <c r="AP22" i="38"/>
  <c r="Z22" i="38"/>
  <c r="BQ22" i="38"/>
  <c r="BA22" i="38"/>
  <c r="U22" i="38"/>
  <c r="E22" i="38"/>
  <c r="AS22" i="38"/>
  <c r="AC22" i="38"/>
  <c r="BP22" i="38"/>
  <c r="AD22" i="38"/>
  <c r="I22" i="38"/>
  <c r="BN22" i="38"/>
  <c r="AU22" i="38"/>
  <c r="AA22" i="38"/>
  <c r="BH22" i="38"/>
  <c r="T22" i="38"/>
  <c r="BG22" i="38"/>
  <c r="AM22" i="38"/>
  <c r="BT22" i="38"/>
  <c r="AG22" i="38"/>
  <c r="N22" i="38"/>
  <c r="AX22" i="38"/>
  <c r="K22" i="38"/>
  <c r="AJ22" i="38"/>
  <c r="AJ25" i="38"/>
  <c r="BP25" i="38"/>
  <c r="BD26" i="38"/>
  <c r="BH38" i="38"/>
  <c r="AR38" i="38"/>
  <c r="L38" i="38"/>
  <c r="BS38" i="38"/>
  <c r="AM38" i="38"/>
  <c r="W38" i="38"/>
  <c r="BK38" i="38"/>
  <c r="AS38" i="38"/>
  <c r="Z38" i="38"/>
  <c r="H38" i="38"/>
  <c r="BT38" i="38"/>
  <c r="BA38" i="38"/>
  <c r="AI38" i="38"/>
  <c r="Q38" i="38"/>
  <c r="BP38" i="38"/>
  <c r="AV38" i="38"/>
  <c r="AA38" i="38"/>
  <c r="E38" i="38"/>
  <c r="BG38" i="38"/>
  <c r="AL38" i="38"/>
  <c r="R38" i="38"/>
  <c r="BQ38" i="38"/>
  <c r="AC38" i="38"/>
  <c r="F38" i="38"/>
  <c r="O38" i="38"/>
  <c r="AO38" i="38"/>
  <c r="AF38" i="38"/>
  <c r="BE38" i="38"/>
  <c r="AX38" i="38"/>
  <c r="U38" i="38"/>
  <c r="BV38" i="38"/>
  <c r="AP38" i="38"/>
  <c r="AJ38" i="38"/>
  <c r="BN38" i="38"/>
  <c r="X38" i="38"/>
  <c r="BM38" i="38"/>
  <c r="I38" i="38"/>
  <c r="AU38" i="38"/>
  <c r="R16" i="38"/>
  <c r="AL16" i="38"/>
  <c r="BG16" i="38"/>
  <c r="R23" i="39"/>
  <c r="AB23" i="39" s="1"/>
  <c r="AS25" i="38"/>
  <c r="AC25" i="38"/>
  <c r="BT25" i="38"/>
  <c r="BD25" i="38"/>
  <c r="X25" i="38"/>
  <c r="H25" i="38"/>
  <c r="BN25" i="38"/>
  <c r="AX25" i="38"/>
  <c r="R25" i="38"/>
  <c r="AV25" i="38"/>
  <c r="AF25" i="38"/>
  <c r="AD25" i="38"/>
  <c r="I25" i="38"/>
  <c r="AA25" i="38"/>
  <c r="F25" i="38"/>
  <c r="BK25" i="38"/>
  <c r="AP25" i="38"/>
  <c r="U25" i="38"/>
  <c r="BJ25" i="38"/>
  <c r="AO25" i="38"/>
  <c r="T25" i="38"/>
  <c r="AI25" i="38"/>
  <c r="L25" i="38"/>
  <c r="BV25" i="38"/>
  <c r="BA25" i="38"/>
  <c r="AL25" i="38"/>
  <c r="BS25" i="38"/>
  <c r="U16" i="38"/>
  <c r="AP16" i="38"/>
  <c r="K25" i="38"/>
  <c r="AR25" i="38"/>
  <c r="AC26" i="38"/>
  <c r="BQ26" i="38"/>
  <c r="BV36" i="38"/>
  <c r="AP36" i="38"/>
  <c r="Z36" i="38"/>
  <c r="BQ36" i="38"/>
  <c r="BA36" i="38"/>
  <c r="U36" i="38"/>
  <c r="E36" i="38"/>
  <c r="AY36" i="38"/>
  <c r="AG36" i="38"/>
  <c r="BW36" i="38"/>
  <c r="AI36" i="38"/>
  <c r="BM36" i="38"/>
  <c r="AA36" i="38"/>
  <c r="H36" i="38"/>
  <c r="AS36" i="38"/>
  <c r="BD36" i="38"/>
  <c r="AJ36" i="38"/>
  <c r="Q36" i="38"/>
  <c r="BK36" i="38"/>
  <c r="AM36" i="38"/>
  <c r="K36" i="38"/>
  <c r="AX36" i="38"/>
  <c r="X36" i="38"/>
  <c r="BP36" i="38"/>
  <c r="R36" i="38"/>
  <c r="BN36" i="38"/>
  <c r="N36" i="38"/>
  <c r="BS36" i="38"/>
  <c r="AC36" i="38"/>
  <c r="BJ36" i="38"/>
  <c r="I36" i="38"/>
  <c r="AV36" i="38"/>
  <c r="F36" i="38"/>
  <c r="AF36" i="38"/>
  <c r="BT36" i="38"/>
  <c r="AD36" i="38"/>
  <c r="R14" i="39"/>
  <c r="AB14" i="39" s="1"/>
  <c r="BH16" i="38"/>
  <c r="AR16" i="38"/>
  <c r="L16" i="38"/>
  <c r="BS16" i="38"/>
  <c r="AM16" i="38"/>
  <c r="W16" i="38"/>
  <c r="BM16" i="38"/>
  <c r="AG16" i="38"/>
  <c r="Q16" i="38"/>
  <c r="BK16" i="38"/>
  <c r="AU16" i="38"/>
  <c r="O16" i="38"/>
  <c r="BP16" i="38"/>
  <c r="Q25" i="38"/>
  <c r="AY25" i="38"/>
  <c r="R12" i="39"/>
  <c r="F16" i="38"/>
  <c r="AA16" i="38"/>
  <c r="AX16" i="38"/>
  <c r="X22" i="38"/>
  <c r="BD22" i="38"/>
  <c r="BE25" i="38"/>
  <c r="R24" i="39"/>
  <c r="AB24" i="39" s="1"/>
  <c r="BK26" i="38"/>
  <c r="AU26" i="38"/>
  <c r="O26" i="38"/>
  <c r="BS26" i="38"/>
  <c r="AM26" i="38"/>
  <c r="W26" i="38"/>
  <c r="BB26" i="38"/>
  <c r="AJ26" i="38"/>
  <c r="R26" i="38"/>
  <c r="AD26" i="38"/>
  <c r="L26" i="38"/>
  <c r="BH26" i="38"/>
  <c r="AP26" i="38"/>
  <c r="X26" i="38"/>
  <c r="E26" i="38"/>
  <c r="U26" i="38"/>
  <c r="BJ26" i="38"/>
  <c r="BG26" i="38"/>
  <c r="BW26" i="38"/>
  <c r="AY26" i="38"/>
  <c r="AA26" i="38"/>
  <c r="BV26" i="38"/>
  <c r="AX26" i="38"/>
  <c r="Z26" i="38"/>
  <c r="BN26" i="38"/>
  <c r="Q26" i="38"/>
  <c r="AL26" i="38"/>
  <c r="N26" i="38"/>
  <c r="AR26" i="38"/>
  <c r="BB38" i="38"/>
  <c r="AF16" i="38"/>
  <c r="BA16" i="38"/>
  <c r="BV16" i="38"/>
  <c r="AF22" i="38"/>
  <c r="BK22" i="38"/>
  <c r="Z25" i="38"/>
  <c r="BH25" i="38"/>
  <c r="I26" i="38"/>
  <c r="AV26" i="38"/>
  <c r="AO36" i="38"/>
  <c r="R19" i="38"/>
  <c r="AX19" i="38"/>
  <c r="BN19" i="38"/>
  <c r="R18" i="39"/>
  <c r="AB18" i="39" s="1"/>
  <c r="BW20" i="38"/>
  <c r="BG20" i="38"/>
  <c r="AA20" i="38"/>
  <c r="K20" i="38"/>
  <c r="U20" i="38"/>
  <c r="AL20" i="38"/>
  <c r="BT20" i="38"/>
  <c r="E34" i="38"/>
  <c r="AS34" i="38"/>
  <c r="BW46" i="38"/>
  <c r="BG46" i="38"/>
  <c r="AA46" i="38"/>
  <c r="K46" i="38"/>
  <c r="BB46" i="38"/>
  <c r="AL46" i="38"/>
  <c r="F46" i="38"/>
  <c r="AJ46" i="38"/>
  <c r="R46" i="38"/>
  <c r="I46" i="38"/>
  <c r="U46" i="38"/>
  <c r="BE46" i="38"/>
  <c r="BT46" i="38"/>
  <c r="AX46" i="38"/>
  <c r="AC46" i="38"/>
  <c r="E46" i="38"/>
  <c r="BQ46" i="38"/>
  <c r="AS46" i="38"/>
  <c r="BH46" i="38"/>
  <c r="AF46" i="38"/>
  <c r="AU46" i="38"/>
  <c r="BP46" i="38"/>
  <c r="BK46" i="38"/>
  <c r="AG46" i="38"/>
  <c r="BJ46" i="38"/>
  <c r="BD46" i="38"/>
  <c r="Z46" i="38"/>
  <c r="AV46" i="38"/>
  <c r="Q46" i="38"/>
  <c r="AO46" i="38"/>
  <c r="AI46" i="38"/>
  <c r="BV46" i="38"/>
  <c r="BN46" i="38"/>
  <c r="W46" i="38"/>
  <c r="BM46" i="38"/>
  <c r="T46" i="38"/>
  <c r="BA46" i="38"/>
  <c r="N46" i="38"/>
  <c r="H46" i="38"/>
  <c r="AR46" i="38"/>
  <c r="AP46" i="38"/>
  <c r="R17" i="39"/>
  <c r="AB17" i="39" s="1"/>
  <c r="T19" i="38"/>
  <c r="AJ19" i="38"/>
  <c r="BP19" i="38"/>
  <c r="L34" i="38"/>
  <c r="AX34" i="38"/>
  <c r="L46" i="38"/>
  <c r="O46" i="38"/>
  <c r="X46" i="38"/>
  <c r="W34" i="38"/>
  <c r="BK34" i="38"/>
  <c r="AD46" i="38"/>
  <c r="Z19" i="38"/>
  <c r="AP19" i="38"/>
  <c r="BV19" i="38"/>
  <c r="AD20" i="38"/>
  <c r="AU20" i="38"/>
  <c r="AM46" i="38"/>
  <c r="AY46" i="38"/>
  <c r="BS46" i="38"/>
  <c r="O19" i="38"/>
  <c r="AU19" i="38"/>
  <c r="BK19" i="38"/>
  <c r="R20" i="38"/>
  <c r="AI20" i="38"/>
  <c r="BQ20" i="38"/>
  <c r="AL34" i="38"/>
  <c r="BW37" i="38"/>
  <c r="BG37" i="38"/>
  <c r="AA37" i="38"/>
  <c r="K37" i="38"/>
  <c r="BB37" i="38"/>
  <c r="AL37" i="38"/>
  <c r="F37" i="38"/>
  <c r="BS37" i="38"/>
  <c r="BJ37" i="38"/>
  <c r="AR37" i="38"/>
  <c r="BT37" i="38"/>
  <c r="AX37" i="38"/>
  <c r="AD37" i="38"/>
  <c r="I37" i="38"/>
  <c r="BK37" i="38"/>
  <c r="AO37" i="38"/>
  <c r="T37" i="38"/>
  <c r="AY37" i="38"/>
  <c r="AM37" i="38"/>
  <c r="BM37" i="38"/>
  <c r="AJ37" i="38"/>
  <c r="H37" i="38"/>
  <c r="BD37" i="38"/>
  <c r="Z37" i="38"/>
  <c r="BV37" i="38"/>
  <c r="Q37" i="38"/>
  <c r="BP37" i="38"/>
  <c r="AP37" i="38"/>
  <c r="N37" i="38"/>
  <c r="BT34" i="38"/>
  <c r="BD34" i="38"/>
  <c r="X34" i="38"/>
  <c r="H34" i="38"/>
  <c r="AY34" i="38"/>
  <c r="AI34" i="38"/>
  <c r="AG34" i="38"/>
  <c r="O34" i="38"/>
  <c r="BJ34" i="38"/>
  <c r="AR34" i="38"/>
  <c r="Z34" i="38"/>
  <c r="F34" i="38"/>
  <c r="BS34" i="38"/>
  <c r="BA34" i="38"/>
  <c r="BQ34" i="38"/>
  <c r="U34" i="38"/>
  <c r="BN34" i="38"/>
  <c r="AP34" i="38"/>
  <c r="R34" i="38"/>
  <c r="BG34" i="38"/>
  <c r="AJ34" i="38"/>
  <c r="K34" i="38"/>
  <c r="AF34" i="38"/>
  <c r="BW34" i="38"/>
  <c r="AA34" i="38"/>
  <c r="AU34" i="38"/>
  <c r="AO34" i="38"/>
  <c r="L21" i="38"/>
  <c r="AR21" i="38"/>
  <c r="BH21" i="38"/>
  <c r="AX27" i="38"/>
  <c r="BP27" i="38"/>
  <c r="E28" i="38"/>
  <c r="W28" i="38"/>
  <c r="AP28" i="38"/>
  <c r="BH28" i="38"/>
  <c r="AR30" i="38"/>
  <c r="BJ30" i="38"/>
  <c r="BT32" i="38"/>
  <c r="AR33" i="38"/>
  <c r="Z28" i="38"/>
  <c r="AR28" i="38"/>
  <c r="BJ28" i="38"/>
  <c r="U33" i="38"/>
  <c r="BT33" i="38"/>
  <c r="AX28" i="38"/>
  <c r="BP28" i="38"/>
  <c r="BS33" i="38"/>
  <c r="AM33" i="38"/>
  <c r="W33" i="38"/>
  <c r="BN33" i="38"/>
  <c r="AX33" i="38"/>
  <c r="R33" i="38"/>
  <c r="BH33" i="38"/>
  <c r="AP33" i="38"/>
  <c r="X33" i="38"/>
  <c r="E33" i="38"/>
  <c r="AG33" i="38"/>
  <c r="O33" i="38"/>
  <c r="BQ33" i="38"/>
  <c r="AY33" i="38"/>
  <c r="AF33" i="38"/>
  <c r="N33" i="38"/>
  <c r="F33" i="38"/>
  <c r="AC33" i="38"/>
  <c r="BB33" i="38"/>
  <c r="T21" i="38"/>
  <c r="AJ21" i="38"/>
  <c r="BP21" i="38"/>
  <c r="R25" i="39"/>
  <c r="AB25" i="39" s="1"/>
  <c r="AV27" i="38"/>
  <c r="AF27" i="38"/>
  <c r="BT27" i="38"/>
  <c r="BD27" i="38"/>
  <c r="X27" i="38"/>
  <c r="H27" i="38"/>
  <c r="AO27" i="38"/>
  <c r="BG27" i="38"/>
  <c r="N28" i="38"/>
  <c r="AF28" i="38"/>
  <c r="AY28" i="38"/>
  <c r="BQ28" i="38"/>
  <c r="BA30" i="38"/>
  <c r="BS30" i="38"/>
  <c r="BJ32" i="38"/>
  <c r="H33" i="38"/>
  <c r="AD33" i="38"/>
  <c r="BD33" i="38"/>
  <c r="T28" i="38"/>
  <c r="AL28" i="38"/>
  <c r="BD28" i="38"/>
  <c r="BW28" i="38"/>
  <c r="AY30" i="38"/>
  <c r="AI30" i="38"/>
  <c r="BW30" i="38"/>
  <c r="BG30" i="38"/>
  <c r="AA30" i="38"/>
  <c r="K30" i="38"/>
  <c r="BH32" i="38"/>
  <c r="AR32" i="38"/>
  <c r="L32" i="38"/>
  <c r="BQ32" i="38"/>
  <c r="BA32" i="38"/>
  <c r="U32" i="38"/>
  <c r="E32" i="38"/>
  <c r="BP32" i="38"/>
  <c r="AJ32" i="38"/>
  <c r="T32" i="38"/>
  <c r="AS32" i="38"/>
  <c r="AC32" i="38"/>
  <c r="AU32" i="38"/>
  <c r="AL33" i="38"/>
  <c r="BK33" i="38"/>
  <c r="R26" i="39"/>
  <c r="AB26" i="39" s="1"/>
  <c r="BM28" i="38"/>
  <c r="AG28" i="38"/>
  <c r="Q28" i="38"/>
  <c r="BE28" i="38"/>
  <c r="AO28" i="38"/>
  <c r="I28" i="38"/>
  <c r="BG28" i="38"/>
  <c r="Q33" i="38"/>
  <c r="AO33" i="38"/>
  <c r="BM33" i="38"/>
  <c r="L31" i="38"/>
  <c r="AR31" i="38"/>
  <c r="BH31" i="38"/>
  <c r="AO41" i="38"/>
  <c r="AO42" i="38"/>
  <c r="BH47" i="38"/>
  <c r="AR47" i="38"/>
  <c r="BS47" i="38"/>
  <c r="AM47" i="38"/>
  <c r="BM47" i="38"/>
  <c r="AU47" i="38"/>
  <c r="AC47" i="38"/>
  <c r="L47" i="38"/>
  <c r="BG47" i="38"/>
  <c r="AO47" i="38"/>
  <c r="W47" i="38"/>
  <c r="AX47" i="38"/>
  <c r="AD47" i="38"/>
  <c r="AL47" i="38"/>
  <c r="BV47" i="38"/>
  <c r="BA47" i="38"/>
  <c r="AG47" i="38"/>
  <c r="N47" i="38"/>
  <c r="BW47" i="38"/>
  <c r="X47" i="38"/>
  <c r="AP47" i="38"/>
  <c r="Q47" i="38"/>
  <c r="AI47" i="38"/>
  <c r="H47" i="38"/>
  <c r="AY47" i="38"/>
  <c r="U47" i="38"/>
  <c r="BP47" i="38"/>
  <c r="AJ49" i="38"/>
  <c r="BT49" i="38"/>
  <c r="AM49" i="38"/>
  <c r="BJ49" i="38"/>
  <c r="AD49" i="38"/>
  <c r="N49" i="38"/>
  <c r="BE49" i="38"/>
  <c r="AO49" i="38"/>
  <c r="I49" i="38"/>
  <c r="L49" i="38"/>
  <c r="X49" i="38"/>
  <c r="F49" i="38"/>
  <c r="BM49" i="38"/>
  <c r="AR49" i="38"/>
  <c r="BW49" i="38"/>
  <c r="BB49" i="38"/>
  <c r="AX49" i="38"/>
  <c r="BQ49" i="38"/>
  <c r="AV49" i="38"/>
  <c r="AA49" i="38"/>
  <c r="E49" i="38"/>
  <c r="BD49" i="38"/>
  <c r="AC49" i="38"/>
  <c r="AP49" i="38"/>
  <c r="O49" i="38"/>
  <c r="BG49" i="38"/>
  <c r="Z49" i="38"/>
  <c r="H49" i="38"/>
  <c r="AS49" i="38"/>
  <c r="K49" i="38"/>
  <c r="AU49" i="38"/>
  <c r="AY49" i="38"/>
  <c r="BB41" i="38"/>
  <c r="AL41" i="38"/>
  <c r="F41" i="38"/>
  <c r="BM41" i="38"/>
  <c r="AG41" i="38"/>
  <c r="Q41" i="38"/>
  <c r="BW41" i="38"/>
  <c r="BE41" i="38"/>
  <c r="AM41" i="38"/>
  <c r="T41" i="38"/>
  <c r="BQ41" i="38"/>
  <c r="AY41" i="38"/>
  <c r="AF41" i="38"/>
  <c r="N41" i="38"/>
  <c r="BV41" i="38"/>
  <c r="BA41" i="38"/>
  <c r="K41" i="38"/>
  <c r="BK41" i="38"/>
  <c r="W41" i="38"/>
  <c r="AA41" i="38"/>
  <c r="AX41" i="38"/>
  <c r="Q49" i="38"/>
  <c r="T31" i="38"/>
  <c r="AJ31" i="38"/>
  <c r="BP31" i="38"/>
  <c r="E41" i="38"/>
  <c r="BS42" i="38"/>
  <c r="AM42" i="38"/>
  <c r="W42" i="38"/>
  <c r="BN42" i="38"/>
  <c r="AX42" i="38"/>
  <c r="R42" i="38"/>
  <c r="AV42" i="38"/>
  <c r="AD42" i="38"/>
  <c r="L42" i="38"/>
  <c r="F42" i="38"/>
  <c r="BT42" i="38"/>
  <c r="AY42" i="38"/>
  <c r="AC42" i="38"/>
  <c r="I42" i="38"/>
  <c r="BH42" i="38"/>
  <c r="BA42" i="38"/>
  <c r="R47" i="38"/>
  <c r="R49" i="38"/>
  <c r="BA49" i="38"/>
  <c r="T49" i="38"/>
  <c r="U49" i="38"/>
  <c r="BH49" i="38"/>
  <c r="C11" i="39"/>
  <c r="W49" i="38"/>
  <c r="BK49" i="38"/>
  <c r="AG49" i="38"/>
  <c r="BP49" i="38"/>
  <c r="O41" i="38"/>
  <c r="BJ41" i="38"/>
  <c r="AI49" i="38"/>
  <c r="BS49" i="38"/>
  <c r="BV45" i="38"/>
  <c r="AP45" i="38"/>
  <c r="Z45" i="38"/>
  <c r="BQ45" i="38"/>
  <c r="BA45" i="38"/>
  <c r="U45" i="38"/>
  <c r="E45" i="38"/>
  <c r="BK45" i="38"/>
  <c r="AS45" i="38"/>
  <c r="AA45" i="38"/>
  <c r="H45" i="38"/>
  <c r="BT45" i="38"/>
  <c r="BB45" i="38"/>
  <c r="AI45" i="38"/>
  <c r="Q45" i="38"/>
  <c r="BN45" i="38"/>
  <c r="AV45" i="38"/>
  <c r="AD45" i="38"/>
  <c r="L45" i="38"/>
  <c r="BP45" i="38"/>
  <c r="W45" i="38"/>
  <c r="AM45" i="38"/>
  <c r="BD45" i="38"/>
  <c r="AV51" i="38"/>
  <c r="AF51" i="38"/>
  <c r="BW51" i="38"/>
  <c r="BG51" i="38"/>
  <c r="AA51" i="38"/>
  <c r="K51" i="38"/>
  <c r="BQ51" i="38"/>
  <c r="AY51" i="38"/>
  <c r="AG51" i="38"/>
  <c r="N51" i="38"/>
  <c r="BK51" i="38"/>
  <c r="AS51" i="38"/>
  <c r="Z51" i="38"/>
  <c r="H51" i="38"/>
  <c r="BE51" i="38"/>
  <c r="Q51" i="38"/>
  <c r="BP51" i="38"/>
  <c r="AU51" i="38"/>
  <c r="E51" i="38"/>
  <c r="BJ51" i="38"/>
  <c r="AO51" i="38"/>
  <c r="U51" i="38"/>
  <c r="T51" i="38"/>
  <c r="BM51" i="38"/>
  <c r="AI51" i="38"/>
  <c r="BB51" i="38"/>
  <c r="AJ51" i="38"/>
  <c r="T35" i="38"/>
  <c r="AJ35" i="38"/>
  <c r="BP35" i="38"/>
  <c r="BQ40" i="38"/>
  <c r="BA40" i="38"/>
  <c r="U40" i="38"/>
  <c r="E40" i="38"/>
  <c r="AV40" i="38"/>
  <c r="AF40" i="38"/>
  <c r="W40" i="38"/>
  <c r="AO40" i="38"/>
  <c r="BG40" i="38"/>
  <c r="BT43" i="38"/>
  <c r="BD43" i="38"/>
  <c r="X43" i="38"/>
  <c r="H43" i="38"/>
  <c r="AY43" i="38"/>
  <c r="AI43" i="38"/>
  <c r="BM43" i="38"/>
  <c r="AU43" i="38"/>
  <c r="AC43" i="38"/>
  <c r="K43" i="38"/>
  <c r="W43" i="38"/>
  <c r="BJ43" i="38"/>
  <c r="AS48" i="38"/>
  <c r="AC48" i="38"/>
  <c r="BT48" i="38"/>
  <c r="BD48" i="38"/>
  <c r="X48" i="38"/>
  <c r="H48" i="38"/>
  <c r="BW48" i="38"/>
  <c r="BE48" i="38"/>
  <c r="AL48" i="38"/>
  <c r="T48" i="38"/>
  <c r="BQ48" i="38"/>
  <c r="AY48" i="38"/>
  <c r="AG48" i="38"/>
  <c r="O48" i="38"/>
  <c r="AU48" i="38"/>
  <c r="Z48" i="38"/>
  <c r="E48" i="38"/>
  <c r="AJ48" i="38"/>
  <c r="BS48" i="38"/>
  <c r="AX48" i="38"/>
  <c r="AD48" i="38"/>
  <c r="I48" i="38"/>
  <c r="I35" i="38"/>
  <c r="AO35" i="38"/>
  <c r="BE35" i="38"/>
  <c r="BM40" i="38"/>
  <c r="AD43" i="38"/>
  <c r="BQ43" i="38"/>
  <c r="L48" i="38"/>
  <c r="AM48" i="38"/>
  <c r="O39" i="38"/>
  <c r="AU39" i="38"/>
  <c r="BK39" i="38"/>
  <c r="T44" i="38"/>
  <c r="AJ44" i="38"/>
  <c r="BP44" i="38"/>
  <c r="Q50" i="38"/>
  <c r="AI50" i="38"/>
  <c r="BA50" i="38"/>
  <c r="BS50" i="38"/>
  <c r="T39" i="38"/>
  <c r="AJ39" i="38"/>
  <c r="BP39" i="38"/>
  <c r="BE44" i="38"/>
  <c r="BK50" i="38"/>
  <c r="AU50" i="38"/>
  <c r="O50" i="38"/>
  <c r="BV50" i="38"/>
  <c r="AP50" i="38"/>
  <c r="Z50" i="38"/>
  <c r="BG50" i="38"/>
  <c r="G1" i="40"/>
  <c r="T5" i="40"/>
  <c r="G5" i="40" l="1"/>
  <c r="H6" i="40"/>
  <c r="H7" i="40" s="1"/>
  <c r="G6" i="40"/>
  <c r="I6" i="40"/>
  <c r="J1" i="40"/>
  <c r="C12" i="39"/>
  <c r="J5" i="40" l="1"/>
  <c r="L6" i="40"/>
  <c r="K6" i="40"/>
  <c r="K7" i="40" s="1"/>
  <c r="J6" i="40"/>
  <c r="C13" i="39"/>
  <c r="M1" i="40"/>
  <c r="O6" i="40" l="1"/>
  <c r="M5" i="40"/>
  <c r="N6" i="40"/>
  <c r="N7" i="40" s="1"/>
  <c r="M6" i="40"/>
  <c r="C14" i="39"/>
  <c r="C15" i="39" l="1"/>
  <c r="C16" i="39" l="1"/>
  <c r="C17" i="39" l="1"/>
  <c r="C18" i="39" l="1"/>
  <c r="C19" i="39" l="1"/>
  <c r="C20" i="39" l="1"/>
  <c r="C21" i="39" l="1"/>
  <c r="C22" i="39" l="1"/>
  <c r="C23" i="39" l="1"/>
  <c r="C24" i="39" l="1"/>
  <c r="C25" i="39" l="1"/>
  <c r="C26" i="39" l="1"/>
  <c r="Q9" i="35" l="1"/>
  <c r="Q15" i="35"/>
  <c r="Q9" i="34"/>
  <c r="C12" i="34"/>
  <c r="C15" i="33"/>
  <c r="C12" i="33"/>
  <c r="Q9" i="33"/>
  <c r="Q12" i="34" l="1"/>
  <c r="Q15" i="33"/>
  <c r="C18" i="33"/>
  <c r="Q12" i="33"/>
  <c r="Q18" i="33"/>
  <c r="I3" i="1"/>
  <c r="B8" i="4" s="1" a="1"/>
  <c r="B8" i="4" s="1"/>
  <c r="I4" i="1"/>
  <c r="B8" i="44" s="1" a="1"/>
  <c r="B8" i="44" s="1"/>
  <c r="I5" i="1"/>
  <c r="I6" i="1"/>
  <c r="B8" i="45" s="1" a="1"/>
  <c r="B8" i="45" s="1"/>
  <c r="I7" i="1"/>
  <c r="I8" i="1"/>
  <c r="B8" i="46" s="1" a="1"/>
  <c r="B8" i="46" s="1"/>
  <c r="I9" i="1"/>
  <c r="I10" i="1"/>
  <c r="I11" i="1"/>
  <c r="I12" i="1"/>
  <c r="I13" i="1"/>
  <c r="I14" i="1"/>
  <c r="I15" i="1"/>
  <c r="I16" i="1"/>
  <c r="I17" i="1"/>
  <c r="I18" i="1"/>
  <c r="I19" i="1"/>
  <c r="I20" i="1"/>
  <c r="I21" i="1"/>
  <c r="I22" i="1"/>
  <c r="I23" i="1"/>
  <c r="I24" i="1"/>
  <c r="I25" i="1"/>
  <c r="I26" i="1"/>
  <c r="I27" i="1"/>
  <c r="I28" i="1"/>
  <c r="I29" i="1"/>
  <c r="I30" i="1"/>
  <c r="I31" i="1"/>
  <c r="I32" i="1"/>
  <c r="I33" i="1"/>
  <c r="N23" i="1"/>
  <c r="N3" i="1"/>
  <c r="N17" i="1"/>
  <c r="N7" i="1"/>
  <c r="O2" i="1"/>
  <c r="O19" i="1"/>
  <c r="N9" i="1"/>
  <c r="O12" i="1"/>
  <c r="O20" i="1"/>
  <c r="N13" i="1"/>
  <c r="N18" i="1"/>
  <c r="N19" i="1"/>
  <c r="N12" i="1"/>
  <c r="N10" i="1"/>
  <c r="N8" i="1"/>
  <c r="O21" i="1"/>
  <c r="N6" i="1"/>
  <c r="N15" i="1"/>
  <c r="O16" i="1"/>
  <c r="O23" i="1"/>
  <c r="O10" i="1"/>
  <c r="N16" i="1"/>
  <c r="N22" i="1"/>
  <c r="O4" i="1"/>
  <c r="O3" i="1"/>
  <c r="O22" i="1"/>
  <c r="O5" i="1"/>
  <c r="O14" i="1"/>
  <c r="O24" i="1"/>
  <c r="N25" i="1"/>
  <c r="O7" i="1"/>
  <c r="O9" i="1"/>
  <c r="O25" i="1"/>
  <c r="O15" i="1"/>
  <c r="O17" i="1"/>
  <c r="N4" i="1"/>
  <c r="N21" i="1"/>
  <c r="N14" i="1"/>
  <c r="O18" i="1"/>
  <c r="N24" i="1"/>
  <c r="O13" i="1"/>
  <c r="O6" i="1"/>
  <c r="O11" i="1"/>
  <c r="N11" i="1"/>
  <c r="N2" i="1"/>
  <c r="N5" i="1"/>
  <c r="N20" i="1"/>
  <c r="O8" i="1"/>
  <c r="CU3" i="38" l="1"/>
  <c r="DG3" i="38"/>
  <c r="CX3" i="38"/>
  <c r="DN3" i="38"/>
  <c r="DN15" i="38" s="1"/>
  <c r="DK3" i="38"/>
  <c r="DK15" i="38" s="1"/>
  <c r="DD3" i="38"/>
  <c r="DJ3" i="38"/>
  <c r="DA3" i="38"/>
  <c r="DH3" i="38"/>
  <c r="DH15" i="38" s="1"/>
  <c r="DE3" i="38"/>
  <c r="DE15" i="38" s="1"/>
  <c r="DM3" i="38"/>
  <c r="CR3" i="38"/>
  <c r="E9" i="33"/>
  <c r="D9" i="33"/>
  <c r="E12" i="33"/>
  <c r="D12" i="33"/>
  <c r="E15" i="35"/>
  <c r="D15" i="35"/>
  <c r="E9" i="35"/>
  <c r="D9" i="35"/>
  <c r="E15" i="33"/>
  <c r="D15" i="33"/>
  <c r="N19" i="45"/>
  <c r="D11" i="45"/>
  <c r="C11" i="45"/>
  <c r="D9" i="45"/>
  <c r="C9" i="45"/>
  <c r="D19" i="45"/>
  <c r="C19" i="45"/>
  <c r="D17" i="45"/>
  <c r="C17" i="45"/>
  <c r="D15" i="45"/>
  <c r="C15" i="45"/>
  <c r="D13" i="45"/>
  <c r="C13" i="45"/>
  <c r="G13" i="45"/>
  <c r="K19" i="45"/>
  <c r="N17" i="45"/>
  <c r="K15" i="45"/>
  <c r="K13" i="45"/>
  <c r="G9" i="45"/>
  <c r="G11" i="45"/>
  <c r="K11" i="45"/>
  <c r="N13" i="45"/>
  <c r="N15" i="45"/>
  <c r="K9" i="45"/>
  <c r="G17" i="45"/>
  <c r="N9" i="45"/>
  <c r="K17" i="45"/>
  <c r="G15" i="45"/>
  <c r="N11" i="45"/>
  <c r="G19" i="45"/>
  <c r="N19" i="46"/>
  <c r="D11" i="46"/>
  <c r="C11" i="46"/>
  <c r="D9" i="46"/>
  <c r="C9" i="46"/>
  <c r="D19" i="46"/>
  <c r="C19" i="46"/>
  <c r="D17" i="46"/>
  <c r="C17" i="46"/>
  <c r="D15" i="46"/>
  <c r="C15" i="46"/>
  <c r="D13" i="46"/>
  <c r="C13" i="46"/>
  <c r="K17" i="46"/>
  <c r="G15" i="46"/>
  <c r="G13" i="46"/>
  <c r="G19" i="46"/>
  <c r="N17" i="46"/>
  <c r="K19" i="46"/>
  <c r="K13" i="46"/>
  <c r="G9" i="46"/>
  <c r="K15" i="46"/>
  <c r="N13" i="46"/>
  <c r="G11" i="46"/>
  <c r="N11" i="46"/>
  <c r="K11" i="46"/>
  <c r="N15" i="46"/>
  <c r="G17" i="46"/>
  <c r="K9" i="46"/>
  <c r="N9" i="46"/>
  <c r="E12" i="34"/>
  <c r="D12" i="34"/>
  <c r="E9" i="34"/>
  <c r="D9" i="34"/>
  <c r="E18" i="33"/>
  <c r="D18" i="33"/>
  <c r="N19" i="44"/>
  <c r="D11" i="44"/>
  <c r="C11" i="44"/>
  <c r="D9" i="44"/>
  <c r="C9" i="44"/>
  <c r="D19" i="44"/>
  <c r="C19" i="44"/>
  <c r="D17" i="44"/>
  <c r="C17" i="44"/>
  <c r="D15" i="44"/>
  <c r="C15" i="44"/>
  <c r="D13" i="44"/>
  <c r="C13" i="44"/>
  <c r="N13" i="44"/>
  <c r="K11" i="44"/>
  <c r="N15" i="44"/>
  <c r="K17" i="44"/>
  <c r="G17" i="44"/>
  <c r="N9" i="44"/>
  <c r="G15" i="44"/>
  <c r="N11" i="44"/>
  <c r="G19" i="44"/>
  <c r="G13" i="44"/>
  <c r="N17" i="44"/>
  <c r="K15" i="44"/>
  <c r="K13" i="44"/>
  <c r="G9" i="44"/>
  <c r="G11" i="44"/>
  <c r="K9" i="44"/>
  <c r="K19" i="44"/>
  <c r="C16" i="1"/>
  <c r="C15" i="1"/>
  <c r="C6" i="1"/>
  <c r="C5" i="1"/>
  <c r="C12" i="1"/>
  <c r="C9" i="1"/>
  <c r="C17" i="1"/>
  <c r="C11" i="1"/>
  <c r="C10" i="1"/>
  <c r="C13" i="1"/>
  <c r="C3" i="1"/>
  <c r="C4" i="1"/>
  <c r="C7" i="1"/>
  <c r="C14" i="1"/>
  <c r="C8" i="1"/>
  <c r="C2" i="1"/>
  <c r="DA15" i="38" l="1"/>
  <c r="CR15" i="38"/>
  <c r="DM15" i="38"/>
  <c r="DJ15" i="38"/>
  <c r="DD15" i="38"/>
  <c r="CX15" i="38"/>
  <c r="DG15" i="38"/>
  <c r="CU15" i="38"/>
  <c r="DM10" i="38"/>
  <c r="DM11" i="38"/>
  <c r="DM8" i="38"/>
  <c r="DM12" i="38"/>
  <c r="DM14" i="38"/>
  <c r="DM9" i="38"/>
  <c r="DM7" i="38"/>
  <c r="DM13" i="38"/>
  <c r="DE1" i="36"/>
  <c r="DE11" i="38"/>
  <c r="DE8" i="38"/>
  <c r="DE9" i="38"/>
  <c r="DE13" i="38"/>
  <c r="DE10" i="38"/>
  <c r="DE12" i="38"/>
  <c r="DE7" i="38"/>
  <c r="DE14" i="38"/>
  <c r="DH1" i="36"/>
  <c r="DH14" i="38"/>
  <c r="DH13" i="38"/>
  <c r="DH8" i="38"/>
  <c r="DH11" i="38"/>
  <c r="DH10" i="38"/>
  <c r="DH9" i="38"/>
  <c r="DH12" i="38"/>
  <c r="DH7" i="38"/>
  <c r="DA1" i="36"/>
  <c r="DA9" i="38"/>
  <c r="DA13" i="38"/>
  <c r="DA11" i="38"/>
  <c r="DA12" i="38"/>
  <c r="DA8" i="38"/>
  <c r="DA10" i="38"/>
  <c r="DA7" i="38"/>
  <c r="DA14" i="38"/>
  <c r="DJ12" i="38"/>
  <c r="DJ13" i="38"/>
  <c r="DJ7" i="38"/>
  <c r="DJ14" i="38"/>
  <c r="DJ8" i="38"/>
  <c r="DJ11" i="38"/>
  <c r="DJ10" i="38"/>
  <c r="DJ9" i="38"/>
  <c r="DD1" i="36"/>
  <c r="DD8" i="38"/>
  <c r="DD14" i="38"/>
  <c r="DD10" i="38"/>
  <c r="DD9" i="38"/>
  <c r="DD7" i="38"/>
  <c r="DD13" i="38"/>
  <c r="DD12" i="38"/>
  <c r="DD11" i="38"/>
  <c r="DK1" i="36"/>
  <c r="DK14" i="38"/>
  <c r="DK9" i="38"/>
  <c r="DK7" i="38"/>
  <c r="DK13" i="38"/>
  <c r="DK8" i="38"/>
  <c r="DK12" i="38"/>
  <c r="DK11" i="38"/>
  <c r="DK10" i="38"/>
  <c r="DN1" i="36"/>
  <c r="DN10" i="38"/>
  <c r="DN11" i="38"/>
  <c r="DN7" i="38"/>
  <c r="DN14" i="38"/>
  <c r="DN9" i="38"/>
  <c r="DN12" i="38"/>
  <c r="DN13" i="38"/>
  <c r="DN8" i="38"/>
  <c r="CX1" i="36"/>
  <c r="CX10" i="38"/>
  <c r="CX11" i="38"/>
  <c r="CX7" i="38"/>
  <c r="CX12" i="38"/>
  <c r="CX14" i="38"/>
  <c r="CX9" i="38"/>
  <c r="CX8" i="38"/>
  <c r="CX13" i="38"/>
  <c r="DG1" i="36"/>
  <c r="DG10" i="38"/>
  <c r="DG8" i="38"/>
  <c r="DG11" i="38"/>
  <c r="DG9" i="38"/>
  <c r="DG12" i="38"/>
  <c r="DG7" i="38"/>
  <c r="DG13" i="38"/>
  <c r="DG14" i="38"/>
  <c r="CR1" i="36"/>
  <c r="CR12" i="38"/>
  <c r="CR9" i="38"/>
  <c r="CR13" i="38"/>
  <c r="CR7" i="38"/>
  <c r="CR14" i="38"/>
  <c r="CR8" i="38"/>
  <c r="CR10" i="38"/>
  <c r="CR11" i="38"/>
  <c r="CU1" i="36"/>
  <c r="CU9" i="38"/>
  <c r="CU7" i="38"/>
  <c r="CU13" i="38"/>
  <c r="CU8" i="38"/>
  <c r="CU12" i="38"/>
  <c r="CU11" i="38"/>
  <c r="CU10" i="38"/>
  <c r="CU14" i="38"/>
  <c r="DO3" i="38"/>
  <c r="DO1" i="36" s="1"/>
  <c r="DL3" i="38"/>
  <c r="DL10" i="38" s="1"/>
  <c r="DJ1" i="36"/>
  <c r="DF3" i="38"/>
  <c r="DF1" i="36" s="1"/>
  <c r="DM1" i="36"/>
  <c r="DI3" i="38"/>
  <c r="DI1" i="36" s="1"/>
  <c r="BJ3" i="38"/>
  <c r="W3" i="38"/>
  <c r="AY3" i="38"/>
  <c r="AY15" i="38" s="1"/>
  <c r="BP3" i="38"/>
  <c r="K3" i="38"/>
  <c r="AP3" i="38"/>
  <c r="AP15" i="38" s="1"/>
  <c r="AR3" i="38"/>
  <c r="AJ3" i="38"/>
  <c r="AJ15" i="38" s="1"/>
  <c r="BS3" i="38"/>
  <c r="AV3" i="38"/>
  <c r="AV15" i="38" s="1"/>
  <c r="BN3" i="38"/>
  <c r="BN15" i="38" s="1"/>
  <c r="BK3" i="38"/>
  <c r="BK15" i="38" s="1"/>
  <c r="BV3" i="38"/>
  <c r="N3" i="38"/>
  <c r="BH3" i="38"/>
  <c r="BH15" i="38" s="1"/>
  <c r="L3" i="38"/>
  <c r="L15" i="38" s="1"/>
  <c r="AX3" i="38"/>
  <c r="BW3" i="38"/>
  <c r="BW15" i="38" s="1"/>
  <c r="R3" i="38"/>
  <c r="R15" i="38" s="1"/>
  <c r="Q3" i="38"/>
  <c r="T3" i="38"/>
  <c r="Z3" i="38"/>
  <c r="AS3" i="38"/>
  <c r="AS15" i="38" s="1"/>
  <c r="BG3" i="38"/>
  <c r="AU3" i="38"/>
  <c r="U3" i="38"/>
  <c r="U15" i="38" s="1"/>
  <c r="AA3" i="38"/>
  <c r="AA15" i="38" s="1"/>
  <c r="AO3" i="38"/>
  <c r="AL3" i="38"/>
  <c r="BT3" i="38"/>
  <c r="BT15" i="38" s="1"/>
  <c r="BM3" i="38"/>
  <c r="AM3" i="38"/>
  <c r="AM15" i="38" s="1"/>
  <c r="O3" i="38"/>
  <c r="O15" i="38" s="1"/>
  <c r="BQ3" i="38"/>
  <c r="BQ15" i="38" s="1"/>
  <c r="AI3" i="38"/>
  <c r="X3" i="38"/>
  <c r="X15" i="38" s="1"/>
  <c r="F11" i="44"/>
  <c r="L9" i="46"/>
  <c r="L15" i="46"/>
  <c r="F15" i="45"/>
  <c r="L9" i="44"/>
  <c r="L17" i="44"/>
  <c r="L19" i="46"/>
  <c r="F17" i="45"/>
  <c r="F13" i="45"/>
  <c r="L9" i="45"/>
  <c r="F17" i="46"/>
  <c r="F19" i="46"/>
  <c r="F13" i="46"/>
  <c r="L11" i="46"/>
  <c r="F15" i="46"/>
  <c r="L11" i="45"/>
  <c r="L15" i="44"/>
  <c r="L17" i="46"/>
  <c r="F11" i="45"/>
  <c r="L13" i="44"/>
  <c r="L11" i="44"/>
  <c r="F13" i="44"/>
  <c r="F11" i="46"/>
  <c r="F19" i="44"/>
  <c r="F19" i="45"/>
  <c r="L13" i="45"/>
  <c r="L15" i="45"/>
  <c r="L17" i="45"/>
  <c r="F15" i="44"/>
  <c r="L19" i="44"/>
  <c r="F17" i="44"/>
  <c r="L13" i="46"/>
  <c r="L19" i="45"/>
  <c r="M8" i="40"/>
  <c r="O8" i="40"/>
  <c r="J8" i="40"/>
  <c r="L8" i="40"/>
  <c r="AG9" i="44" a="1"/>
  <c r="AG9" i="44" s="1"/>
  <c r="AU15" i="44" a="1"/>
  <c r="AU15" i="44" s="1"/>
  <c r="F9" i="44"/>
  <c r="AG15" i="44" a="1"/>
  <c r="AG15" i="44" s="1"/>
  <c r="AT13" i="44" a="1"/>
  <c r="AT13" i="44" s="1"/>
  <c r="AS11" i="44" a="1"/>
  <c r="AS11" i="44" s="1"/>
  <c r="AH9" i="44" a="1"/>
  <c r="AH9" i="44" s="1"/>
  <c r="AJ9" i="44" a="1"/>
  <c r="AJ9" i="44" s="1"/>
  <c r="AU13" i="44" a="1"/>
  <c r="AU13" i="44" s="1"/>
  <c r="AK9" i="44" a="1"/>
  <c r="AK9" i="44" s="1"/>
  <c r="AS15" i="44" a="1"/>
  <c r="AS15" i="44" s="1"/>
  <c r="AK13" i="44" a="1"/>
  <c r="AK13" i="44" s="1"/>
  <c r="AT15" i="44" a="1"/>
  <c r="AT15" i="44" s="1"/>
  <c r="AG11" i="44" a="1"/>
  <c r="AG11" i="44" s="1"/>
  <c r="AS13" i="44" a="1"/>
  <c r="AS13" i="44" s="1"/>
  <c r="AH11" i="44" a="1"/>
  <c r="AH11" i="44" s="1"/>
  <c r="AR11" i="44" a="1"/>
  <c r="AR11" i="44" s="1"/>
  <c r="AT11" i="44" a="1"/>
  <c r="AT11" i="44" s="1"/>
  <c r="AJ15" i="44" a="1"/>
  <c r="AJ15" i="44" s="1"/>
  <c r="AI13" i="44" a="1"/>
  <c r="AI13" i="44" s="1"/>
  <c r="AU9" i="44" a="1"/>
  <c r="AU9" i="44" s="1"/>
  <c r="AH13" i="44" a="1"/>
  <c r="AH13" i="44" s="1"/>
  <c r="AI11" i="44" a="1"/>
  <c r="AI11" i="44" s="1"/>
  <c r="AU11" i="44" a="1"/>
  <c r="AU11" i="44" s="1"/>
  <c r="AR13" i="44" a="1"/>
  <c r="AR13" i="44" s="1"/>
  <c r="AS9" i="44" a="1"/>
  <c r="AS9" i="44" s="1"/>
  <c r="AI15" i="44" a="1"/>
  <c r="AI15" i="44" s="1"/>
  <c r="AK11" i="44" a="1"/>
  <c r="AK11" i="44" s="1"/>
  <c r="AR15" i="44" a="1"/>
  <c r="AR15" i="44" s="1"/>
  <c r="AI9" i="44" a="1"/>
  <c r="AI9" i="44" s="1"/>
  <c r="AJ11" i="44" a="1"/>
  <c r="AJ11" i="44" s="1"/>
  <c r="AJ13" i="44" a="1"/>
  <c r="AJ13" i="44" s="1"/>
  <c r="AK15" i="44" a="1"/>
  <c r="AK15" i="44" s="1"/>
  <c r="AT9" i="44" a="1"/>
  <c r="AT9" i="44" s="1"/>
  <c r="AH15" i="44" a="1"/>
  <c r="AH15" i="44" s="1"/>
  <c r="AG13" i="44" a="1"/>
  <c r="AG13" i="44" s="1"/>
  <c r="AR9" i="44" a="1"/>
  <c r="AR9" i="44" s="1"/>
  <c r="AJ9" i="46" a="1"/>
  <c r="AJ9" i="46" s="1"/>
  <c r="AI13" i="46" a="1"/>
  <c r="AI13" i="46" s="1"/>
  <c r="AU9" i="46" a="1"/>
  <c r="AU9" i="46" s="1"/>
  <c r="AR13" i="46" a="1"/>
  <c r="AR13" i="46" s="1"/>
  <c r="AJ13" i="46" a="1"/>
  <c r="AJ13" i="46" s="1"/>
  <c r="AK13" i="46" a="1"/>
  <c r="AK13" i="46" s="1"/>
  <c r="AT15" i="46" a="1"/>
  <c r="AT15" i="46" s="1"/>
  <c r="AI11" i="46" a="1"/>
  <c r="AI11" i="46" s="1"/>
  <c r="AK9" i="46" a="1"/>
  <c r="AK9" i="46" s="1"/>
  <c r="AR11" i="46" a="1"/>
  <c r="AR11" i="46" s="1"/>
  <c r="AI15" i="46" a="1"/>
  <c r="AI15" i="46" s="1"/>
  <c r="AR9" i="46" a="1"/>
  <c r="AR9" i="46" s="1"/>
  <c r="AH11" i="46" a="1"/>
  <c r="AH11" i="46" s="1"/>
  <c r="AI9" i="46" a="1"/>
  <c r="AI9" i="46" s="1"/>
  <c r="AJ11" i="46" a="1"/>
  <c r="AJ11" i="46" s="1"/>
  <c r="AT13" i="46" a="1"/>
  <c r="AT13" i="46" s="1"/>
  <c r="AK15" i="46" a="1"/>
  <c r="AK15" i="46" s="1"/>
  <c r="AS9" i="46" a="1"/>
  <c r="AS9" i="46" s="1"/>
  <c r="AR15" i="46" a="1"/>
  <c r="AR15" i="46" s="1"/>
  <c r="AU15" i="46" a="1"/>
  <c r="AU15" i="46" s="1"/>
  <c r="AH9" i="46" a="1"/>
  <c r="AH9" i="46" s="1"/>
  <c r="AG9" i="46" a="1"/>
  <c r="AG9" i="46" s="1"/>
  <c r="AU13" i="46" a="1"/>
  <c r="AU13" i="46" s="1"/>
  <c r="F9" i="46"/>
  <c r="AG11" i="46" a="1"/>
  <c r="AG11" i="46" s="1"/>
  <c r="AS13" i="46" a="1"/>
  <c r="AS13" i="46" s="1"/>
  <c r="AG15" i="46" a="1"/>
  <c r="AG15" i="46" s="1"/>
  <c r="AJ15" i="46" a="1"/>
  <c r="AJ15" i="46" s="1"/>
  <c r="AU11" i="46" a="1"/>
  <c r="AU11" i="46" s="1"/>
  <c r="AH15" i="46" a="1"/>
  <c r="AH15" i="46" s="1"/>
  <c r="AK11" i="46" a="1"/>
  <c r="AK11" i="46" s="1"/>
  <c r="AT9" i="46" a="1"/>
  <c r="AT9" i="46" s="1"/>
  <c r="AS15" i="46" a="1"/>
  <c r="AS15" i="46" s="1"/>
  <c r="AH13" i="46" a="1"/>
  <c r="AH13" i="46" s="1"/>
  <c r="AS11" i="46" a="1"/>
  <c r="AS11" i="46" s="1"/>
  <c r="AT11" i="46" a="1"/>
  <c r="AT11" i="46" s="1"/>
  <c r="AG13" i="46" a="1"/>
  <c r="AG13" i="46" s="1"/>
  <c r="AS9" i="45" a="1"/>
  <c r="AS9" i="45" s="1"/>
  <c r="AR9" i="45" a="1"/>
  <c r="AR9" i="45" s="1"/>
  <c r="AT9" i="45" a="1"/>
  <c r="AT9" i="45" s="1"/>
  <c r="AR11" i="45" a="1"/>
  <c r="AR11" i="45" s="1"/>
  <c r="AG15" i="45" a="1"/>
  <c r="AG15" i="45" s="1"/>
  <c r="AK15" i="45" a="1"/>
  <c r="AK15" i="45" s="1"/>
  <c r="AU11" i="45" a="1"/>
  <c r="AU11" i="45" s="1"/>
  <c r="AI11" i="45" a="1"/>
  <c r="AI11" i="45" s="1"/>
  <c r="AK11" i="45" a="1"/>
  <c r="AK11" i="45" s="1"/>
  <c r="AJ15" i="45" a="1"/>
  <c r="AJ15" i="45" s="1"/>
  <c r="AK9" i="45" a="1"/>
  <c r="AK9" i="45" s="1"/>
  <c r="AI15" i="45" a="1"/>
  <c r="AI15" i="45" s="1"/>
  <c r="AT11" i="45" a="1"/>
  <c r="AT11" i="45" s="1"/>
  <c r="AG9" i="45" a="1"/>
  <c r="AG9" i="45" s="1"/>
  <c r="AR15" i="45" a="1"/>
  <c r="AR15" i="45" s="1"/>
  <c r="AH15" i="45" a="1"/>
  <c r="AH15" i="45" s="1"/>
  <c r="AT13" i="45" a="1"/>
  <c r="AT13" i="45" s="1"/>
  <c r="AH11" i="45" a="1"/>
  <c r="AH11" i="45" s="1"/>
  <c r="AI9" i="45" a="1"/>
  <c r="AI9" i="45" s="1"/>
  <c r="AU13" i="45" a="1"/>
  <c r="AU13" i="45" s="1"/>
  <c r="F9" i="45"/>
  <c r="AT15" i="45" a="1"/>
  <c r="AT15" i="45" s="1"/>
  <c r="AH13" i="45" a="1"/>
  <c r="AH13" i="45" s="1"/>
  <c r="AG11" i="45" a="1"/>
  <c r="AG11" i="45" s="1"/>
  <c r="AH9" i="45" a="1"/>
  <c r="AH9" i="45" s="1"/>
  <c r="AS15" i="45" a="1"/>
  <c r="AS15" i="45" s="1"/>
  <c r="AG13" i="45" a="1"/>
  <c r="AG13" i="45" s="1"/>
  <c r="AJ9" i="45" a="1"/>
  <c r="AJ9" i="45" s="1"/>
  <c r="AR13" i="45" a="1"/>
  <c r="AR13" i="45" s="1"/>
  <c r="AS11" i="45" a="1"/>
  <c r="AS11" i="45" s="1"/>
  <c r="AK13" i="45" a="1"/>
  <c r="AK13" i="45" s="1"/>
  <c r="AJ11" i="45" a="1"/>
  <c r="AJ11" i="45" s="1"/>
  <c r="AU9" i="45" a="1"/>
  <c r="AU9" i="45" s="1"/>
  <c r="AS13" i="45" a="1"/>
  <c r="AS13" i="45" s="1"/>
  <c r="AI13" i="45" a="1"/>
  <c r="AI13" i="45" s="1"/>
  <c r="AJ13" i="45" a="1"/>
  <c r="AJ13" i="45" s="1"/>
  <c r="AU15" i="45" a="1"/>
  <c r="AU15" i="45" s="1"/>
  <c r="H14" i="23"/>
  <c r="D8" i="23"/>
  <c r="D21" i="23"/>
  <c r="D20" i="23"/>
  <c r="D19" i="23"/>
  <c r="C10" i="23"/>
  <c r="L14" i="23"/>
  <c r="J14" i="23"/>
  <c r="DF15" i="38" l="1"/>
  <c r="DL15" i="38"/>
  <c r="DO15" i="38"/>
  <c r="W15" i="38"/>
  <c r="T15" i="38"/>
  <c r="BJ15" i="38"/>
  <c r="Q15" i="38"/>
  <c r="BM15" i="38"/>
  <c r="AL15" i="38"/>
  <c r="BS15" i="38"/>
  <c r="AO15" i="38"/>
  <c r="AR15" i="38"/>
  <c r="DI15" i="38"/>
  <c r="AU15" i="38"/>
  <c r="K15" i="38"/>
  <c r="BG15" i="38"/>
  <c r="BP15" i="38"/>
  <c r="Z15" i="38"/>
  <c r="AX15" i="38"/>
  <c r="AI15" i="38"/>
  <c r="N15" i="38"/>
  <c r="BV15" i="38"/>
  <c r="X7" i="1"/>
  <c r="X10" i="1"/>
  <c r="X6" i="1"/>
  <c r="X9" i="1"/>
  <c r="X5" i="1"/>
  <c r="CR5" i="38" s="1"/>
  <c r="C13" i="23"/>
  <c r="X8" i="1" s="1"/>
  <c r="DI10" i="38"/>
  <c r="DF7" i="38"/>
  <c r="DO10" i="38"/>
  <c r="BH1" i="36"/>
  <c r="BH12" i="38"/>
  <c r="BH8" i="38"/>
  <c r="BH10" i="38"/>
  <c r="BH13" i="38"/>
  <c r="BH14" i="38"/>
  <c r="BH11" i="38"/>
  <c r="BH9" i="38"/>
  <c r="BH7" i="38"/>
  <c r="DI12" i="38"/>
  <c r="DL8" i="38"/>
  <c r="DO14" i="38"/>
  <c r="DI14" i="38"/>
  <c r="DF12" i="38"/>
  <c r="L1" i="36"/>
  <c r="L9" i="38"/>
  <c r="L13" i="38"/>
  <c r="L10" i="38"/>
  <c r="L7" i="38"/>
  <c r="L14" i="38"/>
  <c r="L11" i="38"/>
  <c r="L8" i="38"/>
  <c r="L12" i="38"/>
  <c r="BV11" i="38"/>
  <c r="BV14" i="38"/>
  <c r="BV9" i="38"/>
  <c r="BV12" i="38"/>
  <c r="BV7" i="38"/>
  <c r="BV13" i="38"/>
  <c r="BV8" i="38"/>
  <c r="BV10" i="38"/>
  <c r="DL13" i="38"/>
  <c r="BT1" i="36"/>
  <c r="BT11" i="38"/>
  <c r="BT7" i="38"/>
  <c r="BT12" i="38"/>
  <c r="BT9" i="38"/>
  <c r="BT14" i="38"/>
  <c r="BT13" i="38"/>
  <c r="BT10" i="38"/>
  <c r="BT8" i="38"/>
  <c r="DL7" i="38"/>
  <c r="DO7" i="38"/>
  <c r="AA1" i="36"/>
  <c r="AA8" i="38"/>
  <c r="AA9" i="38"/>
  <c r="AA12" i="38"/>
  <c r="AA10" i="38"/>
  <c r="AA7" i="38"/>
  <c r="AA14" i="38"/>
  <c r="AA11" i="38"/>
  <c r="AA13" i="38"/>
  <c r="BN1" i="36"/>
  <c r="BN14" i="38"/>
  <c r="BN11" i="38"/>
  <c r="BN8" i="38"/>
  <c r="BN7" i="38"/>
  <c r="BN9" i="38"/>
  <c r="BN13" i="38"/>
  <c r="BN10" i="38"/>
  <c r="BN12" i="38"/>
  <c r="DI8" i="38"/>
  <c r="DF9" i="38"/>
  <c r="DO9" i="38"/>
  <c r="BK1" i="36"/>
  <c r="BK9" i="38"/>
  <c r="BK13" i="38"/>
  <c r="BK14" i="38"/>
  <c r="BK8" i="38"/>
  <c r="BK11" i="38"/>
  <c r="BK12" i="38"/>
  <c r="BK10" i="38"/>
  <c r="BK7" i="38"/>
  <c r="U1" i="36"/>
  <c r="U11" i="38"/>
  <c r="U7" i="38"/>
  <c r="U8" i="38"/>
  <c r="U12" i="38"/>
  <c r="U14" i="38"/>
  <c r="U10" i="38"/>
  <c r="U9" i="38"/>
  <c r="U13" i="38"/>
  <c r="AV1" i="36"/>
  <c r="AV12" i="38"/>
  <c r="AV10" i="38"/>
  <c r="AV13" i="38"/>
  <c r="AV7" i="38"/>
  <c r="AV8" i="38"/>
  <c r="AV11" i="38"/>
  <c r="AV9" i="38"/>
  <c r="AV14" i="38"/>
  <c r="DI7" i="38"/>
  <c r="DF11" i="38"/>
  <c r="DO12" i="38"/>
  <c r="N9" i="38"/>
  <c r="N12" i="38"/>
  <c r="N14" i="38"/>
  <c r="N7" i="38"/>
  <c r="N13" i="38"/>
  <c r="N10" i="38"/>
  <c r="N8" i="38"/>
  <c r="N11" i="38"/>
  <c r="DL1" i="36"/>
  <c r="AU12" i="38"/>
  <c r="AU9" i="38"/>
  <c r="AU11" i="38"/>
  <c r="AU13" i="38"/>
  <c r="AU8" i="38"/>
  <c r="AU14" i="38"/>
  <c r="AU10" i="38"/>
  <c r="AU7" i="38"/>
  <c r="BS1" i="36"/>
  <c r="BS13" i="38"/>
  <c r="BS10" i="38"/>
  <c r="BS8" i="38"/>
  <c r="BS7" i="38"/>
  <c r="BS11" i="38"/>
  <c r="BS12" i="38"/>
  <c r="BS14" i="38"/>
  <c r="BS9" i="38"/>
  <c r="DI13" i="38"/>
  <c r="DL9" i="38"/>
  <c r="BG9" i="38"/>
  <c r="BG12" i="38"/>
  <c r="BG11" i="38"/>
  <c r="BG8" i="38"/>
  <c r="BG14" i="38"/>
  <c r="BG10" i="38"/>
  <c r="BG7" i="38"/>
  <c r="BG13" i="38"/>
  <c r="AJ1" i="36"/>
  <c r="AJ11" i="38"/>
  <c r="AJ14" i="38"/>
  <c r="AJ9" i="38"/>
  <c r="AJ13" i="38"/>
  <c r="AJ8" i="38"/>
  <c r="AJ7" i="38"/>
  <c r="AJ10" i="38"/>
  <c r="AJ12" i="38"/>
  <c r="DO8" i="38"/>
  <c r="AS1" i="36"/>
  <c r="AS12" i="38"/>
  <c r="AS7" i="38"/>
  <c r="AS8" i="38"/>
  <c r="AS13" i="38"/>
  <c r="AS9" i="38"/>
  <c r="AS11" i="38"/>
  <c r="AS14" i="38"/>
  <c r="AS10" i="38"/>
  <c r="AR1" i="36"/>
  <c r="AR10" i="38"/>
  <c r="AR13" i="38"/>
  <c r="AR7" i="38"/>
  <c r="AR8" i="38"/>
  <c r="AR11" i="38"/>
  <c r="AR9" i="38"/>
  <c r="AR12" i="38"/>
  <c r="AR14" i="38"/>
  <c r="DF8" i="38"/>
  <c r="Z1" i="36"/>
  <c r="Z11" i="38"/>
  <c r="Z10" i="38"/>
  <c r="Z14" i="38"/>
  <c r="Z8" i="38"/>
  <c r="Z7" i="38"/>
  <c r="Z13" i="38"/>
  <c r="Z9" i="38"/>
  <c r="Z12" i="38"/>
  <c r="AP1" i="36"/>
  <c r="AP12" i="38"/>
  <c r="AP7" i="38"/>
  <c r="AP11" i="38"/>
  <c r="AP14" i="38"/>
  <c r="AP10" i="38"/>
  <c r="AP13" i="38"/>
  <c r="AP9" i="38"/>
  <c r="AP8" i="38"/>
  <c r="T1" i="36"/>
  <c r="T7" i="38"/>
  <c r="T8" i="38"/>
  <c r="T11" i="38"/>
  <c r="T13" i="38"/>
  <c r="T14" i="38"/>
  <c r="T9" i="38"/>
  <c r="T10" i="38"/>
  <c r="T12" i="38"/>
  <c r="DI11" i="38"/>
  <c r="DL14" i="38"/>
  <c r="DO13" i="38"/>
  <c r="BM12" i="38"/>
  <c r="BM13" i="38"/>
  <c r="BM11" i="38"/>
  <c r="BM10" i="38"/>
  <c r="BM9" i="38"/>
  <c r="BM14" i="38"/>
  <c r="BM7" i="38"/>
  <c r="BM8" i="38"/>
  <c r="AO1" i="36"/>
  <c r="AO14" i="38"/>
  <c r="AO12" i="38"/>
  <c r="AO11" i="38"/>
  <c r="AO10" i="38"/>
  <c r="AO7" i="38"/>
  <c r="AO9" i="38"/>
  <c r="AO13" i="38"/>
  <c r="AO8" i="38"/>
  <c r="X1" i="36"/>
  <c r="X13" i="38"/>
  <c r="X12" i="38"/>
  <c r="X9" i="38"/>
  <c r="X14" i="38"/>
  <c r="X7" i="38"/>
  <c r="X11" i="38"/>
  <c r="X8" i="38"/>
  <c r="X10" i="38"/>
  <c r="Q1" i="36"/>
  <c r="Q14" i="38"/>
  <c r="Q8" i="38"/>
  <c r="Q10" i="38"/>
  <c r="Q11" i="38"/>
  <c r="Q9" i="38"/>
  <c r="Q12" i="38"/>
  <c r="Q13" i="38"/>
  <c r="Q7" i="38"/>
  <c r="BP1" i="36"/>
  <c r="BP9" i="38"/>
  <c r="BP10" i="38"/>
  <c r="BP8" i="38"/>
  <c r="BP7" i="38"/>
  <c r="BP13" i="38"/>
  <c r="BP11" i="38"/>
  <c r="BP14" i="38"/>
  <c r="BP12" i="38"/>
  <c r="DO11" i="38"/>
  <c r="K1" i="36"/>
  <c r="K7" i="38"/>
  <c r="K11" i="38"/>
  <c r="K13" i="38"/>
  <c r="K12" i="38"/>
  <c r="K8" i="38"/>
  <c r="K10" i="38"/>
  <c r="K14" i="38"/>
  <c r="K9" i="38"/>
  <c r="AI1" i="36"/>
  <c r="AI8" i="38"/>
  <c r="AI13" i="38"/>
  <c r="AI10" i="38"/>
  <c r="AI9" i="38"/>
  <c r="AI12" i="38"/>
  <c r="AI14" i="38"/>
  <c r="AI11" i="38"/>
  <c r="AI7" i="38"/>
  <c r="R1" i="36"/>
  <c r="R13" i="38"/>
  <c r="R8" i="38"/>
  <c r="R9" i="38"/>
  <c r="R11" i="38"/>
  <c r="R7" i="38"/>
  <c r="R14" i="38"/>
  <c r="R12" i="38"/>
  <c r="R10" i="38"/>
  <c r="AY1" i="36"/>
  <c r="AY13" i="38"/>
  <c r="AY8" i="38"/>
  <c r="AY7" i="38"/>
  <c r="AY14" i="38"/>
  <c r="AY11" i="38"/>
  <c r="AY10" i="38"/>
  <c r="AY9" i="38"/>
  <c r="AY12" i="38"/>
  <c r="DI9" i="38"/>
  <c r="DF14" i="38"/>
  <c r="DL12" i="38"/>
  <c r="BQ1" i="36"/>
  <c r="BQ11" i="38"/>
  <c r="BQ14" i="38"/>
  <c r="BQ13" i="38"/>
  <c r="BQ7" i="38"/>
  <c r="BQ10" i="38"/>
  <c r="BQ9" i="38"/>
  <c r="BQ12" i="38"/>
  <c r="BQ8" i="38"/>
  <c r="BW1" i="36"/>
  <c r="BW13" i="38"/>
  <c r="BW11" i="38"/>
  <c r="BW12" i="38"/>
  <c r="BW7" i="38"/>
  <c r="BW10" i="38"/>
  <c r="BW9" i="38"/>
  <c r="BW14" i="38"/>
  <c r="BW8" i="38"/>
  <c r="W1" i="36"/>
  <c r="W8" i="38"/>
  <c r="W10" i="38"/>
  <c r="W7" i="38"/>
  <c r="W14" i="38"/>
  <c r="W13" i="38"/>
  <c r="W11" i="38"/>
  <c r="W12" i="38"/>
  <c r="W9" i="38"/>
  <c r="DF10" i="38"/>
  <c r="DL11" i="38"/>
  <c r="AM1" i="36"/>
  <c r="AM8" i="38"/>
  <c r="AM12" i="38"/>
  <c r="AM14" i="38"/>
  <c r="AM10" i="38"/>
  <c r="AM7" i="38"/>
  <c r="AM13" i="38"/>
  <c r="AM9" i="38"/>
  <c r="AM11" i="38"/>
  <c r="AL11" i="38"/>
  <c r="AL8" i="38"/>
  <c r="AL12" i="38"/>
  <c r="AL9" i="38"/>
  <c r="AL14" i="38"/>
  <c r="AL13" i="38"/>
  <c r="AL7" i="38"/>
  <c r="AL10" i="38"/>
  <c r="O1" i="36"/>
  <c r="O7" i="38"/>
  <c r="O13" i="38"/>
  <c r="O11" i="38"/>
  <c r="O10" i="38"/>
  <c r="O9" i="38"/>
  <c r="O8" i="38"/>
  <c r="O14" i="38"/>
  <c r="O12" i="38"/>
  <c r="AX1" i="36"/>
  <c r="AX10" i="38"/>
  <c r="AX8" i="38"/>
  <c r="AX7" i="38"/>
  <c r="AX11" i="38"/>
  <c r="AX9" i="38"/>
  <c r="AX13" i="38"/>
  <c r="AX12" i="38"/>
  <c r="AX14" i="38"/>
  <c r="BJ1" i="36"/>
  <c r="BJ7" i="38"/>
  <c r="BJ10" i="38"/>
  <c r="BJ11" i="38"/>
  <c r="BJ12" i="38"/>
  <c r="BJ14" i="38"/>
  <c r="BJ9" i="38"/>
  <c r="BJ8" i="38"/>
  <c r="BJ13" i="38"/>
  <c r="DF13" i="38"/>
  <c r="AM13" i="46"/>
  <c r="BX3" i="38"/>
  <c r="BX1" i="36" s="1"/>
  <c r="BO3" i="38"/>
  <c r="BO1" i="36" s="1"/>
  <c r="P3" i="38"/>
  <c r="P1" i="36" s="1"/>
  <c r="AQ3" i="38"/>
  <c r="AQ1" i="36" s="1"/>
  <c r="AW3" i="38"/>
  <c r="AW1" i="36" s="1"/>
  <c r="AN3" i="38"/>
  <c r="AN1" i="36" s="1"/>
  <c r="AL1" i="36"/>
  <c r="N1" i="36"/>
  <c r="BU3" i="38"/>
  <c r="BU1" i="36" s="1"/>
  <c r="BI3" i="38"/>
  <c r="BI1" i="36" s="1"/>
  <c r="AT3" i="38"/>
  <c r="AT1" i="36" s="1"/>
  <c r="AB3" i="38"/>
  <c r="AB1" i="36" s="1"/>
  <c r="BM1" i="36"/>
  <c r="V3" i="38"/>
  <c r="V1" i="36" s="1"/>
  <c r="M3" i="38"/>
  <c r="M1" i="36" s="1"/>
  <c r="S3" i="38"/>
  <c r="S1" i="36" s="1"/>
  <c r="BR3" i="38"/>
  <c r="BR1" i="36" s="1"/>
  <c r="AK3" i="38"/>
  <c r="AK1" i="36" s="1"/>
  <c r="AU1" i="36"/>
  <c r="Y3" i="38"/>
  <c r="Y1" i="36" s="1"/>
  <c r="BV1" i="36"/>
  <c r="BG1" i="36"/>
  <c r="AZ3" i="38"/>
  <c r="AZ1" i="36" s="1"/>
  <c r="BL3" i="38"/>
  <c r="BL1" i="36" s="1"/>
  <c r="K8" i="40"/>
  <c r="N8" i="40"/>
  <c r="AM9" i="45"/>
  <c r="AM11" i="44"/>
  <c r="AM11" i="45"/>
  <c r="AM13" i="44"/>
  <c r="AM9" i="44"/>
  <c r="AM15" i="46"/>
  <c r="AM9" i="46"/>
  <c r="AF15" i="45"/>
  <c r="AE15" i="45"/>
  <c r="AM15" i="44"/>
  <c r="AF13" i="45"/>
  <c r="AE13" i="45"/>
  <c r="AF9" i="45"/>
  <c r="AE9" i="45"/>
  <c r="AE15" i="46"/>
  <c r="AF15" i="46"/>
  <c r="AM11" i="46"/>
  <c r="AF15" i="44"/>
  <c r="AE15" i="44"/>
  <c r="AM13" i="45"/>
  <c r="AF11" i="45"/>
  <c r="AE11" i="45"/>
  <c r="AF13" i="46"/>
  <c r="AE13" i="46"/>
  <c r="AF11" i="46"/>
  <c r="AE11" i="46"/>
  <c r="AE11" i="44"/>
  <c r="AF11" i="44"/>
  <c r="AE9" i="44"/>
  <c r="AF9" i="44"/>
  <c r="AM15" i="45"/>
  <c r="AF13" i="44"/>
  <c r="AE13" i="44"/>
  <c r="AF9" i="46"/>
  <c r="AE9" i="46"/>
  <c r="D9" i="23"/>
  <c r="D11" i="23" s="1"/>
  <c r="AN15" i="38" l="1"/>
  <c r="BX15" i="38"/>
  <c r="S8" i="38"/>
  <c r="S15" i="38"/>
  <c r="AT15" i="38"/>
  <c r="BU15" i="38"/>
  <c r="BO15" i="38"/>
  <c r="AB15" i="38"/>
  <c r="BR15" i="38"/>
  <c r="P15" i="38"/>
  <c r="AQ15" i="38"/>
  <c r="AK15" i="38"/>
  <c r="AZ15" i="38"/>
  <c r="BI15" i="38"/>
  <c r="BL15" i="38"/>
  <c r="V15" i="38"/>
  <c r="M15" i="38"/>
  <c r="Y15" i="38"/>
  <c r="AW15" i="38"/>
  <c r="BI14" i="38"/>
  <c r="BI13" i="38"/>
  <c r="AN14" i="38"/>
  <c r="AN13" i="38"/>
  <c r="AN11" i="38"/>
  <c r="Y14" i="38"/>
  <c r="Y9" i="38"/>
  <c r="S12" i="38"/>
  <c r="AN12" i="38"/>
  <c r="Y12" i="38"/>
  <c r="AK13" i="38"/>
  <c r="AZ11" i="38"/>
  <c r="AZ14" i="38"/>
  <c r="BL12" i="38"/>
  <c r="BR7" i="38"/>
  <c r="BL10" i="38"/>
  <c r="BO11" i="38"/>
  <c r="AZ8" i="38"/>
  <c r="AZ7" i="38"/>
  <c r="AZ10" i="38"/>
  <c r="BL11" i="38"/>
  <c r="Y11" i="38"/>
  <c r="BL9" i="38"/>
  <c r="Y10" i="38"/>
  <c r="M11" i="38"/>
  <c r="BR8" i="38"/>
  <c r="AQ10" i="38"/>
  <c r="V7" i="38"/>
  <c r="AB7" i="38"/>
  <c r="AT10" i="38"/>
  <c r="BI10" i="38"/>
  <c r="P12" i="38"/>
  <c r="BX9" i="38"/>
  <c r="M9" i="38"/>
  <c r="S7" i="38"/>
  <c r="AQ9" i="38"/>
  <c r="V12" i="38"/>
  <c r="AB12" i="38"/>
  <c r="AT9" i="38"/>
  <c r="BI9" i="38"/>
  <c r="AW14" i="38"/>
  <c r="P10" i="38"/>
  <c r="BU13" i="38"/>
  <c r="M13" i="38"/>
  <c r="BR12" i="38"/>
  <c r="S10" i="38"/>
  <c r="AQ13" i="38"/>
  <c r="AT12" i="38"/>
  <c r="AQ8" i="38"/>
  <c r="BO14" i="38"/>
  <c r="AB11" i="38"/>
  <c r="BI11" i="38"/>
  <c r="BU8" i="38"/>
  <c r="BX7" i="38"/>
  <c r="AQ11" i="38"/>
  <c r="BO9" i="38"/>
  <c r="AB14" i="38"/>
  <c r="AT13" i="38"/>
  <c r="BU7" i="38"/>
  <c r="BX13" i="38"/>
  <c r="AK8" i="38"/>
  <c r="Y13" i="38"/>
  <c r="S11" i="38"/>
  <c r="V14" i="38"/>
  <c r="AB10" i="38"/>
  <c r="BU12" i="38"/>
  <c r="AW12" i="38"/>
  <c r="BL14" i="38"/>
  <c r="AK11" i="38"/>
  <c r="S9" i="38"/>
  <c r="V11" i="38"/>
  <c r="AB9" i="38"/>
  <c r="AT11" i="38"/>
  <c r="AW8" i="38"/>
  <c r="P11" i="38"/>
  <c r="BX8" i="38"/>
  <c r="M14" i="38"/>
  <c r="Y8" i="38"/>
  <c r="AK12" i="38"/>
  <c r="M8" i="38"/>
  <c r="BR11" i="38"/>
  <c r="AQ12" i="38"/>
  <c r="V10" i="38"/>
  <c r="AW7" i="38"/>
  <c r="P9" i="38"/>
  <c r="BX12" i="38"/>
  <c r="BL13" i="38"/>
  <c r="Y7" i="38"/>
  <c r="BR9" i="38"/>
  <c r="BO13" i="38"/>
  <c r="V9" i="38"/>
  <c r="AW10" i="38"/>
  <c r="BL8" i="38"/>
  <c r="AZ9" i="38"/>
  <c r="M7" i="38"/>
  <c r="BR14" i="38"/>
  <c r="AQ14" i="38"/>
  <c r="AW9" i="38"/>
  <c r="M12" i="38"/>
  <c r="BR10" i="38"/>
  <c r="BO8" i="38"/>
  <c r="AT14" i="38"/>
  <c r="BI8" i="38"/>
  <c r="P13" i="38"/>
  <c r="AZ12" i="38"/>
  <c r="AN10" i="38"/>
  <c r="AK14" i="38"/>
  <c r="M10" i="38"/>
  <c r="S13" i="38"/>
  <c r="BO7" i="38"/>
  <c r="V13" i="38"/>
  <c r="AB13" i="38"/>
  <c r="BU11" i="38"/>
  <c r="P14" i="38"/>
  <c r="AN7" i="38"/>
  <c r="AN9" i="38"/>
  <c r="AK7" i="38"/>
  <c r="S14" i="38"/>
  <c r="BO12" i="38"/>
  <c r="AB8" i="38"/>
  <c r="BU14" i="38"/>
  <c r="P8" i="38"/>
  <c r="BX11" i="38"/>
  <c r="BL7" i="38"/>
  <c r="AZ13" i="38"/>
  <c r="AN8" i="38"/>
  <c r="AK10" i="38"/>
  <c r="BO10" i="38"/>
  <c r="AT8" i="38"/>
  <c r="BI7" i="38"/>
  <c r="BU10" i="38"/>
  <c r="AW13" i="38"/>
  <c r="BX14" i="38"/>
  <c r="AK9" i="38"/>
  <c r="BR13" i="38"/>
  <c r="AQ7" i="38"/>
  <c r="V8" i="38"/>
  <c r="AT7" i="38"/>
  <c r="BI12" i="38"/>
  <c r="BU9" i="38"/>
  <c r="AW11" i="38"/>
  <c r="P7" i="38"/>
  <c r="BX10" i="38"/>
  <c r="DH5" i="38"/>
  <c r="CV5" i="38"/>
  <c r="DG5" i="38"/>
  <c r="CU5" i="38"/>
  <c r="DE5" i="38"/>
  <c r="CS5" i="38"/>
  <c r="DD5" i="38"/>
  <c r="DN5" i="38"/>
  <c r="DB5" i="38"/>
  <c r="CY5" i="38"/>
  <c r="DM5" i="38"/>
  <c r="DA5" i="38"/>
  <c r="DK5" i="38"/>
  <c r="DJ5" i="38"/>
  <c r="CX5" i="38"/>
  <c r="X13" i="1"/>
  <c r="DF5" i="38"/>
  <c r="CT5" i="38"/>
  <c r="DC5" i="38"/>
  <c r="CW5" i="38"/>
  <c r="DI5" i="38"/>
  <c r="CZ5" i="38"/>
  <c r="C16" i="23"/>
  <c r="X11" i="1" s="1"/>
  <c r="D12" i="23"/>
  <c r="D14" i="23" s="1"/>
  <c r="AU5" i="44"/>
  <c r="AS5" i="46"/>
  <c r="AR5" i="46"/>
  <c r="AR5" i="45"/>
  <c r="AS5" i="44"/>
  <c r="AU5" i="46"/>
  <c r="AT5" i="46"/>
  <c r="AS5" i="45"/>
  <c r="AT5" i="44"/>
  <c r="AT5" i="45"/>
  <c r="AR5" i="44"/>
  <c r="AU5" i="45"/>
  <c r="D15" i="23" l="1"/>
  <c r="X12" i="1"/>
  <c r="AL9" i="45"/>
  <c r="AL9" i="46"/>
  <c r="AL11" i="45"/>
  <c r="AL9" i="44"/>
  <c r="AL11" i="44"/>
  <c r="AL13" i="44"/>
  <c r="AL15" i="46"/>
  <c r="AL15" i="45"/>
  <c r="AL13" i="45"/>
  <c r="AL11" i="46"/>
  <c r="AL13" i="46"/>
  <c r="AL15" i="44"/>
  <c r="AD9" i="4"/>
  <c r="AR7" i="4" s="1"/>
  <c r="DL5" i="38" l="1"/>
  <c r="DO5" i="38"/>
  <c r="AN13" i="45"/>
  <c r="AN15" i="44"/>
  <c r="AN13" i="46"/>
  <c r="D17" i="23"/>
  <c r="AN11" i="46"/>
  <c r="AN15" i="46"/>
  <c r="AN15" i="45"/>
  <c r="AN13" i="44"/>
  <c r="AN11" i="45"/>
  <c r="AN11" i="44"/>
  <c r="AN9" i="45"/>
  <c r="AN9" i="44"/>
  <c r="D11" i="4"/>
  <c r="C11" i="4"/>
  <c r="D9" i="4"/>
  <c r="C9" i="4"/>
  <c r="D19" i="4"/>
  <c r="C19" i="4"/>
  <c r="D17" i="4"/>
  <c r="C17" i="4"/>
  <c r="D15" i="4"/>
  <c r="C15" i="4"/>
  <c r="D13" i="4"/>
  <c r="C13" i="4"/>
  <c r="AN9" i="46"/>
  <c r="K15" i="4"/>
  <c r="K13" i="4"/>
  <c r="K11" i="4"/>
  <c r="K9" i="4"/>
  <c r="K17" i="4"/>
  <c r="K19" i="4"/>
  <c r="AD11" i="4"/>
  <c r="AS7" i="4" s="1"/>
  <c r="AD13" i="4"/>
  <c r="AT7" i="4" s="1"/>
  <c r="AD15" i="4"/>
  <c r="AU7" i="4" s="1"/>
  <c r="H3" i="38" l="1"/>
  <c r="AG3" i="38"/>
  <c r="AG15" i="38" s="1"/>
  <c r="AD3" i="38"/>
  <c r="AD15" i="38" s="1"/>
  <c r="BB3" i="38"/>
  <c r="BB15" i="38" s="1"/>
  <c r="BE3" i="38"/>
  <c r="BE15" i="38" s="1"/>
  <c r="BD3" i="38"/>
  <c r="BA3" i="38"/>
  <c r="I3" i="38"/>
  <c r="I15" i="38" s="1"/>
  <c r="AF3" i="38"/>
  <c r="AC3" i="38"/>
  <c r="AO9" i="46"/>
  <c r="AO9" i="44"/>
  <c r="AO9" i="45"/>
  <c r="AO11" i="44"/>
  <c r="AO15" i="45"/>
  <c r="AO11" i="45"/>
  <c r="AO13" i="45"/>
  <c r="AO13" i="44"/>
  <c r="AO15" i="46"/>
  <c r="AO11" i="46"/>
  <c r="AO13" i="46"/>
  <c r="AO15" i="44"/>
  <c r="F8" i="40"/>
  <c r="F3" i="38"/>
  <c r="F15" i="38" s="1"/>
  <c r="G8" i="40"/>
  <c r="I8" i="40"/>
  <c r="D8" i="40"/>
  <c r="E3" i="38"/>
  <c r="N19" i="4"/>
  <c r="L19" i="4"/>
  <c r="L13" i="4"/>
  <c r="L11" i="4"/>
  <c r="L17" i="4"/>
  <c r="L15" i="4"/>
  <c r="N17" i="4"/>
  <c r="N11" i="4"/>
  <c r="G15" i="4"/>
  <c r="F15" i="4" s="1"/>
  <c r="G17" i="4"/>
  <c r="F17" i="4" s="1"/>
  <c r="G11" i="4"/>
  <c r="F11" i="4" s="1"/>
  <c r="G13" i="4"/>
  <c r="F13" i="4" s="1"/>
  <c r="N13" i="4"/>
  <c r="L9" i="4"/>
  <c r="N15" i="4"/>
  <c r="G19" i="4"/>
  <c r="F19" i="4" s="1"/>
  <c r="CB3" i="38" a="1"/>
  <c r="AC15" i="38" l="1"/>
  <c r="E15" i="38"/>
  <c r="BA15" i="38"/>
  <c r="AF15" i="38"/>
  <c r="BD15" i="38"/>
  <c r="H15" i="38"/>
  <c r="P9" i="46"/>
  <c r="V9" i="46" s="1"/>
  <c r="AF9" i="38"/>
  <c r="AF10" i="38"/>
  <c r="AF7" i="38"/>
  <c r="AF14" i="38"/>
  <c r="AF11" i="38"/>
  <c r="AF13" i="38"/>
  <c r="AF8" i="38"/>
  <c r="AF12" i="38"/>
  <c r="E13" i="38"/>
  <c r="E11" i="38"/>
  <c r="E7" i="38"/>
  <c r="E12" i="38"/>
  <c r="E8" i="38"/>
  <c r="E14" i="38"/>
  <c r="E10" i="38"/>
  <c r="E9" i="38"/>
  <c r="BD9" i="38"/>
  <c r="BD11" i="38"/>
  <c r="BD12" i="38"/>
  <c r="BD13" i="38"/>
  <c r="BD7" i="38"/>
  <c r="BD14" i="38"/>
  <c r="BD10" i="38"/>
  <c r="BD8" i="38"/>
  <c r="BB1" i="36"/>
  <c r="BB13" i="38"/>
  <c r="BB8" i="38"/>
  <c r="BB11" i="38"/>
  <c r="BB7" i="38"/>
  <c r="BB9" i="38"/>
  <c r="BB12" i="38"/>
  <c r="BB10" i="38"/>
  <c r="BB14" i="38"/>
  <c r="AC12" i="38"/>
  <c r="AC8" i="38"/>
  <c r="AC13" i="38"/>
  <c r="AC14" i="38"/>
  <c r="AC7" i="38"/>
  <c r="AC10" i="38"/>
  <c r="AC9" i="38"/>
  <c r="AC11" i="38"/>
  <c r="I1" i="36"/>
  <c r="I10" i="38"/>
  <c r="I11" i="38"/>
  <c r="I7" i="38"/>
  <c r="I13" i="38"/>
  <c r="I14" i="38"/>
  <c r="I9" i="38"/>
  <c r="I12" i="38"/>
  <c r="I8" i="38"/>
  <c r="AD1" i="36"/>
  <c r="AD12" i="38"/>
  <c r="AD7" i="38"/>
  <c r="AD14" i="38"/>
  <c r="AD11" i="38"/>
  <c r="AD8" i="38"/>
  <c r="AD10" i="38"/>
  <c r="AD13" i="38"/>
  <c r="AD9" i="38"/>
  <c r="F1" i="36"/>
  <c r="F8" i="38"/>
  <c r="F12" i="38"/>
  <c r="F7" i="38"/>
  <c r="F13" i="38"/>
  <c r="F14" i="38"/>
  <c r="F10" i="38"/>
  <c r="F11" i="38"/>
  <c r="F9" i="38"/>
  <c r="BA10" i="38"/>
  <c r="BA11" i="38"/>
  <c r="BA13" i="38"/>
  <c r="BA12" i="38"/>
  <c r="BA14" i="38"/>
  <c r="BA9" i="38"/>
  <c r="BA7" i="38"/>
  <c r="BA8" i="38"/>
  <c r="AG1" i="36"/>
  <c r="AG13" i="38"/>
  <c r="AG12" i="38"/>
  <c r="AG14" i="38"/>
  <c r="AG8" i="38"/>
  <c r="AG11" i="38"/>
  <c r="AG10" i="38"/>
  <c r="AG7" i="38"/>
  <c r="AG9" i="38"/>
  <c r="BE1" i="36"/>
  <c r="BE13" i="38"/>
  <c r="BE11" i="38"/>
  <c r="BE7" i="38"/>
  <c r="BE9" i="38"/>
  <c r="BE14" i="38"/>
  <c r="BE10" i="38"/>
  <c r="BE8" i="38"/>
  <c r="BE12" i="38"/>
  <c r="H1" i="36"/>
  <c r="H8" i="38"/>
  <c r="H10" i="38"/>
  <c r="H13" i="38"/>
  <c r="H9" i="38"/>
  <c r="H12" i="38"/>
  <c r="H14" i="38"/>
  <c r="H11" i="38"/>
  <c r="H7" i="38"/>
  <c r="CB3" i="38"/>
  <c r="CB15" i="38" s="1"/>
  <c r="AH3" i="38"/>
  <c r="AH1" i="36" s="1"/>
  <c r="AE3" i="38"/>
  <c r="AE1" i="36" s="1"/>
  <c r="P9" i="45"/>
  <c r="P9" i="44"/>
  <c r="W9" i="44" s="1"/>
  <c r="BF3" i="38"/>
  <c r="BF1" i="36" s="1"/>
  <c r="BC3" i="38"/>
  <c r="BC1" i="36" s="1"/>
  <c r="AF1" i="36"/>
  <c r="BA1" i="36"/>
  <c r="AC1" i="36"/>
  <c r="BD1" i="36"/>
  <c r="J3" i="38"/>
  <c r="J1" i="36" s="1"/>
  <c r="G3" i="38"/>
  <c r="G1" i="36" s="1"/>
  <c r="P15" i="46"/>
  <c r="Q15" i="46" s="1"/>
  <c r="P13" i="45"/>
  <c r="Q13" i="45" s="1"/>
  <c r="P11" i="44"/>
  <c r="V11" i="44" s="1"/>
  <c r="P13" i="46"/>
  <c r="W13" i="46" s="1"/>
  <c r="P11" i="45"/>
  <c r="P11" i="46"/>
  <c r="P15" i="45"/>
  <c r="P13" i="44"/>
  <c r="P15" i="44"/>
  <c r="E8" i="40"/>
  <c r="H8" i="40"/>
  <c r="E1" i="36"/>
  <c r="G9" i="4"/>
  <c r="F9" i="4" s="1"/>
  <c r="N9" i="4"/>
  <c r="H15" i="33" a="1"/>
  <c r="N18" i="33" a="1"/>
  <c r="N9" i="33" a="1"/>
  <c r="H12" i="33" a="1"/>
  <c r="CA3" i="38" a="1"/>
  <c r="H18" i="33" a="1"/>
  <c r="N15" i="33" a="1"/>
  <c r="BZ3" i="38" a="1"/>
  <c r="J15" i="38" l="1"/>
  <c r="BF8" i="38"/>
  <c r="AE9" i="38"/>
  <c r="BF15" i="38"/>
  <c r="AE15" i="38"/>
  <c r="AH8" i="38"/>
  <c r="AH15" i="38"/>
  <c r="BC15" i="38"/>
  <c r="G15" i="38"/>
  <c r="T9" i="46"/>
  <c r="X9" i="46"/>
  <c r="H15" i="33"/>
  <c r="G15" i="33" s="1"/>
  <c r="S9" i="46"/>
  <c r="U9" i="46"/>
  <c r="Q9" i="46"/>
  <c r="W9" i="46"/>
  <c r="Y9" i="46" s="1"/>
  <c r="G10" i="38"/>
  <c r="J7" i="38"/>
  <c r="J10" i="38"/>
  <c r="J8" i="38"/>
  <c r="J11" i="38"/>
  <c r="J9" i="38"/>
  <c r="G14" i="38"/>
  <c r="J13" i="38"/>
  <c r="J14" i="38"/>
  <c r="BC8" i="38"/>
  <c r="G8" i="38"/>
  <c r="G7" i="38"/>
  <c r="BF9" i="38"/>
  <c r="AH13" i="38"/>
  <c r="AE11" i="38"/>
  <c r="AH11" i="38"/>
  <c r="AE10" i="38"/>
  <c r="BC13" i="38"/>
  <c r="AH12" i="38"/>
  <c r="BF13" i="38"/>
  <c r="G12" i="38"/>
  <c r="AH14" i="38"/>
  <c r="G9" i="38"/>
  <c r="CB1" i="36"/>
  <c r="CB12" i="38"/>
  <c r="CB10" i="38"/>
  <c r="CB13" i="38"/>
  <c r="CB8" i="38"/>
  <c r="CB14" i="38"/>
  <c r="CB9" i="38"/>
  <c r="CB7" i="38"/>
  <c r="CB11" i="38"/>
  <c r="AE13" i="38"/>
  <c r="BF7" i="38"/>
  <c r="BF12" i="38"/>
  <c r="AH7" i="38"/>
  <c r="AE8" i="38"/>
  <c r="BF10" i="38"/>
  <c r="G13" i="38"/>
  <c r="AH10" i="38"/>
  <c r="BC11" i="38"/>
  <c r="AH9" i="38"/>
  <c r="BC14" i="38"/>
  <c r="BC7" i="38"/>
  <c r="AE7" i="38"/>
  <c r="G11" i="38"/>
  <c r="BC12" i="38"/>
  <c r="AE12" i="38"/>
  <c r="BF11" i="38"/>
  <c r="BC10" i="38"/>
  <c r="J12" i="38"/>
  <c r="BC9" i="38"/>
  <c r="AE14" i="38"/>
  <c r="BF14" i="38"/>
  <c r="CG3" i="38"/>
  <c r="CG1" i="36" s="1"/>
  <c r="CA3" i="38"/>
  <c r="CA15" i="38" s="1"/>
  <c r="X9" i="45"/>
  <c r="BZ3" i="38"/>
  <c r="BZ15" i="38" s="1"/>
  <c r="T9" i="44"/>
  <c r="X9" i="44"/>
  <c r="Y9" i="44" s="1"/>
  <c r="V9" i="44"/>
  <c r="Q9" i="44"/>
  <c r="S9" i="44"/>
  <c r="U9" i="44"/>
  <c r="T15" i="46"/>
  <c r="U15" i="46"/>
  <c r="S15" i="46"/>
  <c r="V15" i="46"/>
  <c r="X15" i="46"/>
  <c r="V9" i="45"/>
  <c r="T9" i="45"/>
  <c r="W9" i="45"/>
  <c r="U9" i="45"/>
  <c r="S9" i="45"/>
  <c r="Q9" i="45"/>
  <c r="H18" i="33"/>
  <c r="W13" i="45"/>
  <c r="S13" i="45"/>
  <c r="H12" i="33"/>
  <c r="T13" i="45"/>
  <c r="X13" i="45"/>
  <c r="W15" i="46"/>
  <c r="V13" i="45"/>
  <c r="U13" i="45"/>
  <c r="S11" i="44"/>
  <c r="Q11" i="44"/>
  <c r="W11" i="44"/>
  <c r="Q13" i="46"/>
  <c r="X11" i="44"/>
  <c r="T11" i="44"/>
  <c r="N9" i="33"/>
  <c r="U11" i="44"/>
  <c r="S13" i="46"/>
  <c r="T13" i="46"/>
  <c r="U13" i="46"/>
  <c r="V13" i="46"/>
  <c r="X13" i="46"/>
  <c r="Y13" i="46" s="1"/>
  <c r="N18" i="33"/>
  <c r="CJ3" i="38" s="1"/>
  <c r="N15" i="33"/>
  <c r="CH3" i="38" s="1"/>
  <c r="W15" i="45"/>
  <c r="V15" i="45"/>
  <c r="U15" i="45"/>
  <c r="T15" i="45"/>
  <c r="Q15" i="45"/>
  <c r="S15" i="45"/>
  <c r="X15" i="45"/>
  <c r="X11" i="46"/>
  <c r="W11" i="46"/>
  <c r="V11" i="46"/>
  <c r="S11" i="46"/>
  <c r="U11" i="46"/>
  <c r="T11" i="46"/>
  <c r="Q11" i="46"/>
  <c r="S13" i="44"/>
  <c r="Q13" i="44"/>
  <c r="V13" i="44"/>
  <c r="X13" i="44"/>
  <c r="T13" i="44"/>
  <c r="W13" i="44"/>
  <c r="U13" i="44"/>
  <c r="U11" i="45"/>
  <c r="T11" i="45"/>
  <c r="X11" i="45"/>
  <c r="W11" i="45"/>
  <c r="S11" i="45"/>
  <c r="V11" i="45"/>
  <c r="Q11" i="45"/>
  <c r="X15" i="44"/>
  <c r="W15" i="44"/>
  <c r="S15" i="44"/>
  <c r="V15" i="44"/>
  <c r="Q15" i="44"/>
  <c r="T15" i="44"/>
  <c r="U15" i="44"/>
  <c r="AI13" i="4" a="1"/>
  <c r="AI13" i="4" s="1"/>
  <c r="AT13" i="4" a="1"/>
  <c r="AT13" i="4" s="1"/>
  <c r="AT15" i="4" a="1"/>
  <c r="AT15" i="4" s="1"/>
  <c r="AJ11" i="4" a="1"/>
  <c r="AJ11" i="4" s="1"/>
  <c r="AH11" i="4" a="1"/>
  <c r="AH11" i="4" s="1"/>
  <c r="AS15" i="4" a="1"/>
  <c r="AS15" i="4" s="1"/>
  <c r="AU11" i="4" a="1"/>
  <c r="AU11" i="4" s="1"/>
  <c r="AI15" i="4" a="1"/>
  <c r="AI15" i="4" s="1"/>
  <c r="AG13" i="4" a="1"/>
  <c r="AG13" i="4" s="1"/>
  <c r="AK13" i="4" a="1"/>
  <c r="AK13" i="4" s="1"/>
  <c r="AK15" i="4" a="1"/>
  <c r="AK15" i="4" s="1"/>
  <c r="AJ15" i="4" a="1"/>
  <c r="AJ15" i="4" s="1"/>
  <c r="AR11" i="4" a="1"/>
  <c r="AR11" i="4" s="1"/>
  <c r="AT11" i="4" a="1"/>
  <c r="AT11" i="4" s="1"/>
  <c r="AH13" i="4" a="1"/>
  <c r="AH13" i="4" s="1"/>
  <c r="AI9" i="4" a="1"/>
  <c r="AI9" i="4" s="1"/>
  <c r="AG15" i="4" a="1"/>
  <c r="AG15" i="4" s="1"/>
  <c r="AJ13" i="4" a="1"/>
  <c r="AJ13" i="4" s="1"/>
  <c r="AU15" i="4" a="1"/>
  <c r="AU15" i="4" s="1"/>
  <c r="AU13" i="4" a="1"/>
  <c r="AU13" i="4" s="1"/>
  <c r="AR15" i="4" a="1"/>
  <c r="AR15" i="4" s="1"/>
  <c r="AU9" i="4" a="1"/>
  <c r="AU9" i="4" s="1"/>
  <c r="AS9" i="4" a="1"/>
  <c r="AS9" i="4" s="1"/>
  <c r="AG9" i="4" a="1"/>
  <c r="AG9" i="4" s="1"/>
  <c r="AR13" i="4" a="1"/>
  <c r="AR13" i="4" s="1"/>
  <c r="AK11" i="4" a="1"/>
  <c r="AK11" i="4" s="1"/>
  <c r="AI11" i="4" a="1"/>
  <c r="AI11" i="4" s="1"/>
  <c r="AJ9" i="4" a="1"/>
  <c r="AJ9" i="4" s="1"/>
  <c r="AS13" i="4" a="1"/>
  <c r="AS13" i="4" s="1"/>
  <c r="AH15" i="4" a="1"/>
  <c r="AH15" i="4" s="1"/>
  <c r="AG11" i="4" a="1"/>
  <c r="AG11" i="4" s="1"/>
  <c r="AK9" i="4" a="1"/>
  <c r="AK9" i="4" s="1"/>
  <c r="AT9" i="4" a="1"/>
  <c r="AT9" i="4" s="1"/>
  <c r="AS11" i="4" a="1"/>
  <c r="AS11" i="4" s="1"/>
  <c r="AH9" i="4" a="1"/>
  <c r="AH9" i="4" s="1"/>
  <c r="AR9" i="4" a="1"/>
  <c r="AR9" i="4" s="1"/>
  <c r="Y9" i="45" l="1"/>
  <c r="BZ1" i="36"/>
  <c r="BZ11" i="38"/>
  <c r="BZ12" i="38"/>
  <c r="BZ13" i="38"/>
  <c r="BZ10" i="38"/>
  <c r="BZ14" i="38"/>
  <c r="BZ8" i="38"/>
  <c r="BZ9" i="38"/>
  <c r="BZ7" i="38"/>
  <c r="CA1" i="36"/>
  <c r="CA7" i="38"/>
  <c r="CA12" i="38"/>
  <c r="CA10" i="38"/>
  <c r="CA13" i="38"/>
  <c r="CA8" i="38"/>
  <c r="CA9" i="38"/>
  <c r="CA14" i="38"/>
  <c r="CA11" i="38"/>
  <c r="CD3" i="38"/>
  <c r="CD1" i="36" s="1"/>
  <c r="CE3" i="38"/>
  <c r="CE1" i="36" s="1"/>
  <c r="CI3" i="38"/>
  <c r="CI1" i="36" s="1"/>
  <c r="Y13" i="45"/>
  <c r="Y11" i="44"/>
  <c r="Y15" i="46"/>
  <c r="G12" i="33"/>
  <c r="G18" i="33"/>
  <c r="O9" i="33"/>
  <c r="Y11" i="46"/>
  <c r="Y15" i="44"/>
  <c r="Y11" i="45"/>
  <c r="Y15" i="45"/>
  <c r="O15" i="33"/>
  <c r="CH1" i="36"/>
  <c r="Y13" i="44"/>
  <c r="O18" i="33"/>
  <c r="CJ1" i="36"/>
  <c r="AM15" i="4"/>
  <c r="AM13" i="4"/>
  <c r="AF9" i="4"/>
  <c r="AE9" i="4"/>
  <c r="AE13" i="4"/>
  <c r="AF13" i="4"/>
  <c r="AE15" i="4"/>
  <c r="AF15" i="4"/>
  <c r="AF11" i="4"/>
  <c r="AE11" i="4"/>
  <c r="AM9" i="4"/>
  <c r="AM11" i="4"/>
  <c r="AS5" i="4" l="1"/>
  <c r="AU5" i="4"/>
  <c r="AT5" i="4"/>
  <c r="AR5" i="4"/>
  <c r="AL9" i="4" l="1"/>
  <c r="AL15" i="4"/>
  <c r="AL13" i="4"/>
  <c r="AL11" i="4"/>
  <c r="AN11" i="4" l="1"/>
  <c r="AN13" i="4"/>
  <c r="AN15" i="4"/>
  <c r="AN9" i="4"/>
  <c r="AO9" i="4" l="1"/>
  <c r="AO15" i="4"/>
  <c r="AO11" i="4"/>
  <c r="AO13" i="4"/>
  <c r="P15" i="4" l="1"/>
  <c r="Q15" i="4" s="1"/>
  <c r="P11" i="4"/>
  <c r="P13" i="4"/>
  <c r="Q13" i="4" s="1"/>
  <c r="P9" i="4"/>
  <c r="N12" i="33" a="1"/>
  <c r="BY3" i="38" a="1"/>
  <c r="H9" i="33" a="1"/>
  <c r="BY3" i="38" l="1"/>
  <c r="BY15" i="38" s="1"/>
  <c r="CY3" i="38"/>
  <c r="H9" i="33"/>
  <c r="CC3" i="38" s="1"/>
  <c r="N12" i="33"/>
  <c r="CF3" i="38" s="1"/>
  <c r="Q9" i="4"/>
  <c r="Q11" i="4"/>
  <c r="CY15" i="38" l="1"/>
  <c r="CC15" i="38"/>
  <c r="CE15" i="38"/>
  <c r="CG15" i="38"/>
  <c r="CI15" i="38"/>
  <c r="CD15" i="38"/>
  <c r="CF15" i="38"/>
  <c r="CJ15" i="38"/>
  <c r="CH15" i="38"/>
  <c r="CE8" i="38"/>
  <c r="CG10" i="38"/>
  <c r="CF13" i="38"/>
  <c r="CC12" i="38"/>
  <c r="CI12" i="38"/>
  <c r="CD7" i="38"/>
  <c r="CC10" i="38"/>
  <c r="CH10" i="38"/>
  <c r="CC11" i="38"/>
  <c r="CE9" i="38"/>
  <c r="CJ13" i="38"/>
  <c r="CF7" i="38"/>
  <c r="CD8" i="38"/>
  <c r="CE10" i="38"/>
  <c r="CH9" i="38"/>
  <c r="CG13" i="38"/>
  <c r="CE12" i="38"/>
  <c r="CH12" i="38"/>
  <c r="CG14" i="38"/>
  <c r="CJ10" i="38"/>
  <c r="CH14" i="38"/>
  <c r="CI10" i="38"/>
  <c r="CD11" i="38"/>
  <c r="CF9" i="38"/>
  <c r="CE7" i="38"/>
  <c r="CJ7" i="38"/>
  <c r="CF8" i="38"/>
  <c r="CC13" i="38"/>
  <c r="CD12" i="38"/>
  <c r="CH8" i="38"/>
  <c r="CD10" i="38"/>
  <c r="CG9" i="38"/>
  <c r="CG7" i="38"/>
  <c r="CC14" i="38"/>
  <c r="CD14" i="38"/>
  <c r="CH11" i="38"/>
  <c r="CE11" i="38"/>
  <c r="CI9" i="38"/>
  <c r="CJ12" i="38"/>
  <c r="CI7" i="38"/>
  <c r="CI8" i="38"/>
  <c r="CF10" i="38"/>
  <c r="CI11" i="38"/>
  <c r="CD13" i="38"/>
  <c r="CE14" i="38"/>
  <c r="CI14" i="38"/>
  <c r="CF12" i="38"/>
  <c r="CH7" i="38"/>
  <c r="CJ14" i="38"/>
  <c r="CG8" i="38"/>
  <c r="CF11" i="38"/>
  <c r="CC9" i="38"/>
  <c r="CC8" i="38"/>
  <c r="CJ11" i="38"/>
  <c r="CE13" i="38"/>
  <c r="CG11" i="38"/>
  <c r="CI13" i="38"/>
  <c r="CH13" i="38"/>
  <c r="CG12" i="38"/>
  <c r="CF14" i="38"/>
  <c r="CJ8" i="38"/>
  <c r="CD9" i="38"/>
  <c r="CJ9" i="38"/>
  <c r="CC7" i="38"/>
  <c r="CZ3" i="38"/>
  <c r="CZ11" i="38" s="1"/>
  <c r="CY11" i="38"/>
  <c r="CY13" i="38"/>
  <c r="CY8" i="38"/>
  <c r="CY12" i="38"/>
  <c r="CY9" i="38"/>
  <c r="CY7" i="38"/>
  <c r="CY14" i="38"/>
  <c r="CY10" i="38"/>
  <c r="BY1" i="36"/>
  <c r="BY11" i="38"/>
  <c r="BY10" i="38"/>
  <c r="BY13" i="38"/>
  <c r="BY14" i="38"/>
  <c r="BY8" i="38"/>
  <c r="BY9" i="38"/>
  <c r="BY7" i="38"/>
  <c r="BY12" i="38"/>
  <c r="CY1" i="36"/>
  <c r="G9" i="33"/>
  <c r="CC1" i="36"/>
  <c r="O12" i="33"/>
  <c r="CF1" i="36"/>
  <c r="CZ15" i="38" l="1"/>
  <c r="CZ12" i="38"/>
  <c r="CZ14" i="38"/>
  <c r="CZ7" i="38"/>
  <c r="CZ13" i="38"/>
  <c r="CZ9" i="38"/>
  <c r="CZ1" i="36"/>
  <c r="CZ10" i="38"/>
  <c r="CZ8" i="38"/>
  <c r="X24" i="39"/>
  <c r="Y14" i="39"/>
  <c r="T6" i="39"/>
  <c r="T25" i="39"/>
  <c r="S12" i="39"/>
  <c r="V11" i="39"/>
  <c r="S10" i="39"/>
  <c r="Z18" i="39"/>
  <c r="Z25" i="39"/>
  <c r="X15" i="39"/>
  <c r="Z14" i="39"/>
  <c r="U26" i="39"/>
  <c r="V20" i="39"/>
  <c r="T13" i="39"/>
  <c r="V6" i="39"/>
  <c r="X20" i="39"/>
  <c r="T24" i="39"/>
  <c r="S8" i="39"/>
  <c r="S26" i="39"/>
  <c r="S17" i="39"/>
  <c r="U23" i="39"/>
  <c r="V7" i="39"/>
  <c r="Z23" i="39"/>
  <c r="V10" i="39"/>
  <c r="T9" i="39"/>
  <c r="Z26" i="39"/>
  <c r="V16" i="39"/>
  <c r="S5" i="39"/>
  <c r="U19" i="39"/>
  <c r="U15" i="39"/>
  <c r="T21" i="39"/>
  <c r="U24" i="39"/>
  <c r="Z13" i="39"/>
  <c r="X19" i="39"/>
  <c r="X22" i="39"/>
  <c r="Y26" i="39"/>
  <c r="X18" i="39"/>
  <c r="V24" i="39"/>
  <c r="S20" i="39"/>
  <c r="U16" i="39"/>
  <c r="S25" i="39"/>
  <c r="U14" i="39"/>
  <c r="S7" i="39"/>
  <c r="U13" i="39"/>
  <c r="V12" i="39"/>
  <c r="Z24" i="39"/>
  <c r="Z15" i="39"/>
  <c r="V25" i="39"/>
  <c r="U8" i="39"/>
  <c r="T23" i="39"/>
  <c r="U9" i="39"/>
  <c r="T10" i="39"/>
  <c r="Z22" i="39"/>
  <c r="S19" i="39"/>
  <c r="T15" i="39"/>
  <c r="U21" i="39"/>
  <c r="V26" i="39"/>
  <c r="Y17" i="39"/>
  <c r="Y20" i="39"/>
  <c r="X14" i="39"/>
  <c r="T7" i="39"/>
  <c r="V8" i="39"/>
  <c r="T16" i="39"/>
  <c r="Y24" i="39"/>
  <c r="S9" i="39"/>
  <c r="X17" i="39"/>
  <c r="S11" i="39"/>
  <c r="S23" i="39"/>
  <c r="S16" i="39"/>
  <c r="T26" i="39"/>
  <c r="U11" i="39"/>
  <c r="V5" i="39"/>
  <c r="Y22" i="39"/>
  <c r="Z17" i="39"/>
  <c r="X26" i="39"/>
  <c r="T20" i="39"/>
  <c r="T11" i="39"/>
  <c r="U6" i="39"/>
  <c r="V13" i="39"/>
  <c r="V23" i="39"/>
  <c r="U5" i="39"/>
  <c r="Z20" i="39"/>
  <c r="Y25" i="39"/>
  <c r="V18" i="39"/>
  <c r="S13" i="39"/>
  <c r="V17" i="39"/>
  <c r="T5" i="39"/>
  <c r="V19" i="39"/>
  <c r="V15" i="39"/>
  <c r="Z21" i="39"/>
  <c r="S14" i="39"/>
  <c r="V21" i="39"/>
  <c r="S18" i="39"/>
  <c r="S21" i="39"/>
  <c r="V14" i="39"/>
  <c r="V22" i="39"/>
  <c r="U10" i="39"/>
  <c r="X16" i="39"/>
  <c r="Y23" i="39"/>
  <c r="Y15" i="39"/>
  <c r="X25" i="39"/>
  <c r="S24" i="39"/>
  <c r="U22" i="39"/>
  <c r="U7" i="39"/>
  <c r="V9" i="39"/>
  <c r="T14" i="39"/>
  <c r="X23" i="39"/>
  <c r="Y13" i="39"/>
  <c r="T22" i="39"/>
  <c r="U17" i="39"/>
  <c r="T17" i="39"/>
  <c r="U18" i="39"/>
  <c r="T19" i="39"/>
  <c r="Z16" i="39"/>
  <c r="Y18" i="39"/>
  <c r="Y21" i="39"/>
  <c r="U25" i="39"/>
  <c r="S15" i="39"/>
  <c r="U20" i="39"/>
  <c r="U12" i="39"/>
  <c r="T18" i="39"/>
  <c r="Y16" i="39"/>
  <c r="X21" i="39"/>
  <c r="Y19" i="39"/>
  <c r="Z19" i="39"/>
  <c r="T8" i="39"/>
  <c r="T12" i="39"/>
  <c r="S22" i="39"/>
  <c r="S6" i="39"/>
  <c r="W5" i="39" l="1"/>
  <c r="W22" i="39"/>
  <c r="W24" i="39"/>
  <c r="AA25" i="39"/>
  <c r="AA17" i="39"/>
  <c r="W6" i="39"/>
  <c r="W15" i="39"/>
  <c r="AA26" i="39"/>
  <c r="W14" i="39"/>
  <c r="W20" i="39"/>
  <c r="AA21" i="39"/>
  <c r="W10" i="39"/>
  <c r="AA18" i="39"/>
  <c r="W12" i="39"/>
  <c r="AA16" i="39"/>
  <c r="W19" i="39"/>
  <c r="AA20" i="39"/>
  <c r="W16" i="39"/>
  <c r="W23" i="39"/>
  <c r="AA24" i="39"/>
  <c r="W17" i="39"/>
  <c r="W11" i="39"/>
  <c r="AA22" i="39"/>
  <c r="W26" i="39"/>
  <c r="W8" i="39"/>
  <c r="AA14" i="39"/>
  <c r="W9" i="39"/>
  <c r="AA23" i="39"/>
  <c r="W21" i="39"/>
  <c r="W7" i="39"/>
  <c r="W18" i="39"/>
  <c r="W13" i="39"/>
  <c r="AA19" i="39"/>
  <c r="AA15" i="39"/>
  <c r="W25" i="39"/>
  <c r="W9" i="4" l="1"/>
  <c r="S9" i="4"/>
  <c r="V9" i="4"/>
  <c r="X9" i="4"/>
  <c r="T9" i="4"/>
  <c r="U9" i="4"/>
  <c r="Y9" i="4" l="1"/>
  <c r="DB3" i="38" l="1"/>
  <c r="CV3" i="38"/>
  <c r="CS3" i="38"/>
  <c r="W11" i="4"/>
  <c r="S11" i="4"/>
  <c r="X11" i="4"/>
  <c r="T11" i="4"/>
  <c r="U11" i="4"/>
  <c r="V11" i="4"/>
  <c r="W13" i="4"/>
  <c r="V13" i="4"/>
  <c r="U13" i="4"/>
  <c r="X13" i="4"/>
  <c r="T13" i="4"/>
  <c r="S13" i="4"/>
  <c r="W15" i="4"/>
  <c r="V15" i="4"/>
  <c r="T15" i="4"/>
  <c r="S15" i="4"/>
  <c r="U15" i="4"/>
  <c r="X15" i="4"/>
  <c r="CS15" i="38" l="1"/>
  <c r="CV15" i="38"/>
  <c r="DB15" i="38"/>
  <c r="CT3" i="38"/>
  <c r="CT1" i="36" s="1"/>
  <c r="CS9" i="38"/>
  <c r="CS13" i="38"/>
  <c r="CS8" i="38"/>
  <c r="CS14" i="38"/>
  <c r="CS12" i="38"/>
  <c r="CS10" i="38"/>
  <c r="CS11" i="38"/>
  <c r="CS7" i="38"/>
  <c r="CW3" i="38"/>
  <c r="CW8" i="38" s="1"/>
  <c r="CV14" i="38"/>
  <c r="CV9" i="38"/>
  <c r="CV7" i="38"/>
  <c r="CV13" i="38"/>
  <c r="CV8" i="38"/>
  <c r="CV10" i="38"/>
  <c r="CV11" i="38"/>
  <c r="CV12" i="38"/>
  <c r="DC3" i="38"/>
  <c r="DC9" i="38" s="1"/>
  <c r="DB10" i="38"/>
  <c r="DB14" i="38"/>
  <c r="DB9" i="38"/>
  <c r="DB13" i="38"/>
  <c r="DB7" i="38"/>
  <c r="DB8" i="38"/>
  <c r="DB11" i="38"/>
  <c r="DB12" i="38"/>
  <c r="CV1" i="36"/>
  <c r="DB1" i="36"/>
  <c r="CS1" i="36"/>
  <c r="Y11" i="4"/>
  <c r="Y15" i="4"/>
  <c r="Y13" i="4"/>
  <c r="CT14" i="38" l="1"/>
  <c r="CT12" i="38"/>
  <c r="CT13" i="38"/>
  <c r="CT9" i="38"/>
  <c r="CT11" i="38"/>
  <c r="CT10" i="38"/>
  <c r="CW9" i="38"/>
  <c r="X7" i="39" s="1"/>
  <c r="CW11" i="38"/>
  <c r="CW10" i="38"/>
  <c r="CW13" i="38"/>
  <c r="CW7" i="38"/>
  <c r="CW12" i="38"/>
  <c r="DC15" i="38"/>
  <c r="CW15" i="38"/>
  <c r="CT8" i="38"/>
  <c r="CT7" i="38"/>
  <c r="CT15" i="38"/>
  <c r="X13" i="39"/>
  <c r="AA13" i="39" s="1"/>
  <c r="AB13" i="39" s="1"/>
  <c r="CW1" i="36"/>
  <c r="DC11" i="38"/>
  <c r="X9" i="39" s="1"/>
  <c r="DC10" i="38"/>
  <c r="DC13" i="38"/>
  <c r="DC7" i="38"/>
  <c r="DC1" i="36"/>
  <c r="DC14" i="38"/>
  <c r="DC12" i="38"/>
  <c r="CW14" i="38"/>
  <c r="DC8" i="38"/>
  <c r="S15" i="33"/>
  <c r="N12" i="34" s="1"/>
  <c r="X8" i="39" l="1"/>
  <c r="X10" i="39"/>
  <c r="X6" i="39"/>
  <c r="X5" i="39"/>
  <c r="X11" i="39"/>
  <c r="X12" i="39"/>
  <c r="S12" i="33"/>
  <c r="N9" i="34" s="1"/>
  <c r="CL3" i="38" s="1"/>
  <c r="CL1" i="36" s="1"/>
  <c r="O9" i="34" l="1"/>
  <c r="S9" i="33"/>
  <c r="H9" i="34" s="1"/>
  <c r="S9" i="34" l="1"/>
  <c r="H15" i="35" s="1"/>
  <c r="CK3" i="38"/>
  <c r="H9" i="35"/>
  <c r="G9" i="34"/>
  <c r="CK1" i="36" l="1"/>
  <c r="G15" i="35"/>
  <c r="CO3" i="38"/>
  <c r="H22" i="35"/>
  <c r="G9" i="35"/>
  <c r="S18" i="33"/>
  <c r="CO1" i="36" l="1"/>
  <c r="H25" i="35"/>
  <c r="CQ3" i="38"/>
  <c r="H12" i="34"/>
  <c r="O12" i="34"/>
  <c r="CN3" i="38"/>
  <c r="CN1" i="36" s="1"/>
  <c r="S12" i="34"/>
  <c r="CQ1" i="36" l="1"/>
  <c r="CQ7" i="38"/>
  <c r="CQ10" i="38"/>
  <c r="CQ9" i="38"/>
  <c r="CQ11" i="38"/>
  <c r="CQ13" i="38"/>
  <c r="CQ12" i="38"/>
  <c r="CQ14" i="38"/>
  <c r="CQ8" i="38"/>
  <c r="N9" i="35"/>
  <c r="CM3" i="38"/>
  <c r="G12" i="34"/>
  <c r="N15" i="35"/>
  <c r="CM1" i="36" l="1"/>
  <c r="CK9" i="38"/>
  <c r="CN9" i="38"/>
  <c r="CK11" i="38"/>
  <c r="CM13" i="38"/>
  <c r="CN14" i="38"/>
  <c r="CN7" i="38"/>
  <c r="CK7" i="38"/>
  <c r="CK14" i="38"/>
  <c r="CM14" i="38"/>
  <c r="CN11" i="38"/>
  <c r="CN12" i="38"/>
  <c r="CL8" i="38"/>
  <c r="CL12" i="38"/>
  <c r="CL10" i="38"/>
  <c r="CK12" i="38"/>
  <c r="CM8" i="38"/>
  <c r="CM9" i="38"/>
  <c r="CM12" i="38"/>
  <c r="CM10" i="38"/>
  <c r="CL11" i="38"/>
  <c r="CL13" i="38"/>
  <c r="CL9" i="38"/>
  <c r="CL7" i="38"/>
  <c r="CK8" i="38"/>
  <c r="CN13" i="38"/>
  <c r="CK13" i="38"/>
  <c r="Y11" i="39" s="1"/>
  <c r="CK10" i="38"/>
  <c r="CM7" i="38"/>
  <c r="CN10" i="38"/>
  <c r="CN8" i="38"/>
  <c r="CM11" i="38"/>
  <c r="CL14" i="38"/>
  <c r="O15" i="35"/>
  <c r="CP3" i="38"/>
  <c r="O9" i="35"/>
  <c r="Y10" i="39" l="1"/>
  <c r="Y12" i="39"/>
  <c r="Y8" i="39"/>
  <c r="Y5" i="39"/>
  <c r="Y7" i="39"/>
  <c r="Y6" i="39"/>
  <c r="Y9" i="39"/>
  <c r="CP1" i="36"/>
  <c r="CO13" i="38"/>
  <c r="Z11" i="39" s="1"/>
  <c r="AA11" i="39" s="1"/>
  <c r="AB11" i="39" s="1"/>
  <c r="CP10" i="38"/>
  <c r="CO11" i="38"/>
  <c r="CP13" i="38"/>
  <c r="CP12" i="38"/>
  <c r="CO10" i="38"/>
  <c r="Z8" i="39" s="1"/>
  <c r="CP9" i="38"/>
  <c r="CO14" i="38"/>
  <c r="Z12" i="39" s="1"/>
  <c r="CP14" i="38"/>
  <c r="CO9" i="38"/>
  <c r="Z7" i="39" s="1"/>
  <c r="CP7" i="38"/>
  <c r="CP11" i="38"/>
  <c r="CO7" i="38"/>
  <c r="CO8" i="38"/>
  <c r="CO12" i="38"/>
  <c r="CP8" i="38"/>
  <c r="AA12" i="39" l="1"/>
  <c r="AB12" i="39" s="1"/>
  <c r="Z10" i="39"/>
  <c r="AA10" i="39" s="1"/>
  <c r="AB10" i="39" s="1"/>
  <c r="Z5" i="39"/>
  <c r="AA5" i="39" s="1"/>
  <c r="AB5" i="39" s="1"/>
  <c r="Z6" i="39"/>
  <c r="AA6" i="39" s="1"/>
  <c r="AB6" i="39" s="1"/>
  <c r="AA8" i="39"/>
  <c r="AB8" i="39" s="1"/>
  <c r="Z9" i="39"/>
  <c r="AA9" i="39" s="1"/>
  <c r="AB9" i="39" s="1"/>
  <c r="AA7" i="39"/>
  <c r="AB7" i="39" s="1"/>
  <c r="Q12" i="39" l="1"/>
  <c r="Q6" i="39"/>
  <c r="Q5" i="39"/>
  <c r="Q20" i="39"/>
  <c r="Q18" i="39"/>
  <c r="Q13" i="39"/>
  <c r="Q11" i="39"/>
  <c r="Q22" i="39"/>
  <c r="Q8" i="39"/>
  <c r="Q25" i="39"/>
  <c r="Q26" i="39"/>
  <c r="Q10" i="39"/>
  <c r="Q15" i="39"/>
  <c r="Q17" i="39"/>
  <c r="Q9" i="39"/>
  <c r="Q19" i="39"/>
  <c r="Q7" i="39"/>
  <c r="Q24" i="39"/>
  <c r="Q23" i="39"/>
  <c r="Q14" i="39"/>
  <c r="Q21" i="39"/>
  <c r="Q16" i="39"/>
  <c r="D11" i="39" l="1"/>
  <c r="D12" i="39"/>
  <c r="D18" i="39"/>
  <c r="D17" i="39"/>
  <c r="D23" i="39"/>
  <c r="D16" i="39"/>
  <c r="D25" i="39"/>
  <c r="D14" i="39"/>
  <c r="D5" i="39"/>
  <c r="D24" i="39"/>
  <c r="D13" i="39"/>
  <c r="D10" i="39"/>
  <c r="D20" i="39"/>
  <c r="D9" i="39"/>
  <c r="C14" i="40" s="1"/>
  <c r="D22" i="39"/>
  <c r="D6" i="39"/>
  <c r="C11" i="40" s="1"/>
  <c r="D19" i="39"/>
  <c r="D15" i="39"/>
  <c r="D8" i="39"/>
  <c r="C13" i="40" s="1"/>
  <c r="D26" i="39"/>
  <c r="D7" i="39"/>
  <c r="C12" i="40" s="1"/>
  <c r="D21" i="39"/>
  <c r="C24" i="40" l="1"/>
  <c r="S20" i="40"/>
  <c r="C28" i="40"/>
  <c r="S24" i="40"/>
  <c r="C22" i="40"/>
  <c r="S18" i="40"/>
  <c r="M13" i="40"/>
  <c r="O13" i="40" a="1"/>
  <c r="O13" i="40" s="1"/>
  <c r="D13" i="40"/>
  <c r="F13" i="40" a="1"/>
  <c r="F13" i="40" s="1"/>
  <c r="J13" i="40"/>
  <c r="L13" i="40" a="1"/>
  <c r="L13" i="40" s="1"/>
  <c r="G13" i="40"/>
  <c r="I13" i="40" a="1"/>
  <c r="I13" i="40" s="1"/>
  <c r="S23" i="40"/>
  <c r="C27" i="40"/>
  <c r="S21" i="40"/>
  <c r="C25" i="40"/>
  <c r="C19" i="40"/>
  <c r="S15" i="40"/>
  <c r="C23" i="40"/>
  <c r="S19" i="40"/>
  <c r="D11" i="40"/>
  <c r="L11" i="40" a="1"/>
  <c r="L11" i="40" s="1"/>
  <c r="G11" i="40"/>
  <c r="F11" i="40" a="1"/>
  <c r="F11" i="40" s="1"/>
  <c r="I11" i="40" a="1"/>
  <c r="I11" i="40" s="1"/>
  <c r="J11" i="40"/>
  <c r="K11" i="40" s="1"/>
  <c r="M11" i="40"/>
  <c r="O11" i="40" a="1"/>
  <c r="O11" i="40" s="1"/>
  <c r="C15" i="40"/>
  <c r="S11" i="40"/>
  <c r="C29" i="40"/>
  <c r="S25" i="40"/>
  <c r="S17" i="40"/>
  <c r="C21" i="40"/>
  <c r="C26" i="40"/>
  <c r="S22" i="40"/>
  <c r="S13" i="40"/>
  <c r="C17" i="40"/>
  <c r="C20" i="40"/>
  <c r="S16" i="40"/>
  <c r="I14" i="40" a="1"/>
  <c r="I14" i="40" s="1"/>
  <c r="D14" i="40"/>
  <c r="F14" i="40" a="1"/>
  <c r="F14" i="40" s="1"/>
  <c r="J14" i="40"/>
  <c r="G14" i="40"/>
  <c r="H14" i="40" s="1"/>
  <c r="M14" i="40"/>
  <c r="L14" i="40" a="1"/>
  <c r="L14" i="40" s="1"/>
  <c r="O14" i="40" a="1"/>
  <c r="O14" i="40" s="1"/>
  <c r="C18" i="40"/>
  <c r="S14" i="40"/>
  <c r="I12" i="40" a="1"/>
  <c r="I12" i="40" s="1"/>
  <c r="O12" i="40" a="1"/>
  <c r="O12" i="40" s="1"/>
  <c r="J12" i="40"/>
  <c r="L12" i="40" a="1"/>
  <c r="L12" i="40" s="1"/>
  <c r="M12" i="40"/>
  <c r="D12" i="40"/>
  <c r="F12" i="40" a="1"/>
  <c r="F12" i="40" s="1"/>
  <c r="G12" i="40"/>
  <c r="C16" i="40"/>
  <c r="S12" i="40"/>
  <c r="M25" i="39"/>
  <c r="P25" i="39" s="1"/>
  <c r="J9" i="39"/>
  <c r="F10" i="39"/>
  <c r="G24" i="39"/>
  <c r="M13" i="39"/>
  <c r="P13" i="39" s="1"/>
  <c r="E14" i="39"/>
  <c r="H11" i="39"/>
  <c r="F11" i="39"/>
  <c r="J11" i="39"/>
  <c r="N11" i="39"/>
  <c r="G11" i="39"/>
  <c r="I11" i="39"/>
  <c r="L11" i="39"/>
  <c r="M11" i="39"/>
  <c r="P11" i="39" s="1"/>
  <c r="K11" i="39"/>
  <c r="E11" i="39"/>
  <c r="K18" i="39"/>
  <c r="M18" i="39"/>
  <c r="P18" i="39" s="1"/>
  <c r="H18" i="39"/>
  <c r="L18" i="39"/>
  <c r="E18" i="39"/>
  <c r="I18" i="39"/>
  <c r="G18" i="39"/>
  <c r="J18" i="39"/>
  <c r="N18" i="39"/>
  <c r="F18" i="39"/>
  <c r="M12" i="39"/>
  <c r="P12" i="39" s="1"/>
  <c r="J12" i="39"/>
  <c r="K12" i="39"/>
  <c r="N12" i="39"/>
  <c r="E12" i="39"/>
  <c r="I12" i="39"/>
  <c r="L12" i="39"/>
  <c r="H12" i="39"/>
  <c r="G12" i="39"/>
  <c r="F12" i="39"/>
  <c r="J5" i="39"/>
  <c r="M5" i="39"/>
  <c r="P5" i="39" s="1"/>
  <c r="H6" i="39"/>
  <c r="M6" i="39"/>
  <c r="P6" i="39" s="1"/>
  <c r="L16" i="39"/>
  <c r="H16" i="39"/>
  <c r="H21" i="39"/>
  <c r="K21" i="39"/>
  <c r="G9" i="39"/>
  <c r="K22" i="39"/>
  <c r="I25" i="39"/>
  <c r="N14" i="39"/>
  <c r="K14" i="39"/>
  <c r="E25" i="39"/>
  <c r="L25" i="39"/>
  <c r="J14" i="39"/>
  <c r="J10" i="39"/>
  <c r="J22" i="39"/>
  <c r="N22" i="39"/>
  <c r="F17" i="39"/>
  <c r="H17" i="39"/>
  <c r="N17" i="39"/>
  <c r="I17" i="39"/>
  <c r="E17" i="39"/>
  <c r="K17" i="39"/>
  <c r="M17" i="39"/>
  <c r="P17" i="39" s="1"/>
  <c r="J17" i="39"/>
  <c r="L17" i="39"/>
  <c r="G17" i="39"/>
  <c r="K10" i="39"/>
  <c r="E10" i="39"/>
  <c r="G6" i="39"/>
  <c r="F6" i="39"/>
  <c r="I6" i="39"/>
  <c r="J6" i="39"/>
  <c r="K6" i="39"/>
  <c r="L6" i="39"/>
  <c r="J23" i="39"/>
  <c r="G23" i="39"/>
  <c r="I23" i="39"/>
  <c r="M23" i="39"/>
  <c r="P23" i="39" s="1"/>
  <c r="E6" i="39"/>
  <c r="K23" i="39"/>
  <c r="H23" i="39"/>
  <c r="L23" i="39"/>
  <c r="F23" i="39"/>
  <c r="N23" i="39"/>
  <c r="E23" i="39"/>
  <c r="M21" i="39"/>
  <c r="P21" i="39" s="1"/>
  <c r="L21" i="39"/>
  <c r="E22" i="39"/>
  <c r="L10" i="39"/>
  <c r="K16" i="39"/>
  <c r="M22" i="39"/>
  <c r="P22" i="39" s="1"/>
  <c r="F16" i="39"/>
  <c r="G13" i="39"/>
  <c r="E13" i="39"/>
  <c r="F13" i="39"/>
  <c r="E24" i="39"/>
  <c r="M16" i="39"/>
  <c r="P16" i="39" s="1"/>
  <c r="J21" i="39"/>
  <c r="F25" i="39"/>
  <c r="I24" i="39"/>
  <c r="E16" i="39"/>
  <c r="G16" i="39"/>
  <c r="F21" i="39"/>
  <c r="G21" i="39"/>
  <c r="C10" i="40"/>
  <c r="I10" i="40" s="1" a="1"/>
  <c r="I10" i="40" s="1"/>
  <c r="K24" i="39"/>
  <c r="K25" i="39"/>
  <c r="M24" i="39"/>
  <c r="P24" i="39" s="1"/>
  <c r="L5" i="39"/>
  <c r="H24" i="39"/>
  <c r="H25" i="39"/>
  <c r="J25" i="39"/>
  <c r="J16" i="39"/>
  <c r="N25" i="39"/>
  <c r="J24" i="39"/>
  <c r="N16" i="39"/>
  <c r="F24" i="39"/>
  <c r="E21" i="39"/>
  <c r="N21" i="39"/>
  <c r="G25" i="39"/>
  <c r="I21" i="39"/>
  <c r="I16" i="39"/>
  <c r="I22" i="39"/>
  <c r="I5" i="39"/>
  <c r="N6" i="39"/>
  <c r="S7" i="40"/>
  <c r="E19" i="39"/>
  <c r="F9" i="39"/>
  <c r="S10" i="40"/>
  <c r="G20" i="39"/>
  <c r="L8" i="39"/>
  <c r="S9" i="40"/>
  <c r="N10" i="39"/>
  <c r="H22" i="39"/>
  <c r="N24" i="39"/>
  <c r="L15" i="39"/>
  <c r="L22" i="39"/>
  <c r="L20" i="39"/>
  <c r="N19" i="39"/>
  <c r="G22" i="39"/>
  <c r="H10" i="39"/>
  <c r="F22" i="39"/>
  <c r="I10" i="39"/>
  <c r="S8" i="40"/>
  <c r="K5" i="39"/>
  <c r="S6" i="40"/>
  <c r="L24" i="39"/>
  <c r="M10" i="39"/>
  <c r="P10" i="39" s="1"/>
  <c r="F5" i="39"/>
  <c r="G10" i="39"/>
  <c r="N5" i="39"/>
  <c r="E5" i="39"/>
  <c r="G5" i="39"/>
  <c r="K19" i="39"/>
  <c r="H19" i="39"/>
  <c r="H5" i="39"/>
  <c r="M19" i="39"/>
  <c r="P19" i="39" s="1"/>
  <c r="L19" i="39"/>
  <c r="M9" i="39"/>
  <c r="P9" i="39" s="1"/>
  <c r="G19" i="39"/>
  <c r="J19" i="39"/>
  <c r="E9" i="39"/>
  <c r="I9" i="39"/>
  <c r="I8" i="39"/>
  <c r="N9" i="39"/>
  <c r="N20" i="39"/>
  <c r="H9" i="39"/>
  <c r="K9" i="39"/>
  <c r="N13" i="39"/>
  <c r="M14" i="39"/>
  <c r="P14" i="39" s="1"/>
  <c r="E20" i="39"/>
  <c r="L13" i="39"/>
  <c r="L14" i="39"/>
  <c r="F20" i="39"/>
  <c r="J13" i="39"/>
  <c r="G14" i="39"/>
  <c r="H20" i="39"/>
  <c r="M20" i="39"/>
  <c r="P20" i="39" s="1"/>
  <c r="I13" i="39"/>
  <c r="F14" i="39"/>
  <c r="H13" i="39"/>
  <c r="H14" i="39"/>
  <c r="K13" i="39"/>
  <c r="I14" i="39"/>
  <c r="K26" i="39"/>
  <c r="H26" i="39"/>
  <c r="J20" i="39"/>
  <c r="J15" i="39"/>
  <c r="E26" i="39"/>
  <c r="I20" i="39"/>
  <c r="I19" i="39"/>
  <c r="H15" i="39"/>
  <c r="K20" i="39"/>
  <c r="F19" i="39"/>
  <c r="J26" i="39"/>
  <c r="L26" i="39"/>
  <c r="E8" i="39"/>
  <c r="G15" i="39"/>
  <c r="H7" i="39"/>
  <c r="I15" i="39"/>
  <c r="K15" i="39"/>
  <c r="L7" i="39"/>
  <c r="N15" i="39"/>
  <c r="G7" i="39"/>
  <c r="I26" i="39"/>
  <c r="K7" i="39"/>
  <c r="N8" i="39"/>
  <c r="F7" i="39"/>
  <c r="H8" i="39"/>
  <c r="F26" i="39"/>
  <c r="E7" i="39"/>
  <c r="F8" i="39"/>
  <c r="N26" i="39"/>
  <c r="I7" i="39"/>
  <c r="G8" i="39"/>
  <c r="N7" i="39"/>
  <c r="M15" i="39"/>
  <c r="P15" i="39" s="1"/>
  <c r="J8" i="39"/>
  <c r="G26" i="39"/>
  <c r="L9" i="39"/>
  <c r="J7" i="39"/>
  <c r="F15" i="39"/>
  <c r="M8" i="39"/>
  <c r="P8" i="39" s="1"/>
  <c r="M26" i="39"/>
  <c r="P26" i="39" s="1"/>
  <c r="M7" i="39"/>
  <c r="P7" i="39" s="1"/>
  <c r="E15" i="39"/>
  <c r="K8" i="39"/>
  <c r="H12" i="40" l="1"/>
  <c r="N12" i="40"/>
  <c r="K13" i="40"/>
  <c r="V13" i="40" a="1"/>
  <c r="V13" i="40" s="1"/>
  <c r="W13" i="40" a="1"/>
  <c r="W13" i="40" s="1"/>
  <c r="T13" i="40" a="1"/>
  <c r="T13" i="40" s="1"/>
  <c r="U13" i="40" a="1"/>
  <c r="U13" i="40" s="1"/>
  <c r="AA13" i="40" a="1"/>
  <c r="AA13" i="40" s="1"/>
  <c r="Y13" i="40" a="1"/>
  <c r="Y13" i="40" s="1"/>
  <c r="X13" i="40" a="1"/>
  <c r="X13" i="40" s="1"/>
  <c r="Z13" i="40" a="1"/>
  <c r="Z13" i="40" s="1"/>
  <c r="K12" i="40"/>
  <c r="F18" i="40" a="1"/>
  <c r="F18" i="40" s="1"/>
  <c r="L18" i="40" a="1"/>
  <c r="L18" i="40" s="1"/>
  <c r="M18" i="40"/>
  <c r="G18" i="40"/>
  <c r="I18" i="40" a="1"/>
  <c r="I18" i="40" s="1"/>
  <c r="J18" i="40"/>
  <c r="O18" i="40" a="1"/>
  <c r="O18" i="40" s="1"/>
  <c r="D18" i="40"/>
  <c r="E18" i="40" s="1"/>
  <c r="N14" i="40"/>
  <c r="E12" i="40"/>
  <c r="O27" i="40" a="1"/>
  <c r="O27" i="40" s="1"/>
  <c r="F27" i="40" a="1"/>
  <c r="F27" i="40" s="1"/>
  <c r="D27" i="40"/>
  <c r="E27" i="40" s="1"/>
  <c r="J27" i="40"/>
  <c r="K27" i="40" s="1"/>
  <c r="L27" i="40" a="1"/>
  <c r="L27" i="40" s="1"/>
  <c r="G27" i="40"/>
  <c r="H27" i="40" s="1"/>
  <c r="M27" i="40"/>
  <c r="N27" i="40" s="1"/>
  <c r="I27" i="40" a="1"/>
  <c r="I27" i="40" s="1"/>
  <c r="X25" i="40" a="1"/>
  <c r="X25" i="40" s="1"/>
  <c r="Y25" i="40" a="1"/>
  <c r="Y25" i="40" s="1"/>
  <c r="AA25" i="40" a="1"/>
  <c r="AA25" i="40" s="1"/>
  <c r="Z25" i="40" a="1"/>
  <c r="Z25" i="40" s="1"/>
  <c r="T25" i="40" a="1"/>
  <c r="T25" i="40" s="1"/>
  <c r="U25" i="40" a="1"/>
  <c r="U25" i="40" s="1"/>
  <c r="V25" i="40" a="1"/>
  <c r="V25" i="40" s="1"/>
  <c r="W25" i="40" a="1"/>
  <c r="W25" i="40" s="1"/>
  <c r="N13" i="40"/>
  <c r="J19" i="40"/>
  <c r="K19" i="40" s="1"/>
  <c r="M19" i="40"/>
  <c r="N19" i="40" s="1"/>
  <c r="L19" i="40" a="1"/>
  <c r="L19" i="40" s="1"/>
  <c r="O19" i="40" a="1"/>
  <c r="O19" i="40" s="1"/>
  <c r="D19" i="40"/>
  <c r="E19" i="40" s="1"/>
  <c r="I19" i="40" a="1"/>
  <c r="I19" i="40" s="1"/>
  <c r="F19" i="40" a="1"/>
  <c r="F19" i="40" s="1"/>
  <c r="G19" i="40"/>
  <c r="H19" i="40" s="1"/>
  <c r="V21" i="40" a="1"/>
  <c r="V21" i="40" s="1"/>
  <c r="Z21" i="40" a="1"/>
  <c r="Z21" i="40" s="1"/>
  <c r="W21" i="40" a="1"/>
  <c r="W21" i="40" s="1"/>
  <c r="Y21" i="40" a="1"/>
  <c r="Y21" i="40" s="1"/>
  <c r="X21" i="40" a="1"/>
  <c r="X21" i="40" s="1"/>
  <c r="T21" i="40" a="1"/>
  <c r="T21" i="40" s="1"/>
  <c r="U21" i="40" a="1"/>
  <c r="U21" i="40" s="1"/>
  <c r="AA21" i="40" a="1"/>
  <c r="AA21" i="40" s="1"/>
  <c r="V11" i="40" a="1"/>
  <c r="V11" i="40" s="1"/>
  <c r="Z11" i="40" a="1"/>
  <c r="Z11" i="40" s="1"/>
  <c r="W11" i="40" a="1"/>
  <c r="W11" i="40" s="1"/>
  <c r="X11" i="40" a="1"/>
  <c r="X11" i="40" s="1"/>
  <c r="AA11" i="40" a="1"/>
  <c r="AA11" i="40" s="1"/>
  <c r="Y11" i="40" a="1"/>
  <c r="Y11" i="40" s="1"/>
  <c r="T11" i="40" a="1"/>
  <c r="T11" i="40" s="1"/>
  <c r="U11" i="40" a="1"/>
  <c r="U11" i="40" s="1"/>
  <c r="K14" i="40"/>
  <c r="AA18" i="40" a="1"/>
  <c r="AA18" i="40" s="1"/>
  <c r="W18" i="40" a="1"/>
  <c r="W18" i="40" s="1"/>
  <c r="X18" i="40" a="1"/>
  <c r="X18" i="40" s="1"/>
  <c r="Z18" i="40" a="1"/>
  <c r="Z18" i="40" s="1"/>
  <c r="Y18" i="40" a="1"/>
  <c r="Y18" i="40" s="1"/>
  <c r="T18" i="40" a="1"/>
  <c r="T18" i="40" s="1"/>
  <c r="U18" i="40" a="1"/>
  <c r="U18" i="40" s="1"/>
  <c r="V18" i="40" a="1"/>
  <c r="V18" i="40" s="1"/>
  <c r="T17" i="40" a="1"/>
  <c r="T17" i="40" s="1"/>
  <c r="U17" i="40" a="1"/>
  <c r="U17" i="40" s="1"/>
  <c r="X17" i="40" a="1"/>
  <c r="X17" i="40" s="1"/>
  <c r="V17" i="40" a="1"/>
  <c r="V17" i="40" s="1"/>
  <c r="W17" i="40" a="1"/>
  <c r="W17" i="40" s="1"/>
  <c r="Y17" i="40" a="1"/>
  <c r="Y17" i="40" s="1"/>
  <c r="AA17" i="40" a="1"/>
  <c r="AA17" i="40" s="1"/>
  <c r="Z17" i="40" a="1"/>
  <c r="Z17" i="40" s="1"/>
  <c r="H13" i="40"/>
  <c r="E13" i="40"/>
  <c r="H11" i="40"/>
  <c r="I22" i="40" a="1"/>
  <c r="I22" i="40" s="1"/>
  <c r="L22" i="40" a="1"/>
  <c r="L22" i="40" s="1"/>
  <c r="J22" i="40"/>
  <c r="K22" i="40" s="1"/>
  <c r="M22" i="40"/>
  <c r="N22" i="40" s="1"/>
  <c r="O22" i="40" a="1"/>
  <c r="O22" i="40" s="1"/>
  <c r="D22" i="40"/>
  <c r="E22" i="40" s="1"/>
  <c r="F22" i="40" a="1"/>
  <c r="F22" i="40" s="1"/>
  <c r="G22" i="40"/>
  <c r="H22" i="40" s="1"/>
  <c r="X15" i="40" a="1"/>
  <c r="X15" i="40" s="1"/>
  <c r="Y15" i="40" a="1"/>
  <c r="Y15" i="40" s="1"/>
  <c r="Z15" i="40" a="1"/>
  <c r="Z15" i="40" s="1"/>
  <c r="AA15" i="40" a="1"/>
  <c r="AA15" i="40" s="1"/>
  <c r="U15" i="40" a="1"/>
  <c r="U15" i="40" s="1"/>
  <c r="V15" i="40" a="1"/>
  <c r="V15" i="40" s="1"/>
  <c r="T15" i="40" a="1"/>
  <c r="T15" i="40" s="1"/>
  <c r="W15" i="40" a="1"/>
  <c r="W15" i="40" s="1"/>
  <c r="E14" i="40"/>
  <c r="Y24" i="40" a="1"/>
  <c r="Y24" i="40" s="1"/>
  <c r="U24" i="40" a="1"/>
  <c r="U24" i="40" s="1"/>
  <c r="V24" i="40" a="1"/>
  <c r="V24" i="40" s="1"/>
  <c r="W24" i="40" a="1"/>
  <c r="W24" i="40" s="1"/>
  <c r="X24" i="40" a="1"/>
  <c r="X24" i="40" s="1"/>
  <c r="T24" i="40" a="1"/>
  <c r="T24" i="40" s="1"/>
  <c r="AA24" i="40" a="1"/>
  <c r="AA24" i="40" s="1"/>
  <c r="Z24" i="40" a="1"/>
  <c r="Z24" i="40" s="1"/>
  <c r="L26" i="40" a="1"/>
  <c r="L26" i="40" s="1"/>
  <c r="O26" i="40" a="1"/>
  <c r="O26" i="40" s="1"/>
  <c r="M26" i="40"/>
  <c r="N26" i="40" s="1"/>
  <c r="D26" i="40"/>
  <c r="E26" i="40" s="1"/>
  <c r="G26" i="40"/>
  <c r="H26" i="40" s="1"/>
  <c r="I26" i="40" a="1"/>
  <c r="I26" i="40" s="1"/>
  <c r="F26" i="40" a="1"/>
  <c r="F26" i="40" s="1"/>
  <c r="J26" i="40"/>
  <c r="K26" i="40" s="1"/>
  <c r="T23" i="40" a="1"/>
  <c r="T23" i="40" s="1"/>
  <c r="U23" i="40" a="1"/>
  <c r="U23" i="40" s="1"/>
  <c r="W23" i="40" a="1"/>
  <c r="W23" i="40" s="1"/>
  <c r="V23" i="40" a="1"/>
  <c r="V23" i="40" s="1"/>
  <c r="X23" i="40" a="1"/>
  <c r="X23" i="40" s="1"/>
  <c r="Y23" i="40" a="1"/>
  <c r="Y23" i="40" s="1"/>
  <c r="AA23" i="40" a="1"/>
  <c r="AA23" i="40" s="1"/>
  <c r="Z23" i="40" a="1"/>
  <c r="Z23" i="40" s="1"/>
  <c r="Z14" i="40" a="1"/>
  <c r="Z14" i="40" s="1"/>
  <c r="U14" i="40" a="1"/>
  <c r="U14" i="40" s="1"/>
  <c r="V14" i="40" a="1"/>
  <c r="V14" i="40" s="1"/>
  <c r="W14" i="40" a="1"/>
  <c r="W14" i="40" s="1"/>
  <c r="X14" i="40" a="1"/>
  <c r="X14" i="40" s="1"/>
  <c r="Y14" i="40" a="1"/>
  <c r="Y14" i="40" s="1"/>
  <c r="T14" i="40" a="1"/>
  <c r="T14" i="40" s="1"/>
  <c r="AA14" i="40" a="1"/>
  <c r="AA14" i="40" s="1"/>
  <c r="N11" i="40"/>
  <c r="E11" i="40"/>
  <c r="D28" i="40"/>
  <c r="E28" i="40" s="1"/>
  <c r="F28" i="40" a="1"/>
  <c r="F28" i="40" s="1"/>
  <c r="I28" i="40" a="1"/>
  <c r="I28" i="40" s="1"/>
  <c r="G28" i="40"/>
  <c r="H28" i="40" s="1"/>
  <c r="M28" i="40"/>
  <c r="N28" i="40" s="1"/>
  <c r="J28" i="40"/>
  <c r="K28" i="40" s="1"/>
  <c r="L28" i="40" a="1"/>
  <c r="L28" i="40" s="1"/>
  <c r="O28" i="40" a="1"/>
  <c r="O28" i="40" s="1"/>
  <c r="G25" i="40"/>
  <c r="H25" i="40" s="1"/>
  <c r="J25" i="40"/>
  <c r="K25" i="40" s="1"/>
  <c r="M25" i="40"/>
  <c r="N25" i="40" s="1"/>
  <c r="I25" i="40" a="1"/>
  <c r="I25" i="40" s="1"/>
  <c r="L25" i="40" a="1"/>
  <c r="L25" i="40" s="1"/>
  <c r="O25" i="40" a="1"/>
  <c r="O25" i="40" s="1"/>
  <c r="D25" i="40"/>
  <c r="E25" i="40" s="1"/>
  <c r="F25" i="40" a="1"/>
  <c r="F25" i="40" s="1"/>
  <c r="Y12" i="40" a="1"/>
  <c r="Y12" i="40" s="1"/>
  <c r="Z12" i="40" a="1"/>
  <c r="Z12" i="40" s="1"/>
  <c r="AA12" i="40" a="1"/>
  <c r="AA12" i="40" s="1"/>
  <c r="T12" i="40" a="1"/>
  <c r="T12" i="40" s="1"/>
  <c r="V12" i="40" a="1"/>
  <c r="V12" i="40" s="1"/>
  <c r="W12" i="40" a="1"/>
  <c r="W12" i="40" s="1"/>
  <c r="U12" i="40" a="1"/>
  <c r="U12" i="40" s="1"/>
  <c r="X12" i="40" a="1"/>
  <c r="X12" i="40" s="1"/>
  <c r="T16" i="40" a="1"/>
  <c r="T16" i="40" s="1"/>
  <c r="U16" i="40" a="1"/>
  <c r="U16" i="40" s="1"/>
  <c r="AA16" i="40" a="1"/>
  <c r="AA16" i="40" s="1"/>
  <c r="V16" i="40" a="1"/>
  <c r="V16" i="40" s="1"/>
  <c r="Z16" i="40" a="1"/>
  <c r="Z16" i="40" s="1"/>
  <c r="W16" i="40" a="1"/>
  <c r="W16" i="40" s="1"/>
  <c r="X16" i="40" a="1"/>
  <c r="X16" i="40" s="1"/>
  <c r="Y16" i="40" a="1"/>
  <c r="Y16" i="40" s="1"/>
  <c r="Z19" i="40" a="1"/>
  <c r="Z19" i="40" s="1"/>
  <c r="AA19" i="40" a="1"/>
  <c r="AA19" i="40" s="1"/>
  <c r="U19" i="40" a="1"/>
  <c r="U19" i="40" s="1"/>
  <c r="T19" i="40" a="1"/>
  <c r="T19" i="40" s="1"/>
  <c r="Y19" i="40" a="1"/>
  <c r="Y19" i="40" s="1"/>
  <c r="W19" i="40" a="1"/>
  <c r="W19" i="40" s="1"/>
  <c r="V19" i="40" a="1"/>
  <c r="V19" i="40" s="1"/>
  <c r="X19" i="40" a="1"/>
  <c r="X19" i="40" s="1"/>
  <c r="T20" i="40" a="1"/>
  <c r="T20" i="40" s="1"/>
  <c r="X20" i="40" a="1"/>
  <c r="X20" i="40" s="1"/>
  <c r="W20" i="40" a="1"/>
  <c r="W20" i="40" s="1"/>
  <c r="U20" i="40" a="1"/>
  <c r="U20" i="40" s="1"/>
  <c r="V20" i="40" a="1"/>
  <c r="V20" i="40" s="1"/>
  <c r="Y20" i="40" a="1"/>
  <c r="Y20" i="40" s="1"/>
  <c r="Z20" i="40" a="1"/>
  <c r="Z20" i="40" s="1"/>
  <c r="AA20" i="40" a="1"/>
  <c r="AA20" i="40" s="1"/>
  <c r="D17" i="40"/>
  <c r="I17" i="40" a="1"/>
  <c r="I17" i="40" s="1"/>
  <c r="F17" i="40" a="1"/>
  <c r="F17" i="40" s="1"/>
  <c r="G17" i="40"/>
  <c r="L17" i="40" a="1"/>
  <c r="L17" i="40" s="1"/>
  <c r="J17" i="40"/>
  <c r="M17" i="40"/>
  <c r="O17" i="40" a="1"/>
  <c r="O17" i="40" s="1"/>
  <c r="Z22" i="40" a="1"/>
  <c r="Z22" i="40" s="1"/>
  <c r="Y22" i="40" a="1"/>
  <c r="Y22" i="40" s="1"/>
  <c r="T22" i="40" a="1"/>
  <c r="T22" i="40" s="1"/>
  <c r="AA22" i="40" a="1"/>
  <c r="AA22" i="40" s="1"/>
  <c r="V22" i="40" a="1"/>
  <c r="V22" i="40" s="1"/>
  <c r="W22" i="40" a="1"/>
  <c r="W22" i="40" s="1"/>
  <c r="X22" i="40" a="1"/>
  <c r="X22" i="40" s="1"/>
  <c r="U22" i="40" a="1"/>
  <c r="U22" i="40" s="1"/>
  <c r="D21" i="40"/>
  <c r="E21" i="40" s="1"/>
  <c r="G21" i="40"/>
  <c r="H21" i="40" s="1"/>
  <c r="I21" i="40" a="1"/>
  <c r="I21" i="40" s="1"/>
  <c r="F21" i="40" a="1"/>
  <c r="F21" i="40" s="1"/>
  <c r="J21" i="40"/>
  <c r="K21" i="40" s="1"/>
  <c r="L21" i="40" a="1"/>
  <c r="L21" i="40" s="1"/>
  <c r="M21" i="40"/>
  <c r="N21" i="40" s="1"/>
  <c r="O21" i="40" a="1"/>
  <c r="O21" i="40" s="1"/>
  <c r="D29" i="40"/>
  <c r="E29" i="40" s="1"/>
  <c r="I29" i="40" a="1"/>
  <c r="I29" i="40" s="1"/>
  <c r="F29" i="40" a="1"/>
  <c r="F29" i="40" s="1"/>
  <c r="J29" i="40"/>
  <c r="K29" i="40" s="1"/>
  <c r="G29" i="40"/>
  <c r="H29" i="40" s="1"/>
  <c r="M29" i="40"/>
  <c r="N29" i="40" s="1"/>
  <c r="O29" i="40" a="1"/>
  <c r="O29" i="40" s="1"/>
  <c r="L29" i="40" a="1"/>
  <c r="L29" i="40" s="1"/>
  <c r="G15" i="40"/>
  <c r="J15" i="40"/>
  <c r="I15" i="40" a="1"/>
  <c r="I15" i="40" s="1"/>
  <c r="M15" i="40"/>
  <c r="L15" i="40" a="1"/>
  <c r="L15" i="40" s="1"/>
  <c r="O15" i="40" a="1"/>
  <c r="O15" i="40" s="1"/>
  <c r="D15" i="40"/>
  <c r="F15" i="40" a="1"/>
  <c r="F15" i="40" s="1"/>
  <c r="L16" i="40" a="1"/>
  <c r="L16" i="40" s="1"/>
  <c r="D16" i="40"/>
  <c r="O16" i="40" a="1"/>
  <c r="O16" i="40" s="1"/>
  <c r="M16" i="40"/>
  <c r="F16" i="40" a="1"/>
  <c r="F16" i="40" s="1"/>
  <c r="G16" i="40"/>
  <c r="I16" i="40" a="1"/>
  <c r="I16" i="40" s="1"/>
  <c r="J16" i="40"/>
  <c r="O20" i="40" a="1"/>
  <c r="O20" i="40" s="1"/>
  <c r="F20" i="40" a="1"/>
  <c r="F20" i="40" s="1"/>
  <c r="G20" i="40"/>
  <c r="H20" i="40" s="1"/>
  <c r="D20" i="40"/>
  <c r="E20" i="40" s="1"/>
  <c r="J20" i="40"/>
  <c r="K20" i="40" s="1"/>
  <c r="I20" i="40" a="1"/>
  <c r="I20" i="40" s="1"/>
  <c r="L20" i="40" a="1"/>
  <c r="L20" i="40" s="1"/>
  <c r="M20" i="40"/>
  <c r="N20" i="40" s="1"/>
  <c r="M23" i="40"/>
  <c r="N23" i="40" s="1"/>
  <c r="D23" i="40"/>
  <c r="E23" i="40" s="1"/>
  <c r="O23" i="40" a="1"/>
  <c r="O23" i="40" s="1"/>
  <c r="F23" i="40" a="1"/>
  <c r="F23" i="40" s="1"/>
  <c r="G23" i="40"/>
  <c r="H23" i="40" s="1"/>
  <c r="I23" i="40" a="1"/>
  <c r="I23" i="40" s="1"/>
  <c r="L23" i="40" a="1"/>
  <c r="L23" i="40" s="1"/>
  <c r="J23" i="40"/>
  <c r="K23" i="40" s="1"/>
  <c r="G24" i="40"/>
  <c r="H24" i="40" s="1"/>
  <c r="D24" i="40"/>
  <c r="E24" i="40" s="1"/>
  <c r="F24" i="40" a="1"/>
  <c r="F24" i="40" s="1"/>
  <c r="I24" i="40" a="1"/>
  <c r="I24" i="40" s="1"/>
  <c r="L24" i="40" a="1"/>
  <c r="L24" i="40" s="1"/>
  <c r="M24" i="40"/>
  <c r="N24" i="40" s="1"/>
  <c r="J24" i="40"/>
  <c r="K24" i="40" s="1"/>
  <c r="O24" i="40" a="1"/>
  <c r="O24" i="40" s="1"/>
  <c r="F10" i="40" a="1"/>
  <c r="F10" i="40" s="1"/>
  <c r="AA9" i="40" a="1"/>
  <c r="AA9" i="40" s="1"/>
  <c r="Z9" i="40" a="1"/>
  <c r="Z9" i="40" s="1"/>
  <c r="Y9" i="40" a="1"/>
  <c r="Y9" i="40" s="1"/>
  <c r="X9" i="40" a="1"/>
  <c r="X9" i="40" s="1"/>
  <c r="W9" i="40" a="1"/>
  <c r="W9" i="40" s="1"/>
  <c r="V9" i="40" a="1"/>
  <c r="V9" i="40" s="1"/>
  <c r="U9" i="40" a="1"/>
  <c r="U9" i="40" s="1"/>
  <c r="T9" i="40" a="1"/>
  <c r="T9" i="40" s="1"/>
  <c r="AA10" i="40" a="1"/>
  <c r="AA10" i="40" s="1"/>
  <c r="Z10" i="40" a="1"/>
  <c r="Z10" i="40" s="1"/>
  <c r="Y10" i="40" a="1"/>
  <c r="Y10" i="40" s="1"/>
  <c r="X10" i="40" a="1"/>
  <c r="X10" i="40" s="1"/>
  <c r="W10" i="40" a="1"/>
  <c r="W10" i="40" s="1"/>
  <c r="V10" i="40" a="1"/>
  <c r="V10" i="40" s="1"/>
  <c r="U10" i="40" a="1"/>
  <c r="U10" i="40" s="1"/>
  <c r="T10" i="40" a="1"/>
  <c r="T10" i="40" s="1"/>
  <c r="AA7" i="40" a="1"/>
  <c r="AA7" i="40" s="1"/>
  <c r="Z7" i="40" a="1"/>
  <c r="Z7" i="40" s="1"/>
  <c r="Y7" i="40" a="1"/>
  <c r="Y7" i="40" s="1"/>
  <c r="X7" i="40" a="1"/>
  <c r="X7" i="40" s="1"/>
  <c r="W7" i="40" a="1"/>
  <c r="W7" i="40" s="1"/>
  <c r="V7" i="40" a="1"/>
  <c r="V7" i="40" s="1"/>
  <c r="U7" i="40" a="1"/>
  <c r="U7" i="40" s="1"/>
  <c r="T7" i="40" a="1"/>
  <c r="T7" i="40" s="1"/>
  <c r="AA6" i="40" a="1"/>
  <c r="AA6" i="40" s="1"/>
  <c r="Z6" i="40" a="1"/>
  <c r="Z6" i="40" s="1"/>
  <c r="Y6" i="40" a="1"/>
  <c r="Y6" i="40" s="1"/>
  <c r="X6" i="40" a="1"/>
  <c r="X6" i="40" s="1"/>
  <c r="W6" i="40" a="1"/>
  <c r="W6" i="40" s="1"/>
  <c r="V6" i="40" a="1"/>
  <c r="V6" i="40" s="1"/>
  <c r="U6" i="40" a="1"/>
  <c r="U6" i="40" s="1"/>
  <c r="M10" i="40"/>
  <c r="O10" i="40" a="1"/>
  <c r="O10" i="40" s="1"/>
  <c r="AA8" i="40" a="1"/>
  <c r="AA8" i="40" s="1"/>
  <c r="Z8" i="40" a="1"/>
  <c r="Z8" i="40" s="1"/>
  <c r="Y8" i="40" a="1"/>
  <c r="Y8" i="40" s="1"/>
  <c r="X8" i="40" a="1"/>
  <c r="X8" i="40" s="1"/>
  <c r="W8" i="40" a="1"/>
  <c r="W8" i="40" s="1"/>
  <c r="V8" i="40" a="1"/>
  <c r="V8" i="40" s="1"/>
  <c r="T8" i="40" a="1"/>
  <c r="T8" i="40" s="1"/>
  <c r="U8" i="40" a="1"/>
  <c r="U8" i="40" s="1"/>
  <c r="D10" i="40"/>
  <c r="L10" i="40" a="1"/>
  <c r="L10" i="40" s="1"/>
  <c r="G10" i="40"/>
  <c r="H10" i="40" s="1"/>
  <c r="T6" i="40" a="1"/>
  <c r="T6" i="40" s="1"/>
  <c r="J10" i="40"/>
  <c r="K18" i="40" l="1"/>
  <c r="N16" i="40"/>
  <c r="H17" i="40"/>
  <c r="K17" i="40"/>
  <c r="H16" i="40"/>
  <c r="E17" i="40"/>
  <c r="E15" i="40"/>
  <c r="K16" i="40"/>
  <c r="N17" i="40"/>
  <c r="N15" i="40"/>
  <c r="H15" i="40"/>
  <c r="H18" i="40"/>
  <c r="K15" i="40"/>
  <c r="N18" i="40"/>
  <c r="E16" i="40"/>
  <c r="E10" i="40"/>
  <c r="K10" i="40"/>
  <c r="N10" i="4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BE2F776-120E-4DEC-8700-607F5C6C2E1E}"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AFD16F10-6289-4491-B5B4-17D12E30C80F}" keepAlive="1" name="Query - Participantes" description="Connection to the 'Participantes' query in the workbook." type="5" refreshedVersion="8" background="1" saveData="1">
    <dbPr connection="Provider=Microsoft.Mashup.OleDb.1;Data Source=$Workbook$;Location=Participantes;Extended Properties=&quot;&quot;" command="SELECT * FROM [Participantes]"/>
  </connection>
  <connection id="3" xr16:uid="{358AD25F-4CA5-4143-A4BA-4ACE05ECE778}"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100B3020-6D58-4A3E-A726-5B45ED8ABFB9}"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6C9B0304-B5AB-4D25-8269-48AEA7197A9D}"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futureMetadata>
  <cellMetadata count="1">
    <bk>
      <rc t="1" v="0"/>
    </bk>
  </cellMetadata>
  <valueMetadata count="3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valueMetadata>
</metadata>
</file>

<file path=xl/sharedStrings.xml><?xml version="1.0" encoding="utf-8"?>
<sst xmlns="http://schemas.openxmlformats.org/spreadsheetml/2006/main" count="1028" uniqueCount="346">
  <si>
    <t>Países</t>
  </si>
  <si>
    <t>Banderas</t>
  </si>
  <si>
    <t>Partido</t>
  </si>
  <si>
    <t>Hora usuario</t>
  </si>
  <si>
    <t>Local</t>
  </si>
  <si>
    <t>Visitante</t>
  </si>
  <si>
    <t>Estadio</t>
  </si>
  <si>
    <t>Grupo</t>
  </si>
  <si>
    <t>Equipo</t>
  </si>
  <si>
    <t>País</t>
  </si>
  <si>
    <t>2B</t>
  </si>
  <si>
    <t>Final</t>
  </si>
  <si>
    <t>B</t>
  </si>
  <si>
    <t>A</t>
  </si>
  <si>
    <t>2C</t>
  </si>
  <si>
    <t>C</t>
  </si>
  <si>
    <t>F</t>
  </si>
  <si>
    <t>D</t>
  </si>
  <si>
    <t>A1</t>
  </si>
  <si>
    <t>A2</t>
  </si>
  <si>
    <t>A3</t>
  </si>
  <si>
    <t>A4</t>
  </si>
  <si>
    <t>B1</t>
  </si>
  <si>
    <t>B2</t>
  </si>
  <si>
    <t>B3</t>
  </si>
  <si>
    <t>B4</t>
  </si>
  <si>
    <t>C1</t>
  </si>
  <si>
    <t>C2</t>
  </si>
  <si>
    <t>C3</t>
  </si>
  <si>
    <t>C4</t>
  </si>
  <si>
    <t>D1</t>
  </si>
  <si>
    <t>D2</t>
  </si>
  <si>
    <t>D3</t>
  </si>
  <si>
    <t>D4</t>
  </si>
  <si>
    <t>#</t>
  </si>
  <si>
    <t>Fechas</t>
  </si>
  <si>
    <t>Horas</t>
  </si>
  <si>
    <t>PARTIDOS</t>
  </si>
  <si>
    <t>Estadios</t>
  </si>
  <si>
    <t>POSICIONES</t>
  </si>
  <si>
    <t>J</t>
  </si>
  <si>
    <t>-</t>
  </si>
  <si>
    <t>Pts.</t>
  </si>
  <si>
    <t>Gan.</t>
  </si>
  <si>
    <t>Emp.</t>
  </si>
  <si>
    <t>Per.</t>
  </si>
  <si>
    <t>GF</t>
  </si>
  <si>
    <t>GC</t>
  </si>
  <si>
    <t>Dif.</t>
  </si>
  <si>
    <t>Ganadores</t>
  </si>
  <si>
    <t>1A</t>
  </si>
  <si>
    <t>Penaltis</t>
  </si>
  <si>
    <t>1C</t>
  </si>
  <si>
    <t>2D</t>
  </si>
  <si>
    <t>1B</t>
  </si>
  <si>
    <t>2A</t>
  </si>
  <si>
    <t>1D</t>
  </si>
  <si>
    <t>Grupos</t>
  </si>
  <si>
    <t>GL</t>
  </si>
  <si>
    <t>GV</t>
  </si>
  <si>
    <t>Cuartos</t>
  </si>
  <si>
    <t>CUARTOS</t>
  </si>
  <si>
    <t>SEMIFINALES</t>
  </si>
  <si>
    <t>FINAL</t>
  </si>
  <si>
    <t>Semis</t>
  </si>
  <si>
    <t>10€ por participar. Imprescindible entregar resultados y justificante de pago antes del inicio del primer partido
Se apostará por todos los partidos en varias fases (primero grupos, octavos, etc). En la primera apuesta se presentará el cuadro entero para entregar equipos que pasan a octavos, cuartos, semis y ganador</t>
  </si>
  <si>
    <t>Puntos</t>
  </si>
  <si>
    <t>Puntos máx</t>
  </si>
  <si>
    <t>Reparto de Premios</t>
  </si>
  <si>
    <t>Signo de partido (1x2) en FG</t>
  </si>
  <si>
    <t>Fase de grupos</t>
  </si>
  <si>
    <t>Fase de eliminatorias</t>
  </si>
  <si>
    <t>General</t>
  </si>
  <si>
    <t>Número goles L ó V en FG</t>
  </si>
  <si>
    <t>Primero</t>
  </si>
  <si>
    <t>Puntos adicionales resultado exacto FG</t>
  </si>
  <si>
    <t>Segundo</t>
  </si>
  <si>
    <t>Tercero</t>
  </si>
  <si>
    <t>Cuarto</t>
  </si>
  <si>
    <t>Quinto</t>
  </si>
  <si>
    <t>Signo de partido (1x2) en Cuartos</t>
  </si>
  <si>
    <t>Último</t>
  </si>
  <si>
    <t>Número goles L ó V en Cuartos</t>
  </si>
  <si>
    <t>Ganador de cada grupo</t>
  </si>
  <si>
    <t>Puntos adicionales resultado exacto Cuartos</t>
  </si>
  <si>
    <t>Signo de partido (1x2) en Semis</t>
  </si>
  <si>
    <t>Número goles L ó V en Semis</t>
  </si>
  <si>
    <t>Puntos adicionales resultado exacto Semis</t>
  </si>
  <si>
    <t>Signo de partido (1x2) en Finales</t>
  </si>
  <si>
    <t>Número goles L ó V en Finales</t>
  </si>
  <si>
    <t>Puntos adicionales resultado exacto Finales</t>
  </si>
  <si>
    <t>Equipos que pasan a cuartos</t>
  </si>
  <si>
    <t>Equipos que pasan a semis</t>
  </si>
  <si>
    <t>Equipos que juegan la final</t>
  </si>
  <si>
    <t>Campeón</t>
  </si>
  <si>
    <t>Nombre</t>
  </si>
  <si>
    <t>Mail</t>
  </si>
  <si>
    <t>Teléfono</t>
  </si>
  <si>
    <t>Total</t>
  </si>
  <si>
    <t>Resultado Real</t>
  </si>
  <si>
    <t>Total Grupos</t>
  </si>
  <si>
    <t>Finales</t>
  </si>
  <si>
    <t>Total Elimin.</t>
  </si>
  <si>
    <t>Eliminatorias</t>
  </si>
  <si>
    <t>Bonificaciones</t>
  </si>
  <si>
    <t>Equipos campeones de grupo</t>
  </si>
  <si>
    <t>Mercedes-Benz Stadium - ATLANTA, GA</t>
  </si>
  <si>
    <t>AT&amp;T Stadium - ARLINGTON, TX</t>
  </si>
  <si>
    <t>Argentina</t>
  </si>
  <si>
    <t>NRG Stadium - HOUSTON, TX</t>
  </si>
  <si>
    <t>Perú</t>
  </si>
  <si>
    <t>Chile</t>
  </si>
  <si>
    <t>Levi's® Stadium - SANTA CLARA, CA</t>
  </si>
  <si>
    <t>Ecuador</t>
  </si>
  <si>
    <t>Venezuela</t>
  </si>
  <si>
    <t>Levi's Stadium - SANTA CLARA, CA</t>
  </si>
  <si>
    <t>México</t>
  </si>
  <si>
    <t>Jamaica</t>
  </si>
  <si>
    <t>Hard Rock Stadium - MIAMI, FL</t>
  </si>
  <si>
    <t>SoFi Stadium - INGLEWOOD, CA</t>
  </si>
  <si>
    <t>MetLife Stadium - EAST RUTHERFORD, NJ</t>
  </si>
  <si>
    <t>Children's Mercy Park - KANSAS CITY, KS</t>
  </si>
  <si>
    <t>Estados Unidos</t>
  </si>
  <si>
    <t>Uruguay</t>
  </si>
  <si>
    <t>Allegiant Stadium - LAS VEGAS, NV</t>
  </si>
  <si>
    <t>Panamá</t>
  </si>
  <si>
    <t>Bolivia</t>
  </si>
  <si>
    <t>Brasil</t>
  </si>
  <si>
    <t>Colombia</t>
  </si>
  <si>
    <t>State Farm Stadium - GLENDALE, AZ</t>
  </si>
  <si>
    <t>Paraguay</t>
  </si>
  <si>
    <t>Inter&amp;Co Stadium - ORLANDO, FL</t>
  </si>
  <si>
    <t>Q2 Stadium - AUSTIN, TX</t>
  </si>
  <si>
    <t>GEHA Field at Arrowhead - KANSAS CITY, MO</t>
  </si>
  <si>
    <t>Canadá</t>
  </si>
  <si>
    <t>Costa Rica</t>
  </si>
  <si>
    <t>Ganador cuartos de final 1</t>
  </si>
  <si>
    <t>Ganador cuartos de final 2</t>
  </si>
  <si>
    <t>Ganador cuartos de final 3</t>
  </si>
  <si>
    <t>Ganador cuartos de final 4</t>
  </si>
  <si>
    <t>Perdedor semifinal 1</t>
  </si>
  <si>
    <t>Perdedor semifinal 2</t>
  </si>
  <si>
    <t>Ganador semifinal 1</t>
  </si>
  <si>
    <t>Ganador semifinal 2</t>
  </si>
  <si>
    <t>GMT Usuario</t>
  </si>
  <si>
    <t>GMT Local</t>
  </si>
  <si>
    <t>Día y hora</t>
  </si>
  <si>
    <t>URL</t>
  </si>
  <si>
    <t>https://img.freepik.com/vector-gratis/ilustracion-bandera-argentina_53876-27120.jpg</t>
  </si>
  <si>
    <t>https://upload.wikimedia.org/wikipedia/commons/3/39/Peru_bandera.png</t>
  </si>
  <si>
    <t>https://upload.wikimedia.org/wikipedia/commons/thumb/7/78/Flag_of_Chile.svg/2560px-Flag_of_Chile.svg.png</t>
  </si>
  <si>
    <t>https://upload.wikimedia.org/wikipedia/commons/thumb/c/cf/Flag_of_Canada.svg/1280px-Flag_of_Canada.svg.png</t>
  </si>
  <si>
    <t>https://upload.wikimedia.org/wikipedia/commons/thumb/f/fc/Flag_of_Mexico.svg/1280px-Flag_of_Mexico.svg.png</t>
  </si>
  <si>
    <t>https://upload.wikimedia.org/wikipedia/commons/9/96/Flag_of_Ecuador.png</t>
  </si>
  <si>
    <t>https://upload.wikimedia.org/wikipedia/commons/4/48/Venezuela_flag.png</t>
  </si>
  <si>
    <t>https://upload.wikimedia.org/wikipedia/commons/thumb/0/0a/Flag_of_Jamaica.svg/2560px-Flag_of_Jamaica.svg.png</t>
  </si>
  <si>
    <t>https://upload.wikimedia.org/wikipedia/commons/thumb/a/a4/Flag_of_the_United_States.svg/1200px-Flag_of_the_United_States.svg.png</t>
  </si>
  <si>
    <t>https://upload.wikimedia.org/wikipedia/commons/0/03/Bandera_Uruguay_2018.png</t>
  </si>
  <si>
    <t>https://upload.wikimedia.org/wikipedia/commons/thumb/a/ab/Flag_of_Panama.svg/2560px-Flag_of_Panama.svg.png</t>
  </si>
  <si>
    <t>https://upload.wikimedia.org/wikipedia/commons/thumb/b/b3/Bandera_de_Bolivia_%28Estado%29.svg/1280px-Bandera_de_Bolivia_%28Estado%29.svg.png</t>
  </si>
  <si>
    <t>https://upload.wikimedia.org/wikipedia/commons/thumb/0/05/Flag_of_Brazil.svg/640px-Flag_of_Brazil.svg.png</t>
  </si>
  <si>
    <t>https://upload.wikimedia.org/wikipedia/commons/f/f8/Flag_of_Colombia.png</t>
  </si>
  <si>
    <t>https://upload.wikimedia.org/wikipedia/commons/thumb/c/cd/Bandera_de_Paraguay.png/640px-Bandera_de_Paraguay.png</t>
  </si>
  <si>
    <t>https://upload.wikimedia.org/wikipedia/commons/thumb/f/f2/Flag_of_Costa_Rica.svg/1200px-Flag_of_Costa_Rica.svg.png</t>
  </si>
  <si>
    <t>CAMPEÓN DE LA COPA AMÉRICA 2024</t>
  </si>
  <si>
    <t>Bank of America Stadium - CHARLOTTE, NC</t>
  </si>
  <si>
    <t>TERCER PUESTO</t>
  </si>
  <si>
    <t>Partidos</t>
  </si>
  <si>
    <t>Fase</t>
  </si>
  <si>
    <t>G</t>
  </si>
  <si>
    <t>EquiposCampeonG</t>
  </si>
  <si>
    <t>EquiposCuartos</t>
  </si>
  <si>
    <t>EquiposSemis</t>
  </si>
  <si>
    <t>EquiposFinal</t>
  </si>
  <si>
    <t>CampeonG</t>
  </si>
  <si>
    <t>Apuestas Campeones</t>
  </si>
  <si>
    <t>UTC</t>
  </si>
  <si>
    <t>PORRA COPA AMÉRICA 2024</t>
  </si>
  <si>
    <t>Bonus porra</t>
  </si>
  <si>
    <t>Ggol</t>
  </si>
  <si>
    <t>Gsigno</t>
  </si>
  <si>
    <t>Gbonus</t>
  </si>
  <si>
    <t>Cgol</t>
  </si>
  <si>
    <t>Csigno</t>
  </si>
  <si>
    <t>Cbonus</t>
  </si>
  <si>
    <t>Sgol</t>
  </si>
  <si>
    <t>Ssigno</t>
  </si>
  <si>
    <t>Sbonus</t>
  </si>
  <si>
    <t>Fgol</t>
  </si>
  <si>
    <t>Fsigno</t>
  </si>
  <si>
    <t>Fbonus</t>
  </si>
  <si>
    <t>APUESTAS PORRA COPA AMÉRICA 2024</t>
  </si>
  <si>
    <t>S</t>
  </si>
  <si>
    <t>Aprendiz 
de Excel</t>
  </si>
  <si>
    <t>Vídeo YouTube</t>
  </si>
  <si>
    <t>Goleador</t>
  </si>
  <si>
    <t>Max. Asistidor</t>
  </si>
  <si>
    <t>MVP del torneo</t>
  </si>
  <si>
    <t xml:space="preserve">Golden Boy americano </t>
  </si>
  <si>
    <t>Portero de oro</t>
  </si>
  <si>
    <t>Source.Name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</si>
  <si>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</si>
  <si>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</si>
  <si>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</si>
  <si>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</si>
  <si>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</si>
  <si>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</si>
  <si>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</si>
  <si>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</si>
  <si>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</si>
  <si>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</si>
  <si>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</si>
  <si>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</si>
  <si>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</si>
  <si>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</si>
  <si>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</si>
  <si>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</si>
  <si>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</si>
  <si>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</si>
  <si>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</si>
  <si>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</si>
  <si>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</si>
  <si>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</si>
  <si>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</si>
  <si>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</si>
  <si>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</si>
  <si>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</si>
  <si>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</si>
  <si>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</si>
  <si>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</si>
  <si>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</si>
  <si>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</si>
  <si>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</si>
  <si>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</si>
  <si>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</si>
  <si>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</si>
  <si>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</si>
  <si>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</si>
  <si>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</si>
  <si>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</si>
  <si>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</si>
  <si>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</si>
  <si>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</si>
  <si>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</si>
  <si>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</si>
  <si>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</si>
  <si>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</si>
  <si>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</si>
  <si>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</si>
  <si>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</si>
  <si>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</si>
  <si>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</si>
  <si>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</si>
  <si>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</si>
  <si>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</si>
  <si>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</si>
  <si>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</si>
  <si>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</si>
  <si>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</si>
  <si>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</si>
  <si>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</si>
  <si>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</si>
  <si>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</si>
  <si>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</si>
  <si>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</si>
  <si>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</si>
  <si>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</si>
  <si>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</si>
  <si>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</si>
  <si>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</si>
  <si>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</si>
  <si>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</si>
  <si>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</si>
  <si>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</si>
  <si>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</si>
  <si>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</si>
  <si>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</si>
  <si>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</si>
  <si>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</si>
  <si>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</si>
  <si>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</si>
  <si>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</si>
  <si>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</si>
  <si>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</si>
  <si>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</si>
  <si>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</si>
  <si>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</si>
  <si>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</si>
  <si>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</si>
  <si>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</si>
  <si>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</si>
  <si>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</si>
  <si>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</si>
  <si>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</si>
  <si>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</si>
  <si>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</si>
  <si>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</si>
  <si>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</si>
  <si>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</si>
  <si>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</si>
  <si>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</si>
  <si>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</si>
  <si>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</si>
  <si>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</si>
  <si>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</si>
  <si>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</si>
  <si>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</si>
  <si>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</si>
  <si>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</si>
  <si>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</si>
  <si>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</si>
  <si>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</si>
  <si>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</si>
  <si>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</si>
  <si>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</si>
  <si>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</si>
  <si>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</si>
  <si>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</si>
  <si>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</si>
  <si>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Carlos.xlsx</t>
  </si>
  <si>
    <t>Carlos Hurtado</t>
  </si>
  <si>
    <t>carloshurtadoch286@gmail.com</t>
  </si>
  <si>
    <t>x</t>
  </si>
  <si>
    <t>Fernando.xlsx</t>
  </si>
  <si>
    <t>Cazaputas69</t>
  </si>
  <si>
    <t>fercanales234@gmail.com</t>
  </si>
  <si>
    <t>German.xlsx</t>
  </si>
  <si>
    <t xml:space="preserve">  German Rodriguez</t>
  </si>
  <si>
    <t>germanrodriguex09@gmail.com</t>
  </si>
  <si>
    <t>Isaac.xlsx</t>
  </si>
  <si>
    <t>ISAAC BERMUDEZ</t>
  </si>
  <si>
    <t>isaacbermudez1@hotmail.com</t>
  </si>
  <si>
    <t>Joyman.xlsx</t>
  </si>
  <si>
    <t>YUTA</t>
  </si>
  <si>
    <t>joymancastro@gmail.com</t>
  </si>
  <si>
    <t>juandi.xlsx</t>
  </si>
  <si>
    <t>Juan Diego De Abreu</t>
  </si>
  <si>
    <t>Leiner.xlsx</t>
  </si>
  <si>
    <t>Leiner</t>
  </si>
  <si>
    <t>Leinerzavar4@hotmail.com</t>
  </si>
  <si>
    <t>Luis.xlsx</t>
  </si>
  <si>
    <t xml:space="preserve">Luis Rondón </t>
  </si>
  <si>
    <t>Luis.grondon01@gmail.com</t>
  </si>
  <si>
    <t>moises.xlsx</t>
  </si>
  <si>
    <t>Moises</t>
  </si>
  <si>
    <t>moises918rr@gmail.com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</si>
</sst>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00\ &quot;€&quot;_-;\-* #,##0.00\ &quot;€&quot;_-;_-* &quot;-&quot;??\ &quot;€&quot;_-;_-@_-"/>
    <numFmt numFmtId="165" formatCode=";;;"/>
    <numFmt numFmtId="166" formatCode="h:mm;@"/>
    <numFmt numFmtId="167" formatCode="dd/mm/yyyy\ hh:mm"/>
    <numFmt numFmtId="168" formatCode="\+#;\-#;0"/>
    <numFmt numFmtId="169" formatCode="_-* #,##0\ &quot;€&quot;_-;\-* #,##0\ &quot;€&quot;_-;_-* &quot;-&quot;??\ &quot;€&quot;_-;_-@_-"/>
    <numFmt numFmtId="170" formatCode="&quot;€&quot;#,##0.00_);[Red]\(&quot;€&quot;#,##0.00\)"/>
  </numFmts>
  <fonts count="39" x14ac:knownFonts="1">
    <font>
      <sz val="11"/>
      <color theme="1"/>
      <name val="Calibri"/>
      <family val="2"/>
      <scheme val="minor"/>
    </font>
    <font>
      <sz val="11"/>
      <color theme="1"/>
      <name val="Calibri"/>
      <family val="2"/>
      <scheme val="minor"/>
    </font>
    <font>
      <b/>
      <sz val="11"/>
      <color theme="0"/>
      <name val="Calibri"/>
      <family val="2"/>
      <scheme val="minor"/>
    </font>
    <font>
      <sz val="11"/>
      <color rgb="FF262626"/>
      <name val="Calibri"/>
      <family val="2"/>
    </font>
    <font>
      <u/>
      <sz val="11"/>
      <color theme="10"/>
      <name val="Calibri"/>
      <family val="2"/>
      <scheme val="minor"/>
    </font>
    <font>
      <b/>
      <sz val="11"/>
      <color theme="1"/>
      <name val="Calibri"/>
      <family val="2"/>
      <scheme val="minor"/>
    </font>
    <font>
      <sz val="11"/>
      <color theme="0"/>
      <name val="Calibri"/>
      <family val="2"/>
    </font>
    <font>
      <i/>
      <sz val="14"/>
      <color theme="0"/>
      <name val="Calibri"/>
      <family val="2"/>
    </font>
    <font>
      <sz val="28"/>
      <color theme="1"/>
      <name val="Arial"/>
      <family val="2"/>
    </font>
    <font>
      <sz val="28"/>
      <color theme="0"/>
      <name val="Arial"/>
      <family val="2"/>
    </font>
    <font>
      <sz val="8"/>
      <color rgb="FF262626"/>
      <name val="Calibri"/>
      <family val="2"/>
    </font>
    <font>
      <sz val="11"/>
      <color theme="1"/>
      <name val="Calibri"/>
      <family val="2"/>
    </font>
    <font>
      <b/>
      <sz val="11"/>
      <color rgb="FF262626"/>
      <name val="Calibri"/>
      <family val="2"/>
    </font>
    <font>
      <b/>
      <sz val="9"/>
      <color rgb="FF262626"/>
      <name val="Arial"/>
      <family val="2"/>
    </font>
    <font>
      <b/>
      <sz val="11"/>
      <color theme="1"/>
      <name val="Calibri"/>
      <family val="2"/>
    </font>
    <font>
      <b/>
      <sz val="10"/>
      <color rgb="FF262626"/>
      <name val="Calibri"/>
      <family val="2"/>
    </font>
    <font>
      <b/>
      <sz val="10"/>
      <color rgb="FF8F1737"/>
      <name val="Calibri"/>
      <family val="2"/>
    </font>
    <font>
      <sz val="10"/>
      <color rgb="FF262626"/>
      <name val="Calibri"/>
      <family val="2"/>
    </font>
    <font>
      <b/>
      <sz val="10"/>
      <color rgb="FF0065B3"/>
      <name val="Calibri"/>
      <family val="2"/>
    </font>
    <font>
      <b/>
      <sz val="12"/>
      <color rgb="FF262626"/>
      <name val="Calibri"/>
      <family val="2"/>
    </font>
    <font>
      <b/>
      <sz val="12"/>
      <color rgb="FF8F1737"/>
      <name val="Calibri"/>
      <family val="2"/>
    </font>
    <font>
      <sz val="12"/>
      <color rgb="FF262626"/>
      <name val="Calibri"/>
      <family val="2"/>
    </font>
    <font>
      <sz val="12"/>
      <color rgb="FF0065B3"/>
      <name val="Calibri"/>
      <family val="2"/>
    </font>
    <font>
      <b/>
      <sz val="11"/>
      <color rgb="FFD14F52"/>
      <name val="Calibri"/>
      <family val="2"/>
    </font>
    <font>
      <b/>
      <sz val="8"/>
      <color theme="5"/>
      <name val="Calibri"/>
      <family val="2"/>
    </font>
    <font>
      <b/>
      <sz val="12"/>
      <color theme="0"/>
      <name val="Calibri"/>
      <family val="2"/>
    </font>
    <font>
      <b/>
      <sz val="14"/>
      <color theme="0"/>
      <name val="Calibri"/>
      <family val="2"/>
    </font>
    <font>
      <b/>
      <sz val="11"/>
      <name val="Calibri"/>
      <family val="2"/>
    </font>
    <font>
      <b/>
      <sz val="11"/>
      <name val="Calibri"/>
      <family val="2"/>
      <scheme val="minor"/>
    </font>
    <font>
      <b/>
      <i/>
      <sz val="14"/>
      <color theme="0"/>
      <name val="Calibri"/>
      <family val="2"/>
    </font>
    <font>
      <i/>
      <sz val="11"/>
      <color theme="1"/>
      <name val="Calibri"/>
      <family val="2"/>
      <scheme val="minor"/>
    </font>
    <font>
      <b/>
      <sz val="16"/>
      <color theme="0"/>
      <name val="Calibri"/>
      <family val="2"/>
      <scheme val="minor"/>
    </font>
    <font>
      <sz val="20"/>
      <color theme="1"/>
      <name val="Arial Black"/>
      <family val="2"/>
    </font>
    <font>
      <sz val="11"/>
      <color theme="0"/>
      <name val="Calibri"/>
      <family val="2"/>
      <scheme val="minor"/>
    </font>
    <font>
      <b/>
      <sz val="18"/>
      <color theme="0"/>
      <name val="Arial Black"/>
      <family val="2"/>
    </font>
    <font>
      <sz val="11"/>
      <name val="Calibri"/>
      <family val="2"/>
      <scheme val="minor"/>
    </font>
    <font>
      <b/>
      <sz val="11"/>
      <color theme="0"/>
      <name val="Calibri"/>
      <family val="2"/>
    </font>
    <font>
      <b/>
      <sz val="16"/>
      <color theme="0"/>
      <name val="Arial Black"/>
      <family val="2"/>
    </font>
    <font>
      <b/>
      <u/>
      <sz val="11"/>
      <color theme="0"/>
      <name val="Calibri"/>
      <family val="2"/>
      <scheme val="minor"/>
    </font>
  </fonts>
  <fills count="24">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rgb="FFEAEAEA"/>
        <bgColor rgb="FFEAEAEA"/>
      </patternFill>
    </fill>
    <fill>
      <patternFill patternType="solid">
        <fgColor rgb="FF143CDB"/>
        <bgColor rgb="FF8F1737"/>
      </patternFill>
    </fill>
    <fill>
      <patternFill patternType="solid">
        <fgColor rgb="FF143CDB"/>
        <bgColor indexed="64"/>
      </patternFill>
    </fill>
    <fill>
      <patternFill patternType="solid">
        <fgColor theme="0" tint="-4.9989318521683403E-2"/>
        <bgColor rgb="FFEAEAEA"/>
      </patternFill>
    </fill>
    <fill>
      <patternFill patternType="solid">
        <fgColor theme="0" tint="-4.9989318521683403E-2"/>
        <bgColor rgb="FFC6D9F1"/>
      </patternFill>
    </fill>
    <fill>
      <patternFill patternType="solid">
        <fgColor theme="5"/>
        <bgColor indexed="64"/>
      </patternFill>
    </fill>
    <fill>
      <patternFill patternType="solid">
        <fgColor theme="5" tint="-0.499984740745262"/>
        <bgColor indexed="64"/>
      </patternFill>
    </fill>
    <fill>
      <patternFill patternType="solid">
        <fgColor rgb="FF7030A0"/>
        <bgColor indexed="64"/>
      </patternFill>
    </fill>
    <fill>
      <patternFill patternType="solid">
        <fgColor theme="5" tint="0.79998168889431442"/>
        <bgColor indexed="64"/>
      </patternFill>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BE5EB"/>
        <bgColor indexed="64"/>
      </patternFill>
    </fill>
    <fill>
      <patternFill patternType="solid">
        <fgColor rgb="FF023F71"/>
        <bgColor rgb="FF8F1737"/>
      </patternFill>
    </fill>
    <fill>
      <patternFill patternType="solid">
        <fgColor rgb="FF023F71"/>
        <bgColor indexed="64"/>
      </patternFill>
    </fill>
    <fill>
      <patternFill patternType="solid">
        <fgColor theme="4" tint="0.79998168889431442"/>
        <bgColor indexed="64"/>
      </patternFill>
    </fill>
    <fill>
      <patternFill patternType="solid">
        <fgColor theme="8" tint="0.79998168889431442"/>
        <bgColor rgb="FFEAEAEA"/>
      </patternFill>
    </fill>
    <fill>
      <patternFill patternType="solid">
        <fgColor rgb="FF143CDB"/>
        <bgColor rgb="FFEAEAEA"/>
      </patternFill>
    </fill>
    <fill>
      <patternFill patternType="solid">
        <fgColor theme="9"/>
        <bgColor indexed="64"/>
      </patternFill>
    </fill>
    <fill>
      <patternFill patternType="solid">
        <fgColor theme="4" tint="-0.249977111117893"/>
        <bgColor indexed="64"/>
      </patternFill>
    </fill>
  </fills>
  <borders count="67">
    <border>
      <left/>
      <right/>
      <top/>
      <bottom/>
      <diagonal/>
    </border>
    <border>
      <left/>
      <right style="thin">
        <color rgb="FFFFFFFF"/>
      </right>
      <top style="thin">
        <color rgb="FFA5A5A5"/>
      </top>
      <bottom style="thin">
        <color rgb="FFA5A5A5"/>
      </bottom>
      <diagonal/>
    </border>
    <border>
      <left style="thin">
        <color rgb="FFFFFFFF"/>
      </left>
      <right style="thin">
        <color rgb="FFFFFFFF"/>
      </right>
      <top style="thin">
        <color rgb="FFA5A5A5"/>
      </top>
      <bottom style="thin">
        <color rgb="FFA5A5A5"/>
      </bottom>
      <diagonal/>
    </border>
    <border>
      <left/>
      <right/>
      <top style="thin">
        <color rgb="FFA5A5A5"/>
      </top>
      <bottom style="thin">
        <color rgb="FFA5A5A5"/>
      </bottom>
      <diagonal/>
    </border>
    <border>
      <left style="thin">
        <color rgb="FFFFFFFF"/>
      </left>
      <right style="thin">
        <color rgb="FFA5A5A5"/>
      </right>
      <top style="thin">
        <color rgb="FFA5A5A5"/>
      </top>
      <bottom style="thin">
        <color rgb="FFA5A5A5"/>
      </bottom>
      <diagonal/>
    </border>
    <border>
      <left style="thin">
        <color rgb="FFA5A5A5"/>
      </left>
      <right/>
      <top style="thin">
        <color rgb="FFA5A5A5"/>
      </top>
      <bottom style="thin">
        <color rgb="FFA5A5A5"/>
      </bottom>
      <diagonal/>
    </border>
    <border>
      <left style="thin">
        <color rgb="FFA5A5A5"/>
      </left>
      <right style="thin">
        <color rgb="FFA5A5A5"/>
      </right>
      <top/>
      <bottom/>
      <diagonal/>
    </border>
    <border>
      <left style="thin">
        <color rgb="FFA5A5A5"/>
      </left>
      <right/>
      <top/>
      <bottom/>
      <diagonal/>
    </border>
    <border>
      <left/>
      <right style="thin">
        <color rgb="FFA5A5A5"/>
      </right>
      <top/>
      <bottom/>
      <diagonal/>
    </border>
    <border>
      <left style="thin">
        <color rgb="FFA5A5A5"/>
      </left>
      <right style="thin">
        <color rgb="FFA5A5A5"/>
      </right>
      <top style="thin">
        <color rgb="FFA5A5A5"/>
      </top>
      <bottom/>
      <diagonal/>
    </border>
    <border>
      <left style="thin">
        <color rgb="FFA5A5A5"/>
      </left>
      <right/>
      <top style="thin">
        <color rgb="FFA5A5A5"/>
      </top>
      <bottom/>
      <diagonal/>
    </border>
    <border>
      <left style="thin">
        <color rgb="FFA5A5A5"/>
      </left>
      <right style="thin">
        <color rgb="FFA5A5A5"/>
      </right>
      <top/>
      <bottom style="thin">
        <color rgb="FFA5A5A5"/>
      </bottom>
      <diagonal/>
    </border>
    <border>
      <left style="thin">
        <color rgb="FFA5A5A5"/>
      </left>
      <right/>
      <top/>
      <bottom style="thin">
        <color rgb="FFA5A5A5"/>
      </bottom>
      <diagonal/>
    </border>
    <border>
      <left/>
      <right style="thin">
        <color rgb="FFA5A5A5"/>
      </right>
      <top/>
      <bottom style="thin">
        <color rgb="FFA5A5A5"/>
      </bottom>
      <diagonal/>
    </border>
    <border>
      <left/>
      <right/>
      <top/>
      <bottom style="thin">
        <color rgb="FFA5A5A5"/>
      </bottom>
      <diagonal/>
    </border>
    <border>
      <left style="thin">
        <color indexed="64"/>
      </left>
      <right style="thin">
        <color indexed="64"/>
      </right>
      <top style="thin">
        <color indexed="64"/>
      </top>
      <bottom style="thin">
        <color indexed="64"/>
      </bottom>
      <diagonal/>
    </border>
    <border>
      <left style="medium">
        <color rgb="FF8F1737"/>
      </left>
      <right style="medium">
        <color rgb="FF8F1737"/>
      </right>
      <top style="medium">
        <color rgb="FF8F1737"/>
      </top>
      <bottom style="medium">
        <color rgb="FF8F1737"/>
      </bottom>
      <diagonal/>
    </border>
    <border>
      <left style="thin">
        <color rgb="FFA5A5A5"/>
      </left>
      <right/>
      <top style="thin">
        <color rgb="FFA5A5A5"/>
      </top>
      <bottom style="thick">
        <color theme="4" tint="-0.499984740745262"/>
      </bottom>
      <diagonal/>
    </border>
    <border>
      <left/>
      <right/>
      <top style="thin">
        <color rgb="FFA5A5A5"/>
      </top>
      <bottom style="thick">
        <color theme="4" tint="-0.499984740745262"/>
      </bottom>
      <diagonal/>
    </border>
    <border>
      <left/>
      <right style="thin">
        <color rgb="FFA5A5A5"/>
      </right>
      <top style="thin">
        <color rgb="FFA5A5A5"/>
      </top>
      <bottom style="thick">
        <color theme="4" tint="-0.499984740745262"/>
      </bottom>
      <diagonal/>
    </border>
    <border>
      <left/>
      <right/>
      <top/>
      <bottom style="thick">
        <color theme="4" tint="-0.499984740745262"/>
      </bottom>
      <diagonal/>
    </border>
    <border>
      <left/>
      <right style="thin">
        <color rgb="FFFFFFFF"/>
      </right>
      <top style="thin">
        <color rgb="FFA5A5A5"/>
      </top>
      <bottom style="thick">
        <color theme="4" tint="-0.499984740745262"/>
      </bottom>
      <diagonal/>
    </border>
    <border>
      <left style="thin">
        <color rgb="FFFFFFFF"/>
      </left>
      <right style="thin">
        <color rgb="FFFFFFFF"/>
      </right>
      <top style="thin">
        <color rgb="FFA5A5A5"/>
      </top>
      <bottom style="thick">
        <color theme="4" tint="-0.499984740745262"/>
      </bottom>
      <diagonal/>
    </border>
    <border>
      <left style="thin">
        <color rgb="FFFFFFFF"/>
      </left>
      <right/>
      <top style="thin">
        <color rgb="FFA5A5A5"/>
      </top>
      <bottom style="thick">
        <color theme="4" tint="-0.499984740745262"/>
      </bottom>
      <diagonal/>
    </border>
    <border>
      <left style="thin">
        <color rgb="FFFFFFFF"/>
      </left>
      <right style="thin">
        <color rgb="FFA5A5A5"/>
      </right>
      <top style="thin">
        <color rgb="FFA5A5A5"/>
      </top>
      <bottom style="thick">
        <color theme="4" tint="-0.499984740745262"/>
      </bottom>
      <diagonal/>
    </border>
    <border>
      <left style="thin">
        <color theme="2" tint="-9.9917600024414813E-2"/>
      </left>
      <right style="thin">
        <color theme="2" tint="-9.9917600024414813E-2"/>
      </right>
      <top style="thin">
        <color theme="2" tint="-9.9917600024414813E-2"/>
      </top>
      <bottom/>
      <diagonal/>
    </border>
    <border>
      <left/>
      <right style="thin">
        <color rgb="FFA5A5A5"/>
      </right>
      <top style="thin">
        <color rgb="FFA5A5A5"/>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rgb="FFA5A5A5"/>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rgb="FFA5A5A5"/>
      </right>
      <top/>
      <bottom style="thin">
        <color indexed="64"/>
      </bottom>
      <diagonal/>
    </border>
    <border>
      <left style="thin">
        <color rgb="FFA5A5A5"/>
      </left>
      <right style="thin">
        <color indexed="64"/>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indexed="64"/>
      </left>
      <right style="thin">
        <color indexed="64"/>
      </right>
      <top/>
      <bottom style="thin">
        <color indexed="64"/>
      </bottom>
      <diagonal/>
    </border>
  </borders>
  <cellStyleXfs count="7">
    <xf numFmtId="0" fontId="0" fillId="0" borderId="0"/>
    <xf numFmtId="0" fontId="4"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cellStyleXfs>
  <cellXfs count="300">
    <xf numFmtId="0" fontId="0" fillId="0" borderId="0" xfId="0"/>
    <xf numFmtId="0" fontId="0" fillId="0" borderId="0" xfId="0" applyAlignment="1">
      <alignment horizontal="center" vertical="center"/>
    </xf>
    <xf numFmtId="0" fontId="0" fillId="0" borderId="0" xfId="0" applyAlignment="1">
      <alignment horizontal="left" vertical="center" indent="1"/>
    </xf>
    <xf numFmtId="0" fontId="3" fillId="0" borderId="0" xfId="0" applyFont="1" applyAlignment="1">
      <alignment horizontal="left" vertical="center" indent="1"/>
    </xf>
    <xf numFmtId="0" fontId="2" fillId="2" borderId="0" xfId="0" applyFont="1" applyFill="1" applyAlignment="1">
      <alignment horizontal="center" vertical="center"/>
    </xf>
    <xf numFmtId="0" fontId="11" fillId="4" borderId="6" xfId="0" applyFont="1" applyFill="1" applyBorder="1"/>
    <xf numFmtId="0" fontId="11" fillId="4" borderId="0" xfId="0" applyFont="1" applyFill="1"/>
    <xf numFmtId="0" fontId="13" fillId="4" borderId="0" xfId="0" applyFont="1" applyFill="1" applyAlignment="1">
      <alignment horizontal="right" indent="1"/>
    </xf>
    <xf numFmtId="0" fontId="11" fillId="4" borderId="0" xfId="0" applyFont="1" applyFill="1" applyAlignment="1">
      <alignment horizontal="center"/>
    </xf>
    <xf numFmtId="0" fontId="12" fillId="4" borderId="0" xfId="0" applyFont="1" applyFill="1" applyAlignment="1">
      <alignment horizontal="right" indent="1"/>
    </xf>
    <xf numFmtId="0" fontId="15" fillId="4" borderId="6" xfId="0" applyFont="1" applyFill="1" applyBorder="1" applyAlignment="1">
      <alignment horizontal="left" indent="1"/>
    </xf>
    <xf numFmtId="0" fontId="11" fillId="4" borderId="11" xfId="0" applyFont="1" applyFill="1" applyBorder="1"/>
    <xf numFmtId="0" fontId="11" fillId="4" borderId="12" xfId="0" applyFont="1" applyFill="1" applyBorder="1"/>
    <xf numFmtId="0" fontId="11" fillId="4" borderId="13" xfId="0" applyFont="1" applyFill="1" applyBorder="1"/>
    <xf numFmtId="0" fontId="11" fillId="4" borderId="14" xfId="0" applyFont="1" applyFill="1" applyBorder="1"/>
    <xf numFmtId="0" fontId="12" fillId="4" borderId="6" xfId="0" applyFont="1" applyFill="1" applyBorder="1" applyAlignment="1">
      <alignment horizontal="center"/>
    </xf>
    <xf numFmtId="0" fontId="14" fillId="0" borderId="15" xfId="0" applyFont="1" applyBorder="1" applyAlignment="1">
      <alignment horizontal="right" indent="1"/>
    </xf>
    <xf numFmtId="0" fontId="13" fillId="4" borderId="0" xfId="0" applyFont="1" applyFill="1"/>
    <xf numFmtId="0" fontId="14" fillId="0" borderId="16" xfId="0" applyFont="1" applyBorder="1" applyAlignment="1">
      <alignment horizontal="center"/>
    </xf>
    <xf numFmtId="0" fontId="23" fillId="4" borderId="7" xfId="0" applyFont="1" applyFill="1" applyBorder="1" applyAlignment="1">
      <alignment horizontal="center"/>
    </xf>
    <xf numFmtId="0" fontId="23" fillId="4" borderId="8" xfId="0" applyFont="1" applyFill="1" applyBorder="1" applyAlignment="1">
      <alignment horizontal="center"/>
    </xf>
    <xf numFmtId="0" fontId="24" fillId="4" borderId="0" xfId="0" applyFont="1" applyFill="1" applyAlignment="1">
      <alignment horizontal="right" vertical="center" indent="1"/>
    </xf>
    <xf numFmtId="0" fontId="12" fillId="4" borderId="0" xfId="0" applyFont="1" applyFill="1" applyAlignment="1">
      <alignment horizontal="center"/>
    </xf>
    <xf numFmtId="0" fontId="12" fillId="4" borderId="0" xfId="0" applyFont="1" applyFill="1"/>
    <xf numFmtId="0" fontId="14" fillId="0" borderId="0" xfId="0" applyFont="1"/>
    <xf numFmtId="0" fontId="11" fillId="4" borderId="8" xfId="0" applyFont="1" applyFill="1" applyBorder="1" applyAlignment="1">
      <alignment horizontal="center"/>
    </xf>
    <xf numFmtId="0" fontId="11" fillId="4" borderId="14" xfId="0" applyFont="1" applyFill="1" applyBorder="1" applyAlignment="1">
      <alignment horizontal="center"/>
    </xf>
    <xf numFmtId="0" fontId="12" fillId="7" borderId="6" xfId="0" applyFont="1" applyFill="1" applyBorder="1" applyAlignment="1">
      <alignment vertical="center"/>
    </xf>
    <xf numFmtId="16" fontId="12" fillId="7" borderId="7" xfId="0" applyNumberFormat="1" applyFont="1" applyFill="1" applyBorder="1" applyAlignment="1">
      <alignment horizontal="center" vertical="center"/>
    </xf>
    <xf numFmtId="20" fontId="12" fillId="7" borderId="8" xfId="0" applyNumberFormat="1" applyFont="1" applyFill="1" applyBorder="1" applyAlignment="1">
      <alignment horizontal="center" vertical="center"/>
    </xf>
    <xf numFmtId="0" fontId="13" fillId="7" borderId="0" xfId="0" applyFont="1" applyFill="1" applyAlignment="1">
      <alignment horizontal="right" vertical="center" indent="1"/>
    </xf>
    <xf numFmtId="0" fontId="12" fillId="7" borderId="7"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0" xfId="0" applyFont="1" applyFill="1" applyAlignment="1">
      <alignment horizontal="right" vertical="center" indent="1"/>
    </xf>
    <xf numFmtId="0" fontId="11" fillId="7" borderId="11" xfId="0" applyFont="1" applyFill="1" applyBorder="1" applyAlignment="1">
      <alignment vertical="center"/>
    </xf>
    <xf numFmtId="0" fontId="11" fillId="7" borderId="12" xfId="0" applyFont="1" applyFill="1" applyBorder="1" applyAlignment="1">
      <alignment vertical="center"/>
    </xf>
    <xf numFmtId="0" fontId="11" fillId="7" borderId="13" xfId="0" applyFont="1" applyFill="1" applyBorder="1" applyAlignment="1">
      <alignment vertical="center"/>
    </xf>
    <xf numFmtId="0" fontId="11" fillId="7" borderId="14" xfId="0" applyFont="1" applyFill="1" applyBorder="1" applyAlignment="1">
      <alignment horizontal="right" vertical="center" indent="1"/>
    </xf>
    <xf numFmtId="0" fontId="13" fillId="7" borderId="0" xfId="0" applyFont="1" applyFill="1" applyAlignment="1">
      <alignment horizontal="left" vertical="center" indent="1"/>
    </xf>
    <xf numFmtId="0" fontId="12" fillId="7" borderId="0" xfId="0" applyFont="1" applyFill="1" applyAlignment="1">
      <alignment horizontal="left" vertical="center" indent="1"/>
    </xf>
    <xf numFmtId="0" fontId="11" fillId="7" borderId="14" xfId="0" applyFont="1" applyFill="1" applyBorder="1" applyAlignment="1">
      <alignment vertical="center"/>
    </xf>
    <xf numFmtId="0" fontId="11" fillId="7" borderId="14" xfId="0" applyFont="1" applyFill="1" applyBorder="1" applyAlignment="1">
      <alignment horizontal="left" vertical="center" indent="1"/>
    </xf>
    <xf numFmtId="0" fontId="19" fillId="8" borderId="10" xfId="0" applyFont="1" applyFill="1" applyBorder="1" applyAlignment="1">
      <alignment horizontal="left" vertical="center" indent="1"/>
    </xf>
    <xf numFmtId="0" fontId="20" fillId="8" borderId="9" xfId="0" applyFont="1" applyFill="1" applyBorder="1" applyAlignment="1">
      <alignment horizontal="left" vertical="center" indent="1"/>
    </xf>
    <xf numFmtId="0" fontId="21" fillId="8" borderId="9" xfId="0" applyFont="1" applyFill="1" applyBorder="1" applyAlignment="1">
      <alignment horizontal="left" vertical="center" indent="1"/>
    </xf>
    <xf numFmtId="0" fontId="22" fillId="8" borderId="9" xfId="0" applyFont="1" applyFill="1" applyBorder="1" applyAlignment="1">
      <alignment horizontal="right" vertical="center"/>
    </xf>
    <xf numFmtId="0" fontId="15" fillId="7" borderId="6" xfId="0" applyFont="1" applyFill="1" applyBorder="1" applyAlignment="1">
      <alignment horizontal="left" vertical="center" wrapText="1" indent="1"/>
    </xf>
    <xf numFmtId="0" fontId="15" fillId="7" borderId="6" xfId="0" applyFont="1" applyFill="1" applyBorder="1" applyAlignment="1">
      <alignment horizontal="left" vertical="center" indent="1"/>
    </xf>
    <xf numFmtId="0" fontId="11" fillId="7" borderId="11" xfId="0" applyFont="1" applyFill="1" applyBorder="1" applyAlignment="1">
      <alignment horizontal="left" vertical="center" indent="1"/>
    </xf>
    <xf numFmtId="165" fontId="0" fillId="3" borderId="0" xfId="0" applyNumberFormat="1" applyFill="1"/>
    <xf numFmtId="0" fontId="0" fillId="3" borderId="0" xfId="0" applyFill="1"/>
    <xf numFmtId="0" fontId="6" fillId="3" borderId="0" xfId="0" applyFont="1" applyFill="1"/>
    <xf numFmtId="0" fontId="7" fillId="3" borderId="0" xfId="0" applyFont="1" applyFill="1" applyAlignment="1">
      <alignment vertical="center"/>
    </xf>
    <xf numFmtId="165" fontId="0" fillId="3" borderId="0" xfId="2" applyNumberFormat="1" applyFont="1" applyFill="1"/>
    <xf numFmtId="43" fontId="0" fillId="3" borderId="0" xfId="2" applyFont="1" applyFill="1"/>
    <xf numFmtId="0" fontId="8" fillId="3" borderId="0" xfId="0" applyFont="1" applyFill="1" applyAlignment="1">
      <alignment vertical="center"/>
    </xf>
    <xf numFmtId="0" fontId="9" fillId="3" borderId="0" xfId="0" applyFont="1" applyFill="1" applyAlignment="1">
      <alignment vertical="center"/>
    </xf>
    <xf numFmtId="0" fontId="0" fillId="3" borderId="0" xfId="2" applyNumberFormat="1" applyFont="1" applyFill="1"/>
    <xf numFmtId="0" fontId="10" fillId="3" borderId="0" xfId="0" applyFont="1" applyFill="1" applyAlignment="1">
      <alignment vertical="top"/>
    </xf>
    <xf numFmtId="0" fontId="0" fillId="3" borderId="0" xfId="2" applyNumberFormat="1" applyFont="1" applyFill="1" applyAlignment="1">
      <alignment horizontal="center"/>
    </xf>
    <xf numFmtId="43" fontId="0" fillId="0" borderId="0" xfId="2" applyFont="1" applyFill="1"/>
    <xf numFmtId="0" fontId="5" fillId="0" borderId="0" xfId="0" applyFont="1" applyAlignment="1">
      <alignment vertical="center"/>
    </xf>
    <xf numFmtId="0" fontId="11" fillId="0" borderId="0" xfId="0" applyFont="1"/>
    <xf numFmtId="0" fontId="16" fillId="0" borderId="0" xfId="0" applyFont="1"/>
    <xf numFmtId="0" fontId="17" fillId="0" borderId="0" xfId="0" applyFont="1"/>
    <xf numFmtId="0" fontId="18" fillId="0" borderId="0" xfId="0" applyFont="1"/>
    <xf numFmtId="0" fontId="0" fillId="0" borderId="0" xfId="2" applyNumberFormat="1" applyFont="1" applyFill="1" applyAlignment="1">
      <alignment horizontal="center"/>
    </xf>
    <xf numFmtId="0" fontId="4" fillId="0" borderId="0" xfId="1"/>
    <xf numFmtId="0" fontId="0" fillId="0" borderId="0" xfId="0" applyAlignment="1">
      <alignment horizontal="center"/>
    </xf>
    <xf numFmtId="0" fontId="11" fillId="4" borderId="10" xfId="0" applyFont="1" applyFill="1" applyBorder="1"/>
    <xf numFmtId="0" fontId="11" fillId="4" borderId="26" xfId="0" applyFont="1" applyFill="1" applyBorder="1"/>
    <xf numFmtId="16" fontId="12" fillId="4" borderId="7" xfId="0" applyNumberFormat="1" applyFont="1" applyFill="1" applyBorder="1" applyAlignment="1">
      <alignment horizontal="center"/>
    </xf>
    <xf numFmtId="166" fontId="12" fillId="4" borderId="8" xfId="0" applyNumberFormat="1" applyFont="1" applyFill="1" applyBorder="1" applyAlignment="1">
      <alignment horizont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4" xfId="0" applyFont="1" applyFill="1" applyBorder="1" applyAlignment="1">
      <alignment horizontal="center" vertical="center"/>
    </xf>
    <xf numFmtId="0" fontId="29" fillId="5" borderId="5" xfId="0" applyFont="1" applyFill="1" applyBorder="1" applyAlignment="1">
      <alignment horizontal="center" vertical="center"/>
    </xf>
    <xf numFmtId="43" fontId="6" fillId="0" borderId="0" xfId="2" applyFont="1" applyFill="1"/>
    <xf numFmtId="165" fontId="0" fillId="0" borderId="0" xfId="2" applyNumberFormat="1" applyFont="1" applyFill="1"/>
    <xf numFmtId="165" fontId="0" fillId="0" borderId="0" xfId="2" applyNumberFormat="1" applyFont="1" applyFill="1" applyAlignment="1">
      <alignment horizontal="center"/>
    </xf>
    <xf numFmtId="0" fontId="0" fillId="0" borderId="0" xfId="2" applyNumberFormat="1" applyFont="1" applyFill="1"/>
    <xf numFmtId="0" fontId="0" fillId="0" borderId="0" xfId="0" applyAlignment="1">
      <alignment horizontal="left" vertical="center"/>
    </xf>
    <xf numFmtId="43" fontId="0" fillId="0" borderId="0" xfId="3" applyFont="1"/>
    <xf numFmtId="43" fontId="30" fillId="0" borderId="0" xfId="3" applyFont="1"/>
    <xf numFmtId="0" fontId="0" fillId="0" borderId="15" xfId="0" applyBorder="1" applyAlignment="1">
      <alignment horizontal="center"/>
    </xf>
    <xf numFmtId="0" fontId="0" fillId="0" borderId="15" xfId="0" applyBorder="1" applyAlignment="1">
      <alignment horizontal="left" indent="1"/>
    </xf>
    <xf numFmtId="0" fontId="0" fillId="13" borderId="0" xfId="0" applyFill="1"/>
    <xf numFmtId="0" fontId="2" fillId="13" borderId="0" xfId="0" applyFont="1" applyFill="1" applyAlignment="1">
      <alignment horizontal="center"/>
    </xf>
    <xf numFmtId="9" fontId="0" fillId="0" borderId="0" xfId="0" applyNumberFormat="1"/>
    <xf numFmtId="0" fontId="2" fillId="2" borderId="35" xfId="0" applyFont="1" applyFill="1" applyBorder="1" applyAlignment="1">
      <alignment horizontal="left" indent="1"/>
    </xf>
    <xf numFmtId="0" fontId="0" fillId="0" borderId="36" xfId="0" applyBorder="1" applyAlignment="1">
      <alignment horizontal="right" indent="1"/>
    </xf>
    <xf numFmtId="0" fontId="2" fillId="2" borderId="38" xfId="0" applyFont="1" applyFill="1" applyBorder="1" applyAlignment="1">
      <alignment horizontal="left" indent="1"/>
    </xf>
    <xf numFmtId="0" fontId="0" fillId="0" borderId="39" xfId="0" applyBorder="1" applyAlignment="1">
      <alignment horizontal="right" indent="1"/>
    </xf>
    <xf numFmtId="9" fontId="0" fillId="0" borderId="38" xfId="0" applyNumberFormat="1" applyBorder="1" applyAlignment="1">
      <alignment horizontal="right" indent="1"/>
    </xf>
    <xf numFmtId="0" fontId="2" fillId="2" borderId="41" xfId="0" applyFont="1" applyFill="1" applyBorder="1" applyAlignment="1">
      <alignment horizontal="left" indent="1"/>
    </xf>
    <xf numFmtId="0" fontId="0" fillId="0" borderId="42" xfId="0" applyBorder="1" applyAlignment="1">
      <alignment horizontal="right" indent="1"/>
    </xf>
    <xf numFmtId="0" fontId="2" fillId="9" borderId="35" xfId="0" applyFont="1" applyFill="1" applyBorder="1" applyAlignment="1">
      <alignment horizontal="left" indent="1"/>
    </xf>
    <xf numFmtId="0" fontId="2" fillId="9" borderId="38" xfId="0" applyFont="1" applyFill="1" applyBorder="1" applyAlignment="1">
      <alignment horizontal="left" indent="1"/>
    </xf>
    <xf numFmtId="9" fontId="0" fillId="0" borderId="41" xfId="0" applyNumberFormat="1" applyBorder="1" applyAlignment="1">
      <alignment horizontal="right" indent="1"/>
    </xf>
    <xf numFmtId="0" fontId="0" fillId="0" borderId="42" xfId="0" applyBorder="1"/>
    <xf numFmtId="0" fontId="2" fillId="9" borderId="41" xfId="0" applyFont="1" applyFill="1" applyBorder="1" applyAlignment="1">
      <alignment horizontal="left" indent="1"/>
    </xf>
    <xf numFmtId="0" fontId="2" fillId="11" borderId="35" xfId="0" applyFont="1" applyFill="1" applyBorder="1" applyAlignment="1">
      <alignment horizontal="left" indent="1"/>
    </xf>
    <xf numFmtId="0" fontId="2" fillId="11" borderId="38" xfId="0" applyFont="1" applyFill="1" applyBorder="1" applyAlignment="1">
      <alignment horizontal="left" indent="1"/>
    </xf>
    <xf numFmtId="0" fontId="2" fillId="11" borderId="41" xfId="0" applyFont="1" applyFill="1" applyBorder="1" applyAlignment="1">
      <alignment horizontal="left" indent="1"/>
    </xf>
    <xf numFmtId="0" fontId="2" fillId="10" borderId="35" xfId="0" applyFont="1" applyFill="1" applyBorder="1" applyAlignment="1">
      <alignment horizontal="left" indent="1"/>
    </xf>
    <xf numFmtId="0" fontId="2" fillId="10" borderId="38" xfId="0" applyFont="1" applyFill="1" applyBorder="1" applyAlignment="1">
      <alignment horizontal="left" indent="1"/>
    </xf>
    <xf numFmtId="0" fontId="2" fillId="10" borderId="41" xfId="0" applyFont="1" applyFill="1" applyBorder="1" applyAlignment="1">
      <alignment horizontal="left" indent="1"/>
    </xf>
    <xf numFmtId="0" fontId="0" fillId="0" borderId="35" xfId="0" applyBorder="1" applyAlignment="1">
      <alignment horizontal="right" indent="1"/>
    </xf>
    <xf numFmtId="0" fontId="0" fillId="0" borderId="38" xfId="0" applyBorder="1" applyAlignment="1">
      <alignment horizontal="right" indent="1"/>
    </xf>
    <xf numFmtId="0" fontId="0" fillId="0" borderId="41" xfId="0" applyBorder="1" applyAlignment="1">
      <alignment horizontal="right" indent="1"/>
    </xf>
    <xf numFmtId="0" fontId="5" fillId="0" borderId="0" xfId="0" applyFont="1"/>
    <xf numFmtId="0" fontId="2" fillId="6" borderId="40" xfId="0" applyFont="1" applyFill="1" applyBorder="1" applyAlignment="1">
      <alignment horizontal="left" indent="1"/>
    </xf>
    <xf numFmtId="0" fontId="2" fillId="6" borderId="43" xfId="0" applyFont="1" applyFill="1" applyBorder="1" applyAlignment="1">
      <alignment horizontal="left" indent="1"/>
    </xf>
    <xf numFmtId="0" fontId="2" fillId="6" borderId="28" xfId="0" applyFont="1" applyFill="1" applyBorder="1" applyAlignment="1">
      <alignment horizontal="left" indent="1"/>
    </xf>
    <xf numFmtId="9" fontId="2" fillId="6" borderId="35" xfId="0" applyNumberFormat="1" applyFont="1" applyFill="1" applyBorder="1" applyAlignment="1">
      <alignment horizontal="right" indent="1"/>
    </xf>
    <xf numFmtId="0" fontId="0" fillId="6" borderId="0" xfId="0" applyFill="1"/>
    <xf numFmtId="0" fontId="2" fillId="6" borderId="44" xfId="0" applyFont="1" applyFill="1" applyBorder="1" applyAlignment="1">
      <alignment horizontal="left" indent="1"/>
    </xf>
    <xf numFmtId="0" fontId="0" fillId="6" borderId="45" xfId="0" applyFill="1" applyBorder="1"/>
    <xf numFmtId="0" fontId="0" fillId="0" borderId="15" xfId="0" applyBorder="1"/>
    <xf numFmtId="43" fontId="0" fillId="0" borderId="0" xfId="3" applyFont="1" applyFill="1"/>
    <xf numFmtId="43" fontId="1" fillId="3" borderId="0" xfId="3" applyFont="1" applyFill="1"/>
    <xf numFmtId="43" fontId="1" fillId="0" borderId="0" xfId="3" applyFont="1" applyFill="1"/>
    <xf numFmtId="43" fontId="1" fillId="0" borderId="0" xfId="3" applyFont="1"/>
    <xf numFmtId="0" fontId="0" fillId="0" borderId="39" xfId="0" applyBorder="1"/>
    <xf numFmtId="43" fontId="5" fillId="3" borderId="0" xfId="3" applyFont="1" applyFill="1" applyAlignment="1">
      <alignment horizontal="center" vertical="center"/>
    </xf>
    <xf numFmtId="43" fontId="5" fillId="0" borderId="0" xfId="3" applyFont="1" applyAlignment="1">
      <alignment horizontal="center" vertical="center"/>
    </xf>
    <xf numFmtId="43" fontId="5" fillId="3" borderId="0" xfId="3" applyFont="1" applyFill="1" applyAlignment="1">
      <alignment horizontal="left" indent="1"/>
    </xf>
    <xf numFmtId="0" fontId="0" fillId="0" borderId="0" xfId="0" applyAlignment="1">
      <alignment horizontal="right" indent="1"/>
    </xf>
    <xf numFmtId="0" fontId="0" fillId="15" borderId="38" xfId="0" applyFill="1" applyBorder="1" applyAlignment="1">
      <alignment horizontal="right" indent="1"/>
    </xf>
    <xf numFmtId="1" fontId="0" fillId="16" borderId="39" xfId="0" applyNumberFormat="1" applyFill="1" applyBorder="1" applyAlignment="1">
      <alignment horizontal="right" indent="1"/>
    </xf>
    <xf numFmtId="0" fontId="0" fillId="0" borderId="27" xfId="0" applyBorder="1" applyAlignment="1">
      <alignment horizontal="right" indent="1"/>
    </xf>
    <xf numFmtId="0" fontId="0" fillId="15" borderId="51" xfId="0" applyFill="1" applyBorder="1" applyAlignment="1">
      <alignment horizontal="right" indent="1"/>
    </xf>
    <xf numFmtId="1" fontId="0" fillId="16" borderId="50" xfId="0" applyNumberFormat="1" applyFill="1" applyBorder="1" applyAlignment="1">
      <alignment horizontal="right" indent="1"/>
    </xf>
    <xf numFmtId="0" fontId="0" fillId="0" borderId="52" xfId="0" applyBorder="1" applyAlignment="1">
      <alignment horizontal="right" indent="1"/>
    </xf>
    <xf numFmtId="0" fontId="0" fillId="15" borderId="55" xfId="0" applyFill="1" applyBorder="1" applyAlignment="1">
      <alignment horizontal="right" indent="1"/>
    </xf>
    <xf numFmtId="1" fontId="0" fillId="16" borderId="54" xfId="0" applyNumberFormat="1" applyFill="1" applyBorder="1" applyAlignment="1">
      <alignment horizontal="right" indent="1"/>
    </xf>
    <xf numFmtId="0" fontId="0" fillId="14" borderId="32" xfId="0" applyFill="1" applyBorder="1" applyAlignment="1">
      <alignment horizontal="right" indent="1"/>
    </xf>
    <xf numFmtId="0" fontId="0" fillId="14" borderId="33" xfId="0" applyFill="1" applyBorder="1" applyAlignment="1">
      <alignment horizontal="left" indent="1"/>
    </xf>
    <xf numFmtId="0" fontId="0" fillId="14" borderId="33" xfId="0" applyFill="1" applyBorder="1" applyAlignment="1">
      <alignment horizontal="right" indent="1"/>
    </xf>
    <xf numFmtId="0" fontId="0" fillId="14" borderId="56" xfId="0" applyFill="1" applyBorder="1" applyAlignment="1">
      <alignment horizontal="right" indent="1"/>
    </xf>
    <xf numFmtId="1" fontId="0" fillId="14" borderId="34" xfId="0" applyNumberFormat="1" applyFill="1" applyBorder="1" applyAlignment="1">
      <alignment horizontal="right" indent="1"/>
    </xf>
    <xf numFmtId="0" fontId="33" fillId="6" borderId="47" xfId="0" applyFont="1" applyFill="1" applyBorder="1" applyAlignment="1">
      <alignment horizontal="left" indent="1"/>
    </xf>
    <xf numFmtId="43" fontId="5" fillId="3" borderId="0" xfId="3" applyFont="1" applyFill="1" applyAlignment="1">
      <alignment horizontal="center" vertical="center" wrapText="1"/>
    </xf>
    <xf numFmtId="0" fontId="34" fillId="6" borderId="37" xfId="0" applyFont="1" applyFill="1" applyBorder="1" applyAlignment="1">
      <alignment horizontal="center" vertical="center"/>
    </xf>
    <xf numFmtId="0" fontId="34" fillId="6" borderId="46" xfId="0" applyFont="1" applyFill="1" applyBorder="1" applyAlignment="1">
      <alignment horizontal="center" vertical="center"/>
    </xf>
    <xf numFmtId="0" fontId="34" fillId="6" borderId="36" xfId="0" applyFont="1" applyFill="1" applyBorder="1" applyAlignment="1">
      <alignment horizontal="center" vertical="center"/>
    </xf>
    <xf numFmtId="0" fontId="0" fillId="6" borderId="40" xfId="0" applyFill="1" applyBorder="1"/>
    <xf numFmtId="0" fontId="2" fillId="6" borderId="0" xfId="0" applyFont="1" applyFill="1" applyAlignment="1">
      <alignment horizontal="center" vertical="center"/>
    </xf>
    <xf numFmtId="0" fontId="2" fillId="6" borderId="0" xfId="0" applyFont="1" applyFill="1" applyAlignment="1">
      <alignment horizontal="center" vertical="center" wrapText="1"/>
    </xf>
    <xf numFmtId="0" fontId="2" fillId="6" borderId="39" xfId="0" applyFont="1" applyFill="1" applyBorder="1" applyAlignment="1">
      <alignment horizontal="center" vertical="center"/>
    </xf>
    <xf numFmtId="0" fontId="2" fillId="6" borderId="40" xfId="0" applyFont="1" applyFill="1" applyBorder="1" applyAlignment="1">
      <alignment horizontal="right" indent="1"/>
    </xf>
    <xf numFmtId="0" fontId="2" fillId="6" borderId="0" xfId="0" applyFont="1" applyFill="1" applyAlignment="1">
      <alignment horizontal="left" indent="1"/>
    </xf>
    <xf numFmtId="0" fontId="2" fillId="6" borderId="27" xfId="0" applyFont="1" applyFill="1" applyBorder="1" applyAlignment="1">
      <alignment horizontal="left" indent="1"/>
    </xf>
    <xf numFmtId="0" fontId="2" fillId="6" borderId="52" xfId="0" applyFont="1" applyFill="1" applyBorder="1" applyAlignment="1">
      <alignment horizontal="left" indent="1"/>
    </xf>
    <xf numFmtId="0" fontId="19" fillId="8" borderId="57"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7" xfId="0" applyFont="1" applyFill="1" applyBorder="1" applyAlignment="1">
      <alignment horizontal="left" vertical="center" indent="1"/>
    </xf>
    <xf numFmtId="0" fontId="19" fillId="8" borderId="0" xfId="0" applyFont="1" applyFill="1" applyAlignment="1">
      <alignment horizontal="center" vertical="center"/>
    </xf>
    <xf numFmtId="0" fontId="19" fillId="8" borderId="8" xfId="0" applyFont="1" applyFill="1" applyBorder="1" applyAlignment="1">
      <alignment horizontal="center" vertical="center"/>
    </xf>
    <xf numFmtId="0" fontId="20" fillId="8" borderId="6" xfId="0" applyFont="1" applyFill="1" applyBorder="1" applyAlignment="1">
      <alignment horizontal="left" vertical="center" indent="1"/>
    </xf>
    <xf numFmtId="0" fontId="21" fillId="8" borderId="6" xfId="0" applyFont="1" applyFill="1" applyBorder="1" applyAlignment="1">
      <alignment horizontal="left" vertical="center" indent="1"/>
    </xf>
    <xf numFmtId="0" fontId="22" fillId="8" borderId="6" xfId="0" applyFont="1" applyFill="1" applyBorder="1" applyAlignment="1">
      <alignment horizontal="right" vertical="center"/>
    </xf>
    <xf numFmtId="0" fontId="11" fillId="7" borderId="9" xfId="0" applyFont="1" applyFill="1" applyBorder="1" applyAlignment="1">
      <alignment vertical="center"/>
    </xf>
    <xf numFmtId="0" fontId="11" fillId="7" borderId="10" xfId="0" applyFont="1" applyFill="1" applyBorder="1" applyAlignment="1">
      <alignment vertical="center"/>
    </xf>
    <xf numFmtId="0" fontId="11" fillId="7" borderId="26" xfId="0" applyFont="1" applyFill="1" applyBorder="1" applyAlignment="1">
      <alignment vertical="center"/>
    </xf>
    <xf numFmtId="0" fontId="11" fillId="7" borderId="57" xfId="0" applyFont="1" applyFill="1" applyBorder="1" applyAlignment="1">
      <alignment horizontal="right" vertical="center" indent="1"/>
    </xf>
    <xf numFmtId="0" fontId="11" fillId="7" borderId="57" xfId="0" applyFont="1" applyFill="1" applyBorder="1" applyAlignment="1">
      <alignment vertical="center"/>
    </xf>
    <xf numFmtId="0" fontId="11" fillId="7" borderId="57" xfId="0" applyFont="1" applyFill="1" applyBorder="1" applyAlignment="1">
      <alignment horizontal="left" vertical="center" indent="1"/>
    </xf>
    <xf numFmtId="0" fontId="11" fillId="7" borderId="9" xfId="0" applyFont="1" applyFill="1" applyBorder="1" applyAlignment="1">
      <alignment horizontal="left" vertical="center" indent="1"/>
    </xf>
    <xf numFmtId="20" fontId="12" fillId="7" borderId="0" xfId="0" applyNumberFormat="1" applyFont="1" applyFill="1" applyAlignment="1">
      <alignment horizontal="center" vertical="center"/>
    </xf>
    <xf numFmtId="0" fontId="12" fillId="7" borderId="0" xfId="0" applyFont="1" applyFill="1" applyAlignment="1">
      <alignment horizontal="center" vertical="center"/>
    </xf>
    <xf numFmtId="0" fontId="0" fillId="0" borderId="0" xfId="0" applyAlignment="1">
      <alignment horizontal="left" indent="1"/>
    </xf>
    <xf numFmtId="167" fontId="0" fillId="0" borderId="0" xfId="3" applyNumberFormat="1" applyFont="1" applyAlignment="1">
      <alignment horizontal="center"/>
    </xf>
    <xf numFmtId="0" fontId="2" fillId="9" borderId="0" xfId="0" applyFont="1" applyFill="1" applyAlignment="1">
      <alignment horizontal="center"/>
    </xf>
    <xf numFmtId="167" fontId="0" fillId="0" borderId="0" xfId="0" applyNumberFormat="1"/>
    <xf numFmtId="0" fontId="15" fillId="4" borderId="6" xfId="0" applyFont="1" applyFill="1" applyBorder="1" applyAlignment="1">
      <alignment horizontal="left" vertical="center" wrapText="1" indent="1"/>
    </xf>
    <xf numFmtId="0" fontId="2" fillId="9" borderId="0" xfId="0" applyFont="1" applyFill="1" applyAlignment="1">
      <alignment horizontal="center" vertical="center"/>
    </xf>
    <xf numFmtId="0" fontId="25" fillId="6" borderId="3" xfId="0" applyFont="1" applyFill="1" applyBorder="1" applyAlignment="1">
      <alignment horizontal="center" vertical="center"/>
    </xf>
    <xf numFmtId="0" fontId="32" fillId="0" borderId="0" xfId="0" applyFont="1" applyAlignment="1">
      <alignment horizontal="center" vertical="center"/>
    </xf>
    <xf numFmtId="0" fontId="25" fillId="5" borderId="3" xfId="0" applyFont="1" applyFill="1" applyBorder="1" applyAlignment="1">
      <alignment horizontal="center" vertical="center"/>
    </xf>
    <xf numFmtId="166" fontId="12" fillId="4" borderId="0" xfId="0" applyNumberFormat="1" applyFont="1" applyFill="1" applyAlignment="1">
      <alignment horizontal="center"/>
    </xf>
    <xf numFmtId="0" fontId="23" fillId="4" borderId="0" xfId="0" applyFont="1" applyFill="1" applyAlignment="1">
      <alignment horizontal="center"/>
    </xf>
    <xf numFmtId="0" fontId="15" fillId="4" borderId="6" xfId="0" applyFont="1" applyFill="1" applyBorder="1" applyAlignment="1">
      <alignment vertical="center" wrapText="1"/>
    </xf>
    <xf numFmtId="0" fontId="25" fillId="17" borderId="21" xfId="0" applyFont="1" applyFill="1" applyBorder="1" applyAlignment="1">
      <alignment horizontal="center" vertical="center"/>
    </xf>
    <xf numFmtId="0" fontId="25" fillId="17" borderId="22" xfId="0" applyFont="1" applyFill="1" applyBorder="1" applyAlignment="1">
      <alignment horizontal="center" vertical="center"/>
    </xf>
    <xf numFmtId="0" fontId="25" fillId="17" borderId="24" xfId="0" applyFont="1" applyFill="1" applyBorder="1" applyAlignment="1">
      <alignment horizontal="center" vertical="center"/>
    </xf>
    <xf numFmtId="0" fontId="0" fillId="12" borderId="0" xfId="0" applyFill="1" applyAlignment="1">
      <alignment horizontal="center"/>
    </xf>
    <xf numFmtId="0" fontId="0" fillId="14" borderId="15" xfId="0" applyFill="1" applyBorder="1" applyAlignment="1">
      <alignment horizontal="center"/>
    </xf>
    <xf numFmtId="0" fontId="0" fillId="19"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0" borderId="15" xfId="0" applyBorder="1" applyAlignment="1">
      <alignment horizontal="center" vertical="center"/>
    </xf>
    <xf numFmtId="0" fontId="0" fillId="14" borderId="15" xfId="0" applyFill="1" applyBorder="1" applyAlignment="1">
      <alignment horizontal="center" vertical="center"/>
    </xf>
    <xf numFmtId="0" fontId="0" fillId="12" borderId="15" xfId="0" applyFill="1" applyBorder="1" applyAlignment="1">
      <alignment horizontal="center" vertical="center"/>
    </xf>
    <xf numFmtId="0" fontId="0" fillId="19" borderId="15" xfId="0" applyFill="1" applyBorder="1" applyAlignment="1">
      <alignment horizontal="center" vertical="center"/>
    </xf>
    <xf numFmtId="0" fontId="2" fillId="13" borderId="15" xfId="0" applyFont="1" applyFill="1" applyBorder="1" applyAlignment="1">
      <alignment horizontal="center" vertical="center"/>
    </xf>
    <xf numFmtId="43" fontId="0" fillId="0" borderId="0" xfId="3" applyFont="1" applyBorder="1"/>
    <xf numFmtId="0" fontId="0" fillId="3" borderId="40" xfId="0" applyFill="1" applyBorder="1" applyAlignment="1">
      <alignment horizontal="right" indent="1"/>
    </xf>
    <xf numFmtId="0" fontId="0" fillId="3" borderId="0" xfId="0" applyFill="1" applyAlignment="1">
      <alignment horizontal="right" indent="1"/>
    </xf>
    <xf numFmtId="0" fontId="0" fillId="14" borderId="35" xfId="0" applyFill="1" applyBorder="1" applyAlignment="1">
      <alignment horizontal="right" indent="1"/>
    </xf>
    <xf numFmtId="0" fontId="0" fillId="14" borderId="38" xfId="0" applyFill="1" applyBorder="1" applyAlignment="1">
      <alignment horizontal="right" indent="1"/>
    </xf>
    <xf numFmtId="0" fontId="0" fillId="3" borderId="49" xfId="0" applyFill="1" applyBorder="1" applyAlignment="1">
      <alignment horizontal="right" indent="1"/>
    </xf>
    <xf numFmtId="0" fontId="0" fillId="3" borderId="27" xfId="0" applyFill="1" applyBorder="1" applyAlignment="1">
      <alignment horizontal="right" indent="1"/>
    </xf>
    <xf numFmtId="0" fontId="0" fillId="14" borderId="51" xfId="0" applyFill="1" applyBorder="1" applyAlignment="1">
      <alignment horizontal="right" indent="1"/>
    </xf>
    <xf numFmtId="0" fontId="0" fillId="3" borderId="53" xfId="0" applyFill="1" applyBorder="1" applyAlignment="1">
      <alignment horizontal="right" indent="1"/>
    </xf>
    <xf numFmtId="0" fontId="0" fillId="3" borderId="52" xfId="0" applyFill="1" applyBorder="1" applyAlignment="1">
      <alignment horizontal="right" indent="1"/>
    </xf>
    <xf numFmtId="0" fontId="0" fillId="14" borderId="55" xfId="0" applyFill="1" applyBorder="1" applyAlignment="1">
      <alignment horizontal="right" indent="1"/>
    </xf>
    <xf numFmtId="165" fontId="0" fillId="0" borderId="0" xfId="0" applyNumberFormat="1"/>
    <xf numFmtId="0" fontId="35" fillId="3" borderId="0" xfId="0" applyFont="1" applyFill="1" applyAlignment="1">
      <alignment horizontal="center" vertical="center"/>
    </xf>
    <xf numFmtId="0" fontId="0" fillId="0" borderId="37" xfId="0" applyBorder="1"/>
    <xf numFmtId="0" fontId="0" fillId="0" borderId="46" xfId="0" applyBorder="1"/>
    <xf numFmtId="0" fontId="0" fillId="0" borderId="36" xfId="0" applyBorder="1"/>
    <xf numFmtId="0" fontId="35" fillId="3" borderId="46" xfId="0" applyFont="1" applyFill="1" applyBorder="1"/>
    <xf numFmtId="0" fontId="28" fillId="3" borderId="46" xfId="0" applyFont="1" applyFill="1" applyBorder="1" applyAlignment="1">
      <alignment horizontal="center" vertical="center"/>
    </xf>
    <xf numFmtId="0" fontId="0" fillId="0" borderId="40" xfId="0" applyBorder="1"/>
    <xf numFmtId="0" fontId="0" fillId="6" borderId="30" xfId="0" applyFill="1" applyBorder="1"/>
    <xf numFmtId="0" fontId="2" fillId="6" borderId="15" xfId="0" applyFont="1" applyFill="1" applyBorder="1" applyAlignment="1">
      <alignment horizontal="center" vertical="center"/>
    </xf>
    <xf numFmtId="16" fontId="14" fillId="20" borderId="15" xfId="0" applyNumberFormat="1" applyFont="1" applyFill="1" applyBorder="1" applyAlignment="1">
      <alignment horizontal="center" vertical="center"/>
    </xf>
    <xf numFmtId="0" fontId="2" fillId="6" borderId="60" xfId="0" applyFont="1" applyFill="1" applyBorder="1" applyAlignment="1">
      <alignment horizontal="left" indent="1"/>
    </xf>
    <xf numFmtId="0" fontId="0" fillId="0" borderId="61" xfId="0" applyBorder="1" applyAlignment="1">
      <alignment horizontal="left" indent="1"/>
    </xf>
    <xf numFmtId="20" fontId="14" fillId="20" borderId="15" xfId="0" applyNumberFormat="1" applyFont="1" applyFill="1" applyBorder="1" applyAlignment="1">
      <alignment horizontal="center" vertical="center"/>
    </xf>
    <xf numFmtId="0" fontId="14" fillId="3" borderId="62" xfId="0" applyFont="1" applyFill="1" applyBorder="1" applyAlignment="1">
      <alignment horizontal="right" indent="1"/>
    </xf>
    <xf numFmtId="0" fontId="36" fillId="21" borderId="27" xfId="0" applyFont="1" applyFill="1" applyBorder="1" applyAlignment="1">
      <alignment horizontal="center"/>
    </xf>
    <xf numFmtId="0" fontId="14" fillId="3" borderId="63" xfId="0" applyFont="1" applyFill="1" applyBorder="1" applyAlignment="1">
      <alignment horizontal="right" indent="1"/>
    </xf>
    <xf numFmtId="0" fontId="2" fillId="6" borderId="47" xfId="0" applyFont="1" applyFill="1" applyBorder="1" applyAlignment="1">
      <alignment horizontal="left" indent="1"/>
    </xf>
    <xf numFmtId="0" fontId="14" fillId="0" borderId="52" xfId="0" applyFont="1" applyBorder="1" applyAlignment="1">
      <alignment horizontal="right" indent="1"/>
    </xf>
    <xf numFmtId="0" fontId="36" fillId="21" borderId="52" xfId="0" applyFont="1" applyFill="1" applyBorder="1" applyAlignment="1">
      <alignment horizontal="center"/>
    </xf>
    <xf numFmtId="0" fontId="14" fillId="0" borderId="58" xfId="0" applyFont="1" applyBorder="1" applyAlignment="1">
      <alignment horizontal="right" indent="1"/>
    </xf>
    <xf numFmtId="0" fontId="14" fillId="0" borderId="59" xfId="0" applyFont="1" applyBorder="1" applyAlignment="1">
      <alignment horizontal="right" indent="1"/>
    </xf>
    <xf numFmtId="0" fontId="2" fillId="6" borderId="48" xfId="0" applyFont="1" applyFill="1" applyBorder="1" applyAlignment="1">
      <alignment horizontal="left" indent="1"/>
    </xf>
    <xf numFmtId="0" fontId="14" fillId="0" borderId="0" xfId="0" applyFont="1" applyAlignment="1">
      <alignment horizontal="right" indent="1"/>
    </xf>
    <xf numFmtId="0" fontId="36" fillId="21" borderId="0" xfId="0" applyFont="1" applyFill="1" applyAlignment="1">
      <alignment horizontal="center"/>
    </xf>
    <xf numFmtId="0" fontId="14" fillId="0" borderId="60" xfId="0" applyFont="1" applyBorder="1" applyAlignment="1">
      <alignment horizontal="right" indent="1"/>
    </xf>
    <xf numFmtId="0" fontId="14" fillId="0" borderId="61" xfId="0" applyFont="1" applyBorder="1" applyAlignment="1">
      <alignment horizontal="right" indent="1"/>
    </xf>
    <xf numFmtId="0" fontId="2" fillId="6" borderId="30" xfId="0" applyFont="1" applyFill="1" applyBorder="1" applyAlignment="1">
      <alignment horizontal="left" indent="1"/>
    </xf>
    <xf numFmtId="0" fontId="0" fillId="0" borderId="27" xfId="0" applyBorder="1" applyAlignment="1">
      <alignment horizontal="left" indent="1"/>
    </xf>
    <xf numFmtId="0" fontId="0" fillId="0" borderId="64" xfId="0" applyBorder="1" applyAlignment="1">
      <alignment horizontal="left" indent="1"/>
    </xf>
    <xf numFmtId="0" fontId="0" fillId="0" borderId="43" xfId="0" applyBorder="1"/>
    <xf numFmtId="0" fontId="0" fillId="0" borderId="65" xfId="0" applyBorder="1"/>
    <xf numFmtId="0" fontId="2" fillId="6" borderId="66" xfId="0" applyFont="1" applyFill="1" applyBorder="1" applyAlignment="1">
      <alignment horizontal="left" indent="1"/>
    </xf>
    <xf numFmtId="0" fontId="14" fillId="0" borderId="27" xfId="0" applyFont="1" applyBorder="1" applyAlignment="1">
      <alignment horizontal="right" indent="1"/>
    </xf>
    <xf numFmtId="0" fontId="14" fillId="0" borderId="30" xfId="0" applyFont="1" applyBorder="1" applyAlignment="1">
      <alignment horizontal="right" indent="1"/>
    </xf>
    <xf numFmtId="0" fontId="14" fillId="0" borderId="64" xfId="0" applyFont="1" applyBorder="1" applyAlignment="1">
      <alignment horizontal="right" indent="1"/>
    </xf>
    <xf numFmtId="168" fontId="0" fillId="3" borderId="34" xfId="0" applyNumberFormat="1" applyFill="1" applyBorder="1" applyAlignment="1">
      <alignment horizontal="center" vertical="center"/>
    </xf>
    <xf numFmtId="165" fontId="2" fillId="9" borderId="0" xfId="2" applyNumberFormat="1" applyFont="1" applyFill="1" applyAlignment="1">
      <alignment horizontal="center"/>
    </xf>
    <xf numFmtId="165" fontId="0" fillId="3" borderId="0" xfId="2" applyNumberFormat="1" applyFont="1" applyFill="1" applyAlignment="1">
      <alignment horizontal="center"/>
    </xf>
    <xf numFmtId="165" fontId="2" fillId="3" borderId="0" xfId="2" applyNumberFormat="1" applyFont="1" applyFill="1" applyAlignment="1">
      <alignment horizontal="center" vertical="center"/>
    </xf>
    <xf numFmtId="165" fontId="17" fillId="3" borderId="0" xfId="2" applyNumberFormat="1" applyFont="1" applyFill="1"/>
    <xf numFmtId="165" fontId="16" fillId="3" borderId="0" xfId="2" applyNumberFormat="1" applyFont="1" applyFill="1"/>
    <xf numFmtId="165" fontId="18" fillId="3" borderId="0" xfId="2" applyNumberFormat="1" applyFont="1" applyFill="1"/>
    <xf numFmtId="165" fontId="0" fillId="3" borderId="0" xfId="0" applyNumberFormat="1" applyFill="1" applyAlignment="1">
      <alignment horizontal="center"/>
    </xf>
    <xf numFmtId="165" fontId="0" fillId="3" borderId="0" xfId="2" applyNumberFormat="1" applyFont="1" applyFill="1" applyAlignment="1">
      <alignment horizontal="left" indent="1"/>
    </xf>
    <xf numFmtId="165" fontId="28" fillId="3" borderId="0" xfId="2" applyNumberFormat="1" applyFont="1" applyFill="1" applyAlignment="1">
      <alignment horizontal="center" vertical="center"/>
    </xf>
    <xf numFmtId="0" fontId="2" fillId="22" borderId="35" xfId="0" applyFont="1" applyFill="1" applyBorder="1" applyAlignment="1">
      <alignment horizontal="left" indent="1"/>
    </xf>
    <xf numFmtId="0" fontId="2" fillId="22" borderId="38" xfId="0" applyFont="1" applyFill="1" applyBorder="1" applyAlignment="1">
      <alignment horizontal="left" indent="1"/>
    </xf>
    <xf numFmtId="0" fontId="2" fillId="22" borderId="41" xfId="0" applyFont="1" applyFill="1" applyBorder="1" applyAlignment="1">
      <alignment horizontal="left" indent="1"/>
    </xf>
    <xf numFmtId="0" fontId="11" fillId="7" borderId="0" xfId="0" applyFont="1" applyFill="1" applyAlignment="1">
      <alignment horizontal="right" vertical="center" indent="1"/>
    </xf>
    <xf numFmtId="0" fontId="11" fillId="7" borderId="0" xfId="0" applyFont="1" applyFill="1" applyAlignment="1">
      <alignment horizontal="center" vertical="center"/>
    </xf>
    <xf numFmtId="0" fontId="14" fillId="3" borderId="25" xfId="0" applyFont="1" applyFill="1" applyBorder="1" applyAlignment="1">
      <alignment horizontal="right" vertical="center" indent="1"/>
    </xf>
    <xf numFmtId="169" fontId="0" fillId="0" borderId="0" xfId="6" applyNumberFormat="1" applyFont="1"/>
    <xf numFmtId="170" fontId="38" fillId="2" borderId="35" xfId="1" applyNumberFormat="1" applyFont="1" applyFill="1" applyBorder="1" applyAlignment="1">
      <alignment horizontal="center" vertical="center" wrapText="1"/>
    </xf>
    <xf numFmtId="43" fontId="1" fillId="3" borderId="0" xfId="3" applyFont="1" applyFill="1" applyAlignment="1">
      <alignment horizontal="center"/>
    </xf>
    <xf numFmtId="0" fontId="2" fillId="23" borderId="41" xfId="0" applyFont="1" applyFill="1" applyBorder="1" applyAlignment="1">
      <alignment horizontal="left" indent="1"/>
    </xf>
    <xf numFmtId="0" fontId="0" fillId="3" borderId="32" xfId="0" applyFill="1" applyBorder="1" applyAlignment="1">
      <alignment horizontal="center"/>
    </xf>
    <xf numFmtId="0" fontId="0" fillId="3" borderId="34" xfId="0" applyFill="1" applyBorder="1" applyAlignment="1">
      <alignment horizontal="center"/>
    </xf>
    <xf numFmtId="0" fontId="34" fillId="6" borderId="0" xfId="0" applyFont="1" applyFill="1" applyAlignment="1">
      <alignment horizontal="center"/>
    </xf>
    <xf numFmtId="0" fontId="0" fillId="0" borderId="0" xfId="0" applyAlignment="1">
      <alignment horizontal="left" wrapText="1" indent="1"/>
    </xf>
    <xf numFmtId="0" fontId="2" fillId="6" borderId="32" xfId="0" applyFont="1" applyFill="1" applyBorder="1" applyAlignment="1">
      <alignment horizontal="center"/>
    </xf>
    <xf numFmtId="0" fontId="2" fillId="6" borderId="33" xfId="0" applyFont="1" applyFill="1" applyBorder="1" applyAlignment="1">
      <alignment horizontal="center"/>
    </xf>
    <xf numFmtId="0" fontId="2" fillId="6" borderId="34" xfId="0" applyFont="1" applyFill="1" applyBorder="1" applyAlignment="1">
      <alignment horizontal="center"/>
    </xf>
    <xf numFmtId="0" fontId="0" fillId="3" borderId="32" xfId="0" applyFill="1" applyBorder="1" applyAlignment="1">
      <alignment horizontal="left" indent="1"/>
    </xf>
    <xf numFmtId="0" fontId="0" fillId="3" borderId="33" xfId="0" applyFill="1" applyBorder="1" applyAlignment="1">
      <alignment horizontal="left" indent="1"/>
    </xf>
    <xf numFmtId="0" fontId="0" fillId="3" borderId="34" xfId="0" applyFill="1" applyBorder="1" applyAlignment="1">
      <alignment horizontal="left" indent="1"/>
    </xf>
    <xf numFmtId="170" fontId="38" fillId="2" borderId="35" xfId="1" applyNumberFormat="1" applyFont="1" applyFill="1" applyBorder="1" applyAlignment="1">
      <alignment horizontal="center" vertical="center" wrapText="1"/>
    </xf>
    <xf numFmtId="170" fontId="38" fillId="2" borderId="41" xfId="1" applyNumberFormat="1" applyFont="1" applyFill="1" applyBorder="1" applyAlignment="1">
      <alignment horizontal="center" vertical="center"/>
    </xf>
    <xf numFmtId="0" fontId="0" fillId="3" borderId="0" xfId="0" applyFill="1"/>
    <xf numFmtId="0" fontId="26" fillId="17" borderId="17" xfId="0" applyFont="1" applyFill="1" applyBorder="1" applyAlignment="1">
      <alignment horizontal="center" vertical="center"/>
    </xf>
    <xf numFmtId="0" fontId="26" fillId="17" borderId="18" xfId="0" applyFont="1" applyFill="1" applyBorder="1" applyAlignment="1">
      <alignment horizontal="center" vertical="center"/>
    </xf>
    <xf numFmtId="0" fontId="27" fillId="18" borderId="18" xfId="0" applyFont="1" applyFill="1" applyBorder="1" applyAlignment="1">
      <alignment vertical="center"/>
    </xf>
    <xf numFmtId="0" fontId="27" fillId="18" borderId="19" xfId="0" applyFont="1" applyFill="1" applyBorder="1" applyAlignment="1">
      <alignment vertical="center"/>
    </xf>
    <xf numFmtId="0" fontId="11" fillId="17" borderId="20" xfId="0" applyFont="1" applyFill="1" applyBorder="1" applyAlignment="1">
      <alignment horizontal="center"/>
    </xf>
    <xf numFmtId="0" fontId="26" fillId="17" borderId="23" xfId="0" applyFont="1" applyFill="1" applyBorder="1" applyAlignment="1">
      <alignment horizontal="center" vertical="center"/>
    </xf>
    <xf numFmtId="0" fontId="26" fillId="17" borderId="21" xfId="0" applyFont="1" applyFill="1" applyBorder="1" applyAlignment="1">
      <alignment horizontal="center" vertical="center"/>
    </xf>
    <xf numFmtId="170" fontId="38" fillId="9" borderId="35" xfId="1" applyNumberFormat="1" applyFont="1" applyFill="1" applyBorder="1" applyAlignment="1">
      <alignment horizontal="center" vertical="center" wrapText="1"/>
    </xf>
    <xf numFmtId="170" fontId="38" fillId="9" borderId="41" xfId="1" applyNumberFormat="1" applyFont="1" applyFill="1" applyBorder="1" applyAlignment="1">
      <alignment horizontal="center" vertical="center"/>
    </xf>
    <xf numFmtId="0" fontId="25" fillId="6" borderId="3" xfId="0" applyFont="1" applyFill="1" applyBorder="1" applyAlignment="1">
      <alignment horizontal="center" vertical="center"/>
    </xf>
    <xf numFmtId="0" fontId="0" fillId="0" borderId="0" xfId="0" applyAlignment="1">
      <alignment horizontal="center"/>
    </xf>
    <xf numFmtId="0" fontId="31" fillId="6" borderId="0" xfId="0" applyFont="1" applyFill="1" applyAlignment="1">
      <alignment horizontal="center" vertical="center"/>
    </xf>
    <xf numFmtId="0" fontId="32" fillId="0" borderId="0" xfId="0" applyFont="1" applyAlignment="1">
      <alignment horizontal="center" vertical="center"/>
    </xf>
    <xf numFmtId="0" fontId="37" fillId="6" borderId="46" xfId="0" applyFont="1" applyFill="1" applyBorder="1" applyAlignment="1">
      <alignment horizontal="center" vertical="center"/>
    </xf>
    <xf numFmtId="0" fontId="31" fillId="6" borderId="37" xfId="0" applyFont="1" applyFill="1" applyBorder="1" applyAlignment="1">
      <alignment horizontal="center" vertical="center"/>
    </xf>
    <xf numFmtId="0" fontId="31" fillId="6" borderId="46" xfId="0" applyFont="1" applyFill="1" applyBorder="1" applyAlignment="1">
      <alignment horizontal="center" vertical="center"/>
    </xf>
    <xf numFmtId="0" fontId="31" fillId="6" borderId="36" xfId="0" applyFont="1" applyFill="1" applyBorder="1" applyAlignment="1">
      <alignment horizontal="center" vertical="center"/>
    </xf>
    <xf numFmtId="0" fontId="2" fillId="6" borderId="58" xfId="0" applyFont="1" applyFill="1" applyBorder="1" applyAlignment="1">
      <alignment horizontal="center" vertical="center"/>
    </xf>
    <xf numFmtId="0" fontId="2" fillId="6" borderId="52" xfId="0" applyFont="1" applyFill="1" applyBorder="1" applyAlignment="1">
      <alignment horizontal="center" vertical="center"/>
    </xf>
    <xf numFmtId="0" fontId="2" fillId="6" borderId="59" xfId="0" applyFont="1" applyFill="1" applyBorder="1" applyAlignment="1">
      <alignment horizontal="center" vertical="center"/>
    </xf>
    <xf numFmtId="0" fontId="2" fillId="6" borderId="28" xfId="0" applyFont="1" applyFill="1" applyBorder="1" applyAlignment="1">
      <alignment horizontal="center" vertical="center"/>
    </xf>
    <xf numFmtId="0" fontId="2" fillId="6" borderId="31" xfId="0" applyFont="1" applyFill="1" applyBorder="1" applyAlignment="1">
      <alignment horizontal="center" vertical="center"/>
    </xf>
    <xf numFmtId="0" fontId="2" fillId="6" borderId="29" xfId="0" applyFont="1" applyFill="1" applyBorder="1" applyAlignment="1">
      <alignment horizontal="center" vertical="center"/>
    </xf>
    <xf numFmtId="0" fontId="13" fillId="20" borderId="15" xfId="0" applyFont="1" applyFill="1" applyBorder="1" applyAlignment="1">
      <alignment horizontal="center" vertical="center" wrapText="1"/>
    </xf>
  </cellXfs>
  <cellStyles count="7">
    <cellStyle name="Hipervínculo" xfId="1" builtinId="8"/>
    <cellStyle name="Millares" xfId="3" builtinId="3"/>
    <cellStyle name="Millares 2" xfId="2" xr:uid="{DC8D7EBB-28A5-454A-8833-B8810F1D16F6}"/>
    <cellStyle name="Millares 2 2" xfId="4" xr:uid="{DC436FB2-C5A8-4C42-A2C1-139FD9D12C6C}"/>
    <cellStyle name="Millares 3" xfId="5" xr:uid="{08AECB48-24DD-4ACB-87D4-B5DC4B34ADB4}"/>
    <cellStyle name="Moneda" xfId="6" builtinId="4"/>
    <cellStyle name="Normal" xfId="0" builtinId="0"/>
  </cellStyles>
  <dxfs count="157">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border>
        <bottom style="thin">
          <color auto="1"/>
        </bottom>
        <vertical/>
        <horizontal/>
      </border>
    </dxf>
    <dxf>
      <border>
        <left style="thin">
          <color theme="2" tint="-9.9948118533890809E-2"/>
        </left>
        <vertical/>
        <horizontal/>
      </border>
    </dxf>
    <dxf>
      <font>
        <b/>
        <i val="0"/>
        <color theme="0"/>
      </font>
      <fill>
        <patternFill>
          <bgColor rgb="FFFF0000"/>
        </patternFill>
      </fill>
    </dxf>
    <dxf>
      <fill>
        <patternFill>
          <bgColor rgb="FF99FF99"/>
        </patternFill>
      </fill>
    </dxf>
    <dxf>
      <fill>
        <patternFill>
          <bgColor rgb="FF99FF99"/>
        </patternFill>
      </fill>
    </dxf>
    <dxf>
      <font>
        <b/>
        <i val="0"/>
        <color theme="0"/>
      </font>
      <fill>
        <patternFill>
          <bgColor rgb="FFFF0000"/>
        </patternFill>
      </fill>
    </dxf>
    <dxf>
      <font>
        <b/>
        <i val="0"/>
        <color theme="0"/>
      </font>
      <fill>
        <patternFill>
          <bgColor rgb="FFFF0000"/>
        </patternFill>
      </fill>
    </dxf>
    <dxf>
      <font>
        <b val="0"/>
        <i val="0"/>
        <color auto="1"/>
      </font>
      <fill>
        <patternFill>
          <bgColor rgb="FF99FF99"/>
        </patternFill>
      </fill>
    </dxf>
    <dxf>
      <fill>
        <patternFill>
          <bgColor rgb="FF99FF99"/>
        </patternFill>
      </fill>
    </dxf>
    <dxf>
      <font>
        <color rgb="FF0065B3"/>
      </font>
      <fill>
        <patternFill patternType="none"/>
      </fill>
    </dxf>
    <dxf>
      <font>
        <color rgb="FFB91114"/>
      </font>
      <fill>
        <patternFill patternType="none"/>
      </fill>
    </dxf>
    <dxf>
      <fill>
        <patternFill patternType="none"/>
      </fill>
    </dxf>
    <dxf>
      <font>
        <color rgb="FF0065B3"/>
      </font>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theme="0"/>
      </font>
      <fill>
        <patternFill>
          <bgColor theme="0"/>
        </patternFill>
      </fill>
      <border>
        <left/>
        <right/>
        <top/>
        <bottom/>
        <vertical/>
        <horizontal/>
      </border>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23F71"/>
      <color rgb="FFEBF6FF"/>
      <color rgb="FFFF2525"/>
      <color rgb="FFE8472F"/>
      <color rgb="FFFCE7E4"/>
      <color rgb="FF143CDB"/>
      <color rgb="FFABB9F7"/>
      <color rgb="FFE1ECFF"/>
      <color rgb="FFCCECFF"/>
      <color rgb="FFEFF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onnections" Target="connections.xml"/><Relationship Id="rId20" Type="http://schemas.microsoft.com/office/2020/07/relationships/rdRichValueWebImage" Target="richData/rdRichValueWebImag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3" Type="http://schemas.openxmlformats.org/officeDocument/2006/relationships/image" Target="../media/image18.png"/><Relationship Id="rId2" Type="http://schemas.microsoft.com/office/2007/relationships/hdphoto" Target="../media/hdphoto1.wdp"/><Relationship Id="rId1" Type="http://schemas.openxmlformats.org/officeDocument/2006/relationships/image" Target="../media/image17.png"/></Relationships>
</file>

<file path=xl/drawings/_rels/drawing2.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3.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5.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microsoft.com/office/2007/relationships/hdphoto" Target="../media/hdphoto2.wdp"/><Relationship Id="rId1"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8</xdr:col>
      <xdr:colOff>656167</xdr:colOff>
      <xdr:row>15</xdr:row>
      <xdr:rowOff>21167</xdr:rowOff>
    </xdr:from>
    <xdr:to>
      <xdr:col>10</xdr:col>
      <xdr:colOff>227199</xdr:colOff>
      <xdr:row>21</xdr:row>
      <xdr:rowOff>152797</xdr:rowOff>
    </xdr:to>
    <xdr:pic>
      <xdr:nvPicPr>
        <xdr:cNvPr id="2" name="Imagen 1">
          <a:extLst>
            <a:ext uri="{FF2B5EF4-FFF2-40B4-BE49-F238E27FC236}">
              <a16:creationId xmlns:a16="http://schemas.microsoft.com/office/drawing/2014/main" id="{3EEB5110-1F4A-475F-9D54-6CF6D1403ED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20667" y="3450167"/>
          <a:ext cx="1486615" cy="1286272"/>
        </a:xfrm>
        <a:prstGeom prst="rect">
          <a:avLst/>
        </a:prstGeom>
      </xdr:spPr>
    </xdr:pic>
    <xdr:clientData/>
  </xdr:twoCellAnchor>
  <xdr:twoCellAnchor editAs="oneCell">
    <xdr:from>
      <xdr:col>8</xdr:col>
      <xdr:colOff>592668</xdr:colOff>
      <xdr:row>1</xdr:row>
      <xdr:rowOff>127000</xdr:rowOff>
    </xdr:from>
    <xdr:to>
      <xdr:col>10</xdr:col>
      <xdr:colOff>517837</xdr:colOff>
      <xdr:row>3</xdr:row>
      <xdr:rowOff>31750</xdr:rowOff>
    </xdr:to>
    <xdr:pic>
      <xdr:nvPicPr>
        <xdr:cNvPr id="4" name="Imagen 3">
          <a:extLst>
            <a:ext uri="{FF2B5EF4-FFF2-40B4-BE49-F238E27FC236}">
              <a16:creationId xmlns:a16="http://schemas.microsoft.com/office/drawing/2014/main" id="{8F72ADC3-561D-4F38-9116-119F21C860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86751" y="465667"/>
          <a:ext cx="1840752" cy="6455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8FF53EB3-9602-43C8-91F1-7A88C928D038}"/>
            </a:ext>
          </a:extLst>
        </xdr:cNvPr>
        <xdr:cNvSpPr/>
      </xdr:nvSpPr>
      <xdr:spPr>
        <a:xfrm>
          <a:off x="3543300" y="604136"/>
          <a:ext cx="866775" cy="276225"/>
        </a:xfrm>
        <a:prstGeom prst="roundRect">
          <a:avLst>
            <a:gd name="adj" fmla="val 16667"/>
          </a:avLst>
        </a:prstGeom>
        <a:solidFill>
          <a:srgbClr val="023F7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Grupo A</a:t>
          </a:r>
          <a:endParaRPr sz="1400" b="1"/>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B101096B-AB6B-4F50-94FC-D3634047C8C3}"/>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0FB95473-BDA6-4E46-8341-4A2D6EC95D63}"/>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C7F5733C-26AF-47C7-8A06-378A7C6287EA}"/>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9" name="Imagen 8">
          <a:extLst>
            <a:ext uri="{FF2B5EF4-FFF2-40B4-BE49-F238E27FC236}">
              <a16:creationId xmlns:a16="http://schemas.microsoft.com/office/drawing/2014/main" id="{E19EE863-F240-96F9-E994-A188EECEEF0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9629774" y="108608"/>
          <a:ext cx="1020962" cy="108618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12" name="Imagen 11">
          <a:extLst>
            <a:ext uri="{FF2B5EF4-FFF2-40B4-BE49-F238E27FC236}">
              <a16:creationId xmlns:a16="http://schemas.microsoft.com/office/drawing/2014/main" id="{88715804-71C9-FE8A-D9C1-9C93B853B6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9867" y="224119"/>
          <a:ext cx="2498912" cy="809218"/>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14" name="Imagen 13">
          <a:extLst>
            <a:ext uri="{FF2B5EF4-FFF2-40B4-BE49-F238E27FC236}">
              <a16:creationId xmlns:a16="http://schemas.microsoft.com/office/drawing/2014/main" id="{1679EEB8-D7A9-231A-51CA-C483FC8C76D6}"/>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9286161" y="3788320"/>
          <a:ext cx="1672352" cy="12862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CDE04F2F-8214-4C19-BCA1-80CE560E86AB}"/>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FB276E77-94F4-492E-934E-85353D8A82F0}"/>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204BF306-7762-4327-97D5-BA2F7BAB7143}"/>
            </a:ext>
          </a:extLst>
        </xdr:cNvPr>
        <xdr:cNvSpPr/>
      </xdr:nvSpPr>
      <xdr:spPr>
        <a:xfrm>
          <a:off x="477413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B</a:t>
          </a:r>
          <a:endParaRPr sz="1400" b="1">
            <a:solidFill>
              <a:schemeClr val="bg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AA7ED647-0DFD-47C2-80A8-ECA26BE57766}"/>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3E0EA70-11BC-4DFF-9EEC-9740DFA9EA6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035DD0B2-AEA1-4B81-BB09-1426FB58C3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A8998258-9D24-4F75-AF61-48858505C23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9573077E-CE65-471E-B6A4-0C69BE81A37D}"/>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5FC44171-55CA-4B06-96C0-11F06C2888F7}"/>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AD841963-DD8E-4675-BDFB-9549EC35E315}"/>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1085D802-0291-4906-8116-B5135B2CC85C}"/>
            </a:ext>
          </a:extLst>
        </xdr:cNvPr>
        <xdr:cNvSpPr/>
      </xdr:nvSpPr>
      <xdr:spPr>
        <a:xfrm>
          <a:off x="597912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a:t>
          </a:r>
          <a:r>
            <a:rPr lang="en-US" sz="1200" b="1">
              <a:solidFill>
                <a:srgbClr val="023F71"/>
              </a:solidFill>
              <a:latin typeface="Calibri"/>
              <a:ea typeface="Calibri"/>
              <a:cs typeface="Calibri"/>
              <a:sym typeface="Calibri"/>
            </a:rPr>
            <a:t> </a:t>
          </a:r>
          <a:r>
            <a:rPr lang="en-US" sz="1200" b="1">
              <a:solidFill>
                <a:schemeClr val="bg1"/>
              </a:solidFill>
              <a:latin typeface="Calibri"/>
              <a:ea typeface="Calibri"/>
              <a:cs typeface="Calibri"/>
              <a:sym typeface="Calibri"/>
            </a:rPr>
            <a:t>C</a:t>
          </a:r>
          <a:endParaRPr sz="1200" b="1">
            <a:solidFill>
              <a:schemeClr val="bg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8DBC39F-4367-4102-9094-68CE205DFCD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CA944685-12FC-4D63-AA02-52FB5ACF551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94FDB815-0CF9-4EDA-A5A6-6664F2310F8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B6E13D21-2945-4168-B652-F0DAD463EF35}"/>
            </a:ext>
          </a:extLst>
        </xdr:cNvPr>
        <xdr:cNvSpPr/>
      </xdr:nvSpPr>
      <xdr:spPr>
        <a:xfrm>
          <a:off x="3569970" y="607946"/>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CDEFA422-D93E-40F8-BDA7-E2B38F778B3D}"/>
            </a:ext>
          </a:extLst>
        </xdr:cNvPr>
        <xdr:cNvSpPr/>
      </xdr:nvSpPr>
      <xdr:spPr>
        <a:xfrm>
          <a:off x="7184116"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D</a:t>
          </a:r>
          <a:endParaRPr sz="1200" b="1">
            <a:solidFill>
              <a:schemeClr val="bg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51F04FCB-2BD9-4689-A10B-CAA287D61E3F}"/>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0855EC26-DE0B-4688-BC51-94755A32A3D2}"/>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6A8F486F-B8B0-47F4-B863-75CCF15A867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88245D8B-77E7-403E-BD26-E2C97F9DA9C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1893BB3F-7E8A-409D-92C1-D2220A82D3C5}"/>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112954</xdr:rowOff>
    </xdr:to>
    <xdr:pic>
      <xdr:nvPicPr>
        <xdr:cNvPr id="4" name="Imagen 3">
          <a:extLst>
            <a:ext uri="{FF2B5EF4-FFF2-40B4-BE49-F238E27FC236}">
              <a16:creationId xmlns:a16="http://schemas.microsoft.com/office/drawing/2014/main" id="{12476084-AD55-4ADC-84D0-1823EBCC5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32</xdr:col>
      <xdr:colOff>110379</xdr:colOff>
      <xdr:row>18</xdr:row>
      <xdr:rowOff>49650</xdr:rowOff>
    </xdr:from>
    <xdr:to>
      <xdr:col>35</xdr:col>
      <xdr:colOff>475210</xdr:colOff>
      <xdr:row>27</xdr:row>
      <xdr:rowOff>175967</xdr:rowOff>
    </xdr:to>
    <xdr:pic>
      <xdr:nvPicPr>
        <xdr:cNvPr id="5" name="Imagen 4">
          <a:extLst>
            <a:ext uri="{FF2B5EF4-FFF2-40B4-BE49-F238E27FC236}">
              <a16:creationId xmlns:a16="http://schemas.microsoft.com/office/drawing/2014/main" id="{07F7B23D-6784-4B45-A528-D2D1B6505D38}"/>
            </a:ext>
          </a:extLst>
        </xdr:cNvPr>
        <xdr:cNvPicPr>
          <a:picLocks noChangeAspect="1"/>
        </xdr:cNvPicPr>
      </xdr:nvPicPr>
      <xdr:blipFill>
        <a:blip xmlns:r="http://schemas.openxmlformats.org/officeDocument/2006/relationships" r:embed="rId2"/>
        <a:stretch>
          <a:fillRect/>
        </a:stretch>
      </xdr:blipFill>
      <xdr:spPr>
        <a:xfrm>
          <a:off x="22856079" y="3516750"/>
          <a:ext cx="3450931" cy="1840817"/>
        </a:xfrm>
        <a:prstGeom prst="rect">
          <a:avLst/>
        </a:prstGeom>
      </xdr:spPr>
    </xdr:pic>
    <xdr:clientData/>
  </xdr:twoCellAnchor>
  <xdr:twoCellAnchor editAs="oneCell">
    <xdr:from>
      <xdr:col>31</xdr:col>
      <xdr:colOff>236893</xdr:colOff>
      <xdr:row>19</xdr:row>
      <xdr:rowOff>0</xdr:rowOff>
    </xdr:from>
    <xdr:to>
      <xdr:col>32</xdr:col>
      <xdr:colOff>639296</xdr:colOff>
      <xdr:row>28</xdr:row>
      <xdr:rowOff>99813</xdr:rowOff>
    </xdr:to>
    <xdr:pic>
      <xdr:nvPicPr>
        <xdr:cNvPr id="6" name="Imagen 5">
          <a:extLst>
            <a:ext uri="{FF2B5EF4-FFF2-40B4-BE49-F238E27FC236}">
              <a16:creationId xmlns:a16="http://schemas.microsoft.com/office/drawing/2014/main" id="{FB09A820-D0F1-4CA4-9A58-B1DFF1F9F6EE}"/>
            </a:ext>
          </a:extLst>
        </xdr:cNvPr>
        <xdr:cNvPicPr>
          <a:picLocks noChangeAspect="1"/>
        </xdr:cNvPicPr>
      </xdr:nvPicPr>
      <xdr:blipFill>
        <a:blip xmlns:r="http://schemas.openxmlformats.org/officeDocument/2006/relationships" r:embed="rId3"/>
        <a:stretch>
          <a:fillRect/>
        </a:stretch>
      </xdr:blipFill>
      <xdr:spPr>
        <a:xfrm>
          <a:off x="21953893" y="3657600"/>
          <a:ext cx="1431103" cy="1814313"/>
        </a:xfrm>
        <a:prstGeom prst="rect">
          <a:avLst/>
        </a:prstGeom>
      </xdr:spPr>
    </xdr:pic>
    <xdr:clientData/>
  </xdr:twoCellAnchor>
  <xdr:twoCellAnchor editAs="oneCell">
    <xdr:from>
      <xdr:col>32</xdr:col>
      <xdr:colOff>866775</xdr:colOff>
      <xdr:row>10</xdr:row>
      <xdr:rowOff>0</xdr:rowOff>
    </xdr:from>
    <xdr:to>
      <xdr:col>33</xdr:col>
      <xdr:colOff>760881</xdr:colOff>
      <xdr:row>14</xdr:row>
      <xdr:rowOff>86285</xdr:rowOff>
    </xdr:to>
    <xdr:pic>
      <xdr:nvPicPr>
        <xdr:cNvPr id="7" name="Imagen 6">
          <a:extLst>
            <a:ext uri="{FF2B5EF4-FFF2-40B4-BE49-F238E27FC236}">
              <a16:creationId xmlns:a16="http://schemas.microsoft.com/office/drawing/2014/main" id="{D7CF5A07-ECF1-4A45-90A9-74C37CBEC8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6" cy="848285"/>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8" name="Imagen 7">
          <a:extLst>
            <a:ext uri="{FF2B5EF4-FFF2-40B4-BE49-F238E27FC236}">
              <a16:creationId xmlns:a16="http://schemas.microsoft.com/office/drawing/2014/main" id="{90C996DC-F81A-4535-A359-1691A4564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9" name="Imagen 8">
          <a:extLst>
            <a:ext uri="{FF2B5EF4-FFF2-40B4-BE49-F238E27FC236}">
              <a16:creationId xmlns:a16="http://schemas.microsoft.com/office/drawing/2014/main" id="{1DA190A5-DE04-4C9B-90B4-E28B156215A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83FA8249-E14D-419A-8E44-6F3D0AEAC1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13</xdr:row>
      <xdr:rowOff>0</xdr:rowOff>
    </xdr:from>
    <xdr:to>
      <xdr:col>35</xdr:col>
      <xdr:colOff>475210</xdr:colOff>
      <xdr:row>22</xdr:row>
      <xdr:rowOff>134482</xdr:rowOff>
    </xdr:to>
    <xdr:pic>
      <xdr:nvPicPr>
        <xdr:cNvPr id="3" name="Imagen 2">
          <a:extLst>
            <a:ext uri="{FF2B5EF4-FFF2-40B4-BE49-F238E27FC236}">
              <a16:creationId xmlns:a16="http://schemas.microsoft.com/office/drawing/2014/main" id="{8960416A-EB99-4DF3-A221-1F45F6DCF9AC}"/>
            </a:ext>
          </a:extLst>
        </xdr:cNvPr>
        <xdr:cNvPicPr>
          <a:picLocks noChangeAspect="1"/>
        </xdr:cNvPicPr>
      </xdr:nvPicPr>
      <xdr:blipFill>
        <a:blip xmlns:r="http://schemas.openxmlformats.org/officeDocument/2006/relationships" r:embed="rId2"/>
        <a:stretch>
          <a:fillRect/>
        </a:stretch>
      </xdr:blipFill>
      <xdr:spPr>
        <a:xfrm>
          <a:off x="22856079" y="2514600"/>
          <a:ext cx="3450931" cy="1848982"/>
        </a:xfrm>
        <a:prstGeom prst="rect">
          <a:avLst/>
        </a:prstGeom>
      </xdr:spPr>
    </xdr:pic>
    <xdr:clientData/>
  </xdr:twoCellAnchor>
  <xdr:twoCellAnchor editAs="oneCell">
    <xdr:from>
      <xdr:col>31</xdr:col>
      <xdr:colOff>236893</xdr:colOff>
      <xdr:row>13</xdr:row>
      <xdr:rowOff>0</xdr:rowOff>
    </xdr:from>
    <xdr:to>
      <xdr:col>32</xdr:col>
      <xdr:colOff>639296</xdr:colOff>
      <xdr:row>22</xdr:row>
      <xdr:rowOff>110699</xdr:rowOff>
    </xdr:to>
    <xdr:pic>
      <xdr:nvPicPr>
        <xdr:cNvPr id="4" name="Imagen 3">
          <a:extLst>
            <a:ext uri="{FF2B5EF4-FFF2-40B4-BE49-F238E27FC236}">
              <a16:creationId xmlns:a16="http://schemas.microsoft.com/office/drawing/2014/main" id="{D7AD9002-C782-4EE6-AB43-857C731C5BE8}"/>
            </a:ext>
          </a:extLst>
        </xdr:cNvPr>
        <xdr:cNvPicPr>
          <a:picLocks noChangeAspect="1"/>
        </xdr:cNvPicPr>
      </xdr:nvPicPr>
      <xdr:blipFill>
        <a:blip xmlns:r="http://schemas.openxmlformats.org/officeDocument/2006/relationships" r:embed="rId3"/>
        <a:stretch>
          <a:fillRect/>
        </a:stretch>
      </xdr:blipFill>
      <xdr:spPr>
        <a:xfrm>
          <a:off x="21953893" y="2514600"/>
          <a:ext cx="1431103" cy="1825199"/>
        </a:xfrm>
        <a:prstGeom prst="rect">
          <a:avLst/>
        </a:prstGeom>
      </xdr:spPr>
    </xdr:pic>
    <xdr:clientData/>
  </xdr:twoCellAnchor>
  <xdr:twoCellAnchor editAs="oneCell">
    <xdr:from>
      <xdr:col>32</xdr:col>
      <xdr:colOff>866775</xdr:colOff>
      <xdr:row>10</xdr:row>
      <xdr:rowOff>0</xdr:rowOff>
    </xdr:from>
    <xdr:to>
      <xdr:col>33</xdr:col>
      <xdr:colOff>760880</xdr:colOff>
      <xdr:row>14</xdr:row>
      <xdr:rowOff>86285</xdr:rowOff>
    </xdr:to>
    <xdr:pic>
      <xdr:nvPicPr>
        <xdr:cNvPr id="5" name="Imagen 4">
          <a:extLst>
            <a:ext uri="{FF2B5EF4-FFF2-40B4-BE49-F238E27FC236}">
              <a16:creationId xmlns:a16="http://schemas.microsoft.com/office/drawing/2014/main" id="{5426299A-0293-4BE0-9054-B47F9B6DCB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98467D74-B5B5-4756-8CCE-911E03FDF9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F4DFCE7F-934C-4C0D-B443-E4F4BC639B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0CB8959D-A974-4668-B437-01147749DF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70DFD89B-98FA-42FF-AAF2-11D2E57D075B}"/>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FBB2169C-FEBD-40EE-9F48-268608D55C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16</xdr:row>
      <xdr:rowOff>0</xdr:rowOff>
    </xdr:from>
    <xdr:to>
      <xdr:col>35</xdr:col>
      <xdr:colOff>475210</xdr:colOff>
      <xdr:row>25</xdr:row>
      <xdr:rowOff>115432</xdr:rowOff>
    </xdr:to>
    <xdr:pic>
      <xdr:nvPicPr>
        <xdr:cNvPr id="3" name="Imagen 2">
          <a:extLst>
            <a:ext uri="{FF2B5EF4-FFF2-40B4-BE49-F238E27FC236}">
              <a16:creationId xmlns:a16="http://schemas.microsoft.com/office/drawing/2014/main" id="{A44C5F61-A234-436C-945A-05C528066BF8}"/>
            </a:ext>
          </a:extLst>
        </xdr:cNvPr>
        <xdr:cNvPicPr>
          <a:picLocks noChangeAspect="1"/>
        </xdr:cNvPicPr>
      </xdr:nvPicPr>
      <xdr:blipFill>
        <a:blip xmlns:r="http://schemas.openxmlformats.org/officeDocument/2006/relationships" r:embed="rId2"/>
        <a:stretch>
          <a:fillRect/>
        </a:stretch>
      </xdr:blipFill>
      <xdr:spPr>
        <a:xfrm>
          <a:off x="22856079" y="1943100"/>
          <a:ext cx="3450931" cy="1848982"/>
        </a:xfrm>
        <a:prstGeom prst="rect">
          <a:avLst/>
        </a:prstGeom>
      </xdr:spPr>
    </xdr:pic>
    <xdr:clientData/>
  </xdr:twoCellAnchor>
  <xdr:twoCellAnchor editAs="oneCell">
    <xdr:from>
      <xdr:col>31</xdr:col>
      <xdr:colOff>236893</xdr:colOff>
      <xdr:row>16</xdr:row>
      <xdr:rowOff>0</xdr:rowOff>
    </xdr:from>
    <xdr:to>
      <xdr:col>32</xdr:col>
      <xdr:colOff>639296</xdr:colOff>
      <xdr:row>25</xdr:row>
      <xdr:rowOff>91649</xdr:rowOff>
    </xdr:to>
    <xdr:pic>
      <xdr:nvPicPr>
        <xdr:cNvPr id="4" name="Imagen 3">
          <a:extLst>
            <a:ext uri="{FF2B5EF4-FFF2-40B4-BE49-F238E27FC236}">
              <a16:creationId xmlns:a16="http://schemas.microsoft.com/office/drawing/2014/main" id="{26F84011-A2A9-4D3B-9673-FE4C355B965E}"/>
            </a:ext>
          </a:extLst>
        </xdr:cNvPr>
        <xdr:cNvPicPr>
          <a:picLocks noChangeAspect="1"/>
        </xdr:cNvPicPr>
      </xdr:nvPicPr>
      <xdr:blipFill>
        <a:blip xmlns:r="http://schemas.openxmlformats.org/officeDocument/2006/relationships" r:embed="rId3"/>
        <a:stretch>
          <a:fillRect/>
        </a:stretch>
      </xdr:blipFill>
      <xdr:spPr>
        <a:xfrm>
          <a:off x="21953893" y="1943100"/>
          <a:ext cx="1431103" cy="1825199"/>
        </a:xfrm>
        <a:prstGeom prst="rect">
          <a:avLst/>
        </a:prstGeom>
      </xdr:spPr>
    </xdr:pic>
    <xdr:clientData/>
  </xdr:twoCellAnchor>
  <xdr:twoCellAnchor editAs="oneCell">
    <xdr:from>
      <xdr:col>32</xdr:col>
      <xdr:colOff>866775</xdr:colOff>
      <xdr:row>16</xdr:row>
      <xdr:rowOff>0</xdr:rowOff>
    </xdr:from>
    <xdr:to>
      <xdr:col>33</xdr:col>
      <xdr:colOff>760880</xdr:colOff>
      <xdr:row>20</xdr:row>
      <xdr:rowOff>86285</xdr:rowOff>
    </xdr:to>
    <xdr:pic>
      <xdr:nvPicPr>
        <xdr:cNvPr id="5" name="Imagen 4">
          <a:extLst>
            <a:ext uri="{FF2B5EF4-FFF2-40B4-BE49-F238E27FC236}">
              <a16:creationId xmlns:a16="http://schemas.microsoft.com/office/drawing/2014/main" id="{025B915D-2392-4568-93E7-DEBF8178D6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1C21C868-0BCE-4CE4-90C8-D1F0120DFB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DEA4FD22-EC55-4A96-9E39-BD3C4A2D3D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606E99AF-44C2-4F6C-996D-4514EDB0837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9A8589B9-7265-4D1B-847E-F2DECBF8750A}"/>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190501</xdr:colOff>
      <xdr:row>2</xdr:row>
      <xdr:rowOff>148167</xdr:rowOff>
    </xdr:from>
    <xdr:to>
      <xdr:col>13</xdr:col>
      <xdr:colOff>385234</xdr:colOff>
      <xdr:row>2</xdr:row>
      <xdr:rowOff>630695</xdr:rowOff>
    </xdr:to>
    <xdr:pic>
      <xdr:nvPicPr>
        <xdr:cNvPr id="5" name="Imagen 4">
          <a:extLst>
            <a:ext uri="{FF2B5EF4-FFF2-40B4-BE49-F238E27FC236}">
              <a16:creationId xmlns:a16="http://schemas.microsoft.com/office/drawing/2014/main" id="{D1097576-FB81-4514-8538-2E7458201872}"/>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6667501" y="539750"/>
          <a:ext cx="1375833" cy="482528"/>
        </a:xfrm>
        <a:prstGeom prst="rect">
          <a:avLst/>
        </a:prstGeom>
      </xdr:spPr>
    </xdr:pic>
    <xdr:clientData/>
  </xdr:twoCellAnchor>
  <xdr:twoCellAnchor editAs="oneCell">
    <xdr:from>
      <xdr:col>3</xdr:col>
      <xdr:colOff>105834</xdr:colOff>
      <xdr:row>2</xdr:row>
      <xdr:rowOff>105833</xdr:rowOff>
    </xdr:from>
    <xdr:to>
      <xdr:col>3</xdr:col>
      <xdr:colOff>1037168</xdr:colOff>
      <xdr:row>3</xdr:row>
      <xdr:rowOff>317500</xdr:rowOff>
    </xdr:to>
    <xdr:pic>
      <xdr:nvPicPr>
        <xdr:cNvPr id="7" name="Imagen 6">
          <a:extLst>
            <a:ext uri="{FF2B5EF4-FFF2-40B4-BE49-F238E27FC236}">
              <a16:creationId xmlns:a16="http://schemas.microsoft.com/office/drawing/2014/main" id="{EACF410A-B3DB-8BDC-5666-7419E24196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8417" y="497416"/>
          <a:ext cx="931334" cy="931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593911</xdr:colOff>
      <xdr:row>3</xdr:row>
      <xdr:rowOff>56030</xdr:rowOff>
    </xdr:from>
    <xdr:to>
      <xdr:col>14</xdr:col>
      <xdr:colOff>481853</xdr:colOff>
      <xdr:row>3</xdr:row>
      <xdr:rowOff>441179</xdr:rowOff>
    </xdr:to>
    <xdr:pic>
      <xdr:nvPicPr>
        <xdr:cNvPr id="4" name="Imagen 3">
          <a:extLst>
            <a:ext uri="{FF2B5EF4-FFF2-40B4-BE49-F238E27FC236}">
              <a16:creationId xmlns:a16="http://schemas.microsoft.com/office/drawing/2014/main" id="{3BEA3699-DF19-4274-96F4-07FE65F7B41C}"/>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7855323" y="627530"/>
          <a:ext cx="1098177" cy="385149"/>
        </a:xfrm>
        <a:prstGeom prst="rect">
          <a:avLst/>
        </a:prstGeom>
      </xdr:spPr>
    </xdr:pic>
    <xdr:clientData/>
  </xdr:twoCellAnchor>
  <xdr:twoCellAnchor editAs="oneCell">
    <xdr:from>
      <xdr:col>2</xdr:col>
      <xdr:colOff>168088</xdr:colOff>
      <xdr:row>3</xdr:row>
      <xdr:rowOff>145677</xdr:rowOff>
    </xdr:from>
    <xdr:to>
      <xdr:col>2</xdr:col>
      <xdr:colOff>918882</xdr:colOff>
      <xdr:row>5</xdr:row>
      <xdr:rowOff>168089</xdr:rowOff>
    </xdr:to>
    <xdr:pic>
      <xdr:nvPicPr>
        <xdr:cNvPr id="5" name="Imagen 4">
          <a:extLst>
            <a:ext uri="{FF2B5EF4-FFF2-40B4-BE49-F238E27FC236}">
              <a16:creationId xmlns:a16="http://schemas.microsoft.com/office/drawing/2014/main" id="{D2908E7C-23B7-4D05-82F8-3918C39770C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8735" y="717177"/>
          <a:ext cx="750794" cy="750794"/>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2" xr16:uid="{AC4435F0-D32C-48C4-AE18-5D21A9C72CE5}" autoFormatId="16" applyNumberFormats="0" applyBorderFormats="0" applyFontFormats="0" applyPatternFormats="0" applyAlignmentFormats="0" applyWidthHeightFormats="0">
  <queryTableRefresh nextId="120">
    <queryTableFields count="119">
      <queryTableField id="1" name="Source.Name" tableColumnId="1"/>
      <queryTableField id="2" name="Column1" tableColumnId="2"/>
      <queryTableField id="3" name="Column2" tableColumnId="3"/>
      <queryTableField id="4" name="Column3" tableColumnId="4"/>
      <queryTableField id="5" name="Column4" tableColumnId="5"/>
      <queryTableField id="6" name="Column5" tableColumnId="6"/>
      <queryTableField id="7" name="Column6" tableColumnId="7"/>
      <queryTableField id="8" name="Column7" tableColumnId="8"/>
      <queryTableField id="9" name="Column8" tableColumnId="9"/>
      <queryTableField id="10" name="Column9" tableColumnId="10"/>
      <queryTableField id="11" name="Column10" tableColumnId="11"/>
      <queryTableField id="12" name="Column11" tableColumnId="12"/>
      <queryTableField id="13" name="Column12" tableColumnId="13"/>
      <queryTableField id="14" name="Column13" tableColumnId="14"/>
      <queryTableField id="15" name="Column14" tableColumnId="15"/>
      <queryTableField id="16" name="Column15" tableColumnId="16"/>
      <queryTableField id="17" name="Column16" tableColumnId="17"/>
      <queryTableField id="18" name="Column17" tableColumnId="18"/>
      <queryTableField id="19" name="Column18" tableColumnId="19"/>
      <queryTableField id="20" name="Column19" tableColumnId="20"/>
      <queryTableField id="21" name="Column20" tableColumnId="21"/>
      <queryTableField id="22" name="Column21" tableColumnId="22"/>
      <queryTableField id="23" name="Column22" tableColumnId="23"/>
      <queryTableField id="24" name="Column23" tableColumnId="24"/>
      <queryTableField id="25" name="Column24" tableColumnId="25"/>
      <queryTableField id="26" name="Column25" tableColumnId="26"/>
      <queryTableField id="27" name="Column26" tableColumnId="27"/>
      <queryTableField id="28" name="Column27" tableColumnId="28"/>
      <queryTableField id="29" name="Column28" tableColumnId="29"/>
      <queryTableField id="30" name="Column29" tableColumnId="30"/>
      <queryTableField id="31" name="Column30" tableColumnId="31"/>
      <queryTableField id="32" name="Column31" tableColumnId="32"/>
      <queryTableField id="33" name="Column32" tableColumnId="33"/>
      <queryTableField id="34" name="Column33" tableColumnId="34"/>
      <queryTableField id="35" name="Column34" tableColumnId="35"/>
      <queryTableField id="36" name="Column35" tableColumnId="36"/>
      <queryTableField id="37" name="Column36" tableColumnId="37"/>
      <queryTableField id="38" name="Column37" tableColumnId="38"/>
      <queryTableField id="39" name="Column38" tableColumnId="39"/>
      <queryTableField id="40" name="Column39" tableColumnId="40"/>
      <queryTableField id="41" name="Column40" tableColumnId="41"/>
      <queryTableField id="42" name="Column41" tableColumnId="42"/>
      <queryTableField id="43" name="Column42" tableColumnId="43"/>
      <queryTableField id="44" name="Column43" tableColumnId="44"/>
      <queryTableField id="45" name="Column44" tableColumnId="45"/>
      <queryTableField id="46" name="Column45" tableColumnId="46"/>
      <queryTableField id="47" name="Column46" tableColumnId="47"/>
      <queryTableField id="48" name="Column47" tableColumnId="48"/>
      <queryTableField id="49" name="Column48" tableColumnId="49"/>
      <queryTableField id="50" name="Column49" tableColumnId="50"/>
      <queryTableField id="51" name="Column50" tableColumnId="51"/>
      <queryTableField id="52" name="Column51" tableColumnId="52"/>
      <queryTableField id="53" name="Column52" tableColumnId="53"/>
      <queryTableField id="54" name="Column53" tableColumnId="54"/>
      <queryTableField id="55" name="Column54" tableColumnId="55"/>
      <queryTableField id="56" name="Column55" tableColumnId="56"/>
      <queryTableField id="57" name="Column56" tableColumnId="57"/>
      <queryTableField id="58" name="Column57" tableColumnId="58"/>
      <queryTableField id="59" name="Column58" tableColumnId="59"/>
      <queryTableField id="60" name="Column59" tableColumnId="60"/>
      <queryTableField id="61" name="Column60" tableColumnId="61"/>
      <queryTableField id="62" name="Column61" tableColumnId="62"/>
      <queryTableField id="63" name="Column62" tableColumnId="63"/>
      <queryTableField id="64" name="Column63" tableColumnId="64"/>
      <queryTableField id="65" name="Column64" tableColumnId="65"/>
      <queryTableField id="66" name="Column65" tableColumnId="66"/>
      <queryTableField id="67" name="Column66" tableColumnId="67"/>
      <queryTableField id="68" name="Column67" tableColumnId="68"/>
      <queryTableField id="69" name="Column68" tableColumnId="69"/>
      <queryTableField id="70" name="Column69" tableColumnId="70"/>
      <queryTableField id="71" name="Column70" tableColumnId="71"/>
      <queryTableField id="72" name="Column71" tableColumnId="72"/>
      <queryTableField id="73" name="Column72" tableColumnId="73"/>
      <queryTableField id="74" name="Column73" tableColumnId="74"/>
      <queryTableField id="75" name="Column74" tableColumnId="75"/>
      <queryTableField id="76" name="Column75" tableColumnId="76"/>
      <queryTableField id="77" name="Column76" tableColumnId="77"/>
      <queryTableField id="78" name="Column77" tableColumnId="78"/>
      <queryTableField id="79" name="Column78" tableColumnId="79"/>
      <queryTableField id="80" name="Column79" tableColumnId="80"/>
      <queryTableField id="81" name="Column80" tableColumnId="81"/>
      <queryTableField id="82" name="Column81" tableColumnId="82"/>
      <queryTableField id="83" name="Column82" tableColumnId="83"/>
      <queryTableField id="84" name="Column83" tableColumnId="84"/>
      <queryTableField id="85" name="Column84" tableColumnId="85"/>
      <queryTableField id="86" name="Column85" tableColumnId="86"/>
      <queryTableField id="87" name="Column86" tableColumnId="87"/>
      <queryTableField id="88" name="Column87" tableColumnId="88"/>
      <queryTableField id="89" name="Column88" tableColumnId="89"/>
      <queryTableField id="90" name="Column89" tableColumnId="90"/>
      <queryTableField id="91" name="Column90" tableColumnId="91"/>
      <queryTableField id="92" name="Column91" tableColumnId="92"/>
      <queryTableField id="93" name="Column92" tableColumnId="93"/>
      <queryTableField id="94" name="Column93" tableColumnId="94"/>
      <queryTableField id="95" name="Column94" tableColumnId="95"/>
      <queryTableField id="96" name="Column95" tableColumnId="96"/>
      <queryTableField id="97" name="Column96" tableColumnId="97"/>
      <queryTableField id="98" name="Column97" tableColumnId="98"/>
      <queryTableField id="99" name="Column98" tableColumnId="99"/>
      <queryTableField id="100" name="Column99" tableColumnId="100"/>
      <queryTableField id="101" name="Column100" tableColumnId="101"/>
      <queryTableField id="102" name="Column101" tableColumnId="102"/>
      <queryTableField id="103" name="Column102" tableColumnId="103"/>
      <queryTableField id="104" name="Column103" tableColumnId="104"/>
      <queryTableField id="105" name="Column104" tableColumnId="105"/>
      <queryTableField id="106" name="Column105" tableColumnId="106"/>
      <queryTableField id="107" name="Column106" tableColumnId="107"/>
      <queryTableField id="108" name="Column107" tableColumnId="108"/>
      <queryTableField id="109" name="Column108" tableColumnId="109"/>
      <queryTableField id="110" name="Column109" tableColumnId="110"/>
      <queryTableField id="111" name="Column110" tableColumnId="111"/>
      <queryTableField id="112" name="Column111" tableColumnId="112"/>
      <queryTableField id="113" name="Column112" tableColumnId="113"/>
      <queryTableField id="114" name="Column113" tableColumnId="114"/>
      <queryTableField id="115" name="Column114" tableColumnId="115"/>
      <queryTableField id="116" name="Column115" tableColumnId="116"/>
      <queryTableField id="117" name="Column116" tableColumnId="117"/>
      <queryTableField id="118" name="Column117" tableColumnId="118"/>
      <queryTableField id="119" name="Column118" tableColumnId="119"/>
    </queryTableFields>
  </queryTableRefresh>
</queryTable>
</file>

<file path=xl/richData/_rels/rdRichValueWebImage.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https://upload.wikimedia.org/wikipedia/commons/thumb/f/fc/Flag_of_Mexico.svg/1280px-Flag_of_Mexico.svg.png" TargetMode="External"/><Relationship Id="rId18" Type="http://schemas.openxmlformats.org/officeDocument/2006/relationships/image" Target="../media/image9.png"/><Relationship Id="rId26" Type="http://schemas.openxmlformats.org/officeDocument/2006/relationships/image" Target="../media/image13.png"/><Relationship Id="rId3" Type="http://schemas.openxmlformats.org/officeDocument/2006/relationships/hyperlink" Target="https://upload.wikimedia.org/wikipedia/commons/thumb/c/cf/Flag_of_Canada.svg/1280px-Flag_of_Canada.svg.png" TargetMode="External"/><Relationship Id="rId21" Type="http://schemas.openxmlformats.org/officeDocument/2006/relationships/hyperlink" Target="https://upload.wikimedia.org/wikipedia/commons/0/03/Bandera_Uruguay_2018.png" TargetMode="External"/><Relationship Id="rId7" Type="http://schemas.openxmlformats.org/officeDocument/2006/relationships/hyperlink" Target="https://upload.wikimedia.org/wikipedia/commons/thumb/7/78/Flag_of_Chile.svg/2560px-Flag_of_Chile.svg.png" TargetMode="External"/><Relationship Id="rId12" Type="http://schemas.openxmlformats.org/officeDocument/2006/relationships/image" Target="../media/image6.png"/><Relationship Id="rId17" Type="http://schemas.openxmlformats.org/officeDocument/2006/relationships/hyperlink" Target="https://upload.wikimedia.org/wikipedia/commons/thumb/a/a4/Flag_of_the_United_States.svg/1200px-Flag_of_the_United_States.svg.png" TargetMode="External"/><Relationship Id="rId25" Type="http://schemas.openxmlformats.org/officeDocument/2006/relationships/hyperlink" Target="https://upload.wikimedia.org/wikipedia/commons/f/f8/Flag_of_Colombia.png" TargetMode="External"/><Relationship Id="rId2" Type="http://schemas.openxmlformats.org/officeDocument/2006/relationships/image" Target="../media/image1.jpg"/><Relationship Id="rId16" Type="http://schemas.openxmlformats.org/officeDocument/2006/relationships/image" Target="../media/image8.png"/><Relationship Id="rId20" Type="http://schemas.openxmlformats.org/officeDocument/2006/relationships/image" Target="../media/image10.png"/><Relationship Id="rId29" Type="http://schemas.openxmlformats.org/officeDocument/2006/relationships/hyperlink" Target="https://upload.wikimedia.org/wikipedia/commons/thumb/0/05/Flag_of_Brazil.svg/640px-Flag_of_Brazil.svg.png" TargetMode="External"/><Relationship Id="rId1" Type="http://schemas.openxmlformats.org/officeDocument/2006/relationships/hyperlink" Target="https://img.freepik.com/vector-gratis/ilustracion-bandera-argentina_53876-27120.jpg" TargetMode="External"/><Relationship Id="rId6" Type="http://schemas.openxmlformats.org/officeDocument/2006/relationships/image" Target="../media/image3.png"/><Relationship Id="rId11" Type="http://schemas.openxmlformats.org/officeDocument/2006/relationships/hyperlink" Target="https://upload.wikimedia.org/wikipedia/commons/4/48/Venezuela_flag.png" TargetMode="External"/><Relationship Id="rId24" Type="http://schemas.openxmlformats.org/officeDocument/2006/relationships/image" Target="../media/image12.png"/><Relationship Id="rId32" Type="http://schemas.openxmlformats.org/officeDocument/2006/relationships/image" Target="../media/image16.png"/><Relationship Id="rId5" Type="http://schemas.openxmlformats.org/officeDocument/2006/relationships/hyperlink" Target="https://upload.wikimedia.org/wikipedia/commons/3/39/Peru_bandera.png" TargetMode="External"/><Relationship Id="rId15" Type="http://schemas.openxmlformats.org/officeDocument/2006/relationships/hyperlink" Target="https://upload.wikimedia.org/wikipedia/commons/thumb/0/0a/Flag_of_Jamaica.svg/2560px-Flag_of_Jamaica.svg.png" TargetMode="External"/><Relationship Id="rId23" Type="http://schemas.openxmlformats.org/officeDocument/2006/relationships/hyperlink" Target="https://upload.wikimedia.org/wikipedia/commons/thumb/a/ab/Flag_of_Panama.svg/2560px-Flag_of_Panama.svg.png" TargetMode="External"/><Relationship Id="rId28" Type="http://schemas.openxmlformats.org/officeDocument/2006/relationships/image" Target="../media/image14.png"/><Relationship Id="rId10" Type="http://schemas.openxmlformats.org/officeDocument/2006/relationships/image" Target="../media/image5.png"/><Relationship Id="rId19" Type="http://schemas.openxmlformats.org/officeDocument/2006/relationships/hyperlink" Target="https://upload.wikimedia.org/wikipedia/commons/thumb/b/b3/Bandera_de_Bolivia_%28Estado%29.svg/1280px-Bandera_de_Bolivia_%28Estado%29.svg.png" TargetMode="External"/><Relationship Id="rId31" Type="http://schemas.openxmlformats.org/officeDocument/2006/relationships/hyperlink" Target="https://upload.wikimedia.org/wikipedia/commons/thumb/f/f2/Flag_of_Costa_Rica.svg/1200px-Flag_of_Costa_Rica.svg.png" TargetMode="External"/><Relationship Id="rId4" Type="http://schemas.openxmlformats.org/officeDocument/2006/relationships/image" Target="../media/image2.png"/><Relationship Id="rId9" Type="http://schemas.openxmlformats.org/officeDocument/2006/relationships/hyperlink" Target="https://upload.wikimedia.org/wikipedia/commons/9/96/Flag_of_Ecuador.png" TargetMode="External"/><Relationship Id="rId14" Type="http://schemas.openxmlformats.org/officeDocument/2006/relationships/image" Target="../media/image7.png"/><Relationship Id="rId22" Type="http://schemas.openxmlformats.org/officeDocument/2006/relationships/image" Target="../media/image11.png"/><Relationship Id="rId27" Type="http://schemas.openxmlformats.org/officeDocument/2006/relationships/hyperlink" Target="https://upload.wikimedia.org/wikipedia/commons/thumb/c/cd/Bandera_de_Paraguay.png/640px-Bandera_de_Paraguay.png" TargetMode="External"/><Relationship Id="rId30" Type="http://schemas.openxmlformats.org/officeDocument/2006/relationships/image" Target="../media/image1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rd>
    <address r:id="rId13"/>
    <blip r:id="rId14"/>
  </webImageSrd>
  <webImageSrd>
    <address r:id="rId15"/>
    <blip r:id="rId16"/>
  </webImageSrd>
  <webImageSrd>
    <address r:id="rId17"/>
    <blip r:id="rId18"/>
  </webImageSrd>
  <webImageSrd>
    <address r:id="rId19"/>
    <blip r:id="rId20"/>
  </webImageSrd>
  <webImageSrd>
    <address r:id="rId21"/>
    <blip r:id="rId22"/>
  </webImageSrd>
  <webImageSrd>
    <address r:id="rId23"/>
    <blip r:id="rId24"/>
  </webImageSrd>
  <webImageSrd>
    <address r:id="rId25"/>
    <blip r:id="rId26"/>
  </webImageSrd>
  <webImageSrd>
    <address r:id="rId27"/>
    <blip r:id="rId28"/>
  </webImageSrd>
  <webImageSrd>
    <address r:id="rId29"/>
    <blip r:id="rId30"/>
  </webImageSrd>
  <webImageSrd>
    <address r:id="rId31"/>
    <blip r:id="rId32"/>
  </webImageSrd>
</webImagesSrd>
</file>

<file path=xl/richData/rdrichvalue.xml><?xml version="1.0" encoding="utf-8"?>
<rvData xmlns="http://schemas.microsoft.com/office/spreadsheetml/2017/richdata" count="32">
  <rv s="0">
    <v>0</v>
    <v>4</v>
    <v>0</v>
    <v>0</v>
  </rv>
  <rv s="0">
    <v>1</v>
    <v>4</v>
    <v>0</v>
    <v>0</v>
  </rv>
  <rv s="0">
    <v>2</v>
    <v>4</v>
    <v>0</v>
    <v>0</v>
  </rv>
  <rv s="0">
    <v>3</v>
    <v>4</v>
    <v>0</v>
    <v>0</v>
  </rv>
  <rv s="0">
    <v>4</v>
    <v>4</v>
    <v>0</v>
    <v>0</v>
  </rv>
  <rv s="0">
    <v>5</v>
    <v>4</v>
    <v>0</v>
    <v>0</v>
  </rv>
  <rv s="0">
    <v>6</v>
    <v>4</v>
    <v>0</v>
    <v>0</v>
  </rv>
  <rv s="0">
    <v>7</v>
    <v>4</v>
    <v>0</v>
    <v>0</v>
  </rv>
  <rv s="0">
    <v>8</v>
    <v>4</v>
    <v>0</v>
    <v>0</v>
  </rv>
  <rv s="0">
    <v>9</v>
    <v>4</v>
    <v>0</v>
    <v>0</v>
  </rv>
  <rv s="0">
    <v>10</v>
    <v>4</v>
    <v>0</v>
    <v>0</v>
  </rv>
  <rv s="0">
    <v>11</v>
    <v>4</v>
    <v>0</v>
    <v>0</v>
  </rv>
  <rv s="0">
    <v>12</v>
    <v>4</v>
    <v>0</v>
    <v>0</v>
  </rv>
  <rv s="0">
    <v>13</v>
    <v>4</v>
    <v>0</v>
    <v>0</v>
  </rv>
  <rv s="0">
    <v>14</v>
    <v>4</v>
    <v>0</v>
    <v>0</v>
  </rv>
  <rv s="0">
    <v>15</v>
    <v>4</v>
    <v>0</v>
    <v>0</v>
  </rv>
  <rv s="0">
    <v>0</v>
    <v>1</v>
    <v>0</v>
    <v>0</v>
  </rv>
  <rv s="0">
    <v>9</v>
    <v>1</v>
    <v>0</v>
    <v>0</v>
  </rv>
  <rv s="0">
    <v>14</v>
    <v>1</v>
    <v>0</v>
    <v>0</v>
  </rv>
  <rv s="0">
    <v>1</v>
    <v>1</v>
    <v>0</v>
    <v>0</v>
  </rv>
  <rv s="0">
    <v>3</v>
    <v>1</v>
    <v>0</v>
    <v>0</v>
  </rv>
  <rv s="0">
    <v>12</v>
    <v>1</v>
    <v>0</v>
    <v>0</v>
  </rv>
  <rv s="0">
    <v>15</v>
    <v>1</v>
    <v>0</v>
    <v>0</v>
  </rv>
  <rv s="0">
    <v>4</v>
    <v>1</v>
    <v>0</v>
    <v>0</v>
  </rv>
  <rv s="0">
    <v>8</v>
    <v>1</v>
    <v>0</v>
    <v>0</v>
  </rv>
  <rv s="0">
    <v>7</v>
    <v>1</v>
    <v>0</v>
    <v>0</v>
  </rv>
  <rv s="0">
    <v>6</v>
    <v>1</v>
    <v>0</v>
    <v>0</v>
  </rv>
  <rv s="0">
    <v>11</v>
    <v>1</v>
    <v>0</v>
    <v>0</v>
  </rv>
  <rv s="0">
    <v>13</v>
    <v>1</v>
    <v>0</v>
    <v>0</v>
  </rv>
  <rv s="0">
    <v>2</v>
    <v>1</v>
    <v>0</v>
    <v>0</v>
  </rv>
  <rv s="0">
    <v>10</v>
    <v>1</v>
    <v>0</v>
    <v>0</v>
  </rv>
  <rv s="0">
    <v>5</v>
    <v>1</v>
    <v>0</v>
    <v>0</v>
  </rv>
</rvData>
</file>

<file path=xl/richData/rdrichvaluestructure.xml><?xml version="1.0" encoding="utf-8"?>
<rvStructures xmlns="http://schemas.microsoft.com/office/spreadsheetml/2017/richdata" count="1">
  <s t="_webimage">
    <k n="WebImageIdentifier" t="i"/>
    <k n="CalcOrigin" t="i"/>
    <k n="ComputedImage" t="b"/>
    <k n="ImageSizing"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F21F0C-343B-4C76-9F0C-F025AB284399}" name="Participantes" displayName="Participantes" ref="A1:DO10" tableType="queryTable" totalsRowShown="0">
  <autoFilter ref="A1:DO10" xr:uid="{E2F21F0C-343B-4C76-9F0C-F025AB284399}"/>
  <tableColumns count="119">
    <tableColumn id="1" xr3:uid="{7E44F5E7-3B4F-42E8-ACF4-AFBAE7F09CC6}" uniqueName="1" name="Source.Name" queryTableFieldId="1" dataDxfId="156"/>
    <tableColumn id="2" xr3:uid="{D123B938-9F02-4DD1-A94D-0E35A33E036B}" uniqueName="2" name="Column1" queryTableFieldId="2" dataDxfId="155"/>
    <tableColumn id="3" xr3:uid="{BE6569FE-9D45-438A-A4CC-D92DD1E458B7}" uniqueName="3" name="Column2" queryTableFieldId="3"/>
    <tableColumn id="4" xr3:uid="{74D2FC45-B93E-42CC-BBED-F78EDAF7060C}" uniqueName="4" name="Column3" queryTableFieldId="4"/>
    <tableColumn id="5" xr3:uid="{F8EDD03C-52E6-46DE-ABFF-6ECB8A834C66}" uniqueName="5" name="Column4" queryTableFieldId="5"/>
    <tableColumn id="6" xr3:uid="{F196483D-7A41-4107-956C-33F884D2587B}" uniqueName="6" name="Column5" queryTableFieldId="6"/>
    <tableColumn id="7" xr3:uid="{15252BE1-7423-4224-AED5-91DB9BF1F475}" uniqueName="7" name="Column6" queryTableFieldId="7"/>
    <tableColumn id="8" xr3:uid="{A0077891-E351-4147-8526-913BB4C2E33C}" uniqueName="8" name="Column7" queryTableFieldId="8"/>
    <tableColumn id="9" xr3:uid="{FBD3EA97-02DD-4BCC-A1BC-D005AA444A81}" uniqueName="9" name="Column8" queryTableFieldId="9"/>
    <tableColumn id="10" xr3:uid="{F6BE2250-91AB-44BD-9C73-24BBE1967043}" uniqueName="10" name="Column9" queryTableFieldId="10"/>
    <tableColumn id="11" xr3:uid="{201F77AF-938F-42D6-AD8E-94AF58552293}" uniqueName="11" name="Column10" queryTableFieldId="11"/>
    <tableColumn id="12" xr3:uid="{D4087393-77BA-4FDE-AA55-4D2F2F5FA096}" uniqueName="12" name="Column11" queryTableFieldId="12"/>
    <tableColumn id="13" xr3:uid="{DFDA33A4-133C-4D50-AE1F-956409C6FCF5}" uniqueName="13" name="Column12" queryTableFieldId="13"/>
    <tableColumn id="14" xr3:uid="{A98D7A50-09AA-4AED-8449-41D1B8ACDA7F}" uniqueName="14" name="Column13" queryTableFieldId="14"/>
    <tableColumn id="15" xr3:uid="{16FDCC1C-EADE-498D-AD11-074D5BC41566}" uniqueName="15" name="Column14" queryTableFieldId="15"/>
    <tableColumn id="16" xr3:uid="{9581661E-4836-4F34-8039-C5126B6E84FC}" uniqueName="16" name="Column15" queryTableFieldId="16"/>
    <tableColumn id="17" xr3:uid="{B69E8D8F-92F6-44AB-8C18-51BB01C2EDCE}" uniqueName="17" name="Column16" queryTableFieldId="17"/>
    <tableColumn id="18" xr3:uid="{217F54E5-026D-4AD0-913B-AAFF155B3A5A}" uniqueName="18" name="Column17" queryTableFieldId="18"/>
    <tableColumn id="19" xr3:uid="{79E26F0D-6629-4D37-9831-9E1BF11F4B2C}" uniqueName="19" name="Column18" queryTableFieldId="19"/>
    <tableColumn id="20" xr3:uid="{CD08A9EE-629C-4A7B-B5FA-E9F177D2ED0A}" uniqueName="20" name="Column19" queryTableFieldId="20"/>
    <tableColumn id="21" xr3:uid="{C0DF2B7E-B674-43AC-AFB1-1917DC506127}" uniqueName="21" name="Column20" queryTableFieldId="21"/>
    <tableColumn id="22" xr3:uid="{94CC7A2C-AAFC-4638-BBCA-65316F60C073}" uniqueName="22" name="Column21" queryTableFieldId="22"/>
    <tableColumn id="23" xr3:uid="{B26656B0-FFC0-4D73-9B0F-C6F0B9A3BDFB}" uniqueName="23" name="Column22" queryTableFieldId="23"/>
    <tableColumn id="24" xr3:uid="{0E745312-003B-4BA2-B6C5-A070DDC67800}" uniqueName="24" name="Column23" queryTableFieldId="24"/>
    <tableColumn id="25" xr3:uid="{456A943D-4FF0-4446-BA0D-BE48BD8A7AF1}" uniqueName="25" name="Column24" queryTableFieldId="25"/>
    <tableColumn id="26" xr3:uid="{DA2B0B58-6C84-49B1-ABCE-433205E6E211}" uniqueName="26" name="Column25" queryTableFieldId="26"/>
    <tableColumn id="27" xr3:uid="{7FFE07E5-9EC7-42C8-97BB-F39904C38E1A}" uniqueName="27" name="Column26" queryTableFieldId="27"/>
    <tableColumn id="28" xr3:uid="{C8A99F3E-2EB0-4A17-A1E1-7E7A892BE127}" uniqueName="28" name="Column27" queryTableFieldId="28"/>
    <tableColumn id="29" xr3:uid="{F7C476FA-9EC8-49AA-89FB-86E2ED5D1E7E}" uniqueName="29" name="Column28" queryTableFieldId="29"/>
    <tableColumn id="30" xr3:uid="{A7110485-9005-427B-BBF4-2FF772E4B98B}" uniqueName="30" name="Column29" queryTableFieldId="30"/>
    <tableColumn id="31" xr3:uid="{862721A0-3A93-4C87-97EC-AA63C935A604}" uniqueName="31" name="Column30" queryTableFieldId="31"/>
    <tableColumn id="32" xr3:uid="{43BD5C2E-28AF-4C9C-8710-8E7A8119CCF3}" uniqueName="32" name="Column31" queryTableFieldId="32"/>
    <tableColumn id="33" xr3:uid="{E128EF05-6D01-4E47-86EF-4B65619147BC}" uniqueName="33" name="Column32" queryTableFieldId="33"/>
    <tableColumn id="34" xr3:uid="{E9449D0B-2F65-49BD-8112-EC4DE972318A}" uniqueName="34" name="Column33" queryTableFieldId="34"/>
    <tableColumn id="35" xr3:uid="{8474211B-93DB-4E03-8608-536692289270}" uniqueName="35" name="Column34" queryTableFieldId="35"/>
    <tableColumn id="36" xr3:uid="{FC59CF9F-4BD1-4529-8E2A-17AEDF491B6B}" uniqueName="36" name="Column35" queryTableFieldId="36"/>
    <tableColumn id="37" xr3:uid="{2FBCA265-2F88-4AB3-BBDF-83B9B4BEDF5B}" uniqueName="37" name="Column36" queryTableFieldId="37"/>
    <tableColumn id="38" xr3:uid="{3F7C99B0-3A0C-4C37-A873-A85C0AE745DC}" uniqueName="38" name="Column37" queryTableFieldId="38"/>
    <tableColumn id="39" xr3:uid="{AC00A811-5BFE-4715-8E56-35FC0095F2F3}" uniqueName="39" name="Column38" queryTableFieldId="39"/>
    <tableColumn id="40" xr3:uid="{32AAF7D6-CBB9-40B2-B710-DE27C90BECF8}" uniqueName="40" name="Column39" queryTableFieldId="40"/>
    <tableColumn id="41" xr3:uid="{D71505B2-7DE0-41B5-A370-61E9E1455A20}" uniqueName="41" name="Column40" queryTableFieldId="41"/>
    <tableColumn id="42" xr3:uid="{915AE85D-8305-46F5-9F22-F8F109115B24}" uniqueName="42" name="Column41" queryTableFieldId="42"/>
    <tableColumn id="43" xr3:uid="{7CD38861-6F47-4937-B8B6-3261CE1509E0}" uniqueName="43" name="Column42" queryTableFieldId="43"/>
    <tableColumn id="44" xr3:uid="{DC278CC1-4BA9-4016-8706-87D406BE5228}" uniqueName="44" name="Column43" queryTableFieldId="44"/>
    <tableColumn id="45" xr3:uid="{EF1EB4DF-A089-4205-B8FD-EBB9D1D33B6C}" uniqueName="45" name="Column44" queryTableFieldId="45"/>
    <tableColumn id="46" xr3:uid="{EBBD48B2-CF76-4503-A71E-4B8F975F4673}" uniqueName="46" name="Column45" queryTableFieldId="46"/>
    <tableColumn id="47" xr3:uid="{CA76F534-7531-4984-A715-18894177EE78}" uniqueName="47" name="Column46" queryTableFieldId="47"/>
    <tableColumn id="48" xr3:uid="{4CBEB518-A0B5-4120-B3D4-4DBEE90DF5E5}" uniqueName="48" name="Column47" queryTableFieldId="48"/>
    <tableColumn id="49" xr3:uid="{469EC740-C27E-4ADF-9196-E5F8ABDA8B23}" uniqueName="49" name="Column48" queryTableFieldId="49"/>
    <tableColumn id="50" xr3:uid="{7D62F163-59C6-470F-8BE9-099942966E92}" uniqueName="50" name="Column49" queryTableFieldId="50"/>
    <tableColumn id="51" xr3:uid="{F6680199-E686-4765-A552-3854F26A55A3}" uniqueName="51" name="Column50" queryTableFieldId="51"/>
    <tableColumn id="52" xr3:uid="{EC69860E-3628-4070-8DB9-47BC6CC7F471}" uniqueName="52" name="Column51" queryTableFieldId="52"/>
    <tableColumn id="53" xr3:uid="{99FAFA7D-E822-41C2-9A9D-EBB9945CF748}" uniqueName="53" name="Column52" queryTableFieldId="53"/>
    <tableColumn id="54" xr3:uid="{1E745285-2AC5-4AA0-9A41-3D97D43A7C2A}" uniqueName="54" name="Column53" queryTableFieldId="54"/>
    <tableColumn id="55" xr3:uid="{91E561EA-7415-4641-A717-ED07A660FB98}" uniqueName="55" name="Column54" queryTableFieldId="55"/>
    <tableColumn id="56" xr3:uid="{AF357543-A235-45C4-AC09-0CD7E1296FBC}" uniqueName="56" name="Column55" queryTableFieldId="56"/>
    <tableColumn id="57" xr3:uid="{4856D9FC-83BD-4928-9F93-6FC40D3CABA2}" uniqueName="57" name="Column56" queryTableFieldId="57"/>
    <tableColumn id="58" xr3:uid="{9DA7316A-4706-46D2-AE7E-B261F23F57F7}" uniqueName="58" name="Column57" queryTableFieldId="58"/>
    <tableColumn id="59" xr3:uid="{FE6351D7-9CDB-4D6F-AE8B-531A7E315AFA}" uniqueName="59" name="Column58" queryTableFieldId="59"/>
    <tableColumn id="60" xr3:uid="{2D40BF56-210A-4E69-B1F5-056E84F02738}" uniqueName="60" name="Column59" queryTableFieldId="60"/>
    <tableColumn id="61" xr3:uid="{35649CA8-22F2-4D4A-B5C7-13CF3D6F5C16}" uniqueName="61" name="Column60" queryTableFieldId="61"/>
    <tableColumn id="62" xr3:uid="{3909EC8F-BBF8-499F-8301-610FD7467784}" uniqueName="62" name="Column61" queryTableFieldId="62"/>
    <tableColumn id="63" xr3:uid="{F7044603-E6A4-4193-B524-6F8693A808E3}" uniqueName="63" name="Column62" queryTableFieldId="63"/>
    <tableColumn id="64" xr3:uid="{5DFF1232-B8DC-4C76-90B2-65FDEDCA23B1}" uniqueName="64" name="Column63" queryTableFieldId="64"/>
    <tableColumn id="65" xr3:uid="{F7AA3877-E810-45F2-BA8B-720CF25F409E}" uniqueName="65" name="Column64" queryTableFieldId="65"/>
    <tableColumn id="66" xr3:uid="{7F51F942-FDAB-4B8B-9285-F37E4FF17AC8}" uniqueName="66" name="Column65" queryTableFieldId="66"/>
    <tableColumn id="67" xr3:uid="{89C1A6FD-D074-4590-8B88-B36AEBE8D4BF}" uniqueName="67" name="Column66" queryTableFieldId="67"/>
    <tableColumn id="68" xr3:uid="{040F3DBD-D39D-452A-BE5E-28A64728478F}" uniqueName="68" name="Column67" queryTableFieldId="68"/>
    <tableColumn id="69" xr3:uid="{60A1B7B7-9EA6-4045-9274-DA00D8306A52}" uniqueName="69" name="Column68" queryTableFieldId="69"/>
    <tableColumn id="70" xr3:uid="{83D6C2DA-4ED5-453F-B8AE-A982950A07FC}" uniqueName="70" name="Column69" queryTableFieldId="70"/>
    <tableColumn id="71" xr3:uid="{2BE9FA4C-F6B4-4062-8B65-F60C10D77EE9}" uniqueName="71" name="Column70" queryTableFieldId="71"/>
    <tableColumn id="72" xr3:uid="{6F17A157-2EF0-4BF3-A104-FEE936735E32}" uniqueName="72" name="Column71" queryTableFieldId="72"/>
    <tableColumn id="73" xr3:uid="{A6C2606D-8D2B-4F30-BC28-D3D7A1BBF283}" uniqueName="73" name="Column72" queryTableFieldId="73"/>
    <tableColumn id="74" xr3:uid="{7CF480EB-3FD4-441B-A3C4-6E432DDAADDC}" uniqueName="74" name="Column73" queryTableFieldId="74"/>
    <tableColumn id="75" xr3:uid="{598B6FEB-7967-4296-98D0-256D06237055}" uniqueName="75" name="Column74" queryTableFieldId="75"/>
    <tableColumn id="76" xr3:uid="{5A29B865-D5DF-410E-BA35-E9EDE0512C8F}" uniqueName="76" name="Column75" queryTableFieldId="76"/>
    <tableColumn id="77" xr3:uid="{8F6FA062-229F-4879-9BE1-B80329434C91}" uniqueName="77" name="Column76" queryTableFieldId="77" dataDxfId="154"/>
    <tableColumn id="78" xr3:uid="{083F3779-9D3A-49B2-9965-78DB66CC4F86}" uniqueName="78" name="Column77" queryTableFieldId="78" dataDxfId="153"/>
    <tableColumn id="79" xr3:uid="{10A66AA2-5BBF-427C-81FB-2A6F5CE59ABD}" uniqueName="79" name="Column78" queryTableFieldId="79" dataDxfId="152"/>
    <tableColumn id="80" xr3:uid="{1FE86E04-9EE9-429E-B84F-C1A61174CAFE}" uniqueName="80" name="Column79" queryTableFieldId="80" dataDxfId="151"/>
    <tableColumn id="81" xr3:uid="{AFA2057F-CE07-436E-83CF-011B5F99BD39}" uniqueName="81" name="Column80" queryTableFieldId="81" dataDxfId="150"/>
    <tableColumn id="82" xr3:uid="{2A3C635C-A969-4A4A-81D1-36DA3974954E}" uniqueName="82" name="Column81" queryTableFieldId="82" dataDxfId="149"/>
    <tableColumn id="83" xr3:uid="{EEE52F7E-6E59-490C-86F1-F37808623BD3}" uniqueName="83" name="Column82" queryTableFieldId="83" dataDxfId="148"/>
    <tableColumn id="84" xr3:uid="{6A157DA2-342B-4A04-8562-949AF7D50517}" uniqueName="84" name="Column83" queryTableFieldId="84" dataDxfId="147"/>
    <tableColumn id="85" xr3:uid="{6581FF84-A629-4BAD-B12E-B49C1672FC7E}" uniqueName="85" name="Column84" queryTableFieldId="85" dataDxfId="146"/>
    <tableColumn id="86" xr3:uid="{2C1CEACE-7FEE-4777-9E12-D5FC5BD0C1F9}" uniqueName="86" name="Column85" queryTableFieldId="86" dataDxfId="145"/>
    <tableColumn id="87" xr3:uid="{BF873B40-0484-4671-A0C9-11D0B14FFEA8}" uniqueName="87" name="Column86" queryTableFieldId="87" dataDxfId="144"/>
    <tableColumn id="88" xr3:uid="{3A7B4226-EA71-4E94-9EA8-7203E05767CD}" uniqueName="88" name="Column87" queryTableFieldId="88" dataDxfId="143"/>
    <tableColumn id="89" xr3:uid="{7118D83D-A50D-4386-9707-7BD2D528401E}" uniqueName="89" name="Column88" queryTableFieldId="89" dataDxfId="142"/>
    <tableColumn id="90" xr3:uid="{D994FCB5-3EBA-4434-842A-07B76AF72EB0}" uniqueName="90" name="Column89" queryTableFieldId="90" dataDxfId="141"/>
    <tableColumn id="91" xr3:uid="{37D00916-DD1B-47A3-BAA6-D6E2D18AF8FA}" uniqueName="91" name="Column90" queryTableFieldId="91" dataDxfId="140"/>
    <tableColumn id="92" xr3:uid="{1891C602-1B16-4B5D-82F9-491CEA1F0499}" uniqueName="92" name="Column91" queryTableFieldId="92" dataDxfId="139"/>
    <tableColumn id="93" xr3:uid="{93BE74D4-23D2-4E96-B798-D07CAEAA9A0D}" uniqueName="93" name="Column92" queryTableFieldId="93" dataDxfId="138"/>
    <tableColumn id="94" xr3:uid="{5FABA8B1-F708-4D84-95B3-B5C92BE43948}" uniqueName="94" name="Column93" queryTableFieldId="94" dataDxfId="137"/>
    <tableColumn id="95" xr3:uid="{F776BD83-3E16-44BB-948C-BAEF9DB38B0C}" uniqueName="95" name="Column94" queryTableFieldId="95" dataDxfId="136"/>
    <tableColumn id="96" xr3:uid="{8D260307-0B97-47F3-ABD5-D1F081F0BA17}" uniqueName="96" name="Column95" queryTableFieldId="96"/>
    <tableColumn id="97" xr3:uid="{208526CF-CBA1-4D78-9432-385353734342}" uniqueName="97" name="Column96" queryTableFieldId="97"/>
    <tableColumn id="98" xr3:uid="{DB602700-3AF7-4548-8F9C-83D045A0B0F0}" uniqueName="98" name="Column97" queryTableFieldId="98"/>
    <tableColumn id="99" xr3:uid="{18C8E5C9-4E51-498B-9F36-B04F290674E7}" uniqueName="99" name="Column98" queryTableFieldId="99"/>
    <tableColumn id="100" xr3:uid="{3E608FC5-3FEF-4BE7-8416-C3E718B58BF8}" uniqueName="100" name="Column99" queryTableFieldId="100"/>
    <tableColumn id="101" xr3:uid="{FFB3E2E7-B4AB-41CC-B66F-F36899EB5491}" uniqueName="101" name="Column100" queryTableFieldId="101"/>
    <tableColumn id="102" xr3:uid="{D6CD94A3-819D-4D7F-B5FC-DC28BD012529}" uniqueName="102" name="Column101" queryTableFieldId="102"/>
    <tableColumn id="103" xr3:uid="{9F2AC1FE-2459-433B-B127-6E3660E6CA45}" uniqueName="103" name="Column102" queryTableFieldId="103"/>
    <tableColumn id="104" xr3:uid="{1A6B1019-4869-41DC-9035-4D772F781ED0}" uniqueName="104" name="Column103" queryTableFieldId="104"/>
    <tableColumn id="105" xr3:uid="{E9F50793-F3F2-4C63-9661-F4AB5682D6CB}" uniqueName="105" name="Column104" queryTableFieldId="105"/>
    <tableColumn id="106" xr3:uid="{DF0A4615-9146-4423-BF66-31925D306930}" uniqueName="106" name="Column105" queryTableFieldId="106"/>
    <tableColumn id="107" xr3:uid="{1CAF2747-8238-4191-86F0-A46130FACB4E}" uniqueName="107" name="Column106" queryTableFieldId="107"/>
    <tableColumn id="108" xr3:uid="{2026EC63-CE81-46D8-B5AE-2171E174D496}" uniqueName="108" name="Column107" queryTableFieldId="108"/>
    <tableColumn id="109" xr3:uid="{C555B8B5-75E8-4730-9341-AFB09F46093A}" uniqueName="109" name="Column108" queryTableFieldId="109"/>
    <tableColumn id="110" xr3:uid="{A6A6BD91-2A7E-43F8-934D-6A5A5F1BEE46}" uniqueName="110" name="Column109" queryTableFieldId="110"/>
    <tableColumn id="111" xr3:uid="{47CD01A4-FDB7-4438-9687-706B8D6F39FF}" uniqueName="111" name="Column110" queryTableFieldId="111"/>
    <tableColumn id="112" xr3:uid="{93FE73CA-4DAF-42CB-9AFF-1E6E2A18266B}" uniqueName="112" name="Column111" queryTableFieldId="112"/>
    <tableColumn id="113" xr3:uid="{0ADB29D3-A1AB-4240-AEC7-44AB2605DC68}" uniqueName="113" name="Column112" queryTableFieldId="113"/>
    <tableColumn id="114" xr3:uid="{006C324E-8A5A-4E74-BC2B-0C471D2ED9A8}" uniqueName="114" name="Column113" queryTableFieldId="114"/>
    <tableColumn id="115" xr3:uid="{321F121E-0E74-44BF-B4A6-2096520B3B6A}" uniqueName="115" name="Column114" queryTableFieldId="115"/>
    <tableColumn id="116" xr3:uid="{B046AE6D-B86D-464A-AAB9-8BBD1F56CA8B}" uniqueName="116" name="Column115" queryTableFieldId="116"/>
    <tableColumn id="117" xr3:uid="{2194B7AF-6A52-40AC-A4F0-763888175A0B}" uniqueName="117" name="Column116" queryTableFieldId="117"/>
    <tableColumn id="118" xr3:uid="{05F120E8-BFE2-4FFE-9A67-03AEF6D54A60}" uniqueName="118" name="Column117" queryTableFieldId="118"/>
    <tableColumn id="119" xr3:uid="{596D6D18-4624-43E1-8FB0-9BC06C63E585}" uniqueName="119" name="Column118" queryTableFieldId="119"/>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6.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8.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upload.wikimedia.org/wikipedia/commons/thumb/b/b3/Bandera_de_Bolivia_%28Estado%29.svg/1280px-Bandera_de_Bolivia_%28Estado%29.svg.png"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youtu.be/QE5L2yVHpa0" TargetMode="External"/><Relationship Id="rId1" Type="http://schemas.openxmlformats.org/officeDocument/2006/relationships/hyperlink" Target="https://www.youtube.com/c/aprendizdeexcel"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10.xm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E1B8-A243-44C0-B4B0-5970FA24A769}">
  <sheetPr codeName="Hoja1"/>
  <dimension ref="B1:M37"/>
  <sheetViews>
    <sheetView showGridLines="0" zoomScaleNormal="100" workbookViewId="0">
      <selection activeCell="E15" sqref="E15"/>
    </sheetView>
  </sheetViews>
  <sheetFormatPr baseColWidth="10" defaultRowHeight="15" x14ac:dyDescent="0.25"/>
  <cols>
    <col min="2" max="2" width="45" customWidth="1"/>
    <col min="3" max="3" width="8.5703125" customWidth="1"/>
    <col min="4" max="4" width="10.85546875" customWidth="1"/>
    <col min="5" max="5" width="29.7109375" customWidth="1"/>
    <col min="6" max="6" width="8.5703125" customWidth="1"/>
    <col min="7" max="7" width="23.5703125" customWidth="1"/>
    <col min="8" max="8" width="8.5703125" customWidth="1"/>
    <col min="9" max="9" width="20" customWidth="1"/>
    <col min="10" max="10" width="8.7109375" customWidth="1"/>
    <col min="11" max="11" width="12" customWidth="1"/>
  </cols>
  <sheetData>
    <row r="1" spans="2:13" ht="27" x14ac:dyDescent="0.5">
      <c r="B1" s="265" t="s">
        <v>177</v>
      </c>
      <c r="C1" s="265"/>
      <c r="D1" s="265"/>
      <c r="E1" s="265"/>
      <c r="F1" s="265"/>
      <c r="G1" s="265"/>
      <c r="H1" s="265"/>
      <c r="I1" s="265"/>
      <c r="J1" s="265"/>
      <c r="K1" s="265"/>
      <c r="L1" s="265"/>
    </row>
    <row r="3" spans="2:13" ht="43.5" customHeight="1" x14ac:dyDescent="0.25">
      <c r="B3" s="266" t="s">
        <v>65</v>
      </c>
      <c r="C3" s="266"/>
      <c r="D3" s="266"/>
      <c r="E3" s="266"/>
      <c r="F3" s="266"/>
      <c r="G3" s="266"/>
    </row>
    <row r="4" spans="2:13" ht="15.75" thickBot="1" x14ac:dyDescent="0.3"/>
    <row r="5" spans="2:13" ht="15.75" thickBot="1" x14ac:dyDescent="0.3">
      <c r="B5" s="86"/>
      <c r="C5" s="87" t="s">
        <v>66</v>
      </c>
      <c r="D5" s="87" t="s">
        <v>67</v>
      </c>
      <c r="G5" s="267" t="s">
        <v>68</v>
      </c>
      <c r="H5" s="268"/>
      <c r="I5" s="268"/>
      <c r="J5" s="268"/>
      <c r="K5" s="268"/>
      <c r="L5" s="269"/>
    </row>
    <row r="6" spans="2:13" ht="15.75" thickBot="1" x14ac:dyDescent="0.3">
      <c r="B6" s="89" t="s">
        <v>69</v>
      </c>
      <c r="C6" s="90">
        <v>5</v>
      </c>
      <c r="D6" s="90">
        <f>+C6*24</f>
        <v>120</v>
      </c>
      <c r="E6" s="127"/>
      <c r="G6" s="116" t="s">
        <v>70</v>
      </c>
      <c r="H6" s="117"/>
      <c r="I6" s="116" t="s">
        <v>71</v>
      </c>
      <c r="J6" s="117"/>
      <c r="K6" s="116" t="s">
        <v>72</v>
      </c>
      <c r="L6" s="117"/>
      <c r="M6" s="88"/>
    </row>
    <row r="7" spans="2:13" x14ac:dyDescent="0.25">
      <c r="B7" s="91" t="s">
        <v>73</v>
      </c>
      <c r="C7" s="92">
        <v>0</v>
      </c>
      <c r="D7" s="90">
        <f>+C7*24</f>
        <v>0</v>
      </c>
      <c r="E7" s="127"/>
      <c r="G7" s="111" t="s">
        <v>74</v>
      </c>
      <c r="H7" s="93">
        <v>1</v>
      </c>
      <c r="I7" s="111" t="s">
        <v>74</v>
      </c>
      <c r="J7" s="93">
        <v>1</v>
      </c>
      <c r="K7" s="111" t="s">
        <v>74</v>
      </c>
      <c r="L7" s="93">
        <v>1</v>
      </c>
    </row>
    <row r="8" spans="2:13" ht="15.75" thickBot="1" x14ac:dyDescent="0.3">
      <c r="B8" s="94" t="s">
        <v>75</v>
      </c>
      <c r="C8" s="95">
        <v>5</v>
      </c>
      <c r="D8" s="95">
        <f>+D6</f>
        <v>120</v>
      </c>
      <c r="E8" s="127"/>
      <c r="G8" s="111" t="s">
        <v>76</v>
      </c>
      <c r="H8" s="93">
        <v>0</v>
      </c>
      <c r="I8" s="111" t="s">
        <v>76</v>
      </c>
      <c r="J8" s="93">
        <v>0</v>
      </c>
      <c r="K8" s="111" t="s">
        <v>76</v>
      </c>
      <c r="L8" s="93">
        <v>0</v>
      </c>
    </row>
    <row r="9" spans="2:13" ht="15.75" thickBot="1" x14ac:dyDescent="0.3">
      <c r="B9" s="96" t="s">
        <v>80</v>
      </c>
      <c r="C9" s="90">
        <v>5</v>
      </c>
      <c r="D9" s="90">
        <f>+C9*4</f>
        <v>20</v>
      </c>
      <c r="E9" s="127"/>
      <c r="G9" s="111" t="s">
        <v>77</v>
      </c>
      <c r="H9" s="93">
        <v>0</v>
      </c>
      <c r="I9" s="111" t="s">
        <v>77</v>
      </c>
      <c r="J9" s="93">
        <v>0</v>
      </c>
      <c r="K9" s="111" t="s">
        <v>77</v>
      </c>
      <c r="L9" s="93">
        <v>0</v>
      </c>
    </row>
    <row r="10" spans="2:13" x14ac:dyDescent="0.25">
      <c r="B10" s="97" t="s">
        <v>82</v>
      </c>
      <c r="C10" s="92">
        <f>+C7*2</f>
        <v>0</v>
      </c>
      <c r="D10" s="90">
        <f>+C10*24</f>
        <v>0</v>
      </c>
      <c r="E10" s="127"/>
      <c r="G10" s="111" t="s">
        <v>78</v>
      </c>
      <c r="H10" s="93">
        <v>0</v>
      </c>
      <c r="I10" s="111" t="s">
        <v>78</v>
      </c>
      <c r="J10" s="93">
        <v>0</v>
      </c>
      <c r="K10" s="111" t="s">
        <v>78</v>
      </c>
      <c r="L10" s="93">
        <v>0</v>
      </c>
    </row>
    <row r="11" spans="2:13" ht="15.75" thickBot="1" x14ac:dyDescent="0.3">
      <c r="B11" s="100" t="s">
        <v>84</v>
      </c>
      <c r="C11" s="95">
        <v>5</v>
      </c>
      <c r="D11" s="95">
        <f>+D9</f>
        <v>20</v>
      </c>
      <c r="E11" s="127"/>
      <c r="G11" s="111" t="s">
        <v>79</v>
      </c>
      <c r="H11" s="93">
        <v>0</v>
      </c>
      <c r="I11" s="111" t="s">
        <v>79</v>
      </c>
      <c r="J11" s="93">
        <v>0</v>
      </c>
      <c r="K11" s="111" t="s">
        <v>79</v>
      </c>
      <c r="L11" s="93">
        <v>0</v>
      </c>
    </row>
    <row r="12" spans="2:13" ht="15.75" thickBot="1" x14ac:dyDescent="0.3">
      <c r="B12" s="101" t="s">
        <v>85</v>
      </c>
      <c r="C12" s="90">
        <v>5</v>
      </c>
      <c r="D12" s="90">
        <f>+C12*2</f>
        <v>10</v>
      </c>
      <c r="E12" s="127"/>
      <c r="G12" s="111" t="s">
        <v>81</v>
      </c>
      <c r="H12" s="93">
        <v>0</v>
      </c>
      <c r="I12" s="111" t="s">
        <v>81</v>
      </c>
      <c r="J12" s="93">
        <v>0</v>
      </c>
      <c r="K12" s="111" t="s">
        <v>81</v>
      </c>
      <c r="L12" s="93">
        <v>0</v>
      </c>
    </row>
    <row r="13" spans="2:13" ht="15.75" thickBot="1" x14ac:dyDescent="0.3">
      <c r="B13" s="102" t="s">
        <v>86</v>
      </c>
      <c r="C13" s="92">
        <f>C10*2</f>
        <v>0</v>
      </c>
      <c r="D13" s="90">
        <f>+C13*24</f>
        <v>0</v>
      </c>
      <c r="E13" s="127"/>
      <c r="G13" s="112" t="s">
        <v>83</v>
      </c>
      <c r="H13" s="98">
        <v>0</v>
      </c>
      <c r="I13" s="112"/>
      <c r="J13" s="98"/>
      <c r="K13" s="112"/>
      <c r="L13" s="99"/>
    </row>
    <row r="14" spans="2:13" ht="15.75" thickBot="1" x14ac:dyDescent="0.3">
      <c r="B14" s="103" t="s">
        <v>87</v>
      </c>
      <c r="C14" s="95">
        <v>5</v>
      </c>
      <c r="D14" s="95">
        <f>+D12</f>
        <v>10</v>
      </c>
      <c r="E14" s="127"/>
      <c r="G14" s="111" t="s">
        <v>98</v>
      </c>
      <c r="H14" s="114">
        <f>SUM(H7:H12)+H13*6</f>
        <v>1</v>
      </c>
      <c r="I14" s="111" t="s">
        <v>98</v>
      </c>
      <c r="J14" s="114">
        <f>SUM(J7:J12)</f>
        <v>1</v>
      </c>
      <c r="K14" s="111" t="s">
        <v>98</v>
      </c>
      <c r="L14" s="114">
        <f>SUM(L7:L12)</f>
        <v>1</v>
      </c>
    </row>
    <row r="15" spans="2:13" ht="15.75" thickBot="1" x14ac:dyDescent="0.3">
      <c r="B15" s="104" t="s">
        <v>88</v>
      </c>
      <c r="C15" s="90">
        <v>5</v>
      </c>
      <c r="D15" s="90">
        <f>+C15*2</f>
        <v>10</v>
      </c>
      <c r="E15" s="127"/>
    </row>
    <row r="16" spans="2:13" x14ac:dyDescent="0.25">
      <c r="B16" s="105" t="s">
        <v>89</v>
      </c>
      <c r="C16" s="92">
        <f>+C13*2</f>
        <v>0</v>
      </c>
      <c r="D16" s="90">
        <f>+C16*24</f>
        <v>0</v>
      </c>
      <c r="E16" s="127"/>
    </row>
    <row r="17" spans="2:5" ht="15.75" thickBot="1" x14ac:dyDescent="0.3">
      <c r="B17" s="106" t="s">
        <v>90</v>
      </c>
      <c r="C17" s="95">
        <v>5</v>
      </c>
      <c r="D17" s="95">
        <f>+D15</f>
        <v>10</v>
      </c>
      <c r="E17" s="127"/>
    </row>
    <row r="18" spans="2:5" x14ac:dyDescent="0.25">
      <c r="B18" s="253" t="s">
        <v>105</v>
      </c>
      <c r="C18" s="107">
        <v>15</v>
      </c>
      <c r="D18" s="90">
        <f>+C18*4</f>
        <v>60</v>
      </c>
      <c r="E18" s="127"/>
    </row>
    <row r="19" spans="2:5" x14ac:dyDescent="0.25">
      <c r="B19" s="254" t="s">
        <v>91</v>
      </c>
      <c r="C19" s="108">
        <v>20</v>
      </c>
      <c r="D19" s="92">
        <f>+C19*8</f>
        <v>160</v>
      </c>
      <c r="E19" s="127"/>
    </row>
    <row r="20" spans="2:5" x14ac:dyDescent="0.25">
      <c r="B20" s="254" t="s">
        <v>92</v>
      </c>
      <c r="C20" s="108">
        <v>25</v>
      </c>
      <c r="D20" s="92">
        <f>+C20*4</f>
        <v>100</v>
      </c>
      <c r="E20" s="127"/>
    </row>
    <row r="21" spans="2:5" x14ac:dyDescent="0.25">
      <c r="B21" s="254" t="s">
        <v>93</v>
      </c>
      <c r="C21" s="108">
        <v>30</v>
      </c>
      <c r="D21" s="92">
        <f>+C21*2</f>
        <v>60</v>
      </c>
      <c r="E21" s="127"/>
    </row>
    <row r="22" spans="2:5" ht="15.75" thickBot="1" x14ac:dyDescent="0.3">
      <c r="B22" s="255" t="s">
        <v>94</v>
      </c>
      <c r="C22" s="109">
        <v>50</v>
      </c>
      <c r="D22" s="95">
        <f t="shared" ref="D22:D27" si="0">+C22</f>
        <v>50</v>
      </c>
      <c r="E22" s="127"/>
    </row>
    <row r="23" spans="2:5" ht="15.75" thickBot="1" x14ac:dyDescent="0.3">
      <c r="B23" s="262" t="s">
        <v>195</v>
      </c>
      <c r="C23" s="109">
        <v>10</v>
      </c>
      <c r="D23" s="95">
        <f t="shared" si="0"/>
        <v>10</v>
      </c>
      <c r="E23" s="262" t="s">
        <v>95</v>
      </c>
    </row>
    <row r="24" spans="2:5" ht="15.75" thickBot="1" x14ac:dyDescent="0.3">
      <c r="B24" s="262" t="s">
        <v>196</v>
      </c>
      <c r="C24" s="109">
        <v>10</v>
      </c>
      <c r="D24" s="95">
        <f t="shared" si="0"/>
        <v>10</v>
      </c>
      <c r="E24" s="262" t="s">
        <v>95</v>
      </c>
    </row>
    <row r="25" spans="2:5" ht="15.75" thickBot="1" x14ac:dyDescent="0.3">
      <c r="B25" s="262" t="s">
        <v>197</v>
      </c>
      <c r="C25" s="109">
        <v>10</v>
      </c>
      <c r="D25" s="95">
        <f t="shared" si="0"/>
        <v>10</v>
      </c>
      <c r="E25" s="262" t="s">
        <v>95</v>
      </c>
    </row>
    <row r="26" spans="2:5" ht="15.75" thickBot="1" x14ac:dyDescent="0.3">
      <c r="B26" s="262" t="s">
        <v>198</v>
      </c>
      <c r="C26" s="109">
        <v>10</v>
      </c>
      <c r="D26" s="95">
        <f t="shared" si="0"/>
        <v>10</v>
      </c>
      <c r="E26" s="262" t="s">
        <v>95</v>
      </c>
    </row>
    <row r="27" spans="2:5" ht="15.75" thickBot="1" x14ac:dyDescent="0.3">
      <c r="B27" s="262" t="s">
        <v>199</v>
      </c>
      <c r="C27" s="109">
        <v>10</v>
      </c>
      <c r="D27" s="95">
        <f t="shared" si="0"/>
        <v>10</v>
      </c>
      <c r="E27" s="262" t="s">
        <v>95</v>
      </c>
    </row>
    <row r="32" spans="2:5" ht="15.75" thickBot="1" x14ac:dyDescent="0.3"/>
    <row r="33" spans="2:7" ht="15.75" thickBot="1" x14ac:dyDescent="0.3">
      <c r="B33" s="113" t="s">
        <v>95</v>
      </c>
      <c r="C33" s="270" t="s">
        <v>95</v>
      </c>
      <c r="D33" s="271"/>
      <c r="E33" s="271"/>
      <c r="F33" s="271"/>
      <c r="G33" s="272"/>
    </row>
    <row r="34" spans="2:7" ht="15.75" thickBot="1" x14ac:dyDescent="0.3">
      <c r="B34" s="110"/>
    </row>
    <row r="35" spans="2:7" ht="15.75" thickBot="1" x14ac:dyDescent="0.3">
      <c r="B35" s="113" t="s">
        <v>96</v>
      </c>
      <c r="C35" s="270"/>
      <c r="D35" s="271"/>
      <c r="E35" s="271"/>
      <c r="F35" s="271"/>
      <c r="G35" s="272"/>
    </row>
    <row r="36" spans="2:7" ht="15.75" thickBot="1" x14ac:dyDescent="0.3"/>
    <row r="37" spans="2:7" ht="15.75" thickBot="1" x14ac:dyDescent="0.3">
      <c r="B37" s="113" t="s">
        <v>97</v>
      </c>
      <c r="C37" s="263"/>
      <c r="D37" s="264"/>
      <c r="F37" s="113" t="s">
        <v>176</v>
      </c>
      <c r="G37" s="243">
        <v>-4</v>
      </c>
    </row>
  </sheetData>
  <mergeCells count="6">
    <mergeCell ref="C37:D37"/>
    <mergeCell ref="B1:L1"/>
    <mergeCell ref="B3:G3"/>
    <mergeCell ref="G5:L5"/>
    <mergeCell ref="C33:G33"/>
    <mergeCell ref="C35:G35"/>
  </mergeCells>
  <pageMargins left="0.7" right="0.7" top="0.75" bottom="0.75" header="0.3" footer="0.3"/>
  <pageSetup paperSize="9" orientation="portrait" r:id="rId1"/>
  <ignoredErrors>
    <ignoredError sqref="D19" formula="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6D5D0-516A-4B7C-997B-79C8D965D5AF}">
  <sheetPr codeName="Hoja1"/>
  <dimension ref="B1:AU26"/>
  <sheetViews>
    <sheetView showGridLines="0" zoomScaleNormal="100" workbookViewId="0">
      <selection activeCell="N26" sqref="N26"/>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13</v>
      </c>
      <c r="AE5" s="53"/>
      <c r="AF5" s="53"/>
      <c r="AG5" s="53"/>
      <c r="AH5" s="53"/>
      <c r="AI5" s="53"/>
      <c r="AJ5" s="53"/>
      <c r="AK5" s="53"/>
      <c r="AL5" s="53"/>
      <c r="AM5" s="53"/>
      <c r="AN5" s="53"/>
      <c r="AO5" s="53"/>
      <c r="AP5" s="53"/>
      <c r="AQ5" s="53"/>
      <c r="AR5" s="245">
        <f>+VLOOKUP(AR7,$AD$9:$AF$15,3,0)</f>
        <v>6</v>
      </c>
      <c r="AS5" s="245">
        <f>+VLOOKUP(AS7,$AD$9:$AF$15,3,0)</f>
        <v>1</v>
      </c>
      <c r="AT5" s="245">
        <f>+VLOOKUP(AT7,$AD$9:$AF$15,3,0)</f>
        <v>1</v>
      </c>
      <c r="AU5" s="245">
        <f>+VLOOKUP(AU7,$AD$9:$AF$15,3,0)</f>
        <v>3</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Argentina</v>
      </c>
      <c r="AS7" s="250" t="str">
        <f>+AD11</f>
        <v>Perú</v>
      </c>
      <c r="AT7" s="250" t="str">
        <f>+AD13</f>
        <v>Chile</v>
      </c>
      <c r="AU7" s="250" t="str">
        <f>+AD15</f>
        <v>Canadá</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1</v>
      </c>
      <c r="C9" s="28">
        <f>+VLOOKUP(B9,Aux!F:AB,4,0)</f>
        <v>45463.833333333336</v>
      </c>
      <c r="D9" s="29">
        <f>+VLOOKUP(B9,Aux!F:AB,4,0)</f>
        <v>45463.833333333336</v>
      </c>
      <c r="E9" s="169"/>
      <c r="F9" s="169" t="e" vm="1">
        <f>IFERROR(VLOOKUP(G9,Aux!$A:$C,3,0),"")</f>
        <v>#VALUE!</v>
      </c>
      <c r="G9" s="30" t="str">
        <f>+VLOOKUP(B9,Aux!F:S,5,0)</f>
        <v>Argentina</v>
      </c>
      <c r="H9" s="258">
        <v>2</v>
      </c>
      <c r="I9" s="257" t="s">
        <v>41</v>
      </c>
      <c r="J9" s="258">
        <v>0</v>
      </c>
      <c r="K9" s="38" t="str">
        <f>+VLOOKUP(B9,Aux!F:S,6,0)</f>
        <v>Canadá</v>
      </c>
      <c r="L9" s="169" t="e" vm="2">
        <f>IFERROR(VLOOKUP(K9,Aux!$A:$C,3,0),"")</f>
        <v>#VALUE!</v>
      </c>
      <c r="M9" s="38"/>
      <c r="N9" s="46" t="str">
        <f>+_xlfn.XLOOKUP(B9,Aux!F:F,Aux!L:L)</f>
        <v>Mercedes-Benz Stadium - ATLANTA, GA</v>
      </c>
      <c r="O9"/>
      <c r="P9" s="156" t="str">
        <f>+INDEX($AD$9:$AD$16,MATCH(1,$AO$9:$AO$15,0))</f>
        <v>Argentina</v>
      </c>
      <c r="Q9" s="157" t="e" vm="1">
        <f>IFERROR(VLOOKUP(P9,Aux!A:C,3,0),"")</f>
        <v>#VALUE!</v>
      </c>
      <c r="R9" s="158"/>
      <c r="S9" s="159">
        <f>+VLOOKUP($P9,$AD$9:$AK$15,3,0)</f>
        <v>6</v>
      </c>
      <c r="T9" s="160">
        <f>+VLOOKUP($P9,$AD$9:$AK$15,4,0)</f>
        <v>2</v>
      </c>
      <c r="U9" s="160">
        <f>+VLOOKUP($P9,$AD$9:$AK$15,5,0)</f>
        <v>0</v>
      </c>
      <c r="V9" s="160">
        <f>+VLOOKUP($P9,$AD$9:$AK$15,6,0)</f>
        <v>0</v>
      </c>
      <c r="W9" s="161">
        <f>+VLOOKUP($P9,$AD$9:$AK$15,7,0)</f>
        <v>3</v>
      </c>
      <c r="X9" s="161">
        <f>+VLOOKUP($P9,$AD$9:$AK$15,8,0)</f>
        <v>0</v>
      </c>
      <c r="Y9" s="161">
        <f>+W9-X9</f>
        <v>3</v>
      </c>
      <c r="Z9" s="60"/>
      <c r="AA9" s="57"/>
      <c r="AB9" s="53"/>
      <c r="AC9" s="53">
        <v>1</v>
      </c>
      <c r="AD9" s="251" t="str">
        <f>+VLOOKUP($AD$5&amp;AC9,Aux!S:T,2,0)</f>
        <v>Argentina</v>
      </c>
      <c r="AE9" s="53">
        <f>+AG9+AH9+AI9</f>
        <v>2</v>
      </c>
      <c r="AF9" s="53">
        <f>+AG9*3+AH9</f>
        <v>6</v>
      </c>
      <c r="AG9" s="53" cm="1">
        <f t="array" ref="AG9">SUM(($G$9:$G$22=$AD9)*($H$9:$H$22&gt;$J$9:$J$22)+($K$9:$K$22=$AD9)*($H$9:$H$22&lt;$J$9:$J$22))</f>
        <v>2</v>
      </c>
      <c r="AH9" s="53" cm="1">
        <f t="array" ref="AH9">SUM(($G$9:$G$22=$AD9)*($H$9:$H$22=$J$9:$J$22)*($H$9:$H$22&lt;&gt;"")+($K$9:$K$22=$AD9)*($H$9:$H$22=$J$9:$J$22)*($H$9:$H$22&lt;&gt;""))</f>
        <v>0</v>
      </c>
      <c r="AI9" s="53" cm="1">
        <f t="array" ref="AI9">SUM(($G$9:$G$22=$AD9)*($H$9:$H$22&lt;$J$9:$J$22)+($K$9:$K$22=$AD9)*($H$9:$H$22&gt;$J$9:$J$22))</f>
        <v>0</v>
      </c>
      <c r="AJ9" s="53" cm="1">
        <f t="array" ref="AJ9">SUM(($G$9:$G$22=$AD9)*($H$9:$H$22)+($K$9:$K$22=$AD9)*($J$9:$J$22))</f>
        <v>3</v>
      </c>
      <c r="AK9" s="53" cm="1">
        <f t="array" ref="AK9">SUM(($G$9:$G$22=$AD9)*($J$9:$J$22)+($K$9:$K$22=$AD9)*($H$9:$H$22))</f>
        <v>0</v>
      </c>
      <c r="AL9" s="252">
        <f>+SUMIFS($AR9:$AU9,$AR$5:$AU$5,AF9)</f>
        <v>0</v>
      </c>
      <c r="AM9" s="252">
        <f>+AJ9-AK9</f>
        <v>3</v>
      </c>
      <c r="AN9" s="53">
        <f>+_xlfn.RANK.EQ(AF9,$AF$9:$AF$15)+_xlfn.RANK.EQ(AM9,$AM$9:$AM$15)/10+_xlfn.RANK.EQ(AJ9,$AJ$9:$AJ$15)/100+_xlfn.RANK.EQ(AL9,$AL$9:$AL$15)/1000+ROW()/1000000</f>
        <v>1.1130089999999999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301</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2</v>
      </c>
      <c r="C11" s="28">
        <f>+VLOOKUP(B11,Aux!F:AB,4,0)</f>
        <v>45464.833333333336</v>
      </c>
      <c r="D11" s="29">
        <f>+VLOOKUP(B11,Aux!F:AB,4,0)</f>
        <v>45464.833333333336</v>
      </c>
      <c r="E11" s="169"/>
      <c r="F11" s="169" t="e" vm="3">
        <f>IFERROR(VLOOKUP(G11,Aux!$A:$C,3,0),"")</f>
        <v>#VALUE!</v>
      </c>
      <c r="G11" s="30" t="str">
        <f>+VLOOKUP(B11,Aux!F:S,5,0)</f>
        <v>Perú</v>
      </c>
      <c r="H11" s="258">
        <v>0</v>
      </c>
      <c r="I11" s="257" t="s">
        <v>41</v>
      </c>
      <c r="J11" s="258">
        <v>0</v>
      </c>
      <c r="K11" s="38" t="str">
        <f>+VLOOKUP(B11,Aux!F:S,6,0)</f>
        <v>Chile</v>
      </c>
      <c r="L11" s="169" t="e" vm="4">
        <f>IFERROR(VLOOKUP(K11,Aux!$A:$C,3,0),"")</f>
        <v>#VALUE!</v>
      </c>
      <c r="M11" s="38"/>
      <c r="N11" s="46" t="str">
        <f>+_xlfn.XLOOKUP(B11,Aux!F:F,Aux!L:L)</f>
        <v>AT&amp;T Stadium - ARLINGTON, TX</v>
      </c>
      <c r="O11"/>
      <c r="P11" s="156" t="str">
        <f>+INDEX($AD$9:$AD$16,MATCH(2,$AO$9:$AO$15,0))</f>
        <v>Canadá</v>
      </c>
      <c r="Q11" s="157" t="e" vm="2">
        <f>IFERROR(VLOOKUP(P11,Aux!A:C,3,0),"")</f>
        <v>#VALUE!</v>
      </c>
      <c r="R11" s="158"/>
      <c r="S11" s="159">
        <f>+VLOOKUP($P11,$AD$9:$AK$15,3,0)</f>
        <v>3</v>
      </c>
      <c r="T11" s="160">
        <f>+VLOOKUP($P11,$AD$9:$AK$15,4,0)</f>
        <v>1</v>
      </c>
      <c r="U11" s="160">
        <f>+VLOOKUP($P11,$AD$9:$AK$15,5,0)</f>
        <v>0</v>
      </c>
      <c r="V11" s="160">
        <f>+VLOOKUP($P11,$AD$9:$AK$15,6,0)</f>
        <v>1</v>
      </c>
      <c r="W11" s="161">
        <f>+VLOOKUP($P11,$AD$9:$AK$15,7,0)</f>
        <v>1</v>
      </c>
      <c r="X11" s="161">
        <f>+VLOOKUP($P11,$AD$9:$AK$15,8,0)</f>
        <v>2</v>
      </c>
      <c r="Y11" s="161">
        <f>+W11-X11</f>
        <v>-1</v>
      </c>
      <c r="Z11" s="60"/>
      <c r="AA11" s="59"/>
      <c r="AB11" s="245"/>
      <c r="AC11" s="53">
        <v>2</v>
      </c>
      <c r="AD11" s="251" t="str">
        <f>+VLOOKUP($AD$5&amp;AC11,Aux!S:T,2,0)</f>
        <v>Perú</v>
      </c>
      <c r="AE11" s="53">
        <f t="shared" ref="AE11:AE15" si="0">+AG11+AH11+AI11</f>
        <v>2</v>
      </c>
      <c r="AF11" s="53">
        <f t="shared" ref="AF11:AF15" si="1">+AG11*3+AH11</f>
        <v>1</v>
      </c>
      <c r="AG11" s="53" cm="1">
        <f t="array" ref="AG11">SUM(($G$9:$G$22=$AD11)*($H$9:$H$22&gt;$J$9:$J$22)+($K$9:$K$22=$AD11)*($H$9:$H$22&lt;$J$9:$J$22))</f>
        <v>0</v>
      </c>
      <c r="AH11" s="53" cm="1">
        <f t="array" ref="AH11">SUM(($G$9:$G$22=$AD11)*($H$9:$H$22=$J$9:$J$22)*($H$9:$H$22&lt;&gt;"")+($K$9:$K$22=$AD11)*($H$9:$H$22=$J$9:$J$22)*($H$9:$H$22&lt;&gt;""))</f>
        <v>1</v>
      </c>
      <c r="AI11" s="53" cm="1">
        <f t="array" ref="AI11">SUM(($G$9:$G$22=$AD11)*($H$9:$H$22&lt;$J$9:$J$22)+($K$9:$K$22=$AD11)*($H$9:$H$22&gt;$J$9:$J$22))</f>
        <v>1</v>
      </c>
      <c r="AJ11" s="53" cm="1">
        <f t="array" ref="AJ11">SUM(($G$9:$G$22=$AD11)*($H$9:$H$22)+($K$9:$K$22=$AD11)*($J$9:$J$22))</f>
        <v>0</v>
      </c>
      <c r="AK11" s="53" cm="1">
        <f t="array" ref="AK11">SUM(($G$9:$G$22=$AD11)*($J$9:$J$22)+($K$9:$K$22=$AD11)*($H$9:$H$22))</f>
        <v>1</v>
      </c>
      <c r="AL11" s="252">
        <f>+SUMIFS($AR11:$AU11,$AR$5:$AU$5,AF11)</f>
        <v>100</v>
      </c>
      <c r="AM11" s="252">
        <f>+AJ11-AK11</f>
        <v>-1</v>
      </c>
      <c r="AN11" s="53">
        <f>+_xlfn.RANK.EQ(AF11,$AF$9:$AF$15)+_xlfn.RANK.EQ(AM11,$AM$9:$AM$15)/10+_xlfn.RANK.EQ(AJ11,$AJ$9:$AJ$15)/100+_xlfn.RANK.EQ(AL11,$AL$9:$AL$15)/1000+ROW()/1000000</f>
        <v>3.2310110000000001</v>
      </c>
      <c r="AO11" s="53">
        <f t="shared" ref="AO11:AO15" si="2">+_xlfn.RANK.EQ(AN11,$AN$9:$AN$15,1)</f>
        <v>3</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9</v>
      </c>
      <c r="C13" s="28">
        <f>+VLOOKUP(B13,Aux!F:AB,4,0)</f>
        <v>45468.750000000007</v>
      </c>
      <c r="D13" s="29">
        <f>+VLOOKUP(B13,Aux!F:AB,4,0)</f>
        <v>45468.750000000007</v>
      </c>
      <c r="E13" s="169"/>
      <c r="F13" s="169" t="e" vm="3">
        <f>IFERROR(VLOOKUP(G13,Aux!$A:$C,3,0),"")</f>
        <v>#VALUE!</v>
      </c>
      <c r="G13" s="30" t="str">
        <f>+VLOOKUP(B13,Aux!F:S,5,0)</f>
        <v>Perú</v>
      </c>
      <c r="H13" s="258">
        <v>0</v>
      </c>
      <c r="I13" s="257" t="s">
        <v>41</v>
      </c>
      <c r="J13" s="258">
        <v>1</v>
      </c>
      <c r="K13" s="38" t="str">
        <f>+VLOOKUP(B13,Aux!F:S,6,0)</f>
        <v>Canadá</v>
      </c>
      <c r="L13" s="169" t="e" vm="2">
        <f>IFERROR(VLOOKUP(K13,Aux!$A:$C,3,0),"")</f>
        <v>#VALUE!</v>
      </c>
      <c r="M13" s="38"/>
      <c r="N13" s="46" t="str">
        <f>+_xlfn.XLOOKUP(B13,Aux!F:F,Aux!L:L)</f>
        <v>Children's Mercy Park - KANSAS CITY, KS</v>
      </c>
      <c r="O13"/>
      <c r="P13" s="156" t="str">
        <f>+INDEX($AD$9:$AD$16,MATCH(3,$AO$9:$AO$15,0))</f>
        <v>Perú</v>
      </c>
      <c r="Q13" s="157" t="e" vm="3">
        <f>IFERROR(VLOOKUP(P13,Aux!A:C,3,0),"")</f>
        <v>#VALUE!</v>
      </c>
      <c r="R13" s="158"/>
      <c r="S13" s="159">
        <f>+VLOOKUP($P13,$AD$9:$AK$15,3,0)</f>
        <v>1</v>
      </c>
      <c r="T13" s="160">
        <f>+VLOOKUP($P13,$AD$9:$AK$15,4,0)</f>
        <v>0</v>
      </c>
      <c r="U13" s="160">
        <f>+VLOOKUP($P13,$AD$9:$AK$15,5,0)</f>
        <v>1</v>
      </c>
      <c r="V13" s="160">
        <f>+VLOOKUP($P13,$AD$9:$AK$15,6,0)</f>
        <v>1</v>
      </c>
      <c r="W13" s="161">
        <f>+VLOOKUP($P13,$AD$9:$AK$15,7,0)</f>
        <v>0</v>
      </c>
      <c r="X13" s="161">
        <f>+VLOOKUP($P13,$AD$9:$AK$15,8,0)</f>
        <v>1</v>
      </c>
      <c r="Y13" s="161">
        <f>+W13-X13</f>
        <v>-1</v>
      </c>
      <c r="Z13" s="60"/>
      <c r="AA13" s="57"/>
      <c r="AB13" s="53"/>
      <c r="AC13" s="53">
        <v>3</v>
      </c>
      <c r="AD13" s="251" t="str">
        <f>+VLOOKUP($AD$5&amp;AC13,Aux!S:T,2,0)</f>
        <v>Chile</v>
      </c>
      <c r="AE13" s="53">
        <f t="shared" si="0"/>
        <v>2</v>
      </c>
      <c r="AF13" s="53">
        <f t="shared" si="1"/>
        <v>1</v>
      </c>
      <c r="AG13" s="53" cm="1">
        <f t="array" ref="AG13">SUM(($G$9:$G$22=$AD13)*($H$9:$H$22&gt;$J$9:$J$22)+($K$9:$K$22=$AD13)*($H$9:$H$22&lt;$J$9:$J$22))</f>
        <v>0</v>
      </c>
      <c r="AH13" s="53" cm="1">
        <f t="array" ref="AH13">SUM(($G$9:$G$22=$AD13)*($H$9:$H$22=$J$9:$J$22)*($H$9:$H$22&lt;&gt;"")+($K$9:$K$22=$AD13)*($H$9:$H$22=$J$9:$J$22)*($H$9:$H$22&lt;&gt;""))</f>
        <v>1</v>
      </c>
      <c r="AI13" s="53" cm="1">
        <f t="array" ref="AI13">SUM(($G$9:$G$22=$AD13)*($H$9:$H$22&lt;$J$9:$J$22)+($K$9:$K$22=$AD13)*($H$9:$H$22&gt;$J$9:$J$22))</f>
        <v>1</v>
      </c>
      <c r="AJ13" s="53" cm="1">
        <f t="array" ref="AJ13">SUM(($G$9:$G$22=$AD13)*($H$9:$H$22)+($K$9:$K$22=$AD13)*($J$9:$J$22))</f>
        <v>0</v>
      </c>
      <c r="AK13" s="53" cm="1">
        <f t="array" ref="AK13">SUM(($G$9:$G$22=$AD13)*($J$9:$J$22)+($K$9:$K$22=$AD13)*($H$9:$H$22))</f>
        <v>1</v>
      </c>
      <c r="AL13" s="252">
        <f>+SUMIFS($AR13:$AU13,$AR$5:$AU$5,AF13)</f>
        <v>100</v>
      </c>
      <c r="AM13" s="252">
        <f>+AJ13-AK13</f>
        <v>-1</v>
      </c>
      <c r="AN13" s="53">
        <f>+_xlfn.RANK.EQ(AF13,$AF$9:$AF$15)+_xlfn.RANK.EQ(AM13,$AM$9:$AM$15)/10+_xlfn.RANK.EQ(AJ13,$AJ$9:$AJ$15)/100+_xlfn.RANK.EQ(AL13,$AL$9:$AL$15)/1000+ROW()/1000000</f>
        <v>3.2310129999999999</v>
      </c>
      <c r="AO13" s="53">
        <f t="shared" si="2"/>
        <v>4</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10</v>
      </c>
      <c r="C15" s="28">
        <f>+VLOOKUP(B15,Aux!F:AB,4,0)</f>
        <v>45468.875</v>
      </c>
      <c r="D15" s="29">
        <f>+VLOOKUP(B15,Aux!F:AB,4,0)</f>
        <v>45468.875</v>
      </c>
      <c r="E15" s="169"/>
      <c r="F15" s="169" t="e" vm="4">
        <f>IFERROR(VLOOKUP(G15,Aux!$A:$C,3,0),"")</f>
        <v>#VALUE!</v>
      </c>
      <c r="G15" s="30" t="str">
        <f>+VLOOKUP(B15,Aux!F:S,5,0)</f>
        <v>Chile</v>
      </c>
      <c r="H15" s="258">
        <v>0</v>
      </c>
      <c r="I15" s="257" t="s">
        <v>41</v>
      </c>
      <c r="J15" s="258">
        <v>1</v>
      </c>
      <c r="K15" s="38" t="str">
        <f>+VLOOKUP(B15,Aux!F:S,6,0)</f>
        <v>Argentina</v>
      </c>
      <c r="L15" s="169" t="e" vm="1">
        <f>IFERROR(VLOOKUP(K15,Aux!$A:$C,3,0),"")</f>
        <v>#VALUE!</v>
      </c>
      <c r="M15" s="38"/>
      <c r="N15" s="46" t="str">
        <f>+_xlfn.XLOOKUP(B15,Aux!F:F,Aux!L:L)</f>
        <v>MetLife Stadium - EAST RUTHERFORD, NJ</v>
      </c>
      <c r="O15"/>
      <c r="P15" s="156" t="str">
        <f>+INDEX($AD$9:$AD$16,MATCH(4,$AO$9:$AO$15,0))</f>
        <v>Chile</v>
      </c>
      <c r="Q15" s="157" t="e" vm="4">
        <f>IFERROR(VLOOKUP(P15,Aux!A:C,3,0),"")</f>
        <v>#VALUE!</v>
      </c>
      <c r="R15" s="158"/>
      <c r="S15" s="159">
        <f>+VLOOKUP($P15,$AD$9:$AK$15,3,0)</f>
        <v>1</v>
      </c>
      <c r="T15" s="160">
        <f>+VLOOKUP($P15,$AD$9:$AK$15,4,0)</f>
        <v>0</v>
      </c>
      <c r="U15" s="160">
        <f>+VLOOKUP($P15,$AD$9:$AK$15,5,0)</f>
        <v>1</v>
      </c>
      <c r="V15" s="160">
        <f>+VLOOKUP($P15,$AD$9:$AK$15,6,0)</f>
        <v>1</v>
      </c>
      <c r="W15" s="161">
        <f>+VLOOKUP($P15,$AD$9:$AK$15,7,0)</f>
        <v>0</v>
      </c>
      <c r="X15" s="161">
        <f>+VLOOKUP($P15,$AD$9:$AK$15,8,0)</f>
        <v>1</v>
      </c>
      <c r="Y15" s="161">
        <f>+W15-X15</f>
        <v>-1</v>
      </c>
      <c r="Z15" s="60"/>
      <c r="AA15" s="59"/>
      <c r="AB15" s="245"/>
      <c r="AC15" s="53">
        <v>4</v>
      </c>
      <c r="AD15" s="251" t="str">
        <f>+VLOOKUP($AD$5&amp;AC15,Aux!S:T,2,0)</f>
        <v>Canadá</v>
      </c>
      <c r="AE15" s="53">
        <f t="shared" si="0"/>
        <v>2</v>
      </c>
      <c r="AF15" s="53">
        <f t="shared" si="1"/>
        <v>3</v>
      </c>
      <c r="AG15" s="53" cm="1">
        <f t="array" ref="AG15">SUM(($G$9:$G$22=$AD15)*($H$9:$H$22&gt;$J$9:$J$22)+($K$9:$K$22=$AD15)*($H$9:$H$22&lt;$J$9:$J$22))</f>
        <v>1</v>
      </c>
      <c r="AH15" s="53" cm="1">
        <f t="array" ref="AH15">SUM(($G$9:$G$22=$AD15)*($H$9:$H$22=$J$9:$J$22)*($H$9:$H$22&lt;&gt;"")+($K$9:$K$22=$AD15)*($H$9:$H$22=$J$9:$J$22)*($H$9:$H$22&lt;&gt;""))</f>
        <v>0</v>
      </c>
      <c r="AI15" s="53" cm="1">
        <f t="array" ref="AI15">SUM(($G$9:$G$22=$AD15)*($H$9:$H$22&lt;$J$9:$J$22)+($K$9:$K$22=$AD15)*($H$9:$H$22&gt;$J$9:$J$22))</f>
        <v>1</v>
      </c>
      <c r="AJ15" s="53" cm="1">
        <f t="array" ref="AJ15">SUM(($G$9:$G$22=$AD15)*($H$9:$H$22)+($K$9:$K$22=$AD15)*($J$9:$J$22))</f>
        <v>1</v>
      </c>
      <c r="AK15" s="53" cm="1">
        <f t="array" ref="AK15">SUM(($G$9:$G$22=$AD15)*($J$9:$J$22)+($K$9:$K$22=$AD15)*($H$9:$H$22))</f>
        <v>2</v>
      </c>
      <c r="AL15" s="252">
        <f>+SUMIFS($AR15:$AU15,$AR$5:$AU$5,AF15)</f>
        <v>0</v>
      </c>
      <c r="AM15" s="252">
        <f>+AJ15-AK15</f>
        <v>-1</v>
      </c>
      <c r="AN15" s="53">
        <f>+_xlfn.RANK.EQ(AF15,$AF$9:$AF$15)+_xlfn.RANK.EQ(AM15,$AM$9:$AM$15)/10+_xlfn.RANK.EQ(AJ15,$AJ$9:$AJ$15)/100+_xlfn.RANK.EQ(AL15,$AL$9:$AL$15)/1000+ROW()/1000000</f>
        <v>2.2230150000000002</v>
      </c>
      <c r="AO15" s="53">
        <f t="shared" si="2"/>
        <v>2</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301</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17</v>
      </c>
      <c r="C17" s="28">
        <f>+VLOOKUP(B17,Aux!F:AB,4,0)</f>
        <v>45472.833333333336</v>
      </c>
      <c r="D17" s="29">
        <f>+VLOOKUP(B17,Aux!F:AB,4,0)</f>
        <v>45472.833333333336</v>
      </c>
      <c r="E17" s="169"/>
      <c r="F17" s="169" t="e" vm="1">
        <f>IFERROR(VLOOKUP(G17,Aux!$A:$C,3,0),"")</f>
        <v>#VALUE!</v>
      </c>
      <c r="G17" s="30" t="str">
        <f>+VLOOKUP(B17,Aux!F:S,5,0)</f>
        <v>Argentina</v>
      </c>
      <c r="H17" s="258"/>
      <c r="I17" s="257" t="s">
        <v>41</v>
      </c>
      <c r="J17" s="258"/>
      <c r="K17" s="38" t="str">
        <f>+VLOOKUP(B17,Aux!F:S,6,0)</f>
        <v>Perú</v>
      </c>
      <c r="L17" s="169" t="e" vm="3">
        <f>IFERROR(VLOOKUP(K17,Aux!$A:$C,3,0),"")</f>
        <v>#VALUE!</v>
      </c>
      <c r="M17" s="38"/>
      <c r="N17" s="46" t="str">
        <f>+_xlfn.XLOOKUP(B17,Aux!F:F,Aux!L:L)</f>
        <v>Hard Rock Stadium - MIAMI, FL</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18</v>
      </c>
      <c r="C19" s="28">
        <f>+VLOOKUP(B19,Aux!F:AB,4,0)</f>
        <v>45472.833333333336</v>
      </c>
      <c r="D19" s="29">
        <f>+VLOOKUP(B19,Aux!F:AB,4,0)</f>
        <v>45472.833333333336</v>
      </c>
      <c r="E19" s="169"/>
      <c r="F19" s="169" t="e" vm="2">
        <f>IFERROR(VLOOKUP(G19,Aux!$A:$C,3,0),"")</f>
        <v>#VALUE!</v>
      </c>
      <c r="G19" s="30" t="str">
        <f>+VLOOKUP(B19,Aux!F:S,5,0)</f>
        <v>Canadá</v>
      </c>
      <c r="H19" s="258"/>
      <c r="I19" s="257" t="s">
        <v>41</v>
      </c>
      <c r="J19" s="258"/>
      <c r="K19" s="38" t="str">
        <f>+VLOOKUP(B19,Aux!F:S,6,0)</f>
        <v>Chile</v>
      </c>
      <c r="L19" s="169" t="e" vm="4">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P6:Y6"/>
    <mergeCell ref="P17:Y17"/>
    <mergeCell ref="E6:M6"/>
    <mergeCell ref="K23:K24"/>
  </mergeCells>
  <conditionalFormatting sqref="H9 H11 H13 H15 H17 H19">
    <cfRule type="expression" dxfId="135" priority="3">
      <formula>#REF!="P"</formula>
    </cfRule>
    <cfRule type="expression" dxfId="134" priority="4">
      <formula>#REF!="E"</formula>
    </cfRule>
    <cfRule type="expression" dxfId="133" priority="5">
      <formula>#REF!="G"</formula>
    </cfRule>
  </conditionalFormatting>
  <conditionalFormatting sqref="J9 J11 J13 J15 J17 J19">
    <cfRule type="expression" dxfId="132" priority="6">
      <formula>#REF!="P"</formula>
    </cfRule>
    <cfRule type="expression" dxfId="131" priority="7">
      <formula>#REF!="E"</formula>
    </cfRule>
    <cfRule type="expression" dxfId="130" priority="8">
      <formula>#REF!="G"</formula>
    </cfRule>
  </conditionalFormatting>
  <conditionalFormatting sqref="K22:K27">
    <cfRule type="expression" dxfId="129" priority="1">
      <formula>$L22&lt;&gt;""</formula>
    </cfRule>
    <cfRule type="expression" dxfId="128" priority="2">
      <formula>AND($L22&lt;&gt;"",$L23="")</formula>
    </cfRule>
  </conditionalFormatting>
  <dataValidations disablePrompts="1" count="1">
    <dataValidation type="list" allowBlank="1" showInputMessage="1" showErrorMessage="1" sqref="AD5" xr:uid="{93EAAE50-7152-4881-9AA6-D86941EC7272}">
      <formula1>"A,B,C,D"</formula1>
    </dataValidation>
  </dataValidations>
  <hyperlinks>
    <hyperlink ref="K23" r:id="rId1" display="Aprendiz de Excel" xr:uid="{89D41E01-BBA9-4447-9A26-4F4CC1526712}"/>
    <hyperlink ref="K25" r:id="rId2" display="Aprendiz de Excel" xr:uid="{877A58B9-4158-4259-911E-26BDF1695A97}"/>
    <hyperlink ref="K25:K26" r:id="rId3" display="Vídeo YouTube" xr:uid="{9A2B046D-2DC7-4865-B8E1-07621108CA7F}"/>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C5D3E-9687-4321-BD12-6A7E69230DEC}">
  <dimension ref="B1:AU26"/>
  <sheetViews>
    <sheetView showGridLines="0" zoomScaleNormal="100" workbookViewId="0">
      <selection activeCell="J15" sqref="J15"/>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12</v>
      </c>
      <c r="AE5" s="53"/>
      <c r="AF5" s="53"/>
      <c r="AG5" s="53"/>
      <c r="AH5" s="53"/>
      <c r="AI5" s="53"/>
      <c r="AJ5" s="53"/>
      <c r="AK5" s="53"/>
      <c r="AL5" s="53"/>
      <c r="AM5" s="53"/>
      <c r="AN5" s="53"/>
      <c r="AO5" s="53"/>
      <c r="AP5" s="53"/>
      <c r="AQ5" s="53"/>
      <c r="AR5" s="245">
        <f>+VLOOKUP(AR7,$AD$9:$AF$15,3,0)</f>
        <v>3</v>
      </c>
      <c r="AS5" s="245">
        <f>+VLOOKUP(AS7,$AD$9:$AF$15,3,0)</f>
        <v>3</v>
      </c>
      <c r="AT5" s="245">
        <f>+VLOOKUP(AT7,$AD$9:$AF$15,3,0)</f>
        <v>6</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México</v>
      </c>
      <c r="AS7" s="250" t="str">
        <f>+AD11</f>
        <v>Ecuador</v>
      </c>
      <c r="AT7" s="250" t="str">
        <f>+AD13</f>
        <v>Venezuela</v>
      </c>
      <c r="AU7" s="250" t="str">
        <f>+AD15</f>
        <v>Jamaica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3</v>
      </c>
      <c r="C9" s="28">
        <f>+VLOOKUP(B9,Aux!F:AB,4,0)</f>
        <v>45465.75</v>
      </c>
      <c r="D9" s="29">
        <f>+VLOOKUP(B9,Aux!F:AB,4,0)</f>
        <v>45465.75</v>
      </c>
      <c r="E9" s="169"/>
      <c r="F9" s="169" t="e" vm="5">
        <f>IFERROR(VLOOKUP(G9,Aux!$A:$C,3,0),"")</f>
        <v>#VALUE!</v>
      </c>
      <c r="G9" s="30" t="str">
        <f>+VLOOKUP(B9,Aux!F:S,5,0)</f>
        <v>Ecuador</v>
      </c>
      <c r="H9" s="258">
        <v>1</v>
      </c>
      <c r="I9" s="257" t="s">
        <v>41</v>
      </c>
      <c r="J9" s="258">
        <v>2</v>
      </c>
      <c r="K9" s="38" t="str">
        <f>+VLOOKUP(B9,Aux!F:S,6,0)</f>
        <v>Venezuela</v>
      </c>
      <c r="L9" s="169" t="e" vm="6">
        <f>IFERROR(VLOOKUP(K9,Aux!$A:$C,3,0),"")</f>
        <v>#VALUE!</v>
      </c>
      <c r="M9" s="38"/>
      <c r="N9" s="46" t="str">
        <f>+_xlfn.XLOOKUP(B9,Aux!F:F,Aux!L:L)</f>
        <v>Levi's® Stadium - SANTA CLARA, CA</v>
      </c>
      <c r="O9"/>
      <c r="P9" s="156" t="str">
        <f>+INDEX($AD$9:$AD$16,MATCH(1,$AO$9:$AO$15,0))</f>
        <v>Venezuela</v>
      </c>
      <c r="Q9" s="157" t="e" vm="6">
        <f>IFERROR(VLOOKUP(P9,Aux!A:C,3,0),"")</f>
        <v>#VALUE!</v>
      </c>
      <c r="R9" s="158"/>
      <c r="S9" s="159">
        <f>+VLOOKUP($P9,$AD$9:$AK$15,3,0)</f>
        <v>6</v>
      </c>
      <c r="T9" s="160">
        <f>+VLOOKUP($P9,$AD$9:$AK$15,4,0)</f>
        <v>2</v>
      </c>
      <c r="U9" s="160">
        <f>+VLOOKUP($P9,$AD$9:$AK$15,5,0)</f>
        <v>0</v>
      </c>
      <c r="V9" s="160">
        <f>+VLOOKUP($P9,$AD$9:$AK$15,6,0)</f>
        <v>0</v>
      </c>
      <c r="W9" s="161">
        <f>+VLOOKUP($P9,$AD$9:$AK$15,7,0)</f>
        <v>3</v>
      </c>
      <c r="X9" s="161">
        <f>+VLOOKUP($P9,$AD$9:$AK$15,8,0)</f>
        <v>1</v>
      </c>
      <c r="Y9" s="161">
        <f>+W9-X9</f>
        <v>2</v>
      </c>
      <c r="Z9" s="60"/>
      <c r="AA9" s="57"/>
      <c r="AB9" s="53"/>
      <c r="AC9" s="53">
        <v>1</v>
      </c>
      <c r="AD9" s="251" t="str">
        <f>+VLOOKUP($AD$5&amp;AC9,Aux!S:T,2,0)</f>
        <v>México</v>
      </c>
      <c r="AE9" s="53">
        <f>+AG9+AH9+AI9</f>
        <v>2</v>
      </c>
      <c r="AF9" s="53">
        <f>+AG9*3+AH9</f>
        <v>3</v>
      </c>
      <c r="AG9" s="53" cm="1">
        <f t="array" ref="AG9">SUM(($G$9:$G$22=$AD9)*($H$9:$H$22&gt;$J$9:$J$22)+($K$9:$K$22=$AD9)*($H$9:$H$22&lt;$J$9:$J$22))</f>
        <v>1</v>
      </c>
      <c r="AH9" s="53" cm="1">
        <f t="array" ref="AH9">SUM(($G$9:$G$22=$AD9)*($H$9:$H$22=$J$9:$J$22)*($H$9:$H$22&lt;&gt;"")+($K$9:$K$22=$AD9)*($H$9:$H$22=$J$9:$J$22)*($H$9:$H$22&lt;&gt;""))</f>
        <v>0</v>
      </c>
      <c r="AI9" s="53" cm="1">
        <f t="array" ref="AI9">SUM(($G$9:$G$22=$AD9)*($H$9:$H$22&lt;$J$9:$J$22)+($K$9:$K$22=$AD9)*($H$9:$H$22&gt;$J$9:$J$22))</f>
        <v>1</v>
      </c>
      <c r="AJ9" s="53" cm="1">
        <f t="array" ref="AJ9">SUM(($G$9:$G$22=$AD9)*($H$9:$H$22)+($K$9:$K$22=$AD9)*($J$9:$J$22))</f>
        <v>1</v>
      </c>
      <c r="AK9" s="53" cm="1">
        <f t="array" ref="AK9">SUM(($G$9:$G$22=$AD9)*($J$9:$J$22)+($K$9:$K$22=$AD9)*($H$9:$H$22))</f>
        <v>1</v>
      </c>
      <c r="AL9" s="252">
        <f>+SUMIFS($AR9:$AU9,$AR$5:$AU$5,AF9)</f>
        <v>100</v>
      </c>
      <c r="AM9" s="252">
        <f>+AJ9-AK9</f>
        <v>0</v>
      </c>
      <c r="AN9" s="53">
        <f>+_xlfn.RANK.EQ(AF9,$AF$9:$AF$15)+_xlfn.RANK.EQ(AM9,$AM$9:$AM$15)/10+_xlfn.RANK.EQ(AJ9,$AJ$9:$AJ$15)/100+_xlfn.RANK.EQ(AL9,$AL$9:$AL$15)/1000+ROW()/1000000</f>
        <v>2.3310089999999994</v>
      </c>
      <c r="AO9" s="53">
        <f>+_xlfn.RANK.EQ(AN9,$AN$9:$AN$15,1)</f>
        <v>3</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v>
      </c>
      <c r="AU9" s="53" cm="1">
        <f t="array" ref="AU9">(SUM(($G$9:$G$22=$AD9)*($H$9:$H$22&gt;$J$9:$J$22)*($K$9:$K$22=AU$7)+($K$9:$K$22=$AD9)*($H$9:$H$22&lt;$J$9:$J$22)*($G$9:$G$22=AU$7)))*300+
(SUM(($G$9:$G$22=$AD9)*($H$9:$H$22=$J$9:$J$22)*($K$9:$K$22=AU$7)+($K$9:$K$22=$AD9)*($H$9:$H$22=$J$9:$J$22)*($G$9:$G$22=AU$7)))*100
+SUM(($G$9:$G$22=$AD9)*($H$9:$H$22)*($K$9:$K$22=AU$7)+($K$9:$K$22=$AD9)*($J$9:$J$22)*($G$9:$G$22=AU$7))
-SUM(($G$9:$G$22=$AD9)*($J$9:$J$22)*($K$9:$K$22=AU$7)+($K$9:$K$22=$AD9)*($H$9:$H$22)*($G$9:$G$22=AU$7))</f>
        <v>301</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4</v>
      </c>
      <c r="C11" s="28">
        <f>+VLOOKUP(B11,Aux!F:AB,4,0)</f>
        <v>45465.875000000007</v>
      </c>
      <c r="D11" s="29">
        <f>+VLOOKUP(B11,Aux!F:AB,4,0)</f>
        <v>45465.875000000007</v>
      </c>
      <c r="E11" s="169"/>
      <c r="F11" s="169" t="e" vm="7">
        <f>IFERROR(VLOOKUP(G11,Aux!$A:$C,3,0),"")</f>
        <v>#VALUE!</v>
      </c>
      <c r="G11" s="30" t="str">
        <f>+VLOOKUP(B11,Aux!F:S,5,0)</f>
        <v>México</v>
      </c>
      <c r="H11" s="258">
        <v>1</v>
      </c>
      <c r="I11" s="257" t="s">
        <v>41</v>
      </c>
      <c r="J11" s="258">
        <v>0</v>
      </c>
      <c r="K11" s="38" t="str">
        <f>+VLOOKUP(B11,Aux!F:S,6,0)</f>
        <v>Jamaica</v>
      </c>
      <c r="L11" s="169" t="e" vm="8">
        <f>IFERROR(VLOOKUP(K11,Aux!$A:$C,3,0),"")</f>
        <v>#VALUE!</v>
      </c>
      <c r="M11" s="38"/>
      <c r="N11" s="46" t="str">
        <f>+_xlfn.XLOOKUP(B11,Aux!F:F,Aux!L:L)</f>
        <v>NRG Stadium - HOUSTON, TX</v>
      </c>
      <c r="O11"/>
      <c r="P11" s="156" t="str">
        <f>+INDEX($AD$9:$AD$16,MATCH(2,$AO$9:$AO$15,0))</f>
        <v>Ecuador</v>
      </c>
      <c r="Q11" s="157" t="e" vm="5">
        <f>IFERROR(VLOOKUP(P11,Aux!A:C,3,0),"")</f>
        <v>#VALUE!</v>
      </c>
      <c r="R11" s="158"/>
      <c r="S11" s="159">
        <f>+VLOOKUP($P11,$AD$9:$AK$15,3,0)</f>
        <v>3</v>
      </c>
      <c r="T11" s="160">
        <f>+VLOOKUP($P11,$AD$9:$AK$15,4,0)</f>
        <v>1</v>
      </c>
      <c r="U11" s="160">
        <f>+VLOOKUP($P11,$AD$9:$AK$15,5,0)</f>
        <v>0</v>
      </c>
      <c r="V11" s="160">
        <f>+VLOOKUP($P11,$AD$9:$AK$15,6,0)</f>
        <v>1</v>
      </c>
      <c r="W11" s="161">
        <f>+VLOOKUP($P11,$AD$9:$AK$15,7,0)</f>
        <v>4</v>
      </c>
      <c r="X11" s="161">
        <f>+VLOOKUP($P11,$AD$9:$AK$15,8,0)</f>
        <v>3</v>
      </c>
      <c r="Y11" s="161">
        <f>+W11-X11</f>
        <v>1</v>
      </c>
      <c r="Z11" s="60"/>
      <c r="AA11" s="59"/>
      <c r="AB11" s="245"/>
      <c r="AC11" s="53">
        <v>2</v>
      </c>
      <c r="AD11" s="251" t="str">
        <f>+VLOOKUP($AD$5&amp;AC11,Aux!S:T,2,0)</f>
        <v>Ecuador</v>
      </c>
      <c r="AE11" s="53">
        <f t="shared" ref="AE11" si="0">+AG11+AH11+AI11</f>
        <v>2</v>
      </c>
      <c r="AF11" s="53">
        <f t="shared" ref="AF11" si="1">+AG11*3+AH11</f>
        <v>3</v>
      </c>
      <c r="AG11" s="53" cm="1">
        <f t="array" ref="AG11">SUM(($G$9:$G$22=$AD11)*($H$9:$H$22&gt;$J$9:$J$22)+($K$9:$K$22=$AD11)*($H$9:$H$22&lt;$J$9:$J$22))</f>
        <v>1</v>
      </c>
      <c r="AH11" s="53" cm="1">
        <f t="array" ref="AH11">SUM(($G$9:$G$22=$AD11)*($H$9:$H$22=$J$9:$J$22)*($H$9:$H$22&lt;&gt;"")+($K$9:$K$22=$AD11)*($H$9:$H$22=$J$9:$J$22)*($H$9:$H$22&lt;&gt;""))</f>
        <v>0</v>
      </c>
      <c r="AI11" s="53" cm="1">
        <f t="array" ref="AI11">SUM(($G$9:$G$22=$AD11)*($H$9:$H$22&lt;$J$9:$J$22)+($K$9:$K$22=$AD11)*($H$9:$H$22&gt;$J$9:$J$22))</f>
        <v>1</v>
      </c>
      <c r="AJ11" s="53" cm="1">
        <f t="array" ref="AJ11">SUM(($G$9:$G$22=$AD11)*($H$9:$H$22)+($K$9:$K$22=$AD11)*($J$9:$J$22))</f>
        <v>4</v>
      </c>
      <c r="AK11" s="53" cm="1">
        <f t="array" ref="AK11">SUM(($G$9:$G$22=$AD11)*($J$9:$J$22)+($K$9:$K$22=$AD11)*($H$9:$H$22))</f>
        <v>3</v>
      </c>
      <c r="AL11" s="252">
        <f>+SUMIFS($AR11:$AU11,$AR$5:$AU$5,AF11)</f>
        <v>100</v>
      </c>
      <c r="AM11" s="252">
        <f>+AJ11-AK11</f>
        <v>1</v>
      </c>
      <c r="AN11" s="53">
        <f>+_xlfn.RANK.EQ(AF11,$AF$9:$AF$15)+_xlfn.RANK.EQ(AM11,$AM$9:$AM$15)/10+_xlfn.RANK.EQ(AJ11,$AJ$9:$AJ$15)/100+_xlfn.RANK.EQ(AL11,$AL$9:$AL$15)/1000+ROW()/1000000</f>
        <v>2.2110110000000001</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v>
      </c>
      <c r="AU11" s="53" cm="1">
        <f t="array" ref="AU11">(SUM(($G$9:$G$22=$AD11)*($H$9:$H$22&gt;$J$9:$J$22)*($K$9:$K$22=AU$7)+($K$9:$K$22=$AD11)*($H$9:$H$22&lt;$J$9:$J$22)*($G$9:$G$22=AU$7)))*300+
(SUM(($G$9:$G$22=$AD11)*($H$9:$H$22=$J$9:$J$22)*($K$9:$K$22=AU$7)+($K$9:$K$22=$AD11)*($H$9:$H$22=$J$9:$J$22)*($G$9:$G$22=AU$7)))*100
+SUM(($G$9:$G$22=$AD11)*($H$9:$H$22)*($K$9:$K$22=AU$7)+($K$9:$K$22=$AD11)*($J$9:$J$22)*($G$9:$G$22=AU$7))
-SUM(($G$9:$G$22=$AD11)*($J$9:$J$22)*($K$9:$K$22=AU$7)+($K$9:$K$22=$AD11)*($H$9:$H$22)*($G$9:$G$22=AU$7))</f>
        <v>302</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11</v>
      </c>
      <c r="C13" s="28">
        <f>+VLOOKUP(B13,Aux!F:AB,4,0)</f>
        <v>45469.75</v>
      </c>
      <c r="D13" s="29">
        <f>+VLOOKUP(B13,Aux!F:AB,4,0)</f>
        <v>45469.75</v>
      </c>
      <c r="E13" s="169"/>
      <c r="F13" s="169" t="e" vm="5">
        <f>IFERROR(VLOOKUP(G13,Aux!$A:$C,3,0),"")</f>
        <v>#VALUE!</v>
      </c>
      <c r="G13" s="30" t="str">
        <f>+VLOOKUP(B13,Aux!F:S,5,0)</f>
        <v>Ecuador</v>
      </c>
      <c r="H13" s="258">
        <v>3</v>
      </c>
      <c r="I13" s="257" t="s">
        <v>41</v>
      </c>
      <c r="J13" s="258">
        <v>1</v>
      </c>
      <c r="K13" s="38" t="str">
        <f>+VLOOKUP(B13,Aux!F:S,6,0)</f>
        <v>Jamaica</v>
      </c>
      <c r="L13" s="169" t="e" vm="8">
        <f>IFERROR(VLOOKUP(K13,Aux!$A:$C,3,0),"")</f>
        <v>#VALUE!</v>
      </c>
      <c r="M13" s="38"/>
      <c r="N13" s="46" t="str">
        <f>+_xlfn.XLOOKUP(B13,Aux!F:F,Aux!L:L)</f>
        <v>Allegiant Stadium - LAS VEGAS, NV</v>
      </c>
      <c r="O13"/>
      <c r="P13" s="156" t="str">
        <f>+INDEX($AD$9:$AD$16,MATCH(3,$AO$9:$AO$15,0))</f>
        <v>México</v>
      </c>
      <c r="Q13" s="157" t="e" vm="7">
        <f>IFERROR(VLOOKUP(P13,Aux!A:C,3,0),"")</f>
        <v>#VALUE!</v>
      </c>
      <c r="R13" s="158"/>
      <c r="S13" s="159">
        <f>+VLOOKUP($P13,$AD$9:$AK$15,3,0)</f>
        <v>3</v>
      </c>
      <c r="T13" s="160">
        <f>+VLOOKUP($P13,$AD$9:$AK$15,4,0)</f>
        <v>1</v>
      </c>
      <c r="U13" s="160">
        <f>+VLOOKUP($P13,$AD$9:$AK$15,5,0)</f>
        <v>0</v>
      </c>
      <c r="V13" s="160">
        <f>+VLOOKUP($P13,$AD$9:$AK$15,6,0)</f>
        <v>1</v>
      </c>
      <c r="W13" s="161">
        <f>+VLOOKUP($P13,$AD$9:$AK$15,7,0)</f>
        <v>1</v>
      </c>
      <c r="X13" s="161">
        <f>+VLOOKUP($P13,$AD$9:$AK$15,8,0)</f>
        <v>1</v>
      </c>
      <c r="Y13" s="161">
        <f>+W13-X13</f>
        <v>0</v>
      </c>
      <c r="Z13" s="60"/>
      <c r="AA13" s="57"/>
      <c r="AB13" s="53"/>
      <c r="AC13" s="53">
        <v>3</v>
      </c>
      <c r="AD13" s="251" t="str">
        <f>+VLOOKUP($AD$5&amp;AC13,Aux!S:T,2,0)</f>
        <v>Venezuela</v>
      </c>
      <c r="AE13" s="53">
        <f t="shared" ref="AE13" si="3">+AG13+AH13+AI13</f>
        <v>2</v>
      </c>
      <c r="AF13" s="53">
        <f t="shared" ref="AF13" si="4">+AG13*3+AH13</f>
        <v>6</v>
      </c>
      <c r="AG13" s="53" cm="1">
        <f t="array" ref="AG13">SUM(($G$9:$G$22=$AD13)*($H$9:$H$22&gt;$J$9:$J$22)+($K$9:$K$22=$AD13)*($H$9:$H$22&lt;$J$9:$J$22))</f>
        <v>2</v>
      </c>
      <c r="AH13" s="53" cm="1">
        <f t="array" ref="AH13">SUM(($G$9:$G$22=$AD13)*($H$9:$H$22=$J$9:$J$22)*($H$9:$H$22&lt;&gt;"")+($K$9:$K$22=$AD13)*($H$9:$H$22=$J$9:$J$22)*($H$9:$H$22&lt;&gt;""))</f>
        <v>0</v>
      </c>
      <c r="AI13" s="53" cm="1">
        <f t="array" ref="AI13">SUM(($G$9:$G$22=$AD13)*($H$9:$H$22&lt;$J$9:$J$22)+($K$9:$K$22=$AD13)*($H$9:$H$22&gt;$J$9:$J$22))</f>
        <v>0</v>
      </c>
      <c r="AJ13" s="53" cm="1">
        <f t="array" ref="AJ13">SUM(($G$9:$G$22=$AD13)*($H$9:$H$22)+($K$9:$K$22=$AD13)*($J$9:$J$22))</f>
        <v>3</v>
      </c>
      <c r="AK13" s="53" cm="1">
        <f t="array" ref="AK13">SUM(($G$9:$G$22=$AD13)*($J$9:$J$22)+($K$9:$K$22=$AD13)*($H$9:$H$22))</f>
        <v>1</v>
      </c>
      <c r="AL13" s="252">
        <f>+SUMIFS($AR13:$AU13,$AR$5:$AU$5,AF13)</f>
        <v>0</v>
      </c>
      <c r="AM13" s="252">
        <f>+AJ13-AK13</f>
        <v>2</v>
      </c>
      <c r="AN13" s="53">
        <f>+_xlfn.RANK.EQ(AF13,$AF$9:$AF$15)+_xlfn.RANK.EQ(AM13,$AM$9:$AM$15)/10+_xlfn.RANK.EQ(AJ13,$AJ$9:$AJ$15)/100+_xlfn.RANK.EQ(AL13,$AL$9:$AL$15)/1000+ROW()/1000000</f>
        <v>1.123013</v>
      </c>
      <c r="AO13" s="53">
        <f t="shared" ref="AO13" si="5">+_xlfn.RANK.EQ(AN13,$AN$9:$AN$15,1)</f>
        <v>1</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301</v>
      </c>
      <c r="AS13" s="53" cm="1">
        <f t="array" ref="AS13">(SUM(($G$9:$G$22=$AD13)*($H$9:$H$22&gt;$J$9:$J$22)*($K$9:$K$22=AS$7)+($K$9:$K$22=$AD13)*($H$9:$H$22&lt;$J$9:$J$22)*($G$9:$G$22=AS$7)))*300+
(SUM(($G$9:$G$22=$AD13)*($H$9:$H$22=$J$9:$J$22)*($K$9:$K$22=AS$7)+($K$9:$K$22=$AD13)*($H$9:$H$22=$J$9:$J$22)*($G$9:$G$22=AS$7)))*100
+SUM(($G$9:$G$22=$AD13)*($H$9:$H$22)*($K$9:$K$22=AS$7)+($K$9:$K$22=$AD13)*($J$9:$J$22)*($G$9:$G$22=AS$7))
-SUM(($G$9:$G$22=$AD13)*($J$9:$J$22)*($K$9:$K$22=AS$7)+($K$9:$K$22=$AD13)*($H$9:$H$22)*($G$9:$G$22=AS$7))</f>
        <v>301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12</v>
      </c>
      <c r="C15" s="28">
        <f>+VLOOKUP(B15,Aux!F:AB,4,0)</f>
        <v>45469.875</v>
      </c>
      <c r="D15" s="29">
        <f>+VLOOKUP(B15,Aux!F:AB,4,0)</f>
        <v>45469.875</v>
      </c>
      <c r="E15" s="169"/>
      <c r="F15" s="169" t="e" vm="6">
        <f>IFERROR(VLOOKUP(G15,Aux!$A:$C,3,0),"")</f>
        <v>#VALUE!</v>
      </c>
      <c r="G15" s="30" t="str">
        <f>+VLOOKUP(B15,Aux!F:S,5,0)</f>
        <v>Venezuela</v>
      </c>
      <c r="H15" s="258">
        <v>1</v>
      </c>
      <c r="I15" s="257" t="s">
        <v>41</v>
      </c>
      <c r="J15" s="258">
        <v>0</v>
      </c>
      <c r="K15" s="38" t="str">
        <f>+VLOOKUP(B15,Aux!F:S,6,0)</f>
        <v>México</v>
      </c>
      <c r="L15" s="169" t="e" vm="7">
        <f>IFERROR(VLOOKUP(K15,Aux!$A:$C,3,0),"")</f>
        <v>#VALUE!</v>
      </c>
      <c r="M15" s="38"/>
      <c r="N15" s="46" t="str">
        <f>+_xlfn.XLOOKUP(B15,Aux!F:F,Aux!L:L)</f>
        <v>SoFi Stadium - INGLEWOOD, CA</v>
      </c>
      <c r="O15"/>
      <c r="P15" s="156" t="str">
        <f>+INDEX($AD$9:$AD$16,MATCH(4,$AO$9:$AO$15,0))</f>
        <v>Jamaica</v>
      </c>
      <c r="Q15" s="157" t="e" vm="8">
        <f>IFERROR(VLOOKUP(P15,Aux!A:C,3,0),"")</f>
        <v>#VALUE!</v>
      </c>
      <c r="R15" s="158"/>
      <c r="S15" s="159">
        <f>+VLOOKUP($P15,$AD$9:$AK$15,3,0)</f>
        <v>0</v>
      </c>
      <c r="T15" s="160">
        <f>+VLOOKUP($P15,$AD$9:$AK$15,4,0)</f>
        <v>0</v>
      </c>
      <c r="U15" s="160">
        <f>+VLOOKUP($P15,$AD$9:$AK$15,5,0)</f>
        <v>0</v>
      </c>
      <c r="V15" s="160">
        <f>+VLOOKUP($P15,$AD$9:$AK$15,6,0)</f>
        <v>2</v>
      </c>
      <c r="W15" s="161">
        <f>+VLOOKUP($P15,$AD$9:$AK$15,7,0)</f>
        <v>1</v>
      </c>
      <c r="X15" s="161">
        <f>+VLOOKUP($P15,$AD$9:$AK$15,8,0)</f>
        <v>4</v>
      </c>
      <c r="Y15" s="161">
        <f>+W15-X15</f>
        <v>-3</v>
      </c>
      <c r="Z15" s="60"/>
      <c r="AA15" s="59"/>
      <c r="AB15" s="245"/>
      <c r="AC15" s="53">
        <v>4</v>
      </c>
      <c r="AD15" s="251" t="str">
        <f>+VLOOKUP($AD$5&amp;AC15,Aux!S:T,2,0)</f>
        <v>Jamaica</v>
      </c>
      <c r="AE15" s="53">
        <f t="shared" ref="AE15" si="6">+AG15+AH15+AI15</f>
        <v>2</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2</v>
      </c>
      <c r="AJ15" s="53" cm="1">
        <f t="array" ref="AJ15">SUM(($G$9:$G$22=$AD15)*($H$9:$H$22)+($K$9:$K$22=$AD15)*($J$9:$J$22))</f>
        <v>1</v>
      </c>
      <c r="AK15" s="53" cm="1">
        <f t="array" ref="AK15">SUM(($G$9:$G$22=$AD15)*($J$9:$J$22)+($K$9:$K$22=$AD15)*($H$9:$H$22))</f>
        <v>4</v>
      </c>
      <c r="AL15" s="252">
        <f>+SUMIFS($AR15:$AU15,$AR$5:$AU$5,AF15)</f>
        <v>0</v>
      </c>
      <c r="AM15" s="252">
        <f>+AJ15-AK15</f>
        <v>-3</v>
      </c>
      <c r="AN15" s="53">
        <f>+_xlfn.RANK.EQ(AF15,$AF$9:$AF$15)+_xlfn.RANK.EQ(AM15,$AM$9:$AM$15)/10+_xlfn.RANK.EQ(AJ15,$AJ$9:$AJ$15)/100+_xlfn.RANK.EQ(AL15,$AL$9:$AL$15)/1000+ROW()/1000000</f>
        <v>4.433015000000001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v>
      </c>
      <c r="AS15" s="53" cm="1">
        <f t="array" ref="AS15">(SUM(($G$9:$G$22=$AD15)*($H$9:$H$22&gt;$J$9:$J$22)*($K$9:$K$22=AS$7)+($K$9:$K$22=$AD15)*($H$9:$H$22&lt;$J$9:$J$22)*($G$9:$G$22=AS$7)))*300+
(SUM(($G$9:$G$22=$AD15)*($H$9:$H$22=$J$9:$J$22)*($K$9:$K$22=AS$7)+($K$9:$K$22=$AD15)*($H$9:$H$22=$J$9:$J$22)*($G$9:$G$22=AS$7)))*100
+SUM(($G$9:$G$22=$AD15)*($H$9:$H$22)*($K$9:$K$22=AS$7)+($K$9:$K$22=$AD15)*($J$9:$J$22)*($G$9:$G$22=AS$7))
-SUM(($G$9:$G$22=$AD15)*($J$9:$J$22)*($K$9:$K$22=AS$7)+($K$9:$K$22=$AD15)*($H$9:$H$22)*($G$9:$G$22=AS$7))</f>
        <v>-2</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19</v>
      </c>
      <c r="C17" s="28">
        <f>+VLOOKUP(B17,Aux!F:AB,4,0)</f>
        <v>45473.833333333336</v>
      </c>
      <c r="D17" s="29">
        <f>+VLOOKUP(B17,Aux!F:AB,4,0)</f>
        <v>45473.833333333336</v>
      </c>
      <c r="E17" s="169"/>
      <c r="F17" s="169" t="e" vm="7">
        <f>IFERROR(VLOOKUP(G17,Aux!$A:$C,3,0),"")</f>
        <v>#VALUE!</v>
      </c>
      <c r="G17" s="30" t="str">
        <f>+VLOOKUP(B17,Aux!F:S,5,0)</f>
        <v>México</v>
      </c>
      <c r="H17" s="258"/>
      <c r="I17" s="257" t="s">
        <v>41</v>
      </c>
      <c r="J17" s="258"/>
      <c r="K17" s="38" t="str">
        <f>+VLOOKUP(B17,Aux!F:S,6,0)</f>
        <v>Ecuador</v>
      </c>
      <c r="L17" s="169" t="e" vm="5">
        <f>IFERROR(VLOOKUP(K17,Aux!$A:$C,3,0),"")</f>
        <v>#VALUE!</v>
      </c>
      <c r="M17" s="38"/>
      <c r="N17" s="46" t="str">
        <f>+_xlfn.XLOOKUP(B17,Aux!F:F,Aux!L:L)</f>
        <v>State Farm Stadium - GLENDALE, AZ</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20</v>
      </c>
      <c r="C19" s="28">
        <f>+VLOOKUP(B19,Aux!F:AB,4,0)</f>
        <v>45473.833333333336</v>
      </c>
      <c r="D19" s="29">
        <f>+VLOOKUP(B19,Aux!F:AB,4,0)</f>
        <v>45473.833333333336</v>
      </c>
      <c r="E19" s="169"/>
      <c r="F19" s="169" t="e" vm="8">
        <f>IFERROR(VLOOKUP(G19,Aux!$A:$C,3,0),"")</f>
        <v>#VALUE!</v>
      </c>
      <c r="G19" s="30" t="str">
        <f>+VLOOKUP(B19,Aux!F:S,5,0)</f>
        <v>Jamaica</v>
      </c>
      <c r="H19" s="258"/>
      <c r="I19" s="257" t="s">
        <v>41</v>
      </c>
      <c r="J19" s="258"/>
      <c r="K19" s="38" t="str">
        <f>+VLOOKUP(B19,Aux!F:S,6,0)</f>
        <v>Venezuela</v>
      </c>
      <c r="L19" s="169" t="e" vm="6">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27" priority="3">
      <formula>#REF!="P"</formula>
    </cfRule>
    <cfRule type="expression" dxfId="126" priority="4">
      <formula>#REF!="E"</formula>
    </cfRule>
    <cfRule type="expression" dxfId="125" priority="5">
      <formula>#REF!="G"</formula>
    </cfRule>
  </conditionalFormatting>
  <conditionalFormatting sqref="J9 J11 J13 J15 J17 J19">
    <cfRule type="expression" dxfId="124" priority="6">
      <formula>#REF!="P"</formula>
    </cfRule>
    <cfRule type="expression" dxfId="123" priority="7">
      <formula>#REF!="E"</formula>
    </cfRule>
    <cfRule type="expression" dxfId="122" priority="8">
      <formula>#REF!="G"</formula>
    </cfRule>
  </conditionalFormatting>
  <conditionalFormatting sqref="K22:K27">
    <cfRule type="expression" dxfId="121" priority="1">
      <formula>$L22&lt;&gt;""</formula>
    </cfRule>
    <cfRule type="expression" dxfId="120" priority="2">
      <formula>AND($L22&lt;&gt;"",$L23="")</formula>
    </cfRule>
  </conditionalFormatting>
  <dataValidations count="1">
    <dataValidation type="list" allowBlank="1" showInputMessage="1" showErrorMessage="1" sqref="AD5" xr:uid="{8CE58EEF-5217-48AF-AA4B-FF35C1E7601A}">
      <formula1>"A,B,C,D"</formula1>
    </dataValidation>
  </dataValidations>
  <hyperlinks>
    <hyperlink ref="K23" r:id="rId1" display="Aprendiz de Excel" xr:uid="{C91CE45F-CA20-4C9E-AD4F-5E450D3A25BE}"/>
    <hyperlink ref="K25" r:id="rId2" display="Aprendiz de Excel" xr:uid="{707D5875-8470-402F-99B2-2AB4756CBC48}"/>
    <hyperlink ref="K25:K26" r:id="rId3" display="Vídeo YouTube" xr:uid="{07E8E9D0-EA2B-43AB-9AA2-2E139AE8C775}"/>
  </hyperlinks>
  <pageMargins left="0.7" right="0.7" top="0.75" bottom="0.75" header="0.3" footer="0.3"/>
  <pageSetup paperSize="9"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E1A99-77F7-401E-B581-F5B5733566DC}">
  <dimension ref="B1:AU26"/>
  <sheetViews>
    <sheetView showGridLines="0" zoomScaleNormal="100" workbookViewId="0">
      <selection activeCell="H11" sqref="H11"/>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15</v>
      </c>
      <c r="AE5" s="53"/>
      <c r="AF5" s="53"/>
      <c r="AG5" s="53"/>
      <c r="AH5" s="53"/>
      <c r="AI5" s="53"/>
      <c r="AJ5" s="53"/>
      <c r="AK5" s="53"/>
      <c r="AL5" s="53"/>
      <c r="AM5" s="53"/>
      <c r="AN5" s="53"/>
      <c r="AO5" s="53"/>
      <c r="AP5" s="53"/>
      <c r="AQ5" s="53"/>
      <c r="AR5" s="245">
        <f>+VLOOKUP(AR7,$AD$9:$AF$15,3,0)</f>
        <v>3</v>
      </c>
      <c r="AS5" s="245">
        <f>+VLOOKUP(AS7,$AD$9:$AF$15,3,0)</f>
        <v>3</v>
      </c>
      <c r="AT5" s="245">
        <f>+VLOOKUP(AT7,$AD$9:$AF$15,3,0)</f>
        <v>0</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Estados Unidos</v>
      </c>
      <c r="AS7" s="250" t="str">
        <f>+AD11</f>
        <v>Uruguay</v>
      </c>
      <c r="AT7" s="250" t="str">
        <f>+AD13</f>
        <v>Panamá</v>
      </c>
      <c r="AU7" s="250" t="str">
        <f>+AD15</f>
        <v>Bolivia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5</v>
      </c>
      <c r="C9" s="28">
        <f>+VLOOKUP(B9,Aux!F:AB,4,0)</f>
        <v>45466.750000000007</v>
      </c>
      <c r="D9" s="29">
        <f>+VLOOKUP(B9,Aux!F:AB,4,0)</f>
        <v>45466.750000000007</v>
      </c>
      <c r="E9" s="169"/>
      <c r="F9" s="169" t="e" vm="9">
        <f>IFERROR(VLOOKUP(G9,Aux!$A:$C,3,0),"")</f>
        <v>#VALUE!</v>
      </c>
      <c r="G9" s="30" t="str">
        <f>+VLOOKUP(B9,Aux!F:S,5,0)</f>
        <v>Estados Unidos</v>
      </c>
      <c r="H9" s="258">
        <v>2</v>
      </c>
      <c r="I9" s="257" t="s">
        <v>41</v>
      </c>
      <c r="J9" s="258">
        <v>0</v>
      </c>
      <c r="K9" s="38" t="str">
        <f>+VLOOKUP(B9,Aux!F:S,6,0)</f>
        <v>Bolivia</v>
      </c>
      <c r="L9" s="169" t="e" vm="10">
        <f>IFERROR(VLOOKUP(K9,Aux!$A:$C,3,0),"")</f>
        <v>#VALUE!</v>
      </c>
      <c r="M9" s="38"/>
      <c r="N9" s="46" t="str">
        <f>+_xlfn.XLOOKUP(B9,Aux!F:F,Aux!L:L)</f>
        <v>AT&amp;T Stadium - ARLINGTON, TX</v>
      </c>
      <c r="O9"/>
      <c r="P9" s="156" t="str">
        <f>+INDEX($AD$9:$AD$16,MATCH(1,$AO$9:$AO$15,0))</f>
        <v>Uruguay</v>
      </c>
      <c r="Q9" s="157" t="e" vm="11">
        <f>IFERROR(VLOOKUP(P9,Aux!A:C,3,0),"")</f>
        <v>#VALUE!</v>
      </c>
      <c r="R9" s="158"/>
      <c r="S9" s="159">
        <f>+VLOOKUP($P9,$AD$9:$AK$15,3,0)</f>
        <v>3</v>
      </c>
      <c r="T9" s="160">
        <f>+VLOOKUP($P9,$AD$9:$AK$15,4,0)</f>
        <v>1</v>
      </c>
      <c r="U9" s="160">
        <f>+VLOOKUP($P9,$AD$9:$AK$15,5,0)</f>
        <v>0</v>
      </c>
      <c r="V9" s="160">
        <f>+VLOOKUP($P9,$AD$9:$AK$15,6,0)</f>
        <v>0</v>
      </c>
      <c r="W9" s="161">
        <f>+VLOOKUP($P9,$AD$9:$AK$15,7,0)</f>
        <v>3</v>
      </c>
      <c r="X9" s="161">
        <f>+VLOOKUP($P9,$AD$9:$AK$15,8,0)</f>
        <v>1</v>
      </c>
      <c r="Y9" s="161">
        <f>+W9-X9</f>
        <v>2</v>
      </c>
      <c r="Z9" s="60"/>
      <c r="AA9" s="57"/>
      <c r="AB9" s="53"/>
      <c r="AC9" s="53">
        <v>1</v>
      </c>
      <c r="AD9" s="251" t="str">
        <f>+VLOOKUP($AD$5&amp;AC9,Aux!S:T,2,0)</f>
        <v>Estados Unidos</v>
      </c>
      <c r="AE9" s="53">
        <f>+AG9+AH9+AI9</f>
        <v>1</v>
      </c>
      <c r="AF9" s="53">
        <f>+AG9*3+AH9</f>
        <v>3</v>
      </c>
      <c r="AG9" s="53" cm="1">
        <f t="array" ref="AG9">SUM(($G$9:$G$22=$AD9)*($H$9:$H$22&gt;$J$9:$J$22)+($K$9:$K$22=$AD9)*($H$9:$H$22&lt;$J$9:$J$22))</f>
        <v>1</v>
      </c>
      <c r="AH9" s="53" cm="1">
        <f t="array" ref="AH9">SUM(($G$9:$G$22=$AD9)*($H$9:$H$22=$J$9:$J$22)*($H$9:$H$22&lt;&gt;"")+($K$9:$K$22=$AD9)*($H$9:$H$22=$J$9:$J$22)*($H$9:$H$22&lt;&gt;""))</f>
        <v>0</v>
      </c>
      <c r="AI9" s="53" cm="1">
        <f t="array" ref="AI9">SUM(($G$9:$G$22=$AD9)*($H$9:$H$22&lt;$J$9:$J$22)+($K$9:$K$22=$AD9)*($H$9:$H$22&gt;$J$9:$J$22))</f>
        <v>0</v>
      </c>
      <c r="AJ9" s="53" cm="1">
        <f t="array" ref="AJ9">SUM(($G$9:$G$22=$AD9)*($H$9:$H$22)+($K$9:$K$22=$AD9)*($J$9:$J$22))</f>
        <v>2</v>
      </c>
      <c r="AK9" s="53" cm="1">
        <f t="array" ref="AK9">SUM(($G$9:$G$22=$AD9)*($J$9:$J$22)+($K$9:$K$22=$AD9)*($H$9:$H$22))</f>
        <v>0</v>
      </c>
      <c r="AL9" s="252">
        <f>+SUMIFS($AR9:$AU9,$AR$5:$AU$5,AF9)</f>
        <v>100</v>
      </c>
      <c r="AM9" s="252">
        <f>+AJ9-AK9</f>
        <v>2</v>
      </c>
      <c r="AN9" s="53">
        <f>+_xlfn.RANK.EQ(AF9,$AF$9:$AF$15)+_xlfn.RANK.EQ(AM9,$AM$9:$AM$15)/10+_xlfn.RANK.EQ(AJ9,$AJ$9:$AJ$15)/100+_xlfn.RANK.EQ(AL9,$AL$9:$AL$15)/1000+ROW()/1000000</f>
        <v>1.1210089999999999</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6</v>
      </c>
      <c r="C11" s="28">
        <f>+VLOOKUP(B11,Aux!F:AB,4,0)</f>
        <v>45466.875</v>
      </c>
      <c r="D11" s="29">
        <f>+VLOOKUP(B11,Aux!F:AB,4,0)</f>
        <v>45466.875</v>
      </c>
      <c r="E11" s="169"/>
      <c r="F11" s="169" t="e" vm="11">
        <f>IFERROR(VLOOKUP(G11,Aux!$A:$C,3,0),"")</f>
        <v>#VALUE!</v>
      </c>
      <c r="G11" s="30" t="str">
        <f>+VLOOKUP(B11,Aux!F:S,5,0)</f>
        <v>Uruguay</v>
      </c>
      <c r="H11" s="258">
        <v>3</v>
      </c>
      <c r="I11" s="257" t="s">
        <v>41</v>
      </c>
      <c r="J11" s="258">
        <v>1</v>
      </c>
      <c r="K11" s="38" t="str">
        <f>+VLOOKUP(B11,Aux!F:S,6,0)</f>
        <v>Panamá</v>
      </c>
      <c r="L11" s="169" t="e" vm="12">
        <f>IFERROR(VLOOKUP(K11,Aux!$A:$C,3,0),"")</f>
        <v>#VALUE!</v>
      </c>
      <c r="M11" s="38"/>
      <c r="N11" s="46" t="str">
        <f>+_xlfn.XLOOKUP(B11,Aux!F:F,Aux!L:L)</f>
        <v>Hard Rock Stadium - MIAMI, FL</v>
      </c>
      <c r="O11"/>
      <c r="P11" s="156" t="str">
        <f>+INDEX($AD$9:$AD$16,MATCH(2,$AO$9:$AO$15,0))</f>
        <v>Estados Unidos</v>
      </c>
      <c r="Q11" s="157" t="e" vm="9">
        <f>IFERROR(VLOOKUP(P11,Aux!A:C,3,0),"")</f>
        <v>#VALUE!</v>
      </c>
      <c r="R11" s="158"/>
      <c r="S11" s="159">
        <f>+VLOOKUP($P11,$AD$9:$AK$15,3,0)</f>
        <v>3</v>
      </c>
      <c r="T11" s="160">
        <f>+VLOOKUP($P11,$AD$9:$AK$15,4,0)</f>
        <v>1</v>
      </c>
      <c r="U11" s="160">
        <f>+VLOOKUP($P11,$AD$9:$AK$15,5,0)</f>
        <v>0</v>
      </c>
      <c r="V11" s="160">
        <f>+VLOOKUP($P11,$AD$9:$AK$15,6,0)</f>
        <v>0</v>
      </c>
      <c r="W11" s="161">
        <f>+VLOOKUP($P11,$AD$9:$AK$15,7,0)</f>
        <v>2</v>
      </c>
      <c r="X11" s="161">
        <f>+VLOOKUP($P11,$AD$9:$AK$15,8,0)</f>
        <v>0</v>
      </c>
      <c r="Y11" s="161">
        <f>+W11-X11</f>
        <v>2</v>
      </c>
      <c r="Z11" s="60"/>
      <c r="AA11" s="59"/>
      <c r="AB11" s="245"/>
      <c r="AC11" s="53">
        <v>2</v>
      </c>
      <c r="AD11" s="251" t="str">
        <f>+VLOOKUP($AD$5&amp;AC11,Aux!S:T,2,0)</f>
        <v>Uruguay</v>
      </c>
      <c r="AE11" s="53">
        <f t="shared" ref="AE11" si="0">+AG11+AH11+AI11</f>
        <v>1</v>
      </c>
      <c r="AF11" s="53">
        <f t="shared" ref="AF11" si="1">+AG11*3+AH11</f>
        <v>3</v>
      </c>
      <c r="AG11" s="53" cm="1">
        <f t="array" ref="AG11">SUM(($G$9:$G$22=$AD11)*($H$9:$H$22&gt;$J$9:$J$22)+($K$9:$K$22=$AD11)*($H$9:$H$22&lt;$J$9:$J$22))</f>
        <v>1</v>
      </c>
      <c r="AH11" s="53" cm="1">
        <f t="array" ref="AH11">SUM(($G$9:$G$22=$AD11)*($H$9:$H$22=$J$9:$J$22)*($H$9:$H$22&lt;&gt;"")+($K$9:$K$22=$AD11)*($H$9:$H$22=$J$9:$J$22)*($H$9:$H$22&lt;&gt;""))</f>
        <v>0</v>
      </c>
      <c r="AI11" s="53" cm="1">
        <f t="array" ref="AI11">SUM(($G$9:$G$22=$AD11)*($H$9:$H$22&lt;$J$9:$J$22)+($K$9:$K$22=$AD11)*($H$9:$H$22&gt;$J$9:$J$22))</f>
        <v>0</v>
      </c>
      <c r="AJ11" s="53" cm="1">
        <f t="array" ref="AJ11">SUM(($G$9:$G$22=$AD11)*($H$9:$H$22)+($K$9:$K$22=$AD11)*($J$9:$J$22))</f>
        <v>3</v>
      </c>
      <c r="AK11" s="53" cm="1">
        <f t="array" ref="AK11">SUM(($G$9:$G$22=$AD11)*($J$9:$J$22)+($K$9:$K$22=$AD11)*($H$9:$H$22))</f>
        <v>1</v>
      </c>
      <c r="AL11" s="252">
        <f>+SUMIFS($AR11:$AU11,$AR$5:$AU$5,AF11)</f>
        <v>100</v>
      </c>
      <c r="AM11" s="252">
        <f>+AJ11-AK11</f>
        <v>2</v>
      </c>
      <c r="AN11" s="53">
        <f>+_xlfn.RANK.EQ(AF11,$AF$9:$AF$15)+_xlfn.RANK.EQ(AM11,$AM$9:$AM$15)/10+_xlfn.RANK.EQ(AJ11,$AJ$9:$AJ$15)/100+_xlfn.RANK.EQ(AL11,$AL$9:$AL$15)/1000+ROW()/1000000</f>
        <v>1.111011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302</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13</v>
      </c>
      <c r="C13" s="28">
        <f>+VLOOKUP(B13,Aux!F:AB,4,0)</f>
        <v>45470.75</v>
      </c>
      <c r="D13" s="29">
        <f>+VLOOKUP(B13,Aux!F:AB,4,0)</f>
        <v>45470.75</v>
      </c>
      <c r="E13" s="169"/>
      <c r="F13" s="169" t="e" vm="12">
        <f>IFERROR(VLOOKUP(G13,Aux!$A:$C,3,0),"")</f>
        <v>#VALUE!</v>
      </c>
      <c r="G13" s="30" t="str">
        <f>+VLOOKUP(B13,Aux!F:S,5,0)</f>
        <v>Panamá</v>
      </c>
      <c r="H13" s="258"/>
      <c r="I13" s="257" t="s">
        <v>41</v>
      </c>
      <c r="J13" s="258"/>
      <c r="K13" s="38" t="str">
        <f>+VLOOKUP(B13,Aux!F:S,6,0)</f>
        <v>Estados Unidos</v>
      </c>
      <c r="L13" s="169" t="e" vm="9">
        <f>IFERROR(VLOOKUP(K13,Aux!$A:$C,3,0),"")</f>
        <v>#VALUE!</v>
      </c>
      <c r="M13" s="38"/>
      <c r="N13" s="46" t="str">
        <f>+_xlfn.XLOOKUP(B13,Aux!F:F,Aux!L:L)</f>
        <v>Mercedes-Benz Stadium - ATLANTA, GA</v>
      </c>
      <c r="O13"/>
      <c r="P13" s="156" t="str">
        <f>+INDEX($AD$9:$AD$16,MATCH(3,$AO$9:$AO$15,0))</f>
        <v>Panamá</v>
      </c>
      <c r="Q13" s="157" t="e" vm="12">
        <f>IFERROR(VLOOKUP(P13,Aux!A:C,3,0),"")</f>
        <v>#VALUE!</v>
      </c>
      <c r="R13" s="158"/>
      <c r="S13" s="159">
        <f>+VLOOKUP($P13,$AD$9:$AK$15,3,0)</f>
        <v>0</v>
      </c>
      <c r="T13" s="160">
        <f>+VLOOKUP($P13,$AD$9:$AK$15,4,0)</f>
        <v>0</v>
      </c>
      <c r="U13" s="160">
        <f>+VLOOKUP($P13,$AD$9:$AK$15,5,0)</f>
        <v>0</v>
      </c>
      <c r="V13" s="160">
        <f>+VLOOKUP($P13,$AD$9:$AK$15,6,0)</f>
        <v>1</v>
      </c>
      <c r="W13" s="161">
        <f>+VLOOKUP($P13,$AD$9:$AK$15,7,0)</f>
        <v>1</v>
      </c>
      <c r="X13" s="161">
        <f>+VLOOKUP($P13,$AD$9:$AK$15,8,0)</f>
        <v>3</v>
      </c>
      <c r="Y13" s="161">
        <f>+W13-X13</f>
        <v>-2</v>
      </c>
      <c r="Z13" s="60"/>
      <c r="AA13" s="57"/>
      <c r="AB13" s="53"/>
      <c r="AC13" s="53">
        <v>3</v>
      </c>
      <c r="AD13" s="251" t="str">
        <f>+VLOOKUP($AD$5&amp;AC13,Aux!S:T,2,0)</f>
        <v>Panamá</v>
      </c>
      <c r="AE13" s="53">
        <f t="shared" ref="AE13" si="3">+AG13+AH13+AI13</f>
        <v>1</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1</v>
      </c>
      <c r="AJ13" s="53" cm="1">
        <f t="array" ref="AJ13">SUM(($G$9:$G$22=$AD13)*($H$9:$H$22)+($K$9:$K$22=$AD13)*($J$9:$J$22))</f>
        <v>1</v>
      </c>
      <c r="AK13" s="53" cm="1">
        <f t="array" ref="AK13">SUM(($G$9:$G$22=$AD13)*($J$9:$J$22)+($K$9:$K$22=$AD13)*($H$9:$H$22))</f>
        <v>3</v>
      </c>
      <c r="AL13" s="252">
        <f>+SUMIFS($AR13:$AU13,$AR$5:$AU$5,AF13)</f>
        <v>100</v>
      </c>
      <c r="AM13" s="252">
        <f>+AJ13-AK13</f>
        <v>-2</v>
      </c>
      <c r="AN13" s="53">
        <f>+_xlfn.RANK.EQ(AF13,$AF$9:$AF$15)+_xlfn.RANK.EQ(AM13,$AM$9:$AM$15)/10+_xlfn.RANK.EQ(AJ13,$AJ$9:$AJ$15)/100+_xlfn.RANK.EQ(AL13,$AL$9:$AL$15)/1000+ROW()/1000000</f>
        <v>3.3310129999999996</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-2</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14</v>
      </c>
      <c r="C15" s="28">
        <f>+VLOOKUP(B15,Aux!F:AB,4,0)</f>
        <v>45470.875</v>
      </c>
      <c r="D15" s="29">
        <f>+VLOOKUP(B15,Aux!F:AB,4,0)</f>
        <v>45470.875</v>
      </c>
      <c r="E15" s="169"/>
      <c r="F15" s="169" t="e" vm="11">
        <f>IFERROR(VLOOKUP(G15,Aux!$A:$C,3,0),"")</f>
        <v>#VALUE!</v>
      </c>
      <c r="G15" s="30" t="str">
        <f>+VLOOKUP(B15,Aux!F:S,5,0)</f>
        <v>Uruguay</v>
      </c>
      <c r="H15" s="258"/>
      <c r="I15" s="257" t="s">
        <v>41</v>
      </c>
      <c r="J15" s="258"/>
      <c r="K15" s="38" t="str">
        <f>+VLOOKUP(B15,Aux!F:S,6,0)</f>
        <v>Bolivia</v>
      </c>
      <c r="L15" s="169" t="e" vm="10">
        <f>IFERROR(VLOOKUP(K15,Aux!$A:$C,3,0),"")</f>
        <v>#VALUE!</v>
      </c>
      <c r="M15" s="38"/>
      <c r="N15" s="46" t="str">
        <f>+_xlfn.XLOOKUP(B15,Aux!F:F,Aux!L:L)</f>
        <v>MetLife Stadium - EAST RUTHERFORD, NJ</v>
      </c>
      <c r="O15"/>
      <c r="P15" s="156" t="str">
        <f>+INDEX($AD$9:$AD$16,MATCH(4,$AO$9:$AO$15,0))</f>
        <v>Bolivia</v>
      </c>
      <c r="Q15" s="157" t="e" vm="10">
        <f>IFERROR(VLOOKUP(P15,Aux!A:C,3,0),"")</f>
        <v>#VALUE!</v>
      </c>
      <c r="R15" s="158"/>
      <c r="S15" s="159">
        <f>+VLOOKUP($P15,$AD$9:$AK$15,3,0)</f>
        <v>0</v>
      </c>
      <c r="T15" s="160">
        <f>+VLOOKUP($P15,$AD$9:$AK$15,4,0)</f>
        <v>0</v>
      </c>
      <c r="U15" s="160">
        <f>+VLOOKUP($P15,$AD$9:$AK$15,5,0)</f>
        <v>0</v>
      </c>
      <c r="V15" s="160">
        <f>+VLOOKUP($P15,$AD$9:$AK$15,6,0)</f>
        <v>1</v>
      </c>
      <c r="W15" s="161">
        <f>+VLOOKUP($P15,$AD$9:$AK$15,7,0)</f>
        <v>0</v>
      </c>
      <c r="X15" s="161">
        <f>+VLOOKUP($P15,$AD$9:$AK$15,8,0)</f>
        <v>2</v>
      </c>
      <c r="Y15" s="161">
        <f>+W15-X15</f>
        <v>-2</v>
      </c>
      <c r="Z15" s="60"/>
      <c r="AA15" s="59"/>
      <c r="AB15" s="245"/>
      <c r="AC15" s="53">
        <v>4</v>
      </c>
      <c r="AD15" s="251" t="str">
        <f>+VLOOKUP($AD$5&amp;AC15,Aux!S:T,2,0)</f>
        <v>Bolivia</v>
      </c>
      <c r="AE15" s="53">
        <f t="shared" ref="AE15" si="6">+AG15+AH15+AI15</f>
        <v>1</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1</v>
      </c>
      <c r="AJ15" s="53" cm="1">
        <f t="array" ref="AJ15">SUM(($G$9:$G$22=$AD15)*($H$9:$H$22)+($K$9:$K$22=$AD15)*($J$9:$J$22))</f>
        <v>0</v>
      </c>
      <c r="AK15" s="53" cm="1">
        <f t="array" ref="AK15">SUM(($G$9:$G$22=$AD15)*($J$9:$J$22)+($K$9:$K$22=$AD15)*($H$9:$H$22))</f>
        <v>2</v>
      </c>
      <c r="AL15" s="252">
        <f>+SUMIFS($AR15:$AU15,$AR$5:$AU$5,AF15)</f>
        <v>100</v>
      </c>
      <c r="AM15" s="252">
        <f>+AJ15-AK15</f>
        <v>-2</v>
      </c>
      <c r="AN15" s="53">
        <f>+_xlfn.RANK.EQ(AF15,$AF$9:$AF$15)+_xlfn.RANK.EQ(AM15,$AM$9:$AM$15)/10+_xlfn.RANK.EQ(AJ15,$AJ$9:$AJ$15)/100+_xlfn.RANK.EQ(AL15,$AL$9:$AL$15)/1000+ROW()/1000000</f>
        <v>3.3410149999999996</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21</v>
      </c>
      <c r="C17" s="28">
        <f>+VLOOKUP(B17,Aux!F:AB,4,0)</f>
        <v>45474.875000000007</v>
      </c>
      <c r="D17" s="29">
        <f>+VLOOKUP(B17,Aux!F:AB,4,0)</f>
        <v>45474.875000000007</v>
      </c>
      <c r="E17" s="169"/>
      <c r="F17" s="169" t="e" vm="9">
        <f>IFERROR(VLOOKUP(G17,Aux!$A:$C,3,0),"")</f>
        <v>#VALUE!</v>
      </c>
      <c r="G17" s="30" t="str">
        <f>+VLOOKUP(B17,Aux!F:S,5,0)</f>
        <v>Estados Unidos</v>
      </c>
      <c r="H17" s="258"/>
      <c r="I17" s="257" t="s">
        <v>41</v>
      </c>
      <c r="J17" s="258"/>
      <c r="K17" s="38" t="str">
        <f>+VLOOKUP(B17,Aux!F:S,6,0)</f>
        <v>Uruguay</v>
      </c>
      <c r="L17" s="169" t="e" vm="11">
        <f>IFERROR(VLOOKUP(K17,Aux!$A:$C,3,0),"")</f>
        <v>#VALUE!</v>
      </c>
      <c r="M17" s="38"/>
      <c r="N17" s="46" t="str">
        <f>+_xlfn.XLOOKUP(B17,Aux!F:F,Aux!L:L)</f>
        <v>GEHA Field at Arrowhead - KANSAS CITY, MO</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22</v>
      </c>
      <c r="C19" s="28">
        <f>+VLOOKUP(B19,Aux!F:AB,4,0)</f>
        <v>45474.875</v>
      </c>
      <c r="D19" s="29">
        <f>+VLOOKUP(B19,Aux!F:AB,4,0)</f>
        <v>45474.875</v>
      </c>
      <c r="E19" s="169"/>
      <c r="F19" s="169" t="e" vm="10">
        <f>IFERROR(VLOOKUP(G19,Aux!$A:$C,3,0),"")</f>
        <v>#VALUE!</v>
      </c>
      <c r="G19" s="30" t="str">
        <f>+VLOOKUP(B19,Aux!F:S,5,0)</f>
        <v>Bolivia</v>
      </c>
      <c r="H19" s="258"/>
      <c r="I19" s="257" t="s">
        <v>41</v>
      </c>
      <c r="J19" s="258"/>
      <c r="K19" s="38" t="str">
        <f>+VLOOKUP(B19,Aux!F:S,6,0)</f>
        <v>Panamá</v>
      </c>
      <c r="L19" s="169" t="e" vm="12">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9" priority="3">
      <formula>#REF!="P"</formula>
    </cfRule>
    <cfRule type="expression" dxfId="118" priority="4">
      <formula>#REF!="E"</formula>
    </cfRule>
    <cfRule type="expression" dxfId="117" priority="5">
      <formula>#REF!="G"</formula>
    </cfRule>
  </conditionalFormatting>
  <conditionalFormatting sqref="J9 J11 J13 J15 J17 J19">
    <cfRule type="expression" dxfId="116" priority="6">
      <formula>#REF!="P"</formula>
    </cfRule>
    <cfRule type="expression" dxfId="115" priority="7">
      <formula>#REF!="E"</formula>
    </cfRule>
    <cfRule type="expression" dxfId="114" priority="8">
      <formula>#REF!="G"</formula>
    </cfRule>
  </conditionalFormatting>
  <conditionalFormatting sqref="K22:K27">
    <cfRule type="expression" dxfId="113" priority="1">
      <formula>$L22&lt;&gt;""</formula>
    </cfRule>
    <cfRule type="expression" dxfId="112" priority="2">
      <formula>AND($L22&lt;&gt;"",$L23="")</formula>
    </cfRule>
  </conditionalFormatting>
  <dataValidations count="1">
    <dataValidation type="list" allowBlank="1" showInputMessage="1" showErrorMessage="1" sqref="AD5" xr:uid="{4E3666D4-E5F6-415F-9482-9C8DB02521B1}">
      <formula1>"A,B,C,D"</formula1>
    </dataValidation>
  </dataValidations>
  <hyperlinks>
    <hyperlink ref="K23" r:id="rId1" display="Aprendiz de Excel" xr:uid="{3C533713-5459-425E-BD4C-7B0E9371E506}"/>
    <hyperlink ref="K25" r:id="rId2" display="Aprendiz de Excel" xr:uid="{EB941819-CFF2-42B5-ADE4-21F9C89D00A0}"/>
    <hyperlink ref="K25:K26" r:id="rId3" display="Vídeo YouTube" xr:uid="{36BDB53D-B7D3-457E-A554-F1F82A20AF45}"/>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B4661-35B2-44D1-982F-AA20E62D91FC}">
  <dimension ref="B1:AU26"/>
  <sheetViews>
    <sheetView showGridLines="0" zoomScaleNormal="100" workbookViewId="0">
      <selection activeCell="J11" sqref="J11"/>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17</v>
      </c>
      <c r="AE5" s="53"/>
      <c r="AF5" s="53"/>
      <c r="AG5" s="53"/>
      <c r="AH5" s="53"/>
      <c r="AI5" s="53"/>
      <c r="AJ5" s="53"/>
      <c r="AK5" s="53"/>
      <c r="AL5" s="53"/>
      <c r="AM5" s="53"/>
      <c r="AN5" s="53"/>
      <c r="AO5" s="53"/>
      <c r="AP5" s="53"/>
      <c r="AQ5" s="53"/>
      <c r="AR5" s="245">
        <f>+VLOOKUP(AR7,$AD$9:$AF$15,3,0)</f>
        <v>1</v>
      </c>
      <c r="AS5" s="245">
        <f>+VLOOKUP(AS7,$AD$9:$AF$15,3,0)</f>
        <v>3</v>
      </c>
      <c r="AT5" s="245">
        <f>+VLOOKUP(AT7,$AD$9:$AF$15,3,0)</f>
        <v>0</v>
      </c>
      <c r="AU5" s="245">
        <f>+VLOOKUP(AU7,$AD$9:$AF$15,3,0)</f>
        <v>1</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Brasil</v>
      </c>
      <c r="AS7" s="250" t="str">
        <f>+AD11</f>
        <v>Colombia</v>
      </c>
      <c r="AT7" s="250" t="str">
        <f>+AD13</f>
        <v>Paraguay</v>
      </c>
      <c r="AU7" s="250" t="str">
        <f>+AD15</f>
        <v>Costa Rica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7</v>
      </c>
      <c r="C9" s="28">
        <f>+VLOOKUP(B9,Aux!F:AB,4,0)</f>
        <v>45467.750000000007</v>
      </c>
      <c r="D9" s="29">
        <f>+VLOOKUP(B9,Aux!F:AB,4,0)</f>
        <v>45467.750000000007</v>
      </c>
      <c r="E9" s="169"/>
      <c r="F9" s="169" t="e" vm="13">
        <f>IFERROR(VLOOKUP(G9,Aux!$A:$C,3,0),"")</f>
        <v>#VALUE!</v>
      </c>
      <c r="G9" s="30" t="str">
        <f>+VLOOKUP(B9,Aux!F:S,5,0)</f>
        <v>Colombia</v>
      </c>
      <c r="H9" s="258">
        <v>2</v>
      </c>
      <c r="I9" s="257" t="s">
        <v>41</v>
      </c>
      <c r="J9" s="258">
        <v>1</v>
      </c>
      <c r="K9" s="38" t="str">
        <f>+VLOOKUP(B9,Aux!F:S,6,0)</f>
        <v>Paraguay</v>
      </c>
      <c r="L9" s="169" t="e" vm="14">
        <f>IFERROR(VLOOKUP(K9,Aux!$A:$C,3,0),"")</f>
        <v>#VALUE!</v>
      </c>
      <c r="M9" s="38"/>
      <c r="N9" s="46" t="str">
        <f>+_xlfn.XLOOKUP(B9,Aux!F:F,Aux!L:L)</f>
        <v>NRG Stadium - HOUSTON, TX</v>
      </c>
      <c r="O9"/>
      <c r="P9" s="156" t="str">
        <f>+INDEX($AD$9:$AD$16,MATCH(1,$AO$9:$AO$15,0))</f>
        <v>Colombia</v>
      </c>
      <c r="Q9" s="157" t="e" vm="13">
        <f>IFERROR(VLOOKUP(P9,Aux!A:C,3,0),"")</f>
        <v>#VALUE!</v>
      </c>
      <c r="R9" s="158"/>
      <c r="S9" s="159">
        <f>+VLOOKUP($P9,$AD$9:$AK$15,3,0)</f>
        <v>3</v>
      </c>
      <c r="T9" s="160">
        <f>+VLOOKUP($P9,$AD$9:$AK$15,4,0)</f>
        <v>1</v>
      </c>
      <c r="U9" s="160">
        <f>+VLOOKUP($P9,$AD$9:$AK$15,5,0)</f>
        <v>0</v>
      </c>
      <c r="V9" s="160">
        <f>+VLOOKUP($P9,$AD$9:$AK$15,6,0)</f>
        <v>0</v>
      </c>
      <c r="W9" s="161">
        <f>+VLOOKUP($P9,$AD$9:$AK$15,7,0)</f>
        <v>2</v>
      </c>
      <c r="X9" s="161">
        <f>+VLOOKUP($P9,$AD$9:$AK$15,8,0)</f>
        <v>1</v>
      </c>
      <c r="Y9" s="161">
        <f>+W9-X9</f>
        <v>1</v>
      </c>
      <c r="Z9" s="60"/>
      <c r="AA9" s="57"/>
      <c r="AB9" s="53"/>
      <c r="AC9" s="53">
        <v>1</v>
      </c>
      <c r="AD9" s="251" t="str">
        <f>+VLOOKUP($AD$5&amp;AC9,Aux!S:T,2,0)</f>
        <v>Brasil</v>
      </c>
      <c r="AE9" s="53">
        <f>+AG9+AH9+AI9</f>
        <v>1</v>
      </c>
      <c r="AF9" s="53">
        <f>+AG9*3+AH9</f>
        <v>1</v>
      </c>
      <c r="AG9" s="53" cm="1">
        <f t="array" ref="AG9">SUM(($G$9:$G$22=$AD9)*($H$9:$H$22&gt;$J$9:$J$22)+($K$9:$K$22=$AD9)*($H$9:$H$22&lt;$J$9:$J$22))</f>
        <v>0</v>
      </c>
      <c r="AH9" s="53" cm="1">
        <f t="array" ref="AH9">SUM(($G$9:$G$22=$AD9)*($H$9:$H$22=$J$9:$J$22)*($H$9:$H$22&lt;&gt;"")+($K$9:$K$22=$AD9)*($H$9:$H$22=$J$9:$J$22)*($H$9:$H$22&lt;&gt;""))</f>
        <v>1</v>
      </c>
      <c r="AI9" s="53" cm="1">
        <f t="array" ref="AI9">SUM(($G$9:$G$22=$AD9)*($H$9:$H$22&lt;$J$9:$J$22)+($K$9:$K$22=$AD9)*($H$9:$H$22&gt;$J$9:$J$22))</f>
        <v>0</v>
      </c>
      <c r="AJ9" s="53" cm="1">
        <f t="array" ref="AJ9">SUM(($G$9:$G$22=$AD9)*($H$9:$H$22)+($K$9:$K$22=$AD9)*($J$9:$J$22))</f>
        <v>0</v>
      </c>
      <c r="AK9" s="53" cm="1">
        <f t="array" ref="AK9">SUM(($G$9:$G$22=$AD9)*($J$9:$J$22)+($K$9:$K$22=$AD9)*($H$9:$H$22))</f>
        <v>0</v>
      </c>
      <c r="AL9" s="252">
        <f>+SUMIFS($AR9:$AU9,$AR$5:$AU$5,AF9)</f>
        <v>100</v>
      </c>
      <c r="AM9" s="252">
        <f>+AJ9-AK9</f>
        <v>0</v>
      </c>
      <c r="AN9" s="53">
        <f>+_xlfn.RANK.EQ(AF9,$AF$9:$AF$15)+_xlfn.RANK.EQ(AM9,$AM$9:$AM$15)/10+_xlfn.RANK.EQ(AJ9,$AJ$9:$AJ$15)/100+_xlfn.RANK.EQ(AL9,$AL$9:$AL$15)/1000+ROW()/1000000</f>
        <v>2.2310089999999998</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8</v>
      </c>
      <c r="C11" s="28">
        <f>+VLOOKUP(B11,Aux!F:AB,4,0)</f>
        <v>45467.875</v>
      </c>
      <c r="D11" s="29">
        <f>+VLOOKUP(B11,Aux!F:AB,4,0)</f>
        <v>45467.875</v>
      </c>
      <c r="E11" s="169"/>
      <c r="F11" s="169" t="e" vm="15">
        <f>IFERROR(VLOOKUP(G11,Aux!$A:$C,3,0),"")</f>
        <v>#VALUE!</v>
      </c>
      <c r="G11" s="30" t="str">
        <f>+VLOOKUP(B11,Aux!F:S,5,0)</f>
        <v>Brasil</v>
      </c>
      <c r="H11" s="258">
        <v>0</v>
      </c>
      <c r="I11" s="257" t="s">
        <v>41</v>
      </c>
      <c r="J11" s="258">
        <v>0</v>
      </c>
      <c r="K11" s="38" t="str">
        <f>+VLOOKUP(B11,Aux!F:S,6,0)</f>
        <v>Costa Rica</v>
      </c>
      <c r="L11" s="169" t="e" vm="16">
        <f>IFERROR(VLOOKUP(K11,Aux!$A:$C,3,0),"")</f>
        <v>#VALUE!</v>
      </c>
      <c r="M11" s="38"/>
      <c r="N11" s="46" t="str">
        <f>+_xlfn.XLOOKUP(B11,Aux!F:F,Aux!L:L)</f>
        <v>SoFi Stadium - INGLEWOOD, CA</v>
      </c>
      <c r="O11"/>
      <c r="P11" s="156" t="str">
        <f>+INDEX($AD$9:$AD$16,MATCH(2,$AO$9:$AO$15,0))</f>
        <v>Brasil</v>
      </c>
      <c r="Q11" s="157" t="e" vm="15">
        <f>IFERROR(VLOOKUP(P11,Aux!A:C,3,0),"")</f>
        <v>#VALUE!</v>
      </c>
      <c r="R11" s="158"/>
      <c r="S11" s="159">
        <f>+VLOOKUP($P11,$AD$9:$AK$15,3,0)</f>
        <v>1</v>
      </c>
      <c r="T11" s="160">
        <f>+VLOOKUP($P11,$AD$9:$AK$15,4,0)</f>
        <v>0</v>
      </c>
      <c r="U11" s="160">
        <f>+VLOOKUP($P11,$AD$9:$AK$15,5,0)</f>
        <v>1</v>
      </c>
      <c r="V11" s="160">
        <f>+VLOOKUP($P11,$AD$9:$AK$15,6,0)</f>
        <v>0</v>
      </c>
      <c r="W11" s="161">
        <f>+VLOOKUP($P11,$AD$9:$AK$15,7,0)</f>
        <v>0</v>
      </c>
      <c r="X11" s="161">
        <f>+VLOOKUP($P11,$AD$9:$AK$15,8,0)</f>
        <v>0</v>
      </c>
      <c r="Y11" s="161">
        <f>+W11-X11</f>
        <v>0</v>
      </c>
      <c r="Z11" s="60"/>
      <c r="AA11" s="59"/>
      <c r="AB11" s="245"/>
      <c r="AC11" s="53">
        <v>2</v>
      </c>
      <c r="AD11" s="251" t="str">
        <f>+VLOOKUP($AD$5&amp;AC11,Aux!S:T,2,0)</f>
        <v>Colombia</v>
      </c>
      <c r="AE11" s="53">
        <f t="shared" ref="AE11" si="0">+AG11+AH11+AI11</f>
        <v>1</v>
      </c>
      <c r="AF11" s="53">
        <f t="shared" ref="AF11" si="1">+AG11*3+AH11</f>
        <v>3</v>
      </c>
      <c r="AG11" s="53" cm="1">
        <f t="array" ref="AG11">SUM(($G$9:$G$22=$AD11)*($H$9:$H$22&gt;$J$9:$J$22)+($K$9:$K$22=$AD11)*($H$9:$H$22&lt;$J$9:$J$22))</f>
        <v>1</v>
      </c>
      <c r="AH11" s="53" cm="1">
        <f t="array" ref="AH11">SUM(($G$9:$G$22=$AD11)*($H$9:$H$22=$J$9:$J$22)*($H$9:$H$22&lt;&gt;"")+($K$9:$K$22=$AD11)*($H$9:$H$22=$J$9:$J$22)*($H$9:$H$22&lt;&gt;""))</f>
        <v>0</v>
      </c>
      <c r="AI11" s="53" cm="1">
        <f t="array" ref="AI11">SUM(($G$9:$G$22=$AD11)*($H$9:$H$22&lt;$J$9:$J$22)+($K$9:$K$22=$AD11)*($H$9:$H$22&gt;$J$9:$J$22))</f>
        <v>0</v>
      </c>
      <c r="AJ11" s="53" cm="1">
        <f t="array" ref="AJ11">SUM(($G$9:$G$22=$AD11)*($H$9:$H$22)+($K$9:$K$22=$AD11)*($J$9:$J$22))</f>
        <v>2</v>
      </c>
      <c r="AK11" s="53" cm="1">
        <f t="array" ref="AK11">SUM(($G$9:$G$22=$AD11)*($J$9:$J$22)+($K$9:$K$22=$AD11)*($H$9:$H$22))</f>
        <v>1</v>
      </c>
      <c r="AL11" s="252">
        <f>+SUMIFS($AR11:$AU11,$AR$5:$AU$5,AF11)</f>
        <v>0</v>
      </c>
      <c r="AM11" s="252">
        <f>+AJ11-AK11</f>
        <v>1</v>
      </c>
      <c r="AN11" s="53">
        <f>+_xlfn.RANK.EQ(AF11,$AF$9:$AF$15)+_xlfn.RANK.EQ(AM11,$AM$9:$AM$15)/10+_xlfn.RANK.EQ(AJ11,$AJ$9:$AJ$15)/100+_xlfn.RANK.EQ(AL11,$AL$9:$AL$15)/1000+ROW()/1000000</f>
        <v>1.113011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301</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15</v>
      </c>
      <c r="C13" s="28">
        <f>+VLOOKUP(B13,Aux!F:AB,4,0)</f>
        <v>45471.75</v>
      </c>
      <c r="D13" s="29">
        <f>+VLOOKUP(B13,Aux!F:AB,4,0)</f>
        <v>45471.75</v>
      </c>
      <c r="E13" s="169"/>
      <c r="F13" s="169" t="e" vm="13">
        <f>IFERROR(VLOOKUP(G13,Aux!$A:$C,3,0),"")</f>
        <v>#VALUE!</v>
      </c>
      <c r="G13" s="30" t="str">
        <f>+VLOOKUP(B13,Aux!F:S,5,0)</f>
        <v>Colombia</v>
      </c>
      <c r="H13" s="258"/>
      <c r="I13" s="257" t="s">
        <v>41</v>
      </c>
      <c r="J13" s="258"/>
      <c r="K13" s="38" t="str">
        <f>+VLOOKUP(B13,Aux!F:S,6,0)</f>
        <v>Costa Rica</v>
      </c>
      <c r="L13" s="169" t="e" vm="16">
        <f>IFERROR(VLOOKUP(K13,Aux!$A:$C,3,0),"")</f>
        <v>#VALUE!</v>
      </c>
      <c r="M13" s="38"/>
      <c r="N13" s="46" t="str">
        <f>+_xlfn.XLOOKUP(B13,Aux!F:F,Aux!L:L)</f>
        <v>State Farm Stadium - GLENDALE, AZ</v>
      </c>
      <c r="O13"/>
      <c r="P13" s="156" t="str">
        <f>+INDEX($AD$9:$AD$16,MATCH(3,$AO$9:$AO$15,0))</f>
        <v>Costa Rica</v>
      </c>
      <c r="Q13" s="157" t="e" vm="16">
        <f>IFERROR(VLOOKUP(P13,Aux!A:C,3,0),"")</f>
        <v>#VALUE!</v>
      </c>
      <c r="R13" s="158"/>
      <c r="S13" s="159">
        <f>+VLOOKUP($P13,$AD$9:$AK$15,3,0)</f>
        <v>1</v>
      </c>
      <c r="T13" s="160">
        <f>+VLOOKUP($P13,$AD$9:$AK$15,4,0)</f>
        <v>0</v>
      </c>
      <c r="U13" s="160">
        <f>+VLOOKUP($P13,$AD$9:$AK$15,5,0)</f>
        <v>1</v>
      </c>
      <c r="V13" s="160">
        <f>+VLOOKUP($P13,$AD$9:$AK$15,6,0)</f>
        <v>0</v>
      </c>
      <c r="W13" s="161">
        <f>+VLOOKUP($P13,$AD$9:$AK$15,7,0)</f>
        <v>0</v>
      </c>
      <c r="X13" s="161">
        <f>+VLOOKUP($P13,$AD$9:$AK$15,8,0)</f>
        <v>0</v>
      </c>
      <c r="Y13" s="161">
        <f>+W13-X13</f>
        <v>0</v>
      </c>
      <c r="Z13" s="60"/>
      <c r="AA13" s="57"/>
      <c r="AB13" s="53"/>
      <c r="AC13" s="53">
        <v>3</v>
      </c>
      <c r="AD13" s="251" t="str">
        <f>+VLOOKUP($AD$5&amp;AC13,Aux!S:T,2,0)</f>
        <v>Paraguay</v>
      </c>
      <c r="AE13" s="53">
        <f t="shared" ref="AE13" si="3">+AG13+AH13+AI13</f>
        <v>1</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1</v>
      </c>
      <c r="AJ13" s="53" cm="1">
        <f t="array" ref="AJ13">SUM(($G$9:$G$22=$AD13)*($H$9:$H$22)+($K$9:$K$22=$AD13)*($J$9:$J$22))</f>
        <v>1</v>
      </c>
      <c r="AK13" s="53" cm="1">
        <f t="array" ref="AK13">SUM(($G$9:$G$22=$AD13)*($J$9:$J$22)+($K$9:$K$22=$AD13)*($H$9:$H$22))</f>
        <v>2</v>
      </c>
      <c r="AL13" s="252">
        <f>+SUMIFS($AR13:$AU13,$AR$5:$AU$5,AF13)</f>
        <v>0</v>
      </c>
      <c r="AM13" s="252">
        <f>+AJ13-AK13</f>
        <v>-1</v>
      </c>
      <c r="AN13" s="53">
        <f>+_xlfn.RANK.EQ(AF13,$AF$9:$AF$15)+_xlfn.RANK.EQ(AM13,$AM$9:$AM$15)/10+_xlfn.RANK.EQ(AJ13,$AJ$9:$AJ$15)/100+_xlfn.RANK.EQ(AL13,$AL$9:$AL$15)/1000+ROW()/1000000</f>
        <v>4.4230130000000001</v>
      </c>
      <c r="AO13" s="53">
        <f t="shared" ref="AO13" si="5">+_xlfn.RANK.EQ(AN13,$AN$9:$AN$15,1)</f>
        <v>4</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16</v>
      </c>
      <c r="C15" s="28">
        <f>+VLOOKUP(B15,Aux!F:AB,4,0)</f>
        <v>45471.875</v>
      </c>
      <c r="D15" s="29">
        <f>+VLOOKUP(B15,Aux!F:AB,4,0)</f>
        <v>45471.875</v>
      </c>
      <c r="E15" s="169"/>
      <c r="F15" s="169" t="e" vm="14">
        <f>IFERROR(VLOOKUP(G15,Aux!$A:$C,3,0),"")</f>
        <v>#VALUE!</v>
      </c>
      <c r="G15" s="30" t="str">
        <f>+VLOOKUP(B15,Aux!F:S,5,0)</f>
        <v>Paraguay</v>
      </c>
      <c r="H15" s="258"/>
      <c r="I15" s="257" t="s">
        <v>41</v>
      </c>
      <c r="J15" s="258"/>
      <c r="K15" s="38" t="str">
        <f>+VLOOKUP(B15,Aux!F:S,6,0)</f>
        <v>Brasil</v>
      </c>
      <c r="L15" s="169" t="e" vm="15">
        <f>IFERROR(VLOOKUP(K15,Aux!$A:$C,3,0),"")</f>
        <v>#VALUE!</v>
      </c>
      <c r="M15" s="38"/>
      <c r="N15" s="46" t="str">
        <f>+_xlfn.XLOOKUP(B15,Aux!F:F,Aux!L:L)</f>
        <v>Allegiant Stadium - LAS VEGAS, NV</v>
      </c>
      <c r="O15"/>
      <c r="P15" s="156" t="str">
        <f>+INDEX($AD$9:$AD$16,MATCH(4,$AO$9:$AO$15,0))</f>
        <v>Paraguay</v>
      </c>
      <c r="Q15" s="157" t="e" vm="14">
        <f>IFERROR(VLOOKUP(P15,Aux!A:C,3,0),"")</f>
        <v>#VALUE!</v>
      </c>
      <c r="R15" s="158"/>
      <c r="S15" s="159">
        <f>+VLOOKUP($P15,$AD$9:$AK$15,3,0)</f>
        <v>0</v>
      </c>
      <c r="T15" s="160">
        <f>+VLOOKUP($P15,$AD$9:$AK$15,4,0)</f>
        <v>0</v>
      </c>
      <c r="U15" s="160">
        <f>+VLOOKUP($P15,$AD$9:$AK$15,5,0)</f>
        <v>0</v>
      </c>
      <c r="V15" s="160">
        <f>+VLOOKUP($P15,$AD$9:$AK$15,6,0)</f>
        <v>1</v>
      </c>
      <c r="W15" s="161">
        <f>+VLOOKUP($P15,$AD$9:$AK$15,7,0)</f>
        <v>1</v>
      </c>
      <c r="X15" s="161">
        <f>+VLOOKUP($P15,$AD$9:$AK$15,8,0)</f>
        <v>2</v>
      </c>
      <c r="Y15" s="161">
        <f>+W15-X15</f>
        <v>-1</v>
      </c>
      <c r="Z15" s="60"/>
      <c r="AA15" s="59"/>
      <c r="AB15" s="245"/>
      <c r="AC15" s="53">
        <v>4</v>
      </c>
      <c r="AD15" s="251" t="str">
        <f>+VLOOKUP($AD$5&amp;AC15,Aux!S:T,2,0)</f>
        <v>Costa Rica</v>
      </c>
      <c r="AE15" s="53">
        <f t="shared" ref="AE15" si="6">+AG15+AH15+AI15</f>
        <v>1</v>
      </c>
      <c r="AF15" s="53">
        <f t="shared" ref="AF15" si="7">+AG15*3+AH15</f>
        <v>1</v>
      </c>
      <c r="AG15" s="53" cm="1">
        <f t="array" ref="AG15">SUM(($G$9:$G$22=$AD15)*($H$9:$H$22&gt;$J$9:$J$22)+($K$9:$K$22=$AD15)*($H$9:$H$22&lt;$J$9:$J$22))</f>
        <v>0</v>
      </c>
      <c r="AH15" s="53" cm="1">
        <f t="array" ref="AH15">SUM(($G$9:$G$22=$AD15)*($H$9:$H$22=$J$9:$J$22)*($H$9:$H$22&lt;&gt;"")+($K$9:$K$22=$AD15)*($H$9:$H$22=$J$9:$J$22)*($H$9:$H$22&lt;&gt;""))</f>
        <v>1</v>
      </c>
      <c r="AI15" s="53" cm="1">
        <f t="array" ref="AI15">SUM(($G$9:$G$22=$AD15)*($H$9:$H$22&lt;$J$9:$J$22)+($K$9:$K$22=$AD15)*($H$9:$H$22&gt;$J$9:$J$22))</f>
        <v>0</v>
      </c>
      <c r="AJ15" s="53" cm="1">
        <f t="array" ref="AJ15">SUM(($G$9:$G$22=$AD15)*($H$9:$H$22)+($K$9:$K$22=$AD15)*($J$9:$J$22))</f>
        <v>0</v>
      </c>
      <c r="AK15" s="53" cm="1">
        <f t="array" ref="AK15">SUM(($G$9:$G$22=$AD15)*($J$9:$J$22)+($K$9:$K$22=$AD15)*($H$9:$H$22))</f>
        <v>0</v>
      </c>
      <c r="AL15" s="252">
        <f>+SUMIFS($AR15:$AU15,$AR$5:$AU$5,AF15)</f>
        <v>100</v>
      </c>
      <c r="AM15" s="252">
        <f>+AJ15-AK15</f>
        <v>0</v>
      </c>
      <c r="AN15" s="53">
        <f>+_xlfn.RANK.EQ(AF15,$AF$9:$AF$15)+_xlfn.RANK.EQ(AM15,$AM$9:$AM$15)/10+_xlfn.RANK.EQ(AJ15,$AJ$9:$AJ$15)/100+_xlfn.RANK.EQ(AL15,$AL$9:$AL$15)/1000+ROW()/1000000</f>
        <v>2.2310149999999997</v>
      </c>
      <c r="AO15" s="53">
        <f t="shared" ref="AO15" si="8">+_xlfn.RANK.EQ(AN15,$AN$9:$AN$15,1)</f>
        <v>3</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23</v>
      </c>
      <c r="C17" s="28">
        <f>+VLOOKUP(B17,Aux!F:AB,4,0)</f>
        <v>45475.875</v>
      </c>
      <c r="D17" s="29">
        <f>+VLOOKUP(B17,Aux!F:AB,4,0)</f>
        <v>45475.875</v>
      </c>
      <c r="E17" s="169"/>
      <c r="F17" s="169" t="e" vm="15">
        <f>IFERROR(VLOOKUP(G17,Aux!$A:$C,3,0),"")</f>
        <v>#VALUE!</v>
      </c>
      <c r="G17" s="30" t="str">
        <f>+VLOOKUP(B17,Aux!F:S,5,0)</f>
        <v>Brasil</v>
      </c>
      <c r="H17" s="258"/>
      <c r="I17" s="257" t="s">
        <v>41</v>
      </c>
      <c r="J17" s="258"/>
      <c r="K17" s="38" t="str">
        <f>+VLOOKUP(B17,Aux!F:S,6,0)</f>
        <v>Colombia</v>
      </c>
      <c r="L17" s="169" t="e" vm="13">
        <f>IFERROR(VLOOKUP(K17,Aux!$A:$C,3,0),"")</f>
        <v>#VALUE!</v>
      </c>
      <c r="M17" s="38"/>
      <c r="N17" s="46" t="str">
        <f>+_xlfn.XLOOKUP(B17,Aux!F:F,Aux!L:L)</f>
        <v>Levi's Stadium - SANTA CLARA, CA</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24</v>
      </c>
      <c r="C19" s="28">
        <f>+VLOOKUP(B19,Aux!F:AB,4,0)</f>
        <v>45475.875000000007</v>
      </c>
      <c r="D19" s="29">
        <f>+VLOOKUP(B19,Aux!F:AB,4,0)</f>
        <v>45475.875000000007</v>
      </c>
      <c r="E19" s="169"/>
      <c r="F19" s="169" t="e" vm="16">
        <f>IFERROR(VLOOKUP(G19,Aux!$A:$C,3,0),"")</f>
        <v>#VALUE!</v>
      </c>
      <c r="G19" s="30" t="str">
        <f>+VLOOKUP(B19,Aux!F:S,5,0)</f>
        <v>Costa Rica</v>
      </c>
      <c r="H19" s="258"/>
      <c r="I19" s="257" t="s">
        <v>41</v>
      </c>
      <c r="J19" s="258"/>
      <c r="K19" s="38" t="str">
        <f>+VLOOKUP(B19,Aux!F:S,6,0)</f>
        <v>Paraguay</v>
      </c>
      <c r="L19" s="169" t="e" vm="14">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1" priority="3">
      <formula>#REF!="P"</formula>
    </cfRule>
    <cfRule type="expression" dxfId="110" priority="4">
      <formula>#REF!="E"</formula>
    </cfRule>
    <cfRule type="expression" dxfId="109" priority="5">
      <formula>#REF!="G"</formula>
    </cfRule>
  </conditionalFormatting>
  <conditionalFormatting sqref="J9 J11 J13 J15 J17 J19">
    <cfRule type="expression" dxfId="108" priority="6">
      <formula>#REF!="P"</formula>
    </cfRule>
    <cfRule type="expression" dxfId="107" priority="7">
      <formula>#REF!="E"</formula>
    </cfRule>
    <cfRule type="expression" dxfId="106" priority="8">
      <formula>#REF!="G"</formula>
    </cfRule>
  </conditionalFormatting>
  <conditionalFormatting sqref="K22:K27">
    <cfRule type="expression" dxfId="105" priority="1">
      <formula>$L22&lt;&gt;""</formula>
    </cfRule>
    <cfRule type="expression" dxfId="104" priority="2">
      <formula>AND($L22&lt;&gt;"",$L23="")</formula>
    </cfRule>
  </conditionalFormatting>
  <dataValidations count="1">
    <dataValidation type="list" allowBlank="1" showInputMessage="1" showErrorMessage="1" sqref="AD5" xr:uid="{B22EB408-C2AD-43AE-96C4-7FD253469884}">
      <formula1>"A,B,C,D"</formula1>
    </dataValidation>
  </dataValidations>
  <hyperlinks>
    <hyperlink ref="K23" r:id="rId1" display="Aprendiz de Excel" xr:uid="{92440D1E-E9BE-4B74-88E4-8194F710D278}"/>
    <hyperlink ref="K25" r:id="rId2" display="Aprendiz de Excel" xr:uid="{23E19AFB-A595-4483-8A95-F1FDB760C4C1}"/>
    <hyperlink ref="K25:K26" r:id="rId3" display="Vídeo YouTube" xr:uid="{FA4BB009-D53F-4A1F-99B7-C030FD0B50A6}"/>
  </hyperlink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F5827-35E0-4481-9171-8891A6A765D1}">
  <dimension ref="A7:S27"/>
  <sheetViews>
    <sheetView showGridLines="0" zoomScaleNormal="100" workbookViewId="0">
      <selection activeCell="Q30" sqref="Q30"/>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1:19" ht="18" customHeight="1" x14ac:dyDescent="0.25">
      <c r="C7" s="73" t="s">
        <v>34</v>
      </c>
      <c r="D7" s="74" t="s">
        <v>35</v>
      </c>
      <c r="E7" s="74" t="s">
        <v>36</v>
      </c>
      <c r="F7" s="179"/>
      <c r="G7" s="179"/>
      <c r="H7" s="285" t="s">
        <v>61</v>
      </c>
      <c r="I7" s="285"/>
      <c r="J7" s="285"/>
      <c r="K7" s="285"/>
      <c r="L7" s="285"/>
      <c r="M7" s="285"/>
      <c r="N7" s="285"/>
      <c r="O7" s="177"/>
      <c r="P7" s="177"/>
      <c r="Q7" s="75" t="s">
        <v>38</v>
      </c>
      <c r="S7" s="76" t="s">
        <v>49</v>
      </c>
    </row>
    <row r="8" spans="1:19" ht="15" customHeight="1" thickBot="1" x14ac:dyDescent="0.3">
      <c r="C8" s="5"/>
      <c r="D8" s="69"/>
      <c r="E8" s="70"/>
      <c r="F8" s="6"/>
      <c r="G8" s="6"/>
      <c r="H8" s="6"/>
      <c r="I8" s="6"/>
      <c r="J8" s="6"/>
      <c r="K8" s="6"/>
      <c r="L8" s="6"/>
      <c r="M8" s="6"/>
      <c r="N8" s="6"/>
      <c r="O8" s="6"/>
      <c r="P8" s="6"/>
      <c r="Q8" s="5"/>
    </row>
    <row r="9" spans="1:19" ht="15" customHeight="1" thickBot="1" x14ac:dyDescent="0.3">
      <c r="A9" s="82" t="s">
        <v>50</v>
      </c>
      <c r="B9" s="83" t="s">
        <v>10</v>
      </c>
      <c r="C9" s="15">
        <v>25</v>
      </c>
      <c r="D9" s="71">
        <f>+VLOOKUP(C9,Aux!F:Z,4,0)</f>
        <v>45477.875000000007</v>
      </c>
      <c r="E9" s="72">
        <f>+VLOOKUP(C9,Aux!F:Z,4,0)</f>
        <v>45477.875000000007</v>
      </c>
      <c r="F9" s="180"/>
      <c r="G9" s="180" t="e" vm="1">
        <f ca="1">IFERROR(VLOOKUP(H9,Aux!$A:$C,3,0),"")</f>
        <v>#VALUE!</v>
      </c>
      <c r="H9" s="7" t="str" cm="1">
        <f t="array" aca="1" ref="H9" ca="1">INDIRECT(RIGHT(A9,1)&amp;"!P"&amp;7+LEFT(A9,1)*2)</f>
        <v>Argentina</v>
      </c>
      <c r="I9" s="8"/>
      <c r="J9" s="16"/>
      <c r="K9" s="8" t="s">
        <v>41</v>
      </c>
      <c r="L9" s="16"/>
      <c r="M9" s="6"/>
      <c r="N9" s="17" t="str" cm="1">
        <f t="array" aca="1" ref="N9" ca="1">INDIRECT(RIGHT(B9,1)&amp;"!P"&amp;7+LEFT(B9,1)*2)</f>
        <v>Ecuador</v>
      </c>
      <c r="O9" s="180" t="e" vm="5">
        <f ca="1">IFERROR(VLOOKUP(N9,Aux!$A:$C,3,0),"")</f>
        <v>#VALUE!</v>
      </c>
      <c r="P9" s="17"/>
      <c r="Q9" s="175" t="str">
        <f>+VLOOKUP(C9,Aux!F:L,7,0)</f>
        <v>NRG Stadium - HOUSTON, TX</v>
      </c>
      <c r="S9" s="18" t="str">
        <f>IF(OR(J9="",L9=""),"",IF(J9&gt;L9,H9,IF(J9&lt;L9,N9,IF(OR(J10="",L10=""),"",IF(J10&gt;L10,H9,N9)))))</f>
        <v/>
      </c>
    </row>
    <row r="10" spans="1:19" ht="15" customHeight="1" x14ac:dyDescent="0.25">
      <c r="C10" s="15"/>
      <c r="D10" s="19"/>
      <c r="E10" s="20"/>
      <c r="F10" s="181"/>
      <c r="G10" s="181"/>
      <c r="H10" s="21" t="s">
        <v>51</v>
      </c>
      <c r="I10" s="6"/>
      <c r="J10" s="9"/>
      <c r="K10" s="22" t="s">
        <v>41</v>
      </c>
      <c r="L10" s="9"/>
      <c r="M10" s="23"/>
      <c r="N10" s="23"/>
      <c r="O10" s="23"/>
      <c r="P10" s="23"/>
      <c r="Q10" s="175"/>
      <c r="S10" s="24"/>
    </row>
    <row r="11" spans="1:19" ht="15" customHeight="1" thickBot="1" x14ac:dyDescent="0.3">
      <c r="C11" s="15"/>
      <c r="D11" s="19"/>
      <c r="E11" s="20"/>
      <c r="F11" s="181"/>
      <c r="G11" s="181"/>
      <c r="H11" s="23"/>
      <c r="I11" s="6"/>
      <c r="J11" s="6"/>
      <c r="K11" s="8"/>
      <c r="L11" s="6"/>
      <c r="M11" s="6"/>
      <c r="N11" s="23"/>
      <c r="O11" s="23"/>
      <c r="P11" s="23"/>
      <c r="Q11" s="175"/>
      <c r="S11" s="24"/>
    </row>
    <row r="12" spans="1:19" ht="15" customHeight="1" thickBot="1" x14ac:dyDescent="0.3">
      <c r="A12" s="171" t="s">
        <v>54</v>
      </c>
      <c r="B12" s="171" t="s">
        <v>55</v>
      </c>
      <c r="C12" s="15">
        <f>C9+1</f>
        <v>26</v>
      </c>
      <c r="D12" s="71">
        <f>+VLOOKUP(C12,Aux!F:Z,4,0)</f>
        <v>45478.875000000007</v>
      </c>
      <c r="E12" s="72">
        <f>+VLOOKUP(C12,Aux!F:Z,4,0)</f>
        <v>45478.875000000007</v>
      </c>
      <c r="F12" s="180"/>
      <c r="G12" s="180" t="e" vm="6">
        <f ca="1">IFERROR(VLOOKUP(H12,Aux!$A:$C,3,0),"")</f>
        <v>#VALUE!</v>
      </c>
      <c r="H12" s="7" t="str" cm="1">
        <f t="array" aca="1" ref="H12" ca="1">INDIRECT(RIGHT(A12,1)&amp;"!P"&amp;7+LEFT(A12,1)*2)</f>
        <v>Venezuela</v>
      </c>
      <c r="I12" s="25"/>
      <c r="J12" s="16"/>
      <c r="K12" s="8" t="s">
        <v>41</v>
      </c>
      <c r="L12" s="16"/>
      <c r="M12" s="6"/>
      <c r="N12" s="17" t="str" cm="1">
        <f t="array" aca="1" ref="N12" ca="1">INDIRECT(RIGHT(B12,1)&amp;"!P"&amp;7+LEFT(B12,1)*2)</f>
        <v>Canadá</v>
      </c>
      <c r="O12" s="180" t="e" vm="2">
        <f ca="1">IFERROR(VLOOKUP(N12,Aux!$A:$C,3,0),"")</f>
        <v>#VALUE!</v>
      </c>
      <c r="P12" s="17"/>
      <c r="Q12" s="175" t="str">
        <f>+VLOOKUP(C12,Aux!F:L,7,0)</f>
        <v>AT&amp;T Stadium - ARLINGTON, TX</v>
      </c>
      <c r="S12" s="18" t="str">
        <f>IF(OR(J12="",L12=""),"",IF(J12&gt;L12,H12,IF(J12&lt;L12,N12,IF(OR(J13="",L13=""),"",IF(J13&gt;L13,H12,N12)))))</f>
        <v/>
      </c>
    </row>
    <row r="13" spans="1:19" ht="15" customHeight="1" x14ac:dyDescent="0.25">
      <c r="C13" s="15"/>
      <c r="D13" s="19"/>
      <c r="E13" s="20"/>
      <c r="F13" s="181"/>
      <c r="G13" s="181"/>
      <c r="H13" s="21" t="s">
        <v>51</v>
      </c>
      <c r="I13" s="6"/>
      <c r="J13" s="9"/>
      <c r="K13" s="22" t="s">
        <v>41</v>
      </c>
      <c r="L13" s="9"/>
      <c r="M13" s="23"/>
      <c r="N13" s="23"/>
      <c r="O13" s="23"/>
      <c r="P13" s="23"/>
      <c r="Q13" s="175"/>
      <c r="S13" s="24"/>
    </row>
    <row r="14" spans="1:19" ht="15" customHeight="1" thickBot="1" x14ac:dyDescent="0.3">
      <c r="C14" s="15"/>
      <c r="D14" s="19"/>
      <c r="E14" s="20"/>
      <c r="F14" s="181"/>
      <c r="G14" s="181"/>
      <c r="H14" s="23"/>
      <c r="I14" s="6"/>
      <c r="J14" s="6"/>
      <c r="K14" s="8"/>
      <c r="L14" s="6"/>
      <c r="M14" s="6"/>
      <c r="N14" s="23"/>
      <c r="O14" s="23"/>
      <c r="P14" s="23"/>
      <c r="Q14" s="175"/>
      <c r="S14" s="24"/>
    </row>
    <row r="15" spans="1:19" ht="15" customHeight="1" thickBot="1" x14ac:dyDescent="0.3">
      <c r="A15" s="171" t="s">
        <v>56</v>
      </c>
      <c r="B15" s="171" t="s">
        <v>14</v>
      </c>
      <c r="C15" s="15">
        <f>C12+1</f>
        <v>27</v>
      </c>
      <c r="D15" s="71">
        <f>+VLOOKUP(C15,Aux!F:Z,4,0)</f>
        <v>45480.75</v>
      </c>
      <c r="E15" s="72">
        <f>+VLOOKUP(C15,Aux!F:Z,4,0)</f>
        <v>45480.75</v>
      </c>
      <c r="F15" s="180"/>
      <c r="G15" s="180" t="e" vm="13">
        <f ca="1">IFERROR(VLOOKUP(H15,Aux!$A:$C,3,0),"")</f>
        <v>#VALUE!</v>
      </c>
      <c r="H15" s="7" t="str" cm="1">
        <f t="array" aca="1" ref="H15" ca="1">INDIRECT(RIGHT(A15,1)&amp;"!P"&amp;7+LEFT(A15,1)*2)</f>
        <v>Colombia</v>
      </c>
      <c r="I15" s="25"/>
      <c r="J15" s="16"/>
      <c r="K15" s="8" t="s">
        <v>41</v>
      </c>
      <c r="L15" s="16"/>
      <c r="M15" s="6"/>
      <c r="N15" s="17" t="str" cm="1">
        <f t="array" aca="1" ref="N15" ca="1">INDIRECT(RIGHT(B15,1)&amp;"!P"&amp;7+LEFT(B15,1)*2)</f>
        <v>Estados Unidos</v>
      </c>
      <c r="O15" s="180" t="e" vm="9">
        <f ca="1">IFERROR(VLOOKUP(N15,Aux!$A:$C,3,0),"")</f>
        <v>#VALUE!</v>
      </c>
      <c r="P15" s="17"/>
      <c r="Q15" s="175" t="str">
        <f>+VLOOKUP(C15,Aux!F:L,7,0)</f>
        <v>Allegiant Stadium - LAS VEGAS, NV</v>
      </c>
      <c r="S15" s="18" t="str">
        <f>IF(OR(J15="",L15=""),"",IF(J15&gt;L15,H15,IF(J15&lt;L15,N15,IF(OR(J16="",L16=""),"",IF(J16&gt;L16,H15,N15)))))</f>
        <v/>
      </c>
    </row>
    <row r="16" spans="1:19" ht="15" customHeight="1" x14ac:dyDescent="0.25">
      <c r="C16" s="15"/>
      <c r="D16" s="19"/>
      <c r="E16" s="20"/>
      <c r="F16" s="181"/>
      <c r="G16" s="181"/>
      <c r="H16" s="21" t="s">
        <v>51</v>
      </c>
      <c r="I16" s="6"/>
      <c r="J16" s="9"/>
      <c r="K16" s="22" t="s">
        <v>41</v>
      </c>
      <c r="L16" s="9"/>
      <c r="M16" s="23"/>
      <c r="N16" s="23"/>
      <c r="O16" s="23"/>
      <c r="P16" s="23"/>
      <c r="Q16" s="175"/>
      <c r="S16" s="24"/>
    </row>
    <row r="17" spans="1:19" ht="15" customHeight="1" thickBot="1" x14ac:dyDescent="0.3">
      <c r="C17" s="15"/>
      <c r="D17" s="19"/>
      <c r="E17" s="20"/>
      <c r="F17" s="181"/>
      <c r="G17" s="181"/>
      <c r="H17" s="23"/>
      <c r="I17" s="6"/>
      <c r="J17" s="6"/>
      <c r="K17" s="8"/>
      <c r="L17" s="6"/>
      <c r="M17" s="6"/>
      <c r="N17" s="23"/>
      <c r="O17" s="23"/>
      <c r="P17" s="23"/>
      <c r="Q17" s="175"/>
      <c r="S17" s="24"/>
    </row>
    <row r="18" spans="1:19" ht="15" customHeight="1" thickBot="1" x14ac:dyDescent="0.3">
      <c r="A18" s="171" t="s">
        <v>52</v>
      </c>
      <c r="B18" s="171" t="s">
        <v>53</v>
      </c>
      <c r="C18" s="15">
        <f>+C15+1</f>
        <v>28</v>
      </c>
      <c r="D18" s="71">
        <f>+VLOOKUP(C18,Aux!F:Z,4,0)</f>
        <v>45480.875</v>
      </c>
      <c r="E18" s="72">
        <f>+VLOOKUP(C18,Aux!F:Z,4,0)</f>
        <v>45480.875</v>
      </c>
      <c r="F18" s="180"/>
      <c r="G18" s="180" t="e" vm="11">
        <f ca="1">IFERROR(VLOOKUP(H18,Aux!$A:$C,3,0),"")</f>
        <v>#VALUE!</v>
      </c>
      <c r="H18" s="7" t="str" cm="1">
        <f t="array" aca="1" ref="H18" ca="1">INDIRECT(RIGHT(A18,1)&amp;"!P"&amp;7+LEFT(A18,1)*2)</f>
        <v>Uruguay</v>
      </c>
      <c r="I18" s="25"/>
      <c r="J18" s="16"/>
      <c r="K18" s="8" t="s">
        <v>41</v>
      </c>
      <c r="L18" s="16"/>
      <c r="M18" s="6"/>
      <c r="N18" s="17" t="str" cm="1">
        <f t="array" aca="1" ref="N18" ca="1">INDIRECT(RIGHT(B18,1)&amp;"!P"&amp;7+LEFT(B18,1)*2)</f>
        <v>Brasil</v>
      </c>
      <c r="O18" s="180" t="e" vm="15">
        <f ca="1">IFERROR(VLOOKUP(N18,Aux!$A:$C,3,0),"")</f>
        <v>#VALUE!</v>
      </c>
      <c r="P18" s="17"/>
      <c r="Q18" s="175" t="str">
        <f>+VLOOKUP(C18,Aux!F:L,7,0)</f>
        <v>State Farm Stadium - GLENDALE, AZ</v>
      </c>
      <c r="S18" s="18" t="str">
        <f>IF(OR(J18="",L18=""),"",IF(J18&gt;L18,H18,IF(J18&lt;L18,N18,IF(OR(J19="",L19=""),"",IF(J19&gt;L19,H18,N18)))))</f>
        <v/>
      </c>
    </row>
    <row r="19" spans="1:19" ht="15" customHeight="1" x14ac:dyDescent="0.25">
      <c r="C19" s="15"/>
      <c r="D19" s="19"/>
      <c r="E19" s="20"/>
      <c r="F19" s="181"/>
      <c r="G19" s="181"/>
      <c r="H19" s="21" t="s">
        <v>51</v>
      </c>
      <c r="I19" s="6"/>
      <c r="J19" s="9"/>
      <c r="K19" s="22" t="s">
        <v>41</v>
      </c>
      <c r="L19" s="9"/>
      <c r="M19" s="23"/>
      <c r="N19" s="23"/>
      <c r="O19" s="23"/>
      <c r="P19" s="23"/>
      <c r="Q19" s="182"/>
      <c r="S19" s="24"/>
    </row>
    <row r="20" spans="1:19" ht="15" customHeight="1" x14ac:dyDescent="0.25">
      <c r="C20" s="11"/>
      <c r="D20" s="12"/>
      <c r="E20" s="13"/>
      <c r="F20" s="14"/>
      <c r="G20" s="14"/>
      <c r="H20" s="14"/>
      <c r="I20" s="14"/>
      <c r="J20" s="14"/>
      <c r="K20" s="26"/>
      <c r="L20" s="14"/>
      <c r="M20" s="14"/>
      <c r="N20" s="14"/>
      <c r="O20" s="14"/>
      <c r="P20" s="14"/>
      <c r="Q20" s="11"/>
    </row>
    <row r="22" spans="1:19" ht="15" customHeight="1" thickBot="1" x14ac:dyDescent="0.3">
      <c r="S22" s="259"/>
    </row>
    <row r="23" spans="1:19" ht="15" customHeight="1" x14ac:dyDescent="0.25">
      <c r="S23" s="283" t="s">
        <v>193</v>
      </c>
    </row>
    <row r="24" spans="1:19" ht="15" customHeight="1" thickBot="1" x14ac:dyDescent="0.3">
      <c r="S24" s="284"/>
    </row>
    <row r="25" spans="1:19" ht="15" customHeight="1" x14ac:dyDescent="0.25">
      <c r="S25" s="273" t="s">
        <v>194</v>
      </c>
    </row>
    <row r="26" spans="1:19" ht="15" customHeight="1" thickBot="1" x14ac:dyDescent="0.3">
      <c r="S26" s="274"/>
    </row>
    <row r="27" spans="1:19" ht="15" customHeight="1" x14ac:dyDescent="0.25">
      <c r="S27" s="50"/>
    </row>
  </sheetData>
  <mergeCells count="3">
    <mergeCell ref="H7:N7"/>
    <mergeCell ref="S23:S24"/>
    <mergeCell ref="S25:S26"/>
  </mergeCells>
  <conditionalFormatting sqref="H10">
    <cfRule type="expression" dxfId="103" priority="19">
      <formula>IF(OR($J9="",$J9&lt;&gt;$L9),1,0)</formula>
    </cfRule>
  </conditionalFormatting>
  <conditionalFormatting sqref="H13">
    <cfRule type="expression" dxfId="102" priority="15">
      <formula>IF(OR($J12="",$J12&lt;&gt;$L12),1,0)</formula>
    </cfRule>
  </conditionalFormatting>
  <conditionalFormatting sqref="H16">
    <cfRule type="expression" dxfId="101" priority="11">
      <formula>IF(OR($J15="",$J15&lt;&gt;$L15),1,0)</formula>
    </cfRule>
  </conditionalFormatting>
  <conditionalFormatting sqref="H19">
    <cfRule type="expression" dxfId="100" priority="7">
      <formula>IF(OR($J18="",$J18&lt;&gt;$L18),1,0)</formula>
    </cfRule>
  </conditionalFormatting>
  <conditionalFormatting sqref="J9 J12 J15 J18">
    <cfRule type="expression" dxfId="99" priority="23">
      <formula>#REF!="P"</formula>
    </cfRule>
    <cfRule type="expression" dxfId="98" priority="24">
      <formula>#REF!="E"</formula>
    </cfRule>
    <cfRule type="expression" dxfId="97" priority="25">
      <formula>#REF!="G"</formula>
    </cfRule>
  </conditionalFormatting>
  <conditionalFormatting sqref="J10">
    <cfRule type="expression" dxfId="96" priority="22">
      <formula>IF(AND($J9&lt;&gt;"",$J9=$L9),1,0)</formula>
    </cfRule>
  </conditionalFormatting>
  <conditionalFormatting sqref="J13">
    <cfRule type="expression" dxfId="95" priority="18">
      <formula>IF(AND($J12&lt;&gt;"",$J12=$L12),1,0)</formula>
    </cfRule>
  </conditionalFormatting>
  <conditionalFormatting sqref="J16">
    <cfRule type="expression" dxfId="94" priority="14">
      <formula>IF(AND($J15&lt;&gt;"",$J15=$L15),1,0)</formula>
    </cfRule>
  </conditionalFormatting>
  <conditionalFormatting sqref="J19">
    <cfRule type="expression" dxfId="93" priority="10">
      <formula>IF(AND($J18&lt;&gt;"",$J18=$L18),1,0)</formula>
    </cfRule>
  </conditionalFormatting>
  <conditionalFormatting sqref="J10:L10">
    <cfRule type="expression" dxfId="92" priority="20">
      <formula>IF(OR($J9="",$J9&lt;&gt;$L9),1,0)</formula>
    </cfRule>
  </conditionalFormatting>
  <conditionalFormatting sqref="J13:L13">
    <cfRule type="expression" dxfId="91" priority="16">
      <formula>IF(OR($J12="",$J12&lt;&gt;$L12),1,0)</formula>
    </cfRule>
  </conditionalFormatting>
  <conditionalFormatting sqref="J16:L16">
    <cfRule type="expression" dxfId="90" priority="12">
      <formula>IF(OR($J15="",$J15&lt;&gt;$L15),1,0)</formula>
    </cfRule>
  </conditionalFormatting>
  <conditionalFormatting sqref="J19:L19">
    <cfRule type="expression" dxfId="89" priority="8">
      <formula>IF(OR($J18="",$J18&lt;&gt;$L18),1,0)</formula>
    </cfRule>
  </conditionalFormatting>
  <conditionalFormatting sqref="L9 L12 L15 L18">
    <cfRule type="expression" dxfId="88" priority="26">
      <formula>M9="P"</formula>
    </cfRule>
    <cfRule type="expression" dxfId="87" priority="27">
      <formula>M9="E"</formula>
    </cfRule>
    <cfRule type="expression" dxfId="86" priority="28">
      <formula>M9="G"</formula>
    </cfRule>
  </conditionalFormatting>
  <conditionalFormatting sqref="L10">
    <cfRule type="expression" dxfId="85" priority="21">
      <formula>IF(AND($J9&lt;&gt;"",$J9=$L9),1,0)</formula>
    </cfRule>
  </conditionalFormatting>
  <conditionalFormatting sqref="L13">
    <cfRule type="expression" dxfId="84" priority="17">
      <formula>IF(AND($J12&lt;&gt;"",$J12=$L12),1,0)</formula>
    </cfRule>
  </conditionalFormatting>
  <conditionalFormatting sqref="L16">
    <cfRule type="expression" dxfId="83" priority="13">
      <formula>IF(AND($J15&lt;&gt;"",$J15=$L15),1,0)</formula>
    </cfRule>
  </conditionalFormatting>
  <conditionalFormatting sqref="L19">
    <cfRule type="expression" dxfId="82" priority="9">
      <formula>IF(AND($J18&lt;&gt;"",$J18=$L18),1,0)</formula>
    </cfRule>
  </conditionalFormatting>
  <conditionalFormatting sqref="S9">
    <cfRule type="cellIs" dxfId="81" priority="6" operator="equal">
      <formula>"Suma los penales"</formula>
    </cfRule>
  </conditionalFormatting>
  <conditionalFormatting sqref="S12">
    <cfRule type="cellIs" dxfId="80" priority="5" operator="equal">
      <formula>"Suma los penales"</formula>
    </cfRule>
  </conditionalFormatting>
  <conditionalFormatting sqref="S15">
    <cfRule type="cellIs" dxfId="79" priority="4" operator="equal">
      <formula>"Suma los penales"</formula>
    </cfRule>
  </conditionalFormatting>
  <conditionalFormatting sqref="S18">
    <cfRule type="cellIs" dxfId="78" priority="3" operator="equal">
      <formula>"Suma los penales"</formula>
    </cfRule>
  </conditionalFormatting>
  <conditionalFormatting sqref="S22:S27">
    <cfRule type="expression" dxfId="77" priority="1">
      <formula>$L22&lt;&gt;""</formula>
    </cfRule>
    <cfRule type="expression" dxfId="76" priority="2">
      <formula>AND($L22&lt;&gt;"",$L23="")</formula>
    </cfRule>
  </conditionalFormatting>
  <hyperlinks>
    <hyperlink ref="S23" r:id="rId1" display="Aprendiz de Excel" xr:uid="{D6034E00-842C-421B-8511-5575652570D5}"/>
    <hyperlink ref="S25" r:id="rId2" display="Aprendiz de Excel" xr:uid="{318090B9-A331-4131-814F-2FE464AF6507}"/>
    <hyperlink ref="S25:S26" r:id="rId3" display="Vídeo YouTube" xr:uid="{CDF0A858-E811-4F0A-9902-3C2F1D347F68}"/>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DDD33-8E24-4B65-9E61-D31C74F16A8A}">
  <dimension ref="A7:S21"/>
  <sheetViews>
    <sheetView showGridLines="0" zoomScaleNormal="100" workbookViewId="0">
      <selection activeCell="J9" sqref="J9"/>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9" ht="18" customHeight="1" x14ac:dyDescent="0.25">
      <c r="C7" s="73" t="s">
        <v>34</v>
      </c>
      <c r="D7" s="74" t="s">
        <v>35</v>
      </c>
      <c r="E7" s="74" t="s">
        <v>36</v>
      </c>
      <c r="F7" s="179"/>
      <c r="G7" s="179"/>
      <c r="H7" s="285" t="s">
        <v>62</v>
      </c>
      <c r="I7" s="285"/>
      <c r="J7" s="285"/>
      <c r="K7" s="285"/>
      <c r="L7" s="285"/>
      <c r="M7" s="285"/>
      <c r="N7" s="285"/>
      <c r="O7" s="177"/>
      <c r="P7" s="177"/>
      <c r="Q7" s="75" t="s">
        <v>38</v>
      </c>
      <c r="S7" s="76" t="s">
        <v>49</v>
      </c>
    </row>
    <row r="8" spans="3:19" ht="15" customHeight="1" thickBot="1" x14ac:dyDescent="0.3">
      <c r="C8" s="5"/>
      <c r="D8" s="69"/>
      <c r="E8" s="70"/>
      <c r="F8" s="6"/>
      <c r="G8" s="6"/>
      <c r="H8" s="6"/>
      <c r="I8" s="6"/>
      <c r="J8" s="6"/>
      <c r="K8" s="6"/>
      <c r="L8" s="6"/>
      <c r="M8" s="6"/>
      <c r="N8" s="6"/>
      <c r="O8" s="6"/>
      <c r="P8" s="6"/>
      <c r="Q8" s="5"/>
    </row>
    <row r="9" spans="3:19" ht="15" customHeight="1" thickBot="1" x14ac:dyDescent="0.3">
      <c r="C9" s="15">
        <v>29</v>
      </c>
      <c r="D9" s="71">
        <f>+VLOOKUP(C9,Aux!F:Z,4,0)</f>
        <v>45482.833333333336</v>
      </c>
      <c r="E9" s="72">
        <f>+VLOOKUP(C9,Aux!F:Z,4,0)</f>
        <v>45482.833333333336</v>
      </c>
      <c r="F9" s="180"/>
      <c r="G9" s="180" t="str">
        <f>IFERROR(VLOOKUP(H9,Aux!$A:$C,3,0),"")</f>
        <v/>
      </c>
      <c r="H9" s="7" t="str">
        <f>+Cuartos!S9</f>
        <v/>
      </c>
      <c r="I9" s="8"/>
      <c r="J9" s="16"/>
      <c r="K9" s="8" t="s">
        <v>41</v>
      </c>
      <c r="L9" s="16"/>
      <c r="M9" s="6"/>
      <c r="N9" s="17" t="str">
        <f>+Cuartos!S12</f>
        <v/>
      </c>
      <c r="O9" s="180" t="str">
        <f>IFERROR(VLOOKUP(N9,Aux!$A:$C,3,0),"")</f>
        <v/>
      </c>
      <c r="P9" s="17"/>
      <c r="Q9" s="175" t="str">
        <f>+VLOOKUP(C9,Aux!F:L,7,0)</f>
        <v>MetLife Stadium - EAST RUTHERFORD, NJ</v>
      </c>
      <c r="S9" s="18" t="str">
        <f>IF(OR(J9="",L9=""),"",IF(J9&gt;L9,H9,IF(J9&lt;L9,N9,IF(OR(J10="",L10=""),"",IF(J10&gt;L10,H9,N9)))))</f>
        <v/>
      </c>
    </row>
    <row r="10" spans="3:19" ht="15" customHeight="1" x14ac:dyDescent="0.25">
      <c r="C10" s="15"/>
      <c r="D10" s="19"/>
      <c r="E10" s="20"/>
      <c r="F10" s="181"/>
      <c r="G10" s="181"/>
      <c r="H10" s="21" t="s">
        <v>51</v>
      </c>
      <c r="I10" s="6"/>
      <c r="J10" s="9"/>
      <c r="K10" s="22" t="s">
        <v>41</v>
      </c>
      <c r="L10" s="9"/>
      <c r="M10" s="23"/>
      <c r="N10" s="23"/>
      <c r="O10" s="23"/>
      <c r="P10" s="23"/>
      <c r="Q10" s="175"/>
      <c r="S10" s="24"/>
    </row>
    <row r="11" spans="3:19" ht="15" customHeight="1" thickBot="1" x14ac:dyDescent="0.3">
      <c r="C11" s="15"/>
      <c r="D11" s="19"/>
      <c r="E11" s="20"/>
      <c r="F11" s="181"/>
      <c r="G11" s="181"/>
      <c r="H11" s="23"/>
      <c r="I11" s="6"/>
      <c r="J11" s="6"/>
      <c r="K11" s="8"/>
      <c r="L11" s="6"/>
      <c r="M11" s="6"/>
      <c r="N11" s="23"/>
      <c r="O11" s="23"/>
      <c r="P11" s="23"/>
      <c r="Q11" s="175"/>
      <c r="S11" s="24"/>
    </row>
    <row r="12" spans="3:19" ht="15" customHeight="1" thickBot="1" x14ac:dyDescent="0.3">
      <c r="C12" s="15">
        <f>+C9+1</f>
        <v>30</v>
      </c>
      <c r="D12" s="71">
        <f>+VLOOKUP(C12,Aux!F:Z,4,0)</f>
        <v>45483.833333333336</v>
      </c>
      <c r="E12" s="72">
        <f>+VLOOKUP(C12,Aux!F:Z,4,0)</f>
        <v>45483.833333333336</v>
      </c>
      <c r="F12" s="180"/>
      <c r="G12" s="180" t="str">
        <f>IFERROR(VLOOKUP(H12,Aux!$A:$C,3,0),"")</f>
        <v/>
      </c>
      <c r="H12" s="7" t="str">
        <f>+Cuartos!S18</f>
        <v/>
      </c>
      <c r="I12" s="25"/>
      <c r="J12" s="16"/>
      <c r="K12" s="8" t="s">
        <v>41</v>
      </c>
      <c r="L12" s="16"/>
      <c r="M12" s="6"/>
      <c r="N12" s="17" t="str">
        <f>+Cuartos!S15</f>
        <v/>
      </c>
      <c r="O12" s="180" t="str">
        <f>IFERROR(VLOOKUP(N12,Aux!$A:$C,3,0),"")</f>
        <v/>
      </c>
      <c r="P12" s="17"/>
      <c r="Q12" s="175" t="str">
        <f>+VLOOKUP(C12,Aux!F:L,7,0)</f>
        <v>Bank of America Stadium - CHARLOTTE, NC</v>
      </c>
      <c r="S12" s="18" t="str">
        <f>IF(OR(J12="",L12=""),"",IF(J12&gt;L12,H12,IF(J12&lt;L12,N12,IF(OR(J13="",L13=""),"",IF(J13&gt;L13,H12,N12)))))</f>
        <v/>
      </c>
    </row>
    <row r="13" spans="3:19" ht="15" customHeight="1" x14ac:dyDescent="0.25">
      <c r="C13" s="15"/>
      <c r="D13" s="19"/>
      <c r="E13" s="20"/>
      <c r="F13" s="181"/>
      <c r="G13" s="181"/>
      <c r="H13" s="21" t="s">
        <v>51</v>
      </c>
      <c r="I13" s="6"/>
      <c r="J13" s="9"/>
      <c r="K13" s="22" t="s">
        <v>41</v>
      </c>
      <c r="L13" s="9"/>
      <c r="M13" s="23"/>
      <c r="N13" s="23"/>
      <c r="O13" s="23"/>
      <c r="P13" s="23"/>
      <c r="Q13" s="10"/>
      <c r="S13" s="24"/>
    </row>
    <row r="14" spans="3:19" ht="15" customHeight="1" x14ac:dyDescent="0.25">
      <c r="C14" s="11"/>
      <c r="D14" s="12"/>
      <c r="E14" s="13"/>
      <c r="F14" s="14"/>
      <c r="G14" s="14"/>
      <c r="H14" s="14"/>
      <c r="I14" s="14"/>
      <c r="J14" s="14"/>
      <c r="K14" s="26"/>
      <c r="L14" s="14"/>
      <c r="M14" s="14"/>
      <c r="N14" s="14"/>
      <c r="O14" s="14"/>
      <c r="P14" s="14"/>
      <c r="Q14" s="11"/>
    </row>
    <row r="16" spans="3:19" ht="15" customHeight="1" thickBot="1" x14ac:dyDescent="0.3">
      <c r="S16" s="259"/>
    </row>
    <row r="17" spans="19:19" ht="15" customHeight="1" x14ac:dyDescent="0.25">
      <c r="S17" s="283" t="s">
        <v>193</v>
      </c>
    </row>
    <row r="18" spans="19:19" ht="15" customHeight="1" thickBot="1" x14ac:dyDescent="0.3">
      <c r="S18" s="284"/>
    </row>
    <row r="19" spans="19:19" ht="15" customHeight="1" x14ac:dyDescent="0.25">
      <c r="S19" s="273" t="s">
        <v>194</v>
      </c>
    </row>
    <row r="20" spans="19:19" ht="15" customHeight="1" thickBot="1" x14ac:dyDescent="0.3">
      <c r="S20" s="274"/>
    </row>
    <row r="21" spans="19:19" ht="15" customHeight="1" x14ac:dyDescent="0.25">
      <c r="S21" s="50"/>
    </row>
  </sheetData>
  <mergeCells count="3">
    <mergeCell ref="H7:N7"/>
    <mergeCell ref="S17:S18"/>
    <mergeCell ref="S19:S20"/>
  </mergeCells>
  <conditionalFormatting sqref="H10">
    <cfRule type="expression" dxfId="75" priority="9">
      <formula>IF(OR($J9="",$J9&lt;&gt;$L9),1,0)</formula>
    </cfRule>
  </conditionalFormatting>
  <conditionalFormatting sqref="H13">
    <cfRule type="expression" dxfId="74" priority="5">
      <formula>IF(OR($J12="",$J12&lt;&gt;$L12),1,0)</formula>
    </cfRule>
  </conditionalFormatting>
  <conditionalFormatting sqref="J9 J12">
    <cfRule type="expression" dxfId="73" priority="13">
      <formula>#REF!="P"</formula>
    </cfRule>
    <cfRule type="expression" dxfId="72" priority="14">
      <formula>#REF!="E"</formula>
    </cfRule>
    <cfRule type="expression" dxfId="71" priority="15">
      <formula>#REF!="G"</formula>
    </cfRule>
  </conditionalFormatting>
  <conditionalFormatting sqref="J10">
    <cfRule type="expression" dxfId="70" priority="12">
      <formula>IF(AND($J9&lt;&gt;"",$J9=$L9),1,0)</formula>
    </cfRule>
  </conditionalFormatting>
  <conditionalFormatting sqref="J13">
    <cfRule type="expression" dxfId="69" priority="8">
      <formula>IF(AND($J12&lt;&gt;"",$J12=$L12),1,0)</formula>
    </cfRule>
  </conditionalFormatting>
  <conditionalFormatting sqref="J10:L10">
    <cfRule type="expression" dxfId="68" priority="10">
      <formula>IF(OR($J9="",$J9&lt;&gt;$L9),1,0)</formula>
    </cfRule>
  </conditionalFormatting>
  <conditionalFormatting sqref="J13:L13">
    <cfRule type="expression" dxfId="67" priority="6">
      <formula>IF(OR($J12="",$J12&lt;&gt;$L12),1,0)</formula>
    </cfRule>
  </conditionalFormatting>
  <conditionalFormatting sqref="L9 L12">
    <cfRule type="expression" dxfId="66" priority="16">
      <formula>M9="P"</formula>
    </cfRule>
    <cfRule type="expression" dxfId="65" priority="17">
      <formula>M9="E"</formula>
    </cfRule>
    <cfRule type="expression" dxfId="64" priority="18">
      <formula>M9="G"</formula>
    </cfRule>
  </conditionalFormatting>
  <conditionalFormatting sqref="L10">
    <cfRule type="expression" dxfId="63" priority="11">
      <formula>IF(AND($J9&lt;&gt;"",$J9=$L9),1,0)</formula>
    </cfRule>
  </conditionalFormatting>
  <conditionalFormatting sqref="L13">
    <cfRule type="expression" dxfId="62" priority="7">
      <formula>IF(AND($J12&lt;&gt;"",$J12=$L12),1,0)</formula>
    </cfRule>
  </conditionalFormatting>
  <conditionalFormatting sqref="S9">
    <cfRule type="cellIs" dxfId="61" priority="4" operator="equal">
      <formula>"Suma los penales"</formula>
    </cfRule>
  </conditionalFormatting>
  <conditionalFormatting sqref="S12">
    <cfRule type="cellIs" dxfId="60" priority="3" operator="equal">
      <formula>"Suma los penales"</formula>
    </cfRule>
  </conditionalFormatting>
  <conditionalFormatting sqref="S16:S21">
    <cfRule type="expression" dxfId="59" priority="1">
      <formula>$L16&lt;&gt;""</formula>
    </cfRule>
    <cfRule type="expression" dxfId="58" priority="2">
      <formula>AND($L16&lt;&gt;"",$L17="")</formula>
    </cfRule>
  </conditionalFormatting>
  <hyperlinks>
    <hyperlink ref="S17" r:id="rId1" display="Aprendiz de Excel" xr:uid="{967C2409-740D-44C7-A746-D6C6E2DB3A0D}"/>
    <hyperlink ref="S19" r:id="rId2" display="Aprendiz de Excel" xr:uid="{9F9701E1-7524-4C40-8AFC-78BB8D6EFB8C}"/>
    <hyperlink ref="S19:S20" r:id="rId3" display="Vídeo YouTube" xr:uid="{B7BD2889-B9C9-4149-B0EB-01D1DD7564ED}"/>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85B77-BD46-4A81-A2DE-67A7A5FBB574}">
  <dimension ref="A7:S28"/>
  <sheetViews>
    <sheetView showGridLines="0" zoomScaleNormal="100" workbookViewId="0">
      <selection activeCell="J9" sqref="J9"/>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7" ht="18" customHeight="1" x14ac:dyDescent="0.25">
      <c r="C7" s="73" t="s">
        <v>34</v>
      </c>
      <c r="D7" s="74" t="s">
        <v>35</v>
      </c>
      <c r="E7" s="74" t="s">
        <v>36</v>
      </c>
      <c r="F7" s="179"/>
      <c r="G7" s="179"/>
      <c r="H7" s="285" t="s">
        <v>166</v>
      </c>
      <c r="I7" s="285"/>
      <c r="J7" s="285"/>
      <c r="K7" s="285"/>
      <c r="L7" s="285"/>
      <c r="M7" s="285"/>
      <c r="N7" s="285"/>
      <c r="O7" s="177"/>
      <c r="P7" s="177"/>
      <c r="Q7" s="75" t="s">
        <v>38</v>
      </c>
    </row>
    <row r="8" spans="3:17" ht="15" customHeight="1" x14ac:dyDescent="0.25">
      <c r="C8" s="5"/>
      <c r="D8" s="69"/>
      <c r="E8" s="70"/>
      <c r="F8" s="6"/>
      <c r="G8" s="6"/>
      <c r="H8" s="6"/>
      <c r="I8" s="6"/>
      <c r="J8" s="6"/>
      <c r="K8" s="6"/>
      <c r="L8" s="6"/>
      <c r="M8" s="6"/>
      <c r="N8" s="6"/>
      <c r="O8" s="6"/>
      <c r="P8" s="6"/>
      <c r="Q8" s="5"/>
    </row>
    <row r="9" spans="3:17" ht="15" customHeight="1" x14ac:dyDescent="0.25">
      <c r="C9" s="15">
        <v>31</v>
      </c>
      <c r="D9" s="71">
        <f>+VLOOKUP(C9,Aux!F:Z,4,0)</f>
        <v>45486.833333333336</v>
      </c>
      <c r="E9" s="72">
        <f>+VLOOKUP(C9,Aux!F:Z,4,0)</f>
        <v>45486.833333333336</v>
      </c>
      <c r="F9" s="180"/>
      <c r="G9" s="180" t="str">
        <f>IFERROR(VLOOKUP(H9,Aux!$A:$C,3,0),"")</f>
        <v/>
      </c>
      <c r="H9" s="7" t="str">
        <f>IF(OR(Semis!J9="",Semis!L9=""),"",IF(Semis!J9&gt;Semis!L9,Semis!N9,IF(Semis!J9&lt;Semis!L9,Semis!H9,IF(OR(Semis!J10="",Semis!L10=""),"",IF(Semis!J10&gt;Semis!L10,Semis!N9,Semis!H9)))))</f>
        <v/>
      </c>
      <c r="I9" s="8"/>
      <c r="J9" s="16"/>
      <c r="K9" s="8" t="s">
        <v>41</v>
      </c>
      <c r="L9" s="16"/>
      <c r="M9" s="6"/>
      <c r="N9" s="17" t="str">
        <f>IF(OR(Semis!J12="",Semis!L12=""),"",IF(Semis!J12&gt;Semis!L12,Semis!N12,IF(Semis!J12&lt;Semis!L12,Semis!H12,IF(OR(Semis!J13="",Semis!L13=""),"",IF(Semis!J13&gt;Semis!L13,Semis!N12,Semis!H12)))))</f>
        <v/>
      </c>
      <c r="O9" s="180" t="str">
        <f>IFERROR(VLOOKUP(N9,Aux!$A:$C,3,0),"")</f>
        <v/>
      </c>
      <c r="P9" s="17"/>
      <c r="Q9" s="175" t="str">
        <f>+VLOOKUP(C9,Aux!F:L,7,0)</f>
        <v>Bank of America Stadium - CHARLOTTE, NC</v>
      </c>
    </row>
    <row r="10" spans="3:17" ht="15" customHeight="1" x14ac:dyDescent="0.25">
      <c r="C10" s="15"/>
      <c r="D10" s="19"/>
      <c r="E10" s="20"/>
      <c r="F10" s="181"/>
      <c r="G10" s="181"/>
      <c r="H10" s="21" t="s">
        <v>51</v>
      </c>
      <c r="I10" s="6"/>
      <c r="J10" s="9"/>
      <c r="K10" s="22" t="s">
        <v>41</v>
      </c>
      <c r="L10" s="9"/>
      <c r="M10" s="23"/>
      <c r="N10" s="23"/>
      <c r="O10" s="23"/>
      <c r="P10" s="23"/>
      <c r="Q10" s="10"/>
    </row>
    <row r="11" spans="3:17" ht="15" customHeight="1" x14ac:dyDescent="0.25">
      <c r="C11" s="11"/>
      <c r="D11" s="12"/>
      <c r="E11" s="13"/>
      <c r="F11" s="14"/>
      <c r="G11" s="14"/>
      <c r="H11" s="14"/>
      <c r="I11" s="14"/>
      <c r="J11" s="14"/>
      <c r="K11" s="26"/>
      <c r="L11" s="14"/>
      <c r="M11" s="14"/>
      <c r="N11" s="14"/>
      <c r="O11" s="14"/>
      <c r="P11" s="14"/>
      <c r="Q11" s="11"/>
    </row>
    <row r="13" spans="3:17" ht="18" customHeight="1" x14ac:dyDescent="0.25">
      <c r="C13" s="73" t="s">
        <v>34</v>
      </c>
      <c r="D13" s="74" t="s">
        <v>35</v>
      </c>
      <c r="E13" s="74" t="s">
        <v>36</v>
      </c>
      <c r="F13" s="179"/>
      <c r="G13" s="179"/>
      <c r="H13" s="285" t="s">
        <v>63</v>
      </c>
      <c r="I13" s="285"/>
      <c r="J13" s="285"/>
      <c r="K13" s="285"/>
      <c r="L13" s="285"/>
      <c r="M13" s="285"/>
      <c r="N13" s="285"/>
      <c r="O13" s="177"/>
      <c r="P13" s="177"/>
      <c r="Q13" s="75" t="s">
        <v>6</v>
      </c>
    </row>
    <row r="14" spans="3:17" ht="15" customHeight="1" x14ac:dyDescent="0.25">
      <c r="C14" s="5"/>
      <c r="D14" s="69"/>
      <c r="E14" s="70"/>
      <c r="F14" s="6"/>
      <c r="G14" s="6"/>
      <c r="H14" s="6"/>
      <c r="I14" s="6"/>
      <c r="J14" s="6"/>
      <c r="K14" s="6"/>
      <c r="L14" s="6"/>
      <c r="M14" s="6"/>
      <c r="N14" s="6"/>
      <c r="O14" s="6"/>
      <c r="P14" s="6"/>
      <c r="Q14" s="5"/>
    </row>
    <row r="15" spans="3:17" ht="15" customHeight="1" x14ac:dyDescent="0.25">
      <c r="C15" s="15">
        <v>32</v>
      </c>
      <c r="D15" s="71">
        <f>+VLOOKUP(C15,Aux!F:Z,4,0)</f>
        <v>45487.833333333336</v>
      </c>
      <c r="E15" s="72">
        <f>+VLOOKUP(C15,Aux!F:Z,4,0)</f>
        <v>45487.833333333336</v>
      </c>
      <c r="F15" s="180"/>
      <c r="G15" s="180" t="str">
        <f>IFERROR(VLOOKUP(H15,Aux!$A:$C,3,0),"")</f>
        <v/>
      </c>
      <c r="H15" s="7" t="str">
        <f>+Semis!S9</f>
        <v/>
      </c>
      <c r="I15" s="8"/>
      <c r="J15" s="16"/>
      <c r="K15" s="8" t="s">
        <v>41</v>
      </c>
      <c r="L15" s="16"/>
      <c r="M15" s="6"/>
      <c r="N15" s="17" t="str">
        <f>+Semis!S12</f>
        <v/>
      </c>
      <c r="O15" s="180" t="str">
        <f>IFERROR(VLOOKUP(N15,Aux!$A:$C,3,0),"")</f>
        <v/>
      </c>
      <c r="P15" s="17"/>
      <c r="Q15" s="175" t="str">
        <f>+VLOOKUP(C15,Aux!F:L,7,0)</f>
        <v>Hard Rock Stadium - MIAMI, FL</v>
      </c>
    </row>
    <row r="16" spans="3:17" ht="15" customHeight="1" x14ac:dyDescent="0.25">
      <c r="C16" s="15"/>
      <c r="D16" s="19"/>
      <c r="E16" s="20"/>
      <c r="F16" s="181"/>
      <c r="G16" s="181"/>
      <c r="H16" s="21" t="s">
        <v>51</v>
      </c>
      <c r="I16" s="6"/>
      <c r="J16" s="9"/>
      <c r="K16" s="22" t="s">
        <v>41</v>
      </c>
      <c r="L16" s="9"/>
      <c r="M16" s="23"/>
      <c r="N16" s="23"/>
      <c r="O16" s="23"/>
      <c r="P16" s="23"/>
      <c r="Q16" s="10"/>
    </row>
    <row r="17" spans="3:19" ht="15" customHeight="1" x14ac:dyDescent="0.25">
      <c r="C17" s="11"/>
      <c r="D17" s="12"/>
      <c r="E17" s="13"/>
      <c r="F17" s="14"/>
      <c r="G17" s="14"/>
      <c r="H17" s="14"/>
      <c r="I17" s="14"/>
      <c r="J17" s="14"/>
      <c r="K17" s="26"/>
      <c r="L17" s="14"/>
      <c r="M17" s="14"/>
      <c r="N17" s="14"/>
      <c r="O17" s="14"/>
      <c r="P17" s="14"/>
      <c r="Q17" s="11"/>
    </row>
    <row r="19" spans="3:19" ht="15" customHeight="1" thickBot="1" x14ac:dyDescent="0.3">
      <c r="H19" s="287" t="s">
        <v>164</v>
      </c>
      <c r="I19" s="287"/>
      <c r="J19" s="287"/>
      <c r="K19" s="287"/>
      <c r="L19" s="287"/>
      <c r="M19" s="287"/>
      <c r="N19" s="287"/>
      <c r="S19" s="259"/>
    </row>
    <row r="20" spans="3:19" ht="15" customHeight="1" x14ac:dyDescent="0.25">
      <c r="H20" s="287"/>
      <c r="I20" s="287"/>
      <c r="J20" s="287"/>
      <c r="K20" s="287"/>
      <c r="L20" s="287"/>
      <c r="M20" s="287"/>
      <c r="N20" s="287"/>
      <c r="S20" s="283" t="s">
        <v>193</v>
      </c>
    </row>
    <row r="21" spans="3:19" ht="15" customHeight="1" thickBot="1" x14ac:dyDescent="0.3">
      <c r="S21" s="284"/>
    </row>
    <row r="22" spans="3:19" ht="15" customHeight="1" x14ac:dyDescent="0.25">
      <c r="H22" s="288" t="str">
        <f>IF(OR(J15="",L15=""),"",IF(J15&gt;L15,H15,IF(J15&lt;L15,N15,IF(OR(J16="",L16=""),"",IF(J16&gt;L16,H15,N15)))))</f>
        <v/>
      </c>
      <c r="I22" s="288"/>
      <c r="J22" s="288"/>
      <c r="K22" s="288"/>
      <c r="L22" s="288"/>
      <c r="M22" s="288"/>
      <c r="N22" s="288"/>
      <c r="S22" s="273" t="s">
        <v>194</v>
      </c>
    </row>
    <row r="23" spans="3:19" s="82" customFormat="1" ht="15.75" customHeight="1" thickBot="1" x14ac:dyDescent="0.3">
      <c r="C23"/>
      <c r="D23"/>
      <c r="E23"/>
      <c r="F23"/>
      <c r="G23"/>
      <c r="H23" s="288"/>
      <c r="I23" s="288"/>
      <c r="J23" s="288"/>
      <c r="K23" s="288"/>
      <c r="L23" s="288"/>
      <c r="M23" s="288"/>
      <c r="N23" s="288"/>
      <c r="O23" s="178"/>
      <c r="P23" s="178"/>
      <c r="Q23"/>
      <c r="S23" s="274"/>
    </row>
    <row r="24" spans="3:19" s="82" customFormat="1" ht="15.75" customHeight="1" x14ac:dyDescent="0.25">
      <c r="C24"/>
      <c r="D24"/>
      <c r="E24"/>
      <c r="F24"/>
      <c r="G24"/>
      <c r="H24" s="178"/>
      <c r="I24" s="178"/>
      <c r="J24" s="178"/>
      <c r="K24" s="178"/>
      <c r="L24" s="178"/>
      <c r="M24" s="178"/>
      <c r="N24" s="178"/>
      <c r="O24" s="178"/>
      <c r="P24" s="178"/>
      <c r="Q24"/>
      <c r="S24" s="50"/>
    </row>
    <row r="25" spans="3:19" ht="15" customHeight="1" x14ac:dyDescent="0.25">
      <c r="H25" s="286" t="str">
        <f>IFERROR(VLOOKUP(H22,Aux!$A:$C,3,0),"")</f>
        <v/>
      </c>
      <c r="I25" s="286"/>
      <c r="J25" s="286"/>
      <c r="K25" s="286"/>
      <c r="L25" s="286"/>
      <c r="M25" s="286"/>
      <c r="N25" s="286"/>
    </row>
    <row r="26" spans="3:19" ht="15" customHeight="1" x14ac:dyDescent="0.25">
      <c r="H26" s="286"/>
      <c r="I26" s="286"/>
      <c r="J26" s="286"/>
      <c r="K26" s="286"/>
      <c r="L26" s="286"/>
      <c r="M26" s="286"/>
      <c r="N26" s="286"/>
    </row>
    <row r="27" spans="3:19" ht="15" customHeight="1" x14ac:dyDescent="0.25">
      <c r="H27" s="286"/>
      <c r="I27" s="286"/>
      <c r="J27" s="286"/>
      <c r="K27" s="286"/>
      <c r="L27" s="286"/>
      <c r="M27" s="286"/>
      <c r="N27" s="286"/>
    </row>
    <row r="28" spans="3:19" ht="15" customHeight="1" x14ac:dyDescent="0.25">
      <c r="H28" s="286"/>
      <c r="I28" s="286"/>
      <c r="J28" s="286"/>
      <c r="K28" s="286"/>
      <c r="L28" s="286"/>
      <c r="M28" s="286"/>
      <c r="N28" s="286"/>
    </row>
  </sheetData>
  <mergeCells count="7">
    <mergeCell ref="H25:N28"/>
    <mergeCell ref="H13:N13"/>
    <mergeCell ref="S20:S21"/>
    <mergeCell ref="S22:S23"/>
    <mergeCell ref="H7:N7"/>
    <mergeCell ref="H19:N20"/>
    <mergeCell ref="H22:N23"/>
  </mergeCells>
  <conditionalFormatting sqref="H10">
    <cfRule type="expression" dxfId="57" priority="3">
      <formula>IF(OR($J9="",$J9&lt;&gt;$L9),1,0)</formula>
    </cfRule>
  </conditionalFormatting>
  <conditionalFormatting sqref="H16">
    <cfRule type="expression" dxfId="56" priority="14">
      <formula>IF(OR($J15="",$J15&lt;&gt;$L15),1,0)</formula>
    </cfRule>
  </conditionalFormatting>
  <conditionalFormatting sqref="H19 O25:P25">
    <cfRule type="expression" dxfId="55" priority="13">
      <formula>IF(OR($J$15="",$L$15=""),1,0)</formula>
    </cfRule>
  </conditionalFormatting>
  <conditionalFormatting sqref="J9">
    <cfRule type="expression" dxfId="54" priority="7">
      <formula>#REF!="P"</formula>
    </cfRule>
    <cfRule type="expression" dxfId="53" priority="8">
      <formula>#REF!="E"</formula>
    </cfRule>
    <cfRule type="expression" dxfId="52" priority="9">
      <formula>#REF!="G"</formula>
    </cfRule>
  </conditionalFormatting>
  <conditionalFormatting sqref="J10">
    <cfRule type="expression" dxfId="51" priority="6">
      <formula>IF(AND($J9&lt;&gt;"",$J9=$L9),1,0)</formula>
    </cfRule>
  </conditionalFormatting>
  <conditionalFormatting sqref="J15">
    <cfRule type="expression" dxfId="50" priority="18">
      <formula>#REF!="P"</formula>
    </cfRule>
    <cfRule type="expression" dxfId="49" priority="19">
      <formula>#REF!="E"</formula>
    </cfRule>
    <cfRule type="expression" dxfId="48" priority="20">
      <formula>#REF!="G"</formula>
    </cfRule>
  </conditionalFormatting>
  <conditionalFormatting sqref="J16">
    <cfRule type="expression" dxfId="47" priority="17">
      <formula>IF(AND($J15&lt;&gt;"",$J15=$L15),1,0)</formula>
    </cfRule>
  </conditionalFormatting>
  <conditionalFormatting sqref="J10:L10">
    <cfRule type="expression" dxfId="46" priority="4">
      <formula>IF(OR($J9="",$J9&lt;&gt;$L9),1,0)</formula>
    </cfRule>
  </conditionalFormatting>
  <conditionalFormatting sqref="J16:L16">
    <cfRule type="expression" dxfId="45" priority="15">
      <formula>IF(OR($J15="",$J15&lt;&gt;$L15),1,0)</formula>
    </cfRule>
  </conditionalFormatting>
  <conditionalFormatting sqref="L9">
    <cfRule type="expression" dxfId="44" priority="10">
      <formula>M9="P"</formula>
    </cfRule>
    <cfRule type="expression" dxfId="43" priority="11">
      <formula>M9="E"</formula>
    </cfRule>
    <cfRule type="expression" dxfId="42" priority="12">
      <formula>M9="G"</formula>
    </cfRule>
  </conditionalFormatting>
  <conditionalFormatting sqref="L10">
    <cfRule type="expression" dxfId="41" priority="5">
      <formula>IF(AND($J9&lt;&gt;"",$J9=$L9),1,0)</formula>
    </cfRule>
  </conditionalFormatting>
  <conditionalFormatting sqref="L15">
    <cfRule type="expression" dxfId="40" priority="21">
      <formula>M15="P"</formula>
    </cfRule>
    <cfRule type="expression" dxfId="39" priority="22">
      <formula>M15="E"</formula>
    </cfRule>
    <cfRule type="expression" dxfId="38" priority="23">
      <formula>M15="G"</formula>
    </cfRule>
  </conditionalFormatting>
  <conditionalFormatting sqref="L16">
    <cfRule type="expression" dxfId="37" priority="16">
      <formula>IF(AND($J15&lt;&gt;"",$J15=$L15),1,0)</formula>
    </cfRule>
  </conditionalFormatting>
  <conditionalFormatting sqref="S19:S24">
    <cfRule type="expression" dxfId="36" priority="1">
      <formula>$L19&lt;&gt;""</formula>
    </cfRule>
    <cfRule type="expression" dxfId="35" priority="2">
      <formula>AND($L19&lt;&gt;"",$L20="")</formula>
    </cfRule>
  </conditionalFormatting>
  <hyperlinks>
    <hyperlink ref="S20" r:id="rId1" display="Aprendiz de Excel" xr:uid="{9D4173FA-3B46-4359-8265-8B78080FAEC7}"/>
    <hyperlink ref="S22" r:id="rId2" display="Aprendiz de Excel" xr:uid="{646AF573-44F9-4E86-9A7E-5D3BF7BD59E6}"/>
    <hyperlink ref="S22:S23" r:id="rId3" display="Vídeo YouTube" xr:uid="{DCE67CA1-B608-478F-8D22-689AF8642925}"/>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011E-B077-4AB3-A1A0-17DAD78EA483}">
  <dimension ref="A1:AA33"/>
  <sheetViews>
    <sheetView showGridLines="0" zoomScaleNormal="100" workbookViewId="0">
      <selection activeCell="I8" sqref="I8"/>
    </sheetView>
  </sheetViews>
  <sheetFormatPr baseColWidth="10" defaultRowHeight="15" x14ac:dyDescent="0.25"/>
  <cols>
    <col min="1" max="1" width="24.5703125" style="2" customWidth="1"/>
    <col min="3" max="3" width="15" customWidth="1"/>
    <col min="6" max="6" width="6.28515625" customWidth="1"/>
    <col min="7" max="7" width="11.5703125" customWidth="1"/>
    <col min="8" max="8" width="20.28515625" customWidth="1"/>
    <col min="9" max="9" width="18.42578125" customWidth="1"/>
    <col min="12" max="12" width="37.85546875" bestFit="1" customWidth="1"/>
    <col min="13" max="13" width="10.28515625" style="68" customWidth="1"/>
    <col min="14" max="15" width="10.7109375" style="68"/>
  </cols>
  <sheetData>
    <row r="1" spans="1:27" x14ac:dyDescent="0.25">
      <c r="A1" s="1" t="s">
        <v>0</v>
      </c>
      <c r="B1" t="s">
        <v>147</v>
      </c>
      <c r="C1" s="81" t="s">
        <v>1</v>
      </c>
      <c r="E1" s="4" t="s">
        <v>144</v>
      </c>
      <c r="F1" s="4" t="s">
        <v>2</v>
      </c>
      <c r="G1" s="4" t="s">
        <v>145</v>
      </c>
      <c r="H1" s="4" t="s">
        <v>146</v>
      </c>
      <c r="I1" s="4" t="s">
        <v>3</v>
      </c>
      <c r="J1" s="4" t="s">
        <v>4</v>
      </c>
      <c r="K1" s="4" t="s">
        <v>5</v>
      </c>
      <c r="L1" s="4" t="s">
        <v>6</v>
      </c>
      <c r="M1" s="4" t="s">
        <v>57</v>
      </c>
      <c r="N1" s="4" t="s">
        <v>58</v>
      </c>
      <c r="O1" s="4" t="s">
        <v>59</v>
      </c>
      <c r="R1" s="4" t="s">
        <v>7</v>
      </c>
      <c r="S1" s="4" t="s">
        <v>8</v>
      </c>
      <c r="T1" s="4" t="s">
        <v>9</v>
      </c>
      <c r="W1" s="4" t="s">
        <v>178</v>
      </c>
    </row>
    <row r="2" spans="1:27" ht="25.15" customHeight="1" x14ac:dyDescent="0.25">
      <c r="A2" s="3" t="s">
        <v>108</v>
      </c>
      <c r="B2" s="67" t="s">
        <v>148</v>
      </c>
      <c r="C2" s="1" t="e" vm="17">
        <f t="shared" ref="C2:C17" si="0">+_xlfn.IMAGE(B2)</f>
        <v>#VALUE!</v>
      </c>
      <c r="E2" s="176">
        <f>+Normas!G37</f>
        <v>-4</v>
      </c>
      <c r="F2">
        <v>1</v>
      </c>
      <c r="G2" s="68">
        <v>-4</v>
      </c>
      <c r="H2" s="172">
        <v>45463.833333333336</v>
      </c>
      <c r="I2" s="174">
        <f>+H2-G2/24+$E$2/24</f>
        <v>45463.833333333336</v>
      </c>
      <c r="J2" s="171" t="s">
        <v>108</v>
      </c>
      <c r="K2" s="171" t="s">
        <v>134</v>
      </c>
      <c r="L2" s="171" t="s">
        <v>106</v>
      </c>
      <c r="M2" s="1" t="s">
        <v>13</v>
      </c>
      <c r="N2" s="68">
        <f ca="1">IF(VLOOKUP(F2,INDIRECT(M2&amp;"!B:M"),7,0)="","",VLOOKUP(F2,INDIRECT(M2&amp;"!B:M"),7,0))</f>
        <v>2</v>
      </c>
      <c r="O2" s="68">
        <f ca="1">IF(VLOOKUP(F2,INDIRECT(M2&amp;"!B:M"),9,0)="","",VLOOKUP(F2,INDIRECT(M2&amp;"!B:M"),9,0))</f>
        <v>0</v>
      </c>
      <c r="R2" s="1" t="s">
        <v>13</v>
      </c>
      <c r="S2" s="2" t="s">
        <v>18</v>
      </c>
      <c r="T2" s="2" t="s">
        <v>108</v>
      </c>
      <c r="W2" t="s">
        <v>179</v>
      </c>
      <c r="X2">
        <f>+Normas!C7</f>
        <v>0</v>
      </c>
    </row>
    <row r="3" spans="1:27" ht="25.15" customHeight="1" x14ac:dyDescent="0.25">
      <c r="A3" s="2" t="s">
        <v>126</v>
      </c>
      <c r="B3" s="67" t="s">
        <v>159</v>
      </c>
      <c r="C3" s="1" t="e" vm="18">
        <f t="shared" si="0"/>
        <v>#VALUE!</v>
      </c>
      <c r="F3">
        <v>2</v>
      </c>
      <c r="G3" s="68">
        <v>-5</v>
      </c>
      <c r="H3" s="172">
        <v>45464.791666666664</v>
      </c>
      <c r="I3" s="174">
        <f t="shared" ref="I3:I33" si="1">+H3-G3/24+$E$2/24</f>
        <v>45464.833333333336</v>
      </c>
      <c r="J3" s="171" t="s">
        <v>110</v>
      </c>
      <c r="K3" s="171" t="s">
        <v>111</v>
      </c>
      <c r="L3" s="171" t="s">
        <v>107</v>
      </c>
      <c r="M3" s="1" t="s">
        <v>13</v>
      </c>
      <c r="N3" s="68">
        <f t="shared" ref="N3:N25" ca="1" si="2">IF(VLOOKUP(F3,INDIRECT(M3&amp;"!B:M"),7,0)="","",VLOOKUP(F3,INDIRECT(M3&amp;"!B:M"),7,0))</f>
        <v>0</v>
      </c>
      <c r="O3" s="68">
        <f t="shared" ref="O3:O25" ca="1" si="3">IF(VLOOKUP(F3,INDIRECT(M3&amp;"!B:M"),9,0)="","",VLOOKUP(F3,INDIRECT(M3&amp;"!B:M"),9,0))</f>
        <v>0</v>
      </c>
      <c r="R3" s="1" t="s">
        <v>13</v>
      </c>
      <c r="S3" s="2" t="s">
        <v>19</v>
      </c>
      <c r="T3" s="2" t="s">
        <v>110</v>
      </c>
      <c r="W3" t="s">
        <v>180</v>
      </c>
      <c r="X3">
        <f>+Normas!C6</f>
        <v>5</v>
      </c>
      <c r="AA3" s="67"/>
    </row>
    <row r="4" spans="1:27" ht="25.15" customHeight="1" x14ac:dyDescent="0.25">
      <c r="A4" s="3" t="s">
        <v>127</v>
      </c>
      <c r="B4" s="67" t="s">
        <v>160</v>
      </c>
      <c r="C4" s="1" t="e" vm="19">
        <f t="shared" si="0"/>
        <v>#VALUE!</v>
      </c>
      <c r="F4">
        <v>3</v>
      </c>
      <c r="G4" s="68">
        <v>-7</v>
      </c>
      <c r="H4" s="172">
        <v>45465.625</v>
      </c>
      <c r="I4" s="174">
        <f t="shared" si="1"/>
        <v>45465.75</v>
      </c>
      <c r="J4" s="171" t="s">
        <v>113</v>
      </c>
      <c r="K4" s="171" t="s">
        <v>114</v>
      </c>
      <c r="L4" s="171" t="s">
        <v>112</v>
      </c>
      <c r="M4" s="1" t="s">
        <v>12</v>
      </c>
      <c r="N4" s="68">
        <f t="shared" ca="1" si="2"/>
        <v>1</v>
      </c>
      <c r="O4" s="68">
        <f t="shared" ca="1" si="3"/>
        <v>2</v>
      </c>
      <c r="R4" s="1" t="s">
        <v>13</v>
      </c>
      <c r="S4" s="2" t="s">
        <v>20</v>
      </c>
      <c r="T4" s="2" t="s">
        <v>111</v>
      </c>
      <c r="W4" t="s">
        <v>181</v>
      </c>
      <c r="X4">
        <f>+Normas!C8</f>
        <v>5</v>
      </c>
    </row>
    <row r="5" spans="1:27" ht="25.15" customHeight="1" x14ac:dyDescent="0.25">
      <c r="A5" s="3" t="s">
        <v>134</v>
      </c>
      <c r="B5" s="67" t="s">
        <v>151</v>
      </c>
      <c r="C5" s="1" t="e" vm="20">
        <f t="shared" si="0"/>
        <v>#VALUE!</v>
      </c>
      <c r="F5">
        <v>4</v>
      </c>
      <c r="G5" s="68">
        <v>-5</v>
      </c>
      <c r="H5" s="172">
        <v>45465.833333333336</v>
      </c>
      <c r="I5" s="174">
        <f t="shared" si="1"/>
        <v>45465.875000000007</v>
      </c>
      <c r="J5" s="171" t="s">
        <v>116</v>
      </c>
      <c r="K5" s="171" t="s">
        <v>117</v>
      </c>
      <c r="L5" s="171" t="s">
        <v>109</v>
      </c>
      <c r="M5" s="1" t="s">
        <v>12</v>
      </c>
      <c r="N5" s="68">
        <f t="shared" ca="1" si="2"/>
        <v>1</v>
      </c>
      <c r="O5" s="68">
        <f t="shared" ca="1" si="3"/>
        <v>0</v>
      </c>
      <c r="R5" s="1" t="s">
        <v>13</v>
      </c>
      <c r="S5" s="2" t="s">
        <v>21</v>
      </c>
      <c r="T5" s="2" t="s">
        <v>134</v>
      </c>
      <c r="W5" t="s">
        <v>182</v>
      </c>
      <c r="X5">
        <f>+Normas!C10</f>
        <v>0</v>
      </c>
    </row>
    <row r="6" spans="1:27" ht="25.15" customHeight="1" x14ac:dyDescent="0.25">
      <c r="A6" s="3" t="s">
        <v>111</v>
      </c>
      <c r="B6" s="67" t="s">
        <v>150</v>
      </c>
      <c r="C6" s="1" t="e" vm="21">
        <f t="shared" si="0"/>
        <v>#VALUE!</v>
      </c>
      <c r="F6">
        <v>5</v>
      </c>
      <c r="G6" s="68">
        <v>-5</v>
      </c>
      <c r="H6" s="172">
        <v>45466.708333333336</v>
      </c>
      <c r="I6" s="174">
        <f t="shared" si="1"/>
        <v>45466.750000000007</v>
      </c>
      <c r="J6" s="171" t="s">
        <v>122</v>
      </c>
      <c r="K6" s="171" t="s">
        <v>126</v>
      </c>
      <c r="L6" s="171" t="s">
        <v>107</v>
      </c>
      <c r="M6" s="1" t="s">
        <v>15</v>
      </c>
      <c r="N6" s="68">
        <f t="shared" ca="1" si="2"/>
        <v>2</v>
      </c>
      <c r="O6" s="68">
        <f t="shared" ca="1" si="3"/>
        <v>0</v>
      </c>
      <c r="R6" s="1" t="s">
        <v>12</v>
      </c>
      <c r="S6" s="2" t="s">
        <v>22</v>
      </c>
      <c r="T6" s="2" t="s">
        <v>116</v>
      </c>
      <c r="W6" t="s">
        <v>183</v>
      </c>
      <c r="X6">
        <f>+Normas!C9</f>
        <v>5</v>
      </c>
    </row>
    <row r="7" spans="1:27" ht="25.15" customHeight="1" x14ac:dyDescent="0.25">
      <c r="A7" s="3" t="s">
        <v>128</v>
      </c>
      <c r="B7" s="67" t="s">
        <v>161</v>
      </c>
      <c r="C7" s="1" t="e" vm="22">
        <f t="shared" si="0"/>
        <v>#VALUE!</v>
      </c>
      <c r="F7">
        <v>6</v>
      </c>
      <c r="G7" s="68">
        <v>-4</v>
      </c>
      <c r="H7" s="172">
        <v>45466.875</v>
      </c>
      <c r="I7" s="174">
        <f t="shared" si="1"/>
        <v>45466.875</v>
      </c>
      <c r="J7" s="171" t="s">
        <v>123</v>
      </c>
      <c r="K7" s="171" t="s">
        <v>125</v>
      </c>
      <c r="L7" s="171" t="s">
        <v>118</v>
      </c>
      <c r="M7" s="1" t="s">
        <v>15</v>
      </c>
      <c r="N7" s="68">
        <f t="shared" ca="1" si="2"/>
        <v>3</v>
      </c>
      <c r="O7" s="68">
        <f t="shared" ca="1" si="3"/>
        <v>1</v>
      </c>
      <c r="R7" s="1" t="s">
        <v>12</v>
      </c>
      <c r="S7" s="2" t="s">
        <v>23</v>
      </c>
      <c r="T7" s="2" t="s">
        <v>113</v>
      </c>
      <c r="W7" t="s">
        <v>184</v>
      </c>
      <c r="X7">
        <f>+Normas!C11</f>
        <v>5</v>
      </c>
    </row>
    <row r="8" spans="1:27" ht="25.15" customHeight="1" x14ac:dyDescent="0.25">
      <c r="A8" s="3" t="s">
        <v>135</v>
      </c>
      <c r="B8" s="67" t="s">
        <v>163</v>
      </c>
      <c r="C8" s="1" t="e" vm="23">
        <f t="shared" si="0"/>
        <v>#VALUE!</v>
      </c>
      <c r="F8">
        <v>7</v>
      </c>
      <c r="G8" s="68">
        <v>-5</v>
      </c>
      <c r="H8" s="172">
        <v>45467.708333333336</v>
      </c>
      <c r="I8" s="174">
        <f t="shared" si="1"/>
        <v>45467.750000000007</v>
      </c>
      <c r="J8" s="171" t="s">
        <v>128</v>
      </c>
      <c r="K8" s="171" t="s">
        <v>130</v>
      </c>
      <c r="L8" s="171" t="s">
        <v>109</v>
      </c>
      <c r="M8" s="1" t="s">
        <v>17</v>
      </c>
      <c r="N8" s="68">
        <f t="shared" ca="1" si="2"/>
        <v>2</v>
      </c>
      <c r="O8" s="68">
        <f t="shared" ca="1" si="3"/>
        <v>1</v>
      </c>
      <c r="R8" s="1" t="s">
        <v>12</v>
      </c>
      <c r="S8" s="2" t="s">
        <v>24</v>
      </c>
      <c r="T8" s="2" t="s">
        <v>114</v>
      </c>
      <c r="W8" t="s">
        <v>185</v>
      </c>
      <c r="X8">
        <f>+Normas!C13</f>
        <v>0</v>
      </c>
    </row>
    <row r="9" spans="1:27" ht="25.15" customHeight="1" x14ac:dyDescent="0.25">
      <c r="A9" s="3" t="s">
        <v>113</v>
      </c>
      <c r="B9" s="67" t="s">
        <v>153</v>
      </c>
      <c r="C9" s="1" t="e" vm="24">
        <f t="shared" si="0"/>
        <v>#VALUE!</v>
      </c>
      <c r="F9">
        <v>8</v>
      </c>
      <c r="G9" s="68">
        <v>-7</v>
      </c>
      <c r="H9" s="172">
        <v>45467.75</v>
      </c>
      <c r="I9" s="174">
        <f t="shared" si="1"/>
        <v>45467.875</v>
      </c>
      <c r="J9" s="171" t="s">
        <v>127</v>
      </c>
      <c r="K9" s="171" t="s">
        <v>135</v>
      </c>
      <c r="L9" s="171" t="s">
        <v>119</v>
      </c>
      <c r="M9" s="1" t="s">
        <v>17</v>
      </c>
      <c r="N9" s="68">
        <f t="shared" ca="1" si="2"/>
        <v>0</v>
      </c>
      <c r="O9" s="68">
        <f t="shared" ca="1" si="3"/>
        <v>0</v>
      </c>
      <c r="R9" s="1" t="s">
        <v>12</v>
      </c>
      <c r="S9" s="2" t="s">
        <v>25</v>
      </c>
      <c r="T9" s="2" t="s">
        <v>117</v>
      </c>
      <c r="W9" t="s">
        <v>186</v>
      </c>
      <c r="X9">
        <f>+Normas!C12</f>
        <v>5</v>
      </c>
    </row>
    <row r="10" spans="1:27" ht="25.15" customHeight="1" x14ac:dyDescent="0.25">
      <c r="A10" s="3" t="s">
        <v>122</v>
      </c>
      <c r="B10" s="67" t="s">
        <v>156</v>
      </c>
      <c r="C10" s="1" t="e" vm="25">
        <f t="shared" si="0"/>
        <v>#VALUE!</v>
      </c>
      <c r="F10">
        <v>9</v>
      </c>
      <c r="G10" s="68">
        <v>-5</v>
      </c>
      <c r="H10" s="172">
        <v>45468.708333333336</v>
      </c>
      <c r="I10" s="174">
        <f t="shared" si="1"/>
        <v>45468.750000000007</v>
      </c>
      <c r="J10" s="171" t="s">
        <v>110</v>
      </c>
      <c r="K10" s="171" t="s">
        <v>134</v>
      </c>
      <c r="L10" s="171" t="s">
        <v>121</v>
      </c>
      <c r="M10" s="1" t="s">
        <v>13</v>
      </c>
      <c r="N10" s="68">
        <f t="shared" ca="1" si="2"/>
        <v>0</v>
      </c>
      <c r="O10" s="68">
        <f t="shared" ca="1" si="3"/>
        <v>1</v>
      </c>
      <c r="R10" s="1" t="s">
        <v>15</v>
      </c>
      <c r="S10" s="2" t="s">
        <v>26</v>
      </c>
      <c r="T10" s="2" t="s">
        <v>122</v>
      </c>
      <c r="W10" t="s">
        <v>187</v>
      </c>
      <c r="X10">
        <f>+Normas!C14</f>
        <v>5</v>
      </c>
    </row>
    <row r="11" spans="1:27" ht="25.15" customHeight="1" x14ac:dyDescent="0.25">
      <c r="A11" s="3" t="s">
        <v>117</v>
      </c>
      <c r="B11" s="67" t="s">
        <v>155</v>
      </c>
      <c r="C11" s="1" t="e" vm="26">
        <f t="shared" si="0"/>
        <v>#VALUE!</v>
      </c>
      <c r="F11">
        <v>10</v>
      </c>
      <c r="G11" s="68">
        <v>-4</v>
      </c>
      <c r="H11" s="172">
        <v>45468.875</v>
      </c>
      <c r="I11" s="174">
        <f t="shared" si="1"/>
        <v>45468.875</v>
      </c>
      <c r="J11" s="171" t="s">
        <v>111</v>
      </c>
      <c r="K11" s="171" t="s">
        <v>108</v>
      </c>
      <c r="L11" s="171" t="s">
        <v>120</v>
      </c>
      <c r="M11" s="1" t="s">
        <v>13</v>
      </c>
      <c r="N11" s="68">
        <f t="shared" ca="1" si="2"/>
        <v>0</v>
      </c>
      <c r="O11" s="68">
        <f t="shared" ca="1" si="3"/>
        <v>1</v>
      </c>
      <c r="R11" s="1" t="s">
        <v>15</v>
      </c>
      <c r="S11" s="2" t="s">
        <v>27</v>
      </c>
      <c r="T11" s="2" t="s">
        <v>123</v>
      </c>
      <c r="W11" t="s">
        <v>188</v>
      </c>
      <c r="X11">
        <f>+Normas!C16</f>
        <v>0</v>
      </c>
    </row>
    <row r="12" spans="1:27" ht="25.15" customHeight="1" x14ac:dyDescent="0.25">
      <c r="A12" s="3" t="s">
        <v>116</v>
      </c>
      <c r="B12" s="67" t="s">
        <v>152</v>
      </c>
      <c r="C12" s="1" t="e" vm="27">
        <f t="shared" si="0"/>
        <v>#VALUE!</v>
      </c>
      <c r="F12">
        <v>11</v>
      </c>
      <c r="G12" s="68">
        <v>-7</v>
      </c>
      <c r="H12" s="172">
        <v>45469.625</v>
      </c>
      <c r="I12" s="174">
        <f t="shared" si="1"/>
        <v>45469.75</v>
      </c>
      <c r="J12" s="171" t="s">
        <v>113</v>
      </c>
      <c r="K12" s="171" t="s">
        <v>117</v>
      </c>
      <c r="L12" s="171" t="s">
        <v>124</v>
      </c>
      <c r="M12" s="1" t="s">
        <v>12</v>
      </c>
      <c r="N12" s="68">
        <f t="shared" ca="1" si="2"/>
        <v>3</v>
      </c>
      <c r="O12" s="68">
        <f t="shared" ca="1" si="3"/>
        <v>1</v>
      </c>
      <c r="R12" s="1" t="s">
        <v>15</v>
      </c>
      <c r="S12" s="2" t="s">
        <v>28</v>
      </c>
      <c r="T12" s="2" t="s">
        <v>125</v>
      </c>
      <c r="W12" t="s">
        <v>189</v>
      </c>
      <c r="X12">
        <f>+Normas!C15</f>
        <v>5</v>
      </c>
    </row>
    <row r="13" spans="1:27" ht="25.15" customHeight="1" x14ac:dyDescent="0.25">
      <c r="A13" s="3" t="s">
        <v>125</v>
      </c>
      <c r="B13" s="67" t="s">
        <v>158</v>
      </c>
      <c r="C13" s="1" t="e" vm="28">
        <f t="shared" si="0"/>
        <v>#VALUE!</v>
      </c>
      <c r="F13">
        <v>12</v>
      </c>
      <c r="G13" s="68">
        <v>-7</v>
      </c>
      <c r="H13" s="172">
        <v>45469.75</v>
      </c>
      <c r="I13" s="174">
        <f t="shared" si="1"/>
        <v>45469.875</v>
      </c>
      <c r="J13" s="171" t="s">
        <v>114</v>
      </c>
      <c r="K13" s="171" t="s">
        <v>116</v>
      </c>
      <c r="L13" s="171" t="s">
        <v>119</v>
      </c>
      <c r="M13" s="1" t="s">
        <v>12</v>
      </c>
      <c r="N13" s="68">
        <f t="shared" ca="1" si="2"/>
        <v>1</v>
      </c>
      <c r="O13" s="68">
        <f t="shared" ca="1" si="3"/>
        <v>0</v>
      </c>
      <c r="R13" s="1" t="s">
        <v>15</v>
      </c>
      <c r="S13" s="2" t="s">
        <v>29</v>
      </c>
      <c r="T13" s="2" t="s">
        <v>126</v>
      </c>
      <c r="W13" t="s">
        <v>190</v>
      </c>
      <c r="X13">
        <f>+Normas!C17</f>
        <v>5</v>
      </c>
    </row>
    <row r="14" spans="1:27" ht="25.15" customHeight="1" x14ac:dyDescent="0.25">
      <c r="A14" s="3" t="s">
        <v>130</v>
      </c>
      <c r="B14" s="67" t="s">
        <v>162</v>
      </c>
      <c r="C14" s="1" t="e" vm="29">
        <f t="shared" si="0"/>
        <v>#VALUE!</v>
      </c>
      <c r="F14">
        <v>13</v>
      </c>
      <c r="G14" s="68">
        <v>-4</v>
      </c>
      <c r="H14" s="172">
        <v>45470.75</v>
      </c>
      <c r="I14" s="174">
        <f t="shared" si="1"/>
        <v>45470.75</v>
      </c>
      <c r="J14" s="171" t="s">
        <v>125</v>
      </c>
      <c r="K14" s="171" t="s">
        <v>122</v>
      </c>
      <c r="L14" s="171" t="s">
        <v>106</v>
      </c>
      <c r="M14" s="1" t="s">
        <v>15</v>
      </c>
      <c r="N14" s="68" t="str">
        <f t="shared" ca="1" si="2"/>
        <v/>
      </c>
      <c r="O14" s="68" t="str">
        <f t="shared" ca="1" si="3"/>
        <v/>
      </c>
      <c r="R14" s="1" t="s">
        <v>17</v>
      </c>
      <c r="S14" s="2" t="s">
        <v>30</v>
      </c>
      <c r="T14" s="2" t="s">
        <v>127</v>
      </c>
      <c r="W14" t="s">
        <v>170</v>
      </c>
      <c r="X14">
        <f>+Normas!C18</f>
        <v>15</v>
      </c>
    </row>
    <row r="15" spans="1:27" ht="25.15" customHeight="1" x14ac:dyDescent="0.25">
      <c r="A15" s="3" t="s">
        <v>110</v>
      </c>
      <c r="B15" s="67" t="s">
        <v>149</v>
      </c>
      <c r="C15" s="1" t="e" vm="30">
        <f t="shared" si="0"/>
        <v>#VALUE!</v>
      </c>
      <c r="F15">
        <v>14</v>
      </c>
      <c r="G15" s="68">
        <v>-4</v>
      </c>
      <c r="H15" s="172">
        <v>45470.875</v>
      </c>
      <c r="I15" s="174">
        <f t="shared" si="1"/>
        <v>45470.875</v>
      </c>
      <c r="J15" s="171" t="s">
        <v>123</v>
      </c>
      <c r="K15" s="171" t="s">
        <v>126</v>
      </c>
      <c r="L15" s="171" t="s">
        <v>120</v>
      </c>
      <c r="M15" s="1" t="s">
        <v>15</v>
      </c>
      <c r="N15" s="68" t="str">
        <f t="shared" ca="1" si="2"/>
        <v/>
      </c>
      <c r="O15" s="68" t="str">
        <f t="shared" ca="1" si="3"/>
        <v/>
      </c>
      <c r="R15" s="1" t="s">
        <v>17</v>
      </c>
      <c r="S15" s="2" t="s">
        <v>31</v>
      </c>
      <c r="T15" s="2" t="s">
        <v>128</v>
      </c>
      <c r="W15" t="s">
        <v>171</v>
      </c>
      <c r="X15">
        <f>+Normas!C19</f>
        <v>20</v>
      </c>
    </row>
    <row r="16" spans="1:27" ht="25.15" customHeight="1" x14ac:dyDescent="0.25">
      <c r="A16" s="3" t="s">
        <v>123</v>
      </c>
      <c r="B16" s="67" t="s">
        <v>157</v>
      </c>
      <c r="C16" s="1" t="e" vm="31">
        <f t="shared" si="0"/>
        <v>#VALUE!</v>
      </c>
      <c r="F16">
        <v>15</v>
      </c>
      <c r="G16" s="68">
        <v>-7</v>
      </c>
      <c r="H16" s="172">
        <v>45471.625</v>
      </c>
      <c r="I16" s="174">
        <f t="shared" si="1"/>
        <v>45471.75</v>
      </c>
      <c r="J16" s="171" t="s">
        <v>128</v>
      </c>
      <c r="K16" s="171" t="s">
        <v>135</v>
      </c>
      <c r="L16" s="171" t="s">
        <v>129</v>
      </c>
      <c r="M16" s="1" t="s">
        <v>17</v>
      </c>
      <c r="N16" s="68" t="str">
        <f t="shared" ca="1" si="2"/>
        <v/>
      </c>
      <c r="O16" s="68" t="str">
        <f t="shared" ca="1" si="3"/>
        <v/>
      </c>
      <c r="R16" s="1" t="s">
        <v>17</v>
      </c>
      <c r="S16" s="2" t="s">
        <v>32</v>
      </c>
      <c r="T16" s="2" t="s">
        <v>130</v>
      </c>
      <c r="W16" t="s">
        <v>172</v>
      </c>
      <c r="X16">
        <f>+Normas!C20</f>
        <v>25</v>
      </c>
    </row>
    <row r="17" spans="1:24" ht="25.15" customHeight="1" x14ac:dyDescent="0.25">
      <c r="A17" s="3" t="s">
        <v>114</v>
      </c>
      <c r="B17" s="67" t="s">
        <v>154</v>
      </c>
      <c r="C17" s="1" t="e" vm="32">
        <f t="shared" si="0"/>
        <v>#VALUE!</v>
      </c>
      <c r="F17">
        <v>16</v>
      </c>
      <c r="G17" s="68">
        <v>-7</v>
      </c>
      <c r="H17" s="172">
        <v>45471.75</v>
      </c>
      <c r="I17" s="174">
        <f t="shared" si="1"/>
        <v>45471.875</v>
      </c>
      <c r="J17" s="171" t="s">
        <v>130</v>
      </c>
      <c r="K17" s="171" t="s">
        <v>127</v>
      </c>
      <c r="L17" s="171" t="s">
        <v>124</v>
      </c>
      <c r="M17" s="1" t="s">
        <v>17</v>
      </c>
      <c r="N17" s="68" t="str">
        <f t="shared" ca="1" si="2"/>
        <v/>
      </c>
      <c r="O17" s="68" t="str">
        <f t="shared" ca="1" si="3"/>
        <v/>
      </c>
      <c r="R17" s="1" t="s">
        <v>17</v>
      </c>
      <c r="S17" s="2" t="s">
        <v>33</v>
      </c>
      <c r="T17" s="2" t="s">
        <v>135</v>
      </c>
      <c r="W17" t="s">
        <v>173</v>
      </c>
      <c r="X17">
        <f>+Normas!C21</f>
        <v>30</v>
      </c>
    </row>
    <row r="18" spans="1:24" ht="25.15" customHeight="1" x14ac:dyDescent="0.25">
      <c r="A18" s="3"/>
      <c r="B18" s="67"/>
      <c r="C18" s="1"/>
      <c r="F18">
        <v>17</v>
      </c>
      <c r="G18" s="68">
        <v>-4</v>
      </c>
      <c r="H18" s="172">
        <v>45472.833333333336</v>
      </c>
      <c r="I18" s="174">
        <f t="shared" si="1"/>
        <v>45472.833333333336</v>
      </c>
      <c r="J18" s="171" t="s">
        <v>108</v>
      </c>
      <c r="K18" s="171" t="s">
        <v>110</v>
      </c>
      <c r="L18" s="171" t="s">
        <v>118</v>
      </c>
      <c r="M18" s="1" t="s">
        <v>13</v>
      </c>
      <c r="N18" s="68" t="str">
        <f t="shared" ca="1" si="2"/>
        <v/>
      </c>
      <c r="O18" s="68" t="str">
        <f t="shared" ca="1" si="3"/>
        <v/>
      </c>
      <c r="R18" s="1"/>
      <c r="S18" s="2"/>
      <c r="T18" s="2"/>
      <c r="W18" t="s">
        <v>94</v>
      </c>
      <c r="X18">
        <f>+Normas!C22</f>
        <v>50</v>
      </c>
    </row>
    <row r="19" spans="1:24" ht="25.15" customHeight="1" x14ac:dyDescent="0.25">
      <c r="A19" s="3"/>
      <c r="B19" s="67"/>
      <c r="C19" s="1"/>
      <c r="F19">
        <v>18</v>
      </c>
      <c r="G19" s="68">
        <v>-4</v>
      </c>
      <c r="H19" s="172">
        <v>45472.833333333336</v>
      </c>
      <c r="I19" s="174">
        <f t="shared" si="1"/>
        <v>45472.833333333336</v>
      </c>
      <c r="J19" s="171" t="s">
        <v>134</v>
      </c>
      <c r="K19" s="171" t="s">
        <v>111</v>
      </c>
      <c r="L19" s="171" t="s">
        <v>131</v>
      </c>
      <c r="M19" s="1" t="s">
        <v>13</v>
      </c>
      <c r="N19" s="68" t="str">
        <f t="shared" ca="1" si="2"/>
        <v/>
      </c>
      <c r="O19" s="68" t="str">
        <f t="shared" ca="1" si="3"/>
        <v/>
      </c>
      <c r="R19" s="1"/>
      <c r="S19" s="2"/>
      <c r="T19" s="2"/>
    </row>
    <row r="20" spans="1:24" ht="25.15" customHeight="1" x14ac:dyDescent="0.25">
      <c r="A20" s="3"/>
      <c r="B20" s="67"/>
      <c r="C20" s="1"/>
      <c r="F20">
        <v>19</v>
      </c>
      <c r="G20" s="68">
        <v>-7</v>
      </c>
      <c r="H20" s="172">
        <v>45473.708333333336</v>
      </c>
      <c r="I20" s="174">
        <f t="shared" si="1"/>
        <v>45473.833333333336</v>
      </c>
      <c r="J20" s="171" t="s">
        <v>116</v>
      </c>
      <c r="K20" s="171" t="s">
        <v>113</v>
      </c>
      <c r="L20" s="171" t="s">
        <v>129</v>
      </c>
      <c r="M20" s="1" t="s">
        <v>12</v>
      </c>
      <c r="N20" s="68" t="str">
        <f t="shared" ca="1" si="2"/>
        <v/>
      </c>
      <c r="O20" s="68" t="str">
        <f t="shared" ca="1" si="3"/>
        <v/>
      </c>
      <c r="R20" s="1"/>
      <c r="S20" s="2"/>
      <c r="T20" s="2"/>
    </row>
    <row r="21" spans="1:24" ht="25.15" customHeight="1" x14ac:dyDescent="0.25">
      <c r="A21" s="3"/>
      <c r="B21" s="67"/>
      <c r="C21" s="1"/>
      <c r="F21">
        <v>20</v>
      </c>
      <c r="G21" s="68">
        <v>-5</v>
      </c>
      <c r="H21" s="172">
        <v>45473.791666666664</v>
      </c>
      <c r="I21" s="174">
        <f t="shared" si="1"/>
        <v>45473.833333333336</v>
      </c>
      <c r="J21" s="171" t="s">
        <v>117</v>
      </c>
      <c r="K21" s="171" t="s">
        <v>114</v>
      </c>
      <c r="L21" s="171" t="s">
        <v>132</v>
      </c>
      <c r="M21" s="1" t="s">
        <v>12</v>
      </c>
      <c r="N21" s="68" t="str">
        <f t="shared" ca="1" si="2"/>
        <v/>
      </c>
      <c r="O21" s="68" t="str">
        <f t="shared" ca="1" si="3"/>
        <v/>
      </c>
      <c r="R21" s="1"/>
      <c r="S21" s="2"/>
    </row>
    <row r="22" spans="1:24" ht="25.15" customHeight="1" x14ac:dyDescent="0.25">
      <c r="A22" s="3"/>
      <c r="B22" s="67"/>
      <c r="C22" s="1"/>
      <c r="F22">
        <v>21</v>
      </c>
      <c r="G22" s="68">
        <v>-5</v>
      </c>
      <c r="H22" s="172">
        <v>45474.833333333336</v>
      </c>
      <c r="I22" s="174">
        <f t="shared" si="1"/>
        <v>45474.875000000007</v>
      </c>
      <c r="J22" s="171" t="s">
        <v>122</v>
      </c>
      <c r="K22" s="171" t="s">
        <v>123</v>
      </c>
      <c r="L22" s="171" t="s">
        <v>133</v>
      </c>
      <c r="M22" s="68" t="s">
        <v>15</v>
      </c>
      <c r="N22" s="68" t="str">
        <f t="shared" ca="1" si="2"/>
        <v/>
      </c>
      <c r="O22" s="68" t="str">
        <f t="shared" ca="1" si="3"/>
        <v/>
      </c>
      <c r="R22" s="1"/>
      <c r="S22" s="2"/>
      <c r="T22" s="2"/>
    </row>
    <row r="23" spans="1:24" ht="25.15" customHeight="1" x14ac:dyDescent="0.25">
      <c r="A23" s="3"/>
      <c r="B23" s="67"/>
      <c r="C23" s="1"/>
      <c r="F23">
        <v>22</v>
      </c>
      <c r="G23" s="68">
        <v>-4</v>
      </c>
      <c r="H23" s="172">
        <v>45474.875</v>
      </c>
      <c r="I23" s="174">
        <f t="shared" si="1"/>
        <v>45474.875</v>
      </c>
      <c r="J23" s="171" t="s">
        <v>126</v>
      </c>
      <c r="K23" s="171" t="s">
        <v>125</v>
      </c>
      <c r="L23" s="171" t="s">
        <v>131</v>
      </c>
      <c r="M23" s="68" t="s">
        <v>15</v>
      </c>
      <c r="N23" s="68" t="str">
        <f t="shared" ca="1" si="2"/>
        <v/>
      </c>
      <c r="O23" s="68" t="str">
        <f t="shared" ca="1" si="3"/>
        <v/>
      </c>
      <c r="R23" s="1"/>
      <c r="S23" s="2"/>
    </row>
    <row r="24" spans="1:24" ht="25.15" customHeight="1" x14ac:dyDescent="0.25">
      <c r="A24" s="3"/>
      <c r="B24" s="67"/>
      <c r="C24" s="1"/>
      <c r="F24">
        <v>23</v>
      </c>
      <c r="G24" s="68">
        <v>-7</v>
      </c>
      <c r="H24" s="172">
        <v>45475.75</v>
      </c>
      <c r="I24" s="174">
        <f t="shared" si="1"/>
        <v>45475.875</v>
      </c>
      <c r="J24" s="171" t="s">
        <v>127</v>
      </c>
      <c r="K24" s="171" t="s">
        <v>128</v>
      </c>
      <c r="L24" s="171" t="s">
        <v>115</v>
      </c>
      <c r="M24" s="68" t="s">
        <v>17</v>
      </c>
      <c r="N24" s="68" t="str">
        <f t="shared" ca="1" si="2"/>
        <v/>
      </c>
      <c r="O24" s="68" t="str">
        <f t="shared" ca="1" si="3"/>
        <v/>
      </c>
      <c r="R24" s="1"/>
      <c r="S24" s="2"/>
      <c r="T24" s="2"/>
    </row>
    <row r="25" spans="1:24" ht="25.15" customHeight="1" x14ac:dyDescent="0.25">
      <c r="A25" s="3"/>
      <c r="B25" s="67"/>
      <c r="C25" s="1"/>
      <c r="F25">
        <v>24</v>
      </c>
      <c r="G25" s="68">
        <v>-5</v>
      </c>
      <c r="H25" s="172">
        <v>45475.833333333336</v>
      </c>
      <c r="I25" s="174">
        <f t="shared" si="1"/>
        <v>45475.875000000007</v>
      </c>
      <c r="J25" s="171" t="s">
        <v>135</v>
      </c>
      <c r="K25" s="171" t="s">
        <v>130</v>
      </c>
      <c r="L25" s="171" t="s">
        <v>132</v>
      </c>
      <c r="M25" s="68" t="s">
        <v>17</v>
      </c>
      <c r="N25" s="68" t="str">
        <f t="shared" ca="1" si="2"/>
        <v/>
      </c>
      <c r="O25" s="68" t="str">
        <f t="shared" ca="1" si="3"/>
        <v/>
      </c>
      <c r="R25" s="1"/>
      <c r="S25" s="2"/>
    </row>
    <row r="26" spans="1:24" ht="25.15" customHeight="1" x14ac:dyDescent="0.25">
      <c r="B26" s="67"/>
      <c r="C26" s="1"/>
      <c r="F26">
        <v>25</v>
      </c>
      <c r="G26" s="68">
        <v>-5</v>
      </c>
      <c r="H26" s="172">
        <v>45477.833333333336</v>
      </c>
      <c r="I26" s="174">
        <f t="shared" si="1"/>
        <v>45477.875000000007</v>
      </c>
      <c r="J26" s="171" t="s">
        <v>50</v>
      </c>
      <c r="K26" s="171" t="s">
        <v>10</v>
      </c>
      <c r="L26" s="171" t="s">
        <v>109</v>
      </c>
      <c r="M26" s="68" t="s">
        <v>60</v>
      </c>
      <c r="N26" s="68" t="str">
        <f ca="1">IF(VLOOKUP(F26,INDIRECT(M26&amp;"!C:M"),8,0)="","",VLOOKUP(F26,INDIRECT(M26&amp;"!C:M"),8,0))</f>
        <v/>
      </c>
      <c r="O26" s="68" t="str">
        <f ca="1">IF(VLOOKUP(F26,INDIRECT(M26&amp;"!C:M"),10,0)="","",VLOOKUP(F26,INDIRECT(M26&amp;"!C:M"),10,0))</f>
        <v/>
      </c>
      <c r="R26" s="1"/>
      <c r="S26" s="2"/>
    </row>
    <row r="27" spans="1:24" ht="25.15" customHeight="1" x14ac:dyDescent="0.25">
      <c r="A27" s="3"/>
      <c r="F27">
        <v>26</v>
      </c>
      <c r="G27" s="68">
        <v>-5</v>
      </c>
      <c r="H27" s="172">
        <v>45478.833333333336</v>
      </c>
      <c r="I27" s="174">
        <f t="shared" si="1"/>
        <v>45478.875000000007</v>
      </c>
      <c r="J27" s="171" t="s">
        <v>54</v>
      </c>
      <c r="K27" s="171" t="s">
        <v>55</v>
      </c>
      <c r="L27" s="171" t="s">
        <v>107</v>
      </c>
      <c r="M27" s="68" t="s">
        <v>60</v>
      </c>
      <c r="N27" s="68" t="str">
        <f t="shared" ref="N27:N33" ca="1" si="4">IF(VLOOKUP(F27,INDIRECT(M27&amp;"!C:M"),8,0)="","",VLOOKUP(F27,INDIRECT(M27&amp;"!C:M"),8,0))</f>
        <v/>
      </c>
      <c r="O27" s="68" t="str">
        <f t="shared" ref="O27:O33" ca="1" si="5">IF(VLOOKUP(F27,INDIRECT(M27&amp;"!C:M"),10,0)="","",VLOOKUP(F27,INDIRECT(M27&amp;"!C:M"),10,0))</f>
        <v/>
      </c>
      <c r="R27" s="1"/>
      <c r="S27" s="2"/>
    </row>
    <row r="28" spans="1:24" ht="25.15" customHeight="1" x14ac:dyDescent="0.25">
      <c r="F28">
        <v>27</v>
      </c>
      <c r="G28" s="68">
        <v>-7</v>
      </c>
      <c r="H28" s="172">
        <v>45480.625</v>
      </c>
      <c r="I28" s="174">
        <f t="shared" si="1"/>
        <v>45480.75</v>
      </c>
      <c r="J28" s="171" t="s">
        <v>56</v>
      </c>
      <c r="K28" s="171" t="s">
        <v>14</v>
      </c>
      <c r="L28" s="171" t="s">
        <v>124</v>
      </c>
      <c r="M28" s="68" t="s">
        <v>60</v>
      </c>
      <c r="N28" s="68" t="str">
        <f t="shared" ca="1" si="4"/>
        <v/>
      </c>
      <c r="O28" s="68" t="str">
        <f t="shared" ca="1" si="5"/>
        <v/>
      </c>
      <c r="R28" s="1"/>
      <c r="S28" s="2"/>
    </row>
    <row r="29" spans="1:24" ht="25.15" customHeight="1" x14ac:dyDescent="0.25">
      <c r="F29">
        <v>28</v>
      </c>
      <c r="G29" s="68">
        <v>-7</v>
      </c>
      <c r="H29" s="172">
        <v>45480.75</v>
      </c>
      <c r="I29" s="174">
        <f t="shared" si="1"/>
        <v>45480.875</v>
      </c>
      <c r="J29" s="171" t="s">
        <v>52</v>
      </c>
      <c r="K29" s="171" t="s">
        <v>53</v>
      </c>
      <c r="L29" s="171" t="s">
        <v>129</v>
      </c>
      <c r="M29" s="68" t="s">
        <v>60</v>
      </c>
      <c r="N29" s="68" t="str">
        <f t="shared" ca="1" si="4"/>
        <v/>
      </c>
      <c r="O29" s="68" t="str">
        <f t="shared" ca="1" si="5"/>
        <v/>
      </c>
      <c r="R29" s="1"/>
      <c r="S29" s="2"/>
    </row>
    <row r="30" spans="1:24" ht="25.15" customHeight="1" x14ac:dyDescent="0.25">
      <c r="F30">
        <v>29</v>
      </c>
      <c r="G30" s="68">
        <v>-4</v>
      </c>
      <c r="H30" s="172">
        <v>45482.833333333336</v>
      </c>
      <c r="I30" s="174">
        <f t="shared" si="1"/>
        <v>45482.833333333336</v>
      </c>
      <c r="J30" s="171" t="s">
        <v>136</v>
      </c>
      <c r="K30" s="171" t="s">
        <v>137</v>
      </c>
      <c r="L30" s="171" t="s">
        <v>120</v>
      </c>
      <c r="M30" s="68" t="s">
        <v>64</v>
      </c>
      <c r="N30" s="68" t="str">
        <f t="shared" ca="1" si="4"/>
        <v/>
      </c>
      <c r="O30" s="68" t="str">
        <f t="shared" ca="1" si="5"/>
        <v/>
      </c>
      <c r="R30" s="1"/>
      <c r="S30" s="2"/>
    </row>
    <row r="31" spans="1:24" ht="25.15" customHeight="1" x14ac:dyDescent="0.25">
      <c r="F31">
        <v>30</v>
      </c>
      <c r="G31" s="68">
        <v>-4</v>
      </c>
      <c r="H31" s="172">
        <v>45483.833333333336</v>
      </c>
      <c r="I31" s="174">
        <f t="shared" si="1"/>
        <v>45483.833333333336</v>
      </c>
      <c r="J31" s="171" t="s">
        <v>138</v>
      </c>
      <c r="K31" s="171" t="s">
        <v>139</v>
      </c>
      <c r="L31" s="171" t="s">
        <v>165</v>
      </c>
      <c r="M31" s="68" t="s">
        <v>64</v>
      </c>
      <c r="N31" s="68" t="str">
        <f t="shared" ca="1" si="4"/>
        <v/>
      </c>
      <c r="O31" s="68" t="str">
        <f t="shared" ca="1" si="5"/>
        <v/>
      </c>
      <c r="R31" s="1"/>
      <c r="S31" s="2"/>
    </row>
    <row r="32" spans="1:24" ht="25.15" customHeight="1" x14ac:dyDescent="0.25">
      <c r="F32">
        <v>31</v>
      </c>
      <c r="G32" s="68">
        <v>-4</v>
      </c>
      <c r="H32" s="172">
        <v>45486.833333333336</v>
      </c>
      <c r="I32" s="174">
        <f t="shared" si="1"/>
        <v>45486.833333333336</v>
      </c>
      <c r="J32" s="171" t="s">
        <v>140</v>
      </c>
      <c r="K32" s="171" t="s">
        <v>141</v>
      </c>
      <c r="L32" s="171" t="s">
        <v>165</v>
      </c>
      <c r="M32" s="68" t="s">
        <v>11</v>
      </c>
      <c r="N32" s="68" t="str">
        <f t="shared" ca="1" si="4"/>
        <v/>
      </c>
      <c r="O32" s="68" t="str">
        <f t="shared" ca="1" si="5"/>
        <v/>
      </c>
      <c r="R32" s="1"/>
      <c r="S32" s="2"/>
    </row>
    <row r="33" spans="6:15" ht="25.15" customHeight="1" x14ac:dyDescent="0.25">
      <c r="F33">
        <v>32</v>
      </c>
      <c r="G33" s="68">
        <v>-4</v>
      </c>
      <c r="H33" s="172">
        <v>45487.833333333336</v>
      </c>
      <c r="I33" s="174">
        <f t="shared" si="1"/>
        <v>45487.833333333336</v>
      </c>
      <c r="J33" s="171" t="s">
        <v>142</v>
      </c>
      <c r="K33" s="171" t="s">
        <v>143</v>
      </c>
      <c r="L33" s="171" t="s">
        <v>118</v>
      </c>
      <c r="M33" s="68" t="s">
        <v>11</v>
      </c>
      <c r="N33" s="68" t="str">
        <f t="shared" ca="1" si="4"/>
        <v/>
      </c>
      <c r="O33" s="68" t="str">
        <f t="shared" ca="1" si="5"/>
        <v/>
      </c>
    </row>
  </sheetData>
  <autoFilter ref="E1:O33" xr:uid="{F39B011E-B077-4AB3-A1A0-17DAD78EA483}"/>
  <sortState xmlns:xlrd2="http://schemas.microsoft.com/office/spreadsheetml/2017/richdata2" ref="A2:C17">
    <sortCondition ref="A17"/>
  </sortState>
  <conditionalFormatting sqref="N2:N33">
    <cfRule type="expression" dxfId="34" priority="1">
      <formula>#REF!="P"</formula>
    </cfRule>
    <cfRule type="expression" dxfId="33" priority="3">
      <formula>#REF!="G"</formula>
    </cfRule>
  </conditionalFormatting>
  <conditionalFormatting sqref="N2:O33">
    <cfRule type="expression" dxfId="32" priority="2">
      <formula>#REF!="E"</formula>
    </cfRule>
  </conditionalFormatting>
  <conditionalFormatting sqref="O2:O33">
    <cfRule type="expression" dxfId="31" priority="4">
      <formula>#REF!="P"</formula>
    </cfRule>
    <cfRule type="expression" dxfId="30" priority="6">
      <formula>#REF!="G"</formula>
    </cfRule>
  </conditionalFormatting>
  <hyperlinks>
    <hyperlink ref="B3" r:id="rId1" xr:uid="{231AD99F-68F4-4013-9A9C-581BB366C742}"/>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8681C-FA4B-4A27-91BB-760B20935DE2}">
  <dimension ref="C1:AE34"/>
  <sheetViews>
    <sheetView showGridLines="0" showZeros="0" topLeftCell="A3" zoomScaleNormal="100" workbookViewId="0">
      <selection activeCell="V10" sqref="V10"/>
    </sheetView>
  </sheetViews>
  <sheetFormatPr baseColWidth="10" defaultRowHeight="15" x14ac:dyDescent="0.25"/>
  <cols>
    <col min="1" max="1" width="4.5703125" customWidth="1"/>
    <col min="2" max="2" width="1.85546875" customWidth="1"/>
    <col min="3" max="3" width="5" customWidth="1"/>
    <col min="4" max="4" width="22.85546875" customWidth="1"/>
    <col min="5" max="14" width="8.85546875" customWidth="1"/>
    <col min="15" max="15" width="1.85546875" customWidth="1"/>
    <col min="16" max="16" width="10.7109375" style="82"/>
    <col min="17" max="17" width="10.7109375" style="119"/>
    <col min="18" max="18" width="12.5703125" style="120" customWidth="1"/>
    <col min="19" max="23" width="8" style="120" customWidth="1"/>
    <col min="24" max="25" width="10.7109375" style="121"/>
    <col min="26" max="26" width="10.7109375" style="122"/>
    <col min="27" max="27" width="11.42578125" style="122" customWidth="1"/>
    <col min="28" max="31" width="10.7109375" style="121"/>
  </cols>
  <sheetData>
    <row r="1" spans="3:28" x14ac:dyDescent="0.25">
      <c r="Q1" s="283" t="s">
        <v>193</v>
      </c>
    </row>
    <row r="2" spans="3:28" ht="14.65" customHeight="1" thickBot="1" x14ac:dyDescent="0.3">
      <c r="Q2" s="284"/>
    </row>
    <row r="3" spans="3:28" ht="56.65" customHeight="1" x14ac:dyDescent="0.25">
      <c r="C3" s="143"/>
      <c r="D3" s="144"/>
      <c r="E3" s="289" t="s">
        <v>177</v>
      </c>
      <c r="F3" s="289"/>
      <c r="G3" s="289"/>
      <c r="H3" s="289"/>
      <c r="I3" s="289"/>
      <c r="J3" s="289"/>
      <c r="K3" s="289"/>
      <c r="L3" s="144"/>
      <c r="M3" s="144"/>
      <c r="N3" s="145"/>
      <c r="P3" s="196"/>
      <c r="Q3" s="260" t="s">
        <v>194</v>
      </c>
      <c r="R3" s="261"/>
    </row>
    <row r="4" spans="3:28" ht="27.4" customHeight="1" thickBot="1" x14ac:dyDescent="0.3">
      <c r="C4" s="146"/>
      <c r="D4" s="115"/>
      <c r="E4" s="147" t="s">
        <v>13</v>
      </c>
      <c r="F4" s="147" t="s">
        <v>12</v>
      </c>
      <c r="G4" s="147" t="s">
        <v>15</v>
      </c>
      <c r="H4" s="147" t="s">
        <v>17</v>
      </c>
      <c r="I4" s="148" t="s">
        <v>100</v>
      </c>
      <c r="J4" s="147" t="s">
        <v>60</v>
      </c>
      <c r="K4" s="147" t="s">
        <v>64</v>
      </c>
      <c r="L4" s="147" t="s">
        <v>101</v>
      </c>
      <c r="M4" s="148" t="s">
        <v>102</v>
      </c>
      <c r="N4" s="149" t="s">
        <v>72</v>
      </c>
      <c r="P4" s="196"/>
      <c r="R4" s="124"/>
      <c r="S4" s="124" t="s">
        <v>13</v>
      </c>
      <c r="T4" s="124" t="s">
        <v>12</v>
      </c>
      <c r="U4" s="124" t="s">
        <v>15</v>
      </c>
      <c r="V4" s="124" t="s">
        <v>17</v>
      </c>
      <c r="W4" s="142" t="s">
        <v>100</v>
      </c>
      <c r="X4" s="125" t="s">
        <v>60</v>
      </c>
      <c r="Y4" s="125" t="s">
        <v>64</v>
      </c>
      <c r="Z4" s="125" t="s">
        <v>11</v>
      </c>
      <c r="AA4" s="125" t="s">
        <v>103</v>
      </c>
      <c r="AB4" s="125" t="s">
        <v>72</v>
      </c>
    </row>
    <row r="5" spans="3:28" x14ac:dyDescent="0.25">
      <c r="C5" s="150">
        <v>1</v>
      </c>
      <c r="D5" s="151" t="str">
        <f ca="1">+VLOOKUP($C5,$Q:$AB,COLUMNS($C$4:D4),0)</f>
        <v xml:space="preserve">Luis Rondón </v>
      </c>
      <c r="E5" s="197">
        <f ca="1">+IF($D5=0,"",VLOOKUP($C5,$Q:$AB,COLUMNS($C$4:E4),0))</f>
        <v>15</v>
      </c>
      <c r="F5" s="198">
        <f ca="1">+IF($D5=0,"",VLOOKUP($C5,$Q:$AB,COLUMNS($C$4:F4),0))</f>
        <v>30</v>
      </c>
      <c r="G5" s="198">
        <f ca="1">+IF($D5=0,"",VLOOKUP($C5,$Q:$AB,COLUMNS($C$4:G4),0))</f>
        <v>20</v>
      </c>
      <c r="H5" s="198">
        <f ca="1">+IF($D5=0,"",VLOOKUP($C5,$Q:$AB,COLUMNS($C$4:H4),0))</f>
        <v>5</v>
      </c>
      <c r="I5" s="199">
        <f ca="1">+IF($D5=0,"",VLOOKUP($C5,$Q:$AB,COLUMNS($C$4:I4),0))</f>
        <v>70</v>
      </c>
      <c r="J5" s="127">
        <f ca="1">+IF($D5=0,"",VLOOKUP($C5,$Q:$AB,COLUMNS($C$4:J4),0))</f>
        <v>0</v>
      </c>
      <c r="K5" s="127">
        <f ca="1">+IF($D5=0,"",VLOOKUP($C5,$Q:$AB,COLUMNS($C$4:K4),0))</f>
        <v>0</v>
      </c>
      <c r="L5" s="127">
        <f ca="1">+IF($D5=0,"",VLOOKUP($C5,$Q:$AB,COLUMNS($C$4:L4),0))</f>
        <v>0</v>
      </c>
      <c r="M5" s="128">
        <f ca="1">+IF($D5=0,"",VLOOKUP($C5,$Q:$AB,COLUMNS($C$4:M4),0))</f>
        <v>0</v>
      </c>
      <c r="N5" s="129">
        <f ca="1">+IF($D5=0,"",VLOOKUP($C5,$Q:$AB,COLUMNS($C$4:N4),0))</f>
        <v>70.012</v>
      </c>
      <c r="P5" s="196">
        <f ca="1">IFERROR(M5-ROW()/10000,"")</f>
        <v>-5.0000000000000001E-4</v>
      </c>
      <c r="Q5" s="119">
        <f t="shared" ref="Q5:Q26" ca="1" si="0">+_xlfn.RANK.EQ(AB5,$AB$5:$AB$26)</f>
        <v>7</v>
      </c>
      <c r="R5" s="126" t="str">
        <f>Resultado!B7</f>
        <v>Carlos Hurtado</v>
      </c>
      <c r="S5" s="120">
        <f ca="1">+SUMIFS(Resultado!7:7,Resultado!$1:$1,ClasificaciónPorra!S$4)</f>
        <v>15</v>
      </c>
      <c r="T5" s="120">
        <f ca="1">+SUMIFS(Resultado!7:7,Resultado!$1:$1,ClasificaciónPorra!T$4)</f>
        <v>15</v>
      </c>
      <c r="U5" s="120">
        <f ca="1">+SUMIFS(Resultado!7:7,Resultado!$1:$1,ClasificaciónPorra!U$4)</f>
        <v>15</v>
      </c>
      <c r="V5" s="120">
        <f ca="1">+SUMIFS(Resultado!7:7,Resultado!$1:$1,ClasificaciónPorra!V$4)</f>
        <v>5</v>
      </c>
      <c r="W5" s="120">
        <f t="shared" ref="W5:W26" ca="1" si="1">+SUM(S5:V5)</f>
        <v>50</v>
      </c>
      <c r="X5" s="120">
        <f ca="1">+SUMIFS(Resultado!7:7,Resultado!$1:$1,ClasificaciónPorra!X$4)</f>
        <v>0</v>
      </c>
      <c r="Y5" s="120">
        <f ca="1">+SUMIFS(Resultado!7:7,Resultado!$1:$1,ClasificaciónPorra!Y$4)</f>
        <v>0</v>
      </c>
      <c r="Z5" s="120">
        <f ca="1">+SUMIFS(Resultado!7:7,Resultado!$1:$1,ClasificaciónPorra!Z$4)</f>
        <v>0</v>
      </c>
      <c r="AA5" s="122">
        <f t="shared" ref="AA5:AA26" ca="1" si="2">+SUM(X5:Z5)</f>
        <v>0</v>
      </c>
      <c r="AB5" s="121">
        <f t="shared" ref="AB5:AB26" ca="1" si="3">+IF(R5=0,0+ROW()/10000,AA5+W5+ROW()/1000)</f>
        <v>50.005000000000003</v>
      </c>
    </row>
    <row r="6" spans="3:28" ht="13.5" customHeight="1" x14ac:dyDescent="0.25">
      <c r="C6" s="150">
        <f t="shared" ref="C6:C26" si="4">+C5+1</f>
        <v>2</v>
      </c>
      <c r="D6" s="151" t="str">
        <f ca="1">+VLOOKUP($C6,$Q:$AB,COLUMNS($C$4:D5),0)</f>
        <v>Leiner</v>
      </c>
      <c r="E6" s="197">
        <f ca="1">+IF($D6=0,"",VLOOKUP($C6,$Q:$AB,COLUMNS($C$4:E5),0))</f>
        <v>25</v>
      </c>
      <c r="F6" s="198">
        <f ca="1">+IF($D6=0,"",VLOOKUP($C6,$Q:$AB,COLUMNS($C$4:F5),0))</f>
        <v>30</v>
      </c>
      <c r="G6" s="198">
        <f ca="1">+IF($D6=0,"",VLOOKUP($C6,$Q:$AB,COLUMNS($C$4:G5),0))</f>
        <v>10</v>
      </c>
      <c r="H6" s="198">
        <f ca="1">+IF($D6=0,"",VLOOKUP($C6,$Q:$AB,COLUMNS($C$4:H5),0))</f>
        <v>5</v>
      </c>
      <c r="I6" s="200">
        <f ca="1">+IF($D6=0,"",VLOOKUP($C6,$Q:$AB,COLUMNS($C$4:I5),0))</f>
        <v>70</v>
      </c>
      <c r="J6" s="127">
        <f ca="1">+IF($D6=0,"",VLOOKUP($C6,$Q:$AB,COLUMNS($C$4:J5),0))</f>
        <v>0</v>
      </c>
      <c r="K6" s="127">
        <f ca="1">+IF($D6=0,"",VLOOKUP($C6,$Q:$AB,COLUMNS($C$4:K5),0))</f>
        <v>0</v>
      </c>
      <c r="L6" s="127">
        <f ca="1">+IF($D6=0,"",VLOOKUP($C6,$Q:$AB,COLUMNS($C$4:L5),0))</f>
        <v>0</v>
      </c>
      <c r="M6" s="128">
        <f ca="1">+IF($D6=0,"",VLOOKUP($C6,$Q:$AB,COLUMNS($C$4:M5),0))</f>
        <v>0</v>
      </c>
      <c r="N6" s="129">
        <f ca="1">+IF($D6=0,"",VLOOKUP($C6,$Q:$AB,COLUMNS($C$4:N5),0))</f>
        <v>70.010999999999996</v>
      </c>
      <c r="P6" s="196">
        <f t="shared" ref="P6:P26" ca="1" si="5">IFERROR(M6-ROW()/10000,"")</f>
        <v>-5.9999999999999995E-4</v>
      </c>
      <c r="Q6" s="119">
        <f t="shared" ca="1" si="0"/>
        <v>8</v>
      </c>
      <c r="R6" s="126" t="str">
        <f>Resultado!B8</f>
        <v>Cazaputas69</v>
      </c>
      <c r="S6" s="120">
        <f ca="1">+SUMIFS(Resultado!8:8,Resultado!$1:$1,ClasificaciónPorra!S$4)</f>
        <v>15</v>
      </c>
      <c r="T6" s="120">
        <f ca="1">+SUMIFS(Resultado!8:8,Resultado!$1:$1,ClasificaciónPorra!T$4)</f>
        <v>10</v>
      </c>
      <c r="U6" s="120">
        <f ca="1">+SUMIFS(Resultado!8:8,Resultado!$1:$1,ClasificaciónPorra!U$4)</f>
        <v>15</v>
      </c>
      <c r="V6" s="120">
        <f ca="1">+SUMIFS(Resultado!8:8,Resultado!$1:$1,ClasificaciónPorra!V$4)</f>
        <v>5</v>
      </c>
      <c r="W6" s="120">
        <f t="shared" ca="1" si="1"/>
        <v>45</v>
      </c>
      <c r="X6" s="120">
        <f ca="1">+SUMIFS(Resultado!8:8,Resultado!$1:$1,ClasificaciónPorra!X$4)</f>
        <v>0</v>
      </c>
      <c r="Y6" s="120">
        <f ca="1">+SUMIFS(Resultado!8:8,Resultado!$1:$1,ClasificaciónPorra!Y$4)</f>
        <v>0</v>
      </c>
      <c r="Z6" s="120">
        <f ca="1">+SUMIFS(Resultado!8:8,Resultado!$1:$1,ClasificaciónPorra!Z$4)</f>
        <v>0</v>
      </c>
      <c r="AA6" s="122">
        <f t="shared" ca="1" si="2"/>
        <v>0</v>
      </c>
      <c r="AB6" s="121">
        <f t="shared" ca="1" si="3"/>
        <v>45.006</v>
      </c>
    </row>
    <row r="7" spans="3:28" x14ac:dyDescent="0.25">
      <c r="C7" s="150">
        <f t="shared" si="4"/>
        <v>3</v>
      </c>
      <c r="D7" s="151" t="str">
        <f ca="1">+VLOOKUP($C7,$Q:$AB,COLUMNS($C$4:D6),0)</f>
        <v>Moises</v>
      </c>
      <c r="E7" s="197">
        <f ca="1">+IF($D7=0,"",VLOOKUP($C7,$Q:$AB,COLUMNS($C$4:E6),0))</f>
        <v>20</v>
      </c>
      <c r="F7" s="198">
        <f ca="1">+IF($D7=0,"",VLOOKUP($C7,$Q:$AB,COLUMNS($C$4:F6),0))</f>
        <v>20</v>
      </c>
      <c r="G7" s="198">
        <f ca="1">+IF($D7=0,"",VLOOKUP($C7,$Q:$AB,COLUMNS($C$4:G6),0))</f>
        <v>10</v>
      </c>
      <c r="H7" s="198">
        <f ca="1">+IF($D7=0,"",VLOOKUP($C7,$Q:$AB,COLUMNS($C$4:H6),0))</f>
        <v>10</v>
      </c>
      <c r="I7" s="200">
        <f ca="1">+IF($D7=0,"",VLOOKUP($C7,$Q:$AB,COLUMNS($C$4:I6),0))</f>
        <v>60</v>
      </c>
      <c r="J7" s="127">
        <f ca="1">+IF($D7=0,"",VLOOKUP($C7,$Q:$AB,COLUMNS($C$4:J6),0))</f>
        <v>0</v>
      </c>
      <c r="K7" s="127">
        <f ca="1">+IF($D7=0,"",VLOOKUP($C7,$Q:$AB,COLUMNS($C$4:K6),0))</f>
        <v>0</v>
      </c>
      <c r="L7" s="127">
        <f ca="1">+IF($D7=0,"",VLOOKUP($C7,$Q:$AB,COLUMNS($C$4:L6),0))</f>
        <v>0</v>
      </c>
      <c r="M7" s="128">
        <f ca="1">+IF($D7=0,"",VLOOKUP($C7,$Q:$AB,COLUMNS($C$4:M6),0))</f>
        <v>0</v>
      </c>
      <c r="N7" s="129">
        <f ca="1">+IF($D7=0,"",VLOOKUP($C7,$Q:$AB,COLUMNS($C$4:N6),0))</f>
        <v>60.012999999999998</v>
      </c>
      <c r="P7" s="196">
        <f t="shared" ca="1" si="5"/>
        <v>-6.9999999999999999E-4</v>
      </c>
      <c r="Q7" s="119">
        <f t="shared" ca="1" si="0"/>
        <v>5</v>
      </c>
      <c r="R7" s="126" t="str">
        <f>Resultado!B9</f>
        <v xml:space="preserve">  German Rodriguez</v>
      </c>
      <c r="S7" s="120">
        <f ca="1">+SUMIFS(Resultado!9:9,Resultado!$1:$1,ClasificaciónPorra!S$4)</f>
        <v>20</v>
      </c>
      <c r="T7" s="120">
        <f ca="1">+SUMIFS(Resultado!9:9,Resultado!$1:$1,ClasificaciónPorra!T$4)</f>
        <v>15</v>
      </c>
      <c r="U7" s="120">
        <f ca="1">+SUMIFS(Resultado!9:9,Resultado!$1:$1,ClasificaciónPorra!U$4)</f>
        <v>10</v>
      </c>
      <c r="V7" s="120">
        <f ca="1">+SUMIFS(Resultado!9:9,Resultado!$1:$1,ClasificaciónPorra!V$4)</f>
        <v>10</v>
      </c>
      <c r="W7" s="120">
        <f t="shared" ca="1" si="1"/>
        <v>55</v>
      </c>
      <c r="X7" s="120">
        <f ca="1">+SUMIFS(Resultado!9:9,Resultado!$1:$1,ClasificaciónPorra!X$4)</f>
        <v>0</v>
      </c>
      <c r="Y7" s="120">
        <f ca="1">+SUMIFS(Resultado!9:9,Resultado!$1:$1,ClasificaciónPorra!Y$4)</f>
        <v>0</v>
      </c>
      <c r="Z7" s="120">
        <f ca="1">+SUMIFS(Resultado!9:9,Resultado!$1:$1,ClasificaciónPorra!Z$4)</f>
        <v>0</v>
      </c>
      <c r="AA7" s="122">
        <f t="shared" ca="1" si="2"/>
        <v>0</v>
      </c>
      <c r="AB7" s="121">
        <f t="shared" ca="1" si="3"/>
        <v>55.006999999999998</v>
      </c>
    </row>
    <row r="8" spans="3:28" x14ac:dyDescent="0.25">
      <c r="C8" s="150">
        <f t="shared" si="4"/>
        <v>4</v>
      </c>
      <c r="D8" s="152" t="str">
        <f ca="1">+VLOOKUP($C8,$Q:$AB,COLUMNS($C$4:D7),0)</f>
        <v>YUTA</v>
      </c>
      <c r="E8" s="201">
        <f ca="1">+IF($D8=0,"",VLOOKUP($C8,$Q:$AB,COLUMNS($C$4:E7),0))</f>
        <v>20</v>
      </c>
      <c r="F8" s="202">
        <f ca="1">+IF($D8=0,"",VLOOKUP($C8,$Q:$AB,COLUMNS($C$4:F7),0))</f>
        <v>25</v>
      </c>
      <c r="G8" s="202">
        <f ca="1">+IF($D8=0,"",VLOOKUP($C8,$Q:$AB,COLUMNS($C$4:G7),0))</f>
        <v>10</v>
      </c>
      <c r="H8" s="202">
        <f ca="1">+IF($D8=0,"",VLOOKUP($C8,$Q:$AB,COLUMNS($C$4:H7),0))</f>
        <v>5</v>
      </c>
      <c r="I8" s="203">
        <f ca="1">+IF($D8=0,"",VLOOKUP($C8,$Q:$AB,COLUMNS($C$4:I7),0))</f>
        <v>60</v>
      </c>
      <c r="J8" s="130">
        <f ca="1">+IF($D8=0,"",VLOOKUP($C8,$Q:$AB,COLUMNS($C$4:J7),0))</f>
        <v>0</v>
      </c>
      <c r="K8" s="130">
        <f ca="1">+IF($D8=0,"",VLOOKUP($C8,$Q:$AB,COLUMNS($C$4:K7),0))</f>
        <v>0</v>
      </c>
      <c r="L8" s="130">
        <f ca="1">+IF($D8=0,"",VLOOKUP($C8,$Q:$AB,COLUMNS($C$4:L7),0))</f>
        <v>0</v>
      </c>
      <c r="M8" s="131">
        <f ca="1">+IF($D8=0,"",VLOOKUP($C8,$Q:$AB,COLUMNS($C$4:M7),0))</f>
        <v>0</v>
      </c>
      <c r="N8" s="132">
        <f ca="1">+IF($D8=0,"",VLOOKUP($C8,$Q:$AB,COLUMNS($C$4:N7),0))</f>
        <v>60.009</v>
      </c>
      <c r="P8" s="196">
        <f t="shared" ca="1" si="5"/>
        <v>-8.0000000000000004E-4</v>
      </c>
      <c r="Q8" s="119">
        <f t="shared" ca="1" si="0"/>
        <v>6</v>
      </c>
      <c r="R8" s="126" t="str">
        <f>Resultado!B10</f>
        <v>ISAAC BERMUDEZ</v>
      </c>
      <c r="S8" s="120">
        <f ca="1">+SUMIFS(Resultado!10:10,Resultado!$1:$1,ClasificaciónPorra!S$4)</f>
        <v>15</v>
      </c>
      <c r="T8" s="120">
        <f ca="1">+SUMIFS(Resultado!10:10,Resultado!$1:$1,ClasificaciónPorra!T$4)</f>
        <v>20</v>
      </c>
      <c r="U8" s="120">
        <f ca="1">+SUMIFS(Resultado!10:10,Resultado!$1:$1,ClasificaciónPorra!U$4)</f>
        <v>10</v>
      </c>
      <c r="V8" s="120">
        <f ca="1">+SUMIFS(Resultado!10:10,Resultado!$1:$1,ClasificaciónPorra!V$4)</f>
        <v>5</v>
      </c>
      <c r="W8" s="120">
        <f t="shared" ca="1" si="1"/>
        <v>50</v>
      </c>
      <c r="X8" s="120">
        <f ca="1">+SUMIFS(Resultado!10:10,Resultado!$1:$1,ClasificaciónPorra!X$4)</f>
        <v>0</v>
      </c>
      <c r="Y8" s="120">
        <f ca="1">+SUMIFS(Resultado!10:10,Resultado!$1:$1,ClasificaciónPorra!Y$4)</f>
        <v>0</v>
      </c>
      <c r="Z8" s="120">
        <f ca="1">+SUMIFS(Resultado!10:10,Resultado!$1:$1,ClasificaciónPorra!Z$4)</f>
        <v>0</v>
      </c>
      <c r="AA8" s="122">
        <f t="shared" ca="1" si="2"/>
        <v>0</v>
      </c>
      <c r="AB8" s="121">
        <f t="shared" ca="1" si="3"/>
        <v>50.008000000000003</v>
      </c>
    </row>
    <row r="9" spans="3:28" x14ac:dyDescent="0.25">
      <c r="C9" s="150">
        <f t="shared" si="4"/>
        <v>5</v>
      </c>
      <c r="D9" s="153" t="str">
        <f ca="1">+VLOOKUP($C9,$Q:$AB,COLUMNS($C$4:D8),0)</f>
        <v xml:space="preserve">  German Rodriguez</v>
      </c>
      <c r="E9" s="204">
        <f ca="1">+IF($D9=0,"",VLOOKUP($C9,$Q:$AB,COLUMNS($C$4:E8),0))</f>
        <v>20</v>
      </c>
      <c r="F9" s="205">
        <f ca="1">+IF($D9=0,"",VLOOKUP($C9,$Q:$AB,COLUMNS($C$4:F8),0))</f>
        <v>15</v>
      </c>
      <c r="G9" s="205">
        <f ca="1">+IF($D9=0,"",VLOOKUP($C9,$Q:$AB,COLUMNS($C$4:G8),0))</f>
        <v>10</v>
      </c>
      <c r="H9" s="205">
        <f ca="1">+IF($D9=0,"",VLOOKUP($C9,$Q:$AB,COLUMNS($C$4:H8),0))</f>
        <v>10</v>
      </c>
      <c r="I9" s="206">
        <f ca="1">+IF($D9=0,"",VLOOKUP($C9,$Q:$AB,COLUMNS($C$4:I8),0))</f>
        <v>55</v>
      </c>
      <c r="J9" s="133">
        <f ca="1">+IF($D9=0,"",VLOOKUP($C9,$Q:$AB,COLUMNS($C$4:J8),0))</f>
        <v>0</v>
      </c>
      <c r="K9" s="133">
        <f ca="1">+IF($D9=0,"",VLOOKUP($C9,$Q:$AB,COLUMNS($C$4:K8),0))</f>
        <v>0</v>
      </c>
      <c r="L9" s="133">
        <f ca="1">+IF($D9=0,"",VLOOKUP($C9,$Q:$AB,COLUMNS($C$4:L8),0))</f>
        <v>0</v>
      </c>
      <c r="M9" s="134">
        <f ca="1">+IF($D9=0,"",VLOOKUP($C9,$Q:$AB,COLUMNS($C$4:M8),0))</f>
        <v>0</v>
      </c>
      <c r="N9" s="135">
        <f ca="1">+IF($D9=0,"",VLOOKUP($C9,$Q:$AB,COLUMNS($C$4:N8),0))</f>
        <v>55.006999999999998</v>
      </c>
      <c r="P9" s="196">
        <f t="shared" ca="1" si="5"/>
        <v>-8.9999999999999998E-4</v>
      </c>
      <c r="Q9" s="119">
        <f t="shared" ca="1" si="0"/>
        <v>4</v>
      </c>
      <c r="R9" s="126" t="str">
        <f>Resultado!B11</f>
        <v>YUTA</v>
      </c>
      <c r="S9" s="120">
        <f ca="1">+SUMIFS(Resultado!11:11,Resultado!$1:$1,ClasificaciónPorra!S$4)</f>
        <v>20</v>
      </c>
      <c r="T9" s="120">
        <f ca="1">+SUMIFS(Resultado!11:11,Resultado!$1:$1,ClasificaciónPorra!T$4)</f>
        <v>25</v>
      </c>
      <c r="U9" s="120">
        <f ca="1">+SUMIFS(Resultado!11:11,Resultado!$1:$1,ClasificaciónPorra!U$4)</f>
        <v>10</v>
      </c>
      <c r="V9" s="120">
        <f ca="1">+SUMIFS(Resultado!11:11,Resultado!$1:$1,ClasificaciónPorra!V$4)</f>
        <v>5</v>
      </c>
      <c r="W9" s="120">
        <f t="shared" ca="1" si="1"/>
        <v>60</v>
      </c>
      <c r="X9" s="120">
        <f ca="1">+SUMIFS(Resultado!11:11,Resultado!$1:$1,ClasificaciónPorra!X$4)</f>
        <v>0</v>
      </c>
      <c r="Y9" s="120">
        <f ca="1">+SUMIFS(Resultado!11:11,Resultado!$1:$1,ClasificaciónPorra!Y$4)</f>
        <v>0</v>
      </c>
      <c r="Z9" s="120">
        <f ca="1">+SUMIFS(Resultado!11:11,Resultado!$1:$1,ClasificaciónPorra!Z$4)</f>
        <v>0</v>
      </c>
      <c r="AA9" s="122">
        <f t="shared" ca="1" si="2"/>
        <v>0</v>
      </c>
      <c r="AB9" s="121">
        <f t="shared" ca="1" si="3"/>
        <v>60.009</v>
      </c>
    </row>
    <row r="10" spans="3:28" x14ac:dyDescent="0.25">
      <c r="C10" s="150">
        <f t="shared" si="4"/>
        <v>6</v>
      </c>
      <c r="D10" s="151" t="str">
        <f ca="1">+VLOOKUP($C10,$Q:$AB,COLUMNS($C$4:D9),0)</f>
        <v>ISAAC BERMUDEZ</v>
      </c>
      <c r="E10" s="197">
        <f ca="1">+IF($D10=0,"",VLOOKUP($C10,$Q:$AB,COLUMNS($C$4:E9),0))</f>
        <v>15</v>
      </c>
      <c r="F10" s="198">
        <f ca="1">+IF($D10=0,"",VLOOKUP($C10,$Q:$AB,COLUMNS($C$4:F9),0))</f>
        <v>20</v>
      </c>
      <c r="G10" s="198">
        <f ca="1">+IF($D10=0,"",VLOOKUP($C10,$Q:$AB,COLUMNS($C$4:G9),0))</f>
        <v>10</v>
      </c>
      <c r="H10" s="198">
        <f ca="1">+IF($D10=0,"",VLOOKUP($C10,$Q:$AB,COLUMNS($C$4:H9),0))</f>
        <v>5</v>
      </c>
      <c r="I10" s="200">
        <f ca="1">+IF($D10=0,"",VLOOKUP($C10,$Q:$AB,COLUMNS($C$4:I9),0))</f>
        <v>50</v>
      </c>
      <c r="J10" s="127">
        <f ca="1">+IF($D10=0,"",VLOOKUP($C10,$Q:$AB,COLUMNS($C$4:J9),0))</f>
        <v>0</v>
      </c>
      <c r="K10" s="127">
        <f ca="1">+IF($D10=0,"",VLOOKUP($C10,$Q:$AB,COLUMNS($C$4:K9),0))</f>
        <v>0</v>
      </c>
      <c r="L10" s="127">
        <f ca="1">+IF($D10=0,"",VLOOKUP($C10,$Q:$AB,COLUMNS($C$4:L9),0))</f>
        <v>0</v>
      </c>
      <c r="M10" s="128">
        <f ca="1">+IF($D10=0,"",VLOOKUP($C10,$Q:$AB,COLUMNS($C$4:M9),0))</f>
        <v>0</v>
      </c>
      <c r="N10" s="129">
        <f ca="1">+IF($D10=0,"",VLOOKUP($C10,$Q:$AB,COLUMNS($C$4:N9),0))</f>
        <v>50.008000000000003</v>
      </c>
      <c r="P10" s="196">
        <f t="shared" ca="1" si="5"/>
        <v>-1E-3</v>
      </c>
      <c r="Q10" s="119">
        <f t="shared" ca="1" si="0"/>
        <v>9</v>
      </c>
      <c r="R10" s="126" t="str">
        <f>Resultado!B12</f>
        <v>Juan Diego De Abreu</v>
      </c>
      <c r="S10" s="120">
        <f ca="1">+SUMIFS(Resultado!12:12,Resultado!$1:$1,ClasificaciónPorra!S$4)</f>
        <v>20</v>
      </c>
      <c r="T10" s="120">
        <f ca="1">+SUMIFS(Resultado!12:12,Resultado!$1:$1,ClasificaciónPorra!T$4)</f>
        <v>5</v>
      </c>
      <c r="U10" s="120">
        <f ca="1">+SUMIFS(Resultado!12:12,Resultado!$1:$1,ClasificaciónPorra!U$4)</f>
        <v>15</v>
      </c>
      <c r="V10" s="120">
        <f ca="1">+SUMIFS(Resultado!12:12,Resultado!$1:$1,ClasificaciónPorra!V$4)</f>
        <v>0</v>
      </c>
      <c r="W10" s="120">
        <f t="shared" ca="1" si="1"/>
        <v>40</v>
      </c>
      <c r="X10" s="120">
        <f ca="1">+SUMIFS(Resultado!12:12,Resultado!$1:$1,ClasificaciónPorra!X$4)</f>
        <v>0</v>
      </c>
      <c r="Y10" s="120">
        <f ca="1">+SUMIFS(Resultado!12:12,Resultado!$1:$1,ClasificaciónPorra!Y$4)</f>
        <v>0</v>
      </c>
      <c r="Z10" s="120">
        <f ca="1">+SUMIFS(Resultado!12:12,Resultado!$1:$1,ClasificaciónPorra!Z$4)</f>
        <v>0</v>
      </c>
      <c r="AA10" s="122">
        <f t="shared" ca="1" si="2"/>
        <v>0</v>
      </c>
      <c r="AB10" s="121">
        <f t="shared" ca="1" si="3"/>
        <v>40.01</v>
      </c>
    </row>
    <row r="11" spans="3:28" x14ac:dyDescent="0.25">
      <c r="C11" s="150">
        <f t="shared" si="4"/>
        <v>7</v>
      </c>
      <c r="D11" s="151" t="str">
        <f ca="1">+VLOOKUP($C11,$Q:$AB,COLUMNS($C$4:D10),0)</f>
        <v>Carlos Hurtado</v>
      </c>
      <c r="E11" s="197">
        <f ca="1">+IF($D11=0,"",VLOOKUP($C11,$Q:$AB,COLUMNS($C$4:E10),0))</f>
        <v>15</v>
      </c>
      <c r="F11" s="198">
        <f ca="1">+IF($D11=0,"",VLOOKUP($C11,$Q:$AB,COLUMNS($C$4:F10),0))</f>
        <v>15</v>
      </c>
      <c r="G11" s="198">
        <f ca="1">+IF($D11=0,"",VLOOKUP($C11,$Q:$AB,COLUMNS($C$4:G10),0))</f>
        <v>15</v>
      </c>
      <c r="H11" s="198">
        <f ca="1">+IF($D11=0,"",VLOOKUP($C11,$Q:$AB,COLUMNS($C$4:H10),0))</f>
        <v>5</v>
      </c>
      <c r="I11" s="200">
        <f ca="1">+IF($D11=0,"",VLOOKUP($C11,$Q:$AB,COLUMNS($C$4:I10),0))</f>
        <v>50</v>
      </c>
      <c r="J11" s="127">
        <f ca="1">+IF($D11=0,"",VLOOKUP($C11,$Q:$AB,COLUMNS($C$4:J10),0))</f>
        <v>0</v>
      </c>
      <c r="K11" s="127">
        <f ca="1">+IF($D11=0,"",VLOOKUP($C11,$Q:$AB,COLUMNS($C$4:K10),0))</f>
        <v>0</v>
      </c>
      <c r="L11" s="127">
        <f ca="1">+IF($D11=0,"",VLOOKUP($C11,$Q:$AB,COLUMNS($C$4:L10),0))</f>
        <v>0</v>
      </c>
      <c r="M11" s="128">
        <f ca="1">+IF($D11=0,"",VLOOKUP($C11,$Q:$AB,COLUMNS($C$4:M10),0))</f>
        <v>0</v>
      </c>
      <c r="N11" s="129">
        <f ca="1">+IF($D11=0,"",VLOOKUP($C11,$Q:$AB,COLUMNS($C$4:N10),0))</f>
        <v>50.005000000000003</v>
      </c>
      <c r="P11" s="196">
        <f t="shared" ca="1" si="5"/>
        <v>-1.1000000000000001E-3</v>
      </c>
      <c r="Q11" s="119">
        <f t="shared" ca="1" si="0"/>
        <v>2</v>
      </c>
      <c r="R11" s="126" t="str">
        <f>Resultado!B13</f>
        <v>Leiner</v>
      </c>
      <c r="S11" s="120">
        <f ca="1">+SUMIFS(Resultado!13:13,Resultado!$1:$1,ClasificaciónPorra!S$4)</f>
        <v>25</v>
      </c>
      <c r="T11" s="120">
        <f ca="1">+SUMIFS(Resultado!13:13,Resultado!$1:$1,ClasificaciónPorra!T$4)</f>
        <v>30</v>
      </c>
      <c r="U11" s="120">
        <f ca="1">+SUMIFS(Resultado!13:13,Resultado!$1:$1,ClasificaciónPorra!U$4)</f>
        <v>10</v>
      </c>
      <c r="V11" s="120">
        <f ca="1">+SUMIFS(Resultado!13:13,Resultado!$1:$1,ClasificaciónPorra!V$4)</f>
        <v>5</v>
      </c>
      <c r="W11" s="120">
        <f t="shared" ca="1" si="1"/>
        <v>70</v>
      </c>
      <c r="X11" s="120">
        <f ca="1">+SUMIFS(Resultado!13:13,Resultado!$1:$1,ClasificaciónPorra!X$4)</f>
        <v>0</v>
      </c>
      <c r="Y11" s="120">
        <f ca="1">+SUMIFS(Resultado!13:13,Resultado!$1:$1,ClasificaciónPorra!Y$4)</f>
        <v>0</v>
      </c>
      <c r="Z11" s="120">
        <f ca="1">+SUMIFS(Resultado!13:13,Resultado!$1:$1,ClasificaciónPorra!Z$4)</f>
        <v>0</v>
      </c>
      <c r="AA11" s="122">
        <f t="shared" ca="1" si="2"/>
        <v>0</v>
      </c>
      <c r="AB11" s="121">
        <f t="shared" ca="1" si="3"/>
        <v>70.010999999999996</v>
      </c>
    </row>
    <row r="12" spans="3:28" x14ac:dyDescent="0.25">
      <c r="C12" s="150">
        <f t="shared" si="4"/>
        <v>8</v>
      </c>
      <c r="D12" s="151" t="str">
        <f ca="1">+VLOOKUP($C12,$Q:$AB,COLUMNS($C$4:D11),0)</f>
        <v>Cazaputas69</v>
      </c>
      <c r="E12" s="197">
        <f ca="1">+IF($D12=0,"",VLOOKUP($C12,$Q:$AB,COLUMNS($C$4:E11),0))</f>
        <v>15</v>
      </c>
      <c r="F12" s="198">
        <f ca="1">+IF($D12=0,"",VLOOKUP($C12,$Q:$AB,COLUMNS($C$4:F11),0))</f>
        <v>10</v>
      </c>
      <c r="G12" s="198">
        <f ca="1">+IF($D12=0,"",VLOOKUP($C12,$Q:$AB,COLUMNS($C$4:G11),0))</f>
        <v>15</v>
      </c>
      <c r="H12" s="198">
        <f ca="1">+IF($D12=0,"",VLOOKUP($C12,$Q:$AB,COLUMNS($C$4:H11),0))</f>
        <v>5</v>
      </c>
      <c r="I12" s="200">
        <f ca="1">+IF($D12=0,"",VLOOKUP($C12,$Q:$AB,COLUMNS($C$4:I11),0))</f>
        <v>45</v>
      </c>
      <c r="J12" s="127">
        <f ca="1">+IF($D12=0,"",VLOOKUP($C12,$Q:$AB,COLUMNS($C$4:J11),0))</f>
        <v>0</v>
      </c>
      <c r="K12" s="127">
        <f ca="1">+IF($D12=0,"",VLOOKUP($C12,$Q:$AB,COLUMNS($C$4:K11),0))</f>
        <v>0</v>
      </c>
      <c r="L12" s="127">
        <f ca="1">+IF($D12=0,"",VLOOKUP($C12,$Q:$AB,COLUMNS($C$4:L11),0))</f>
        <v>0</v>
      </c>
      <c r="M12" s="128">
        <f ca="1">+IF($D12=0,"",VLOOKUP($C12,$Q:$AB,COLUMNS($C$4:M11),0))</f>
        <v>0</v>
      </c>
      <c r="N12" s="129">
        <f ca="1">+IF($D12=0,"",VLOOKUP($C12,$Q:$AB,COLUMNS($C$4:N11),0))</f>
        <v>45.006</v>
      </c>
      <c r="P12" s="196">
        <f t="shared" ca="1" si="5"/>
        <v>-1.1999999999999999E-3</v>
      </c>
      <c r="Q12" s="119">
        <f t="shared" ca="1" si="0"/>
        <v>1</v>
      </c>
      <c r="R12" s="126" t="str">
        <f>Resultado!B14</f>
        <v xml:space="preserve">Luis Rondón </v>
      </c>
      <c r="S12" s="120">
        <f ca="1">+SUMIFS(Resultado!14:14,Resultado!$1:$1,ClasificaciónPorra!S$4)</f>
        <v>15</v>
      </c>
      <c r="T12" s="120">
        <f ca="1">+SUMIFS(Resultado!14:14,Resultado!$1:$1,ClasificaciónPorra!T$4)</f>
        <v>30</v>
      </c>
      <c r="U12" s="120">
        <f ca="1">+SUMIFS(Resultado!14:14,Resultado!$1:$1,ClasificaciónPorra!U$4)</f>
        <v>20</v>
      </c>
      <c r="V12" s="120">
        <f ca="1">+SUMIFS(Resultado!14:14,Resultado!$1:$1,ClasificaciónPorra!V$4)</f>
        <v>5</v>
      </c>
      <c r="W12" s="120">
        <f t="shared" ca="1" si="1"/>
        <v>70</v>
      </c>
      <c r="X12" s="120">
        <f ca="1">+SUMIFS(Resultado!14:14,Resultado!$1:$1,ClasificaciónPorra!X$4)</f>
        <v>0</v>
      </c>
      <c r="Y12" s="120">
        <f ca="1">+SUMIFS(Resultado!14:14,Resultado!$1:$1,ClasificaciónPorra!Y$4)</f>
        <v>0</v>
      </c>
      <c r="Z12" s="120">
        <f ca="1">+SUMIFS(Resultado!14:14,Resultado!$1:$1,ClasificaciónPorra!Z$4)</f>
        <v>0</v>
      </c>
      <c r="AA12" s="122">
        <f t="shared" ca="1" si="2"/>
        <v>0</v>
      </c>
      <c r="AB12" s="121">
        <f t="shared" ca="1" si="3"/>
        <v>70.012</v>
      </c>
    </row>
    <row r="13" spans="3:28" x14ac:dyDescent="0.25">
      <c r="C13" s="150">
        <f t="shared" si="4"/>
        <v>9</v>
      </c>
      <c r="D13" s="152" t="str">
        <f ca="1">+VLOOKUP($C13,$Q:$AB,COLUMNS($C$4:D12),0)</f>
        <v>Juan Diego De Abreu</v>
      </c>
      <c r="E13" s="201">
        <f ca="1">+IF($D13=0,"",VLOOKUP($C13,$Q:$AB,COLUMNS($C$4:E12),0))</f>
        <v>20</v>
      </c>
      <c r="F13" s="202">
        <f ca="1">+IF($D13=0,"",VLOOKUP($C13,$Q:$AB,COLUMNS($C$4:F12),0))</f>
        <v>5</v>
      </c>
      <c r="G13" s="202">
        <f ca="1">+IF($D13=0,"",VLOOKUP($C13,$Q:$AB,COLUMNS($C$4:G12),0))</f>
        <v>15</v>
      </c>
      <c r="H13" s="202">
        <f ca="1">+IF($D13=0,"",VLOOKUP($C13,$Q:$AB,COLUMNS($C$4:H12),0))</f>
        <v>0</v>
      </c>
      <c r="I13" s="203">
        <f ca="1">+IF($D13=0,"",VLOOKUP($C13,$Q:$AB,COLUMNS($C$4:I12),0))</f>
        <v>40</v>
      </c>
      <c r="J13" s="130">
        <f ca="1">+IF($D13=0,"",VLOOKUP($C13,$Q:$AB,COLUMNS($C$4:J12),0))</f>
        <v>0</v>
      </c>
      <c r="K13" s="130">
        <f ca="1">+IF($D13=0,"",VLOOKUP($C13,$Q:$AB,COLUMNS($C$4:K12),0))</f>
        <v>0</v>
      </c>
      <c r="L13" s="130">
        <f ca="1">+IF($D13=0,"",VLOOKUP($C13,$Q:$AB,COLUMNS($C$4:L12),0))</f>
        <v>0</v>
      </c>
      <c r="M13" s="131">
        <f ca="1">+IF($D13=0,"",VLOOKUP($C13,$Q:$AB,COLUMNS($C$4:M12),0))</f>
        <v>0</v>
      </c>
      <c r="N13" s="132">
        <f ca="1">+IF($D13=0,"",VLOOKUP($C13,$Q:$AB,COLUMNS($C$4:N12),0))</f>
        <v>40.01</v>
      </c>
      <c r="P13" s="196">
        <f t="shared" ca="1" si="5"/>
        <v>-1.2999999999999999E-3</v>
      </c>
      <c r="Q13" s="119">
        <f t="shared" ca="1" si="0"/>
        <v>3</v>
      </c>
      <c r="R13" s="126" t="str">
        <f>Resultado!B15</f>
        <v>Moises</v>
      </c>
      <c r="S13" s="120">
        <f ca="1">+SUMIFS(Resultado!15:15,Resultado!$1:$1,ClasificaciónPorra!S$4)</f>
        <v>20</v>
      </c>
      <c r="T13" s="120">
        <f ca="1">+SUMIFS(Resultado!15:15,Resultado!$1:$1,ClasificaciónPorra!T$4)</f>
        <v>20</v>
      </c>
      <c r="U13" s="120">
        <f ca="1">+SUMIFS(Resultado!15:15,Resultado!$1:$1,ClasificaciónPorra!U$4)</f>
        <v>10</v>
      </c>
      <c r="V13" s="120">
        <f ca="1">+SUMIFS(Resultado!15:15,Resultado!$1:$1,ClasificaciónPorra!V$4)</f>
        <v>10</v>
      </c>
      <c r="W13" s="120">
        <f t="shared" ca="1" si="1"/>
        <v>60</v>
      </c>
      <c r="X13" s="120">
        <f ca="1">+SUMIFS(Resultado!15:15,Resultado!$1:$1,ClasificaciónPorra!X$4)</f>
        <v>0</v>
      </c>
      <c r="Y13" s="120">
        <f ca="1">+SUMIFS(Resultado!15:15,Resultado!$1:$1,ClasificaciónPorra!Y$4)</f>
        <v>0</v>
      </c>
      <c r="Z13" s="120">
        <f ca="1">+SUMIFS(Resultado!15:15,Resultado!$1:$1,ClasificaciónPorra!Z$4)</f>
        <v>0</v>
      </c>
      <c r="AA13" s="122">
        <f t="shared" ca="1" si="2"/>
        <v>0</v>
      </c>
      <c r="AB13" s="121">
        <f t="shared" ca="1" si="3"/>
        <v>60.012999999999998</v>
      </c>
    </row>
    <row r="14" spans="3:28" x14ac:dyDescent="0.25">
      <c r="C14" s="150">
        <f t="shared" si="4"/>
        <v>10</v>
      </c>
      <c r="D14" s="153">
        <f ca="1">+VLOOKUP($C14,$Q:$AB,COLUMNS($C$4:D13),0)</f>
        <v>0</v>
      </c>
      <c r="E14" s="204" t="str">
        <f ca="1">+IF($D14=0,"",VLOOKUP($C14,$Q:$AB,COLUMNS($C$4:E13),0))</f>
        <v/>
      </c>
      <c r="F14" s="205" t="str">
        <f ca="1">+IF($D14=0,"",VLOOKUP($C14,$Q:$AB,COLUMNS($C$4:F13),0))</f>
        <v/>
      </c>
      <c r="G14" s="205" t="str">
        <f ca="1">+IF($D14=0,"",VLOOKUP($C14,$Q:$AB,COLUMNS($C$4:G13),0))</f>
        <v/>
      </c>
      <c r="H14" s="205" t="str">
        <f ca="1">+IF($D14=0,"",VLOOKUP($C14,$Q:$AB,COLUMNS($C$4:H13),0))</f>
        <v/>
      </c>
      <c r="I14" s="206" t="str">
        <f ca="1">+IF($D14=0,"",VLOOKUP($C14,$Q:$AB,COLUMNS($C$4:I13),0))</f>
        <v/>
      </c>
      <c r="J14" s="133" t="str">
        <f ca="1">+IF($D14=0,"",VLOOKUP($C14,$Q:$AB,COLUMNS($C$4:J13),0))</f>
        <v/>
      </c>
      <c r="K14" s="133" t="str">
        <f ca="1">+IF($D14=0,"",VLOOKUP($C14,$Q:$AB,COLUMNS($C$4:K13),0))</f>
        <v/>
      </c>
      <c r="L14" s="133" t="str">
        <f ca="1">+IF($D14=0,"",VLOOKUP($C14,$Q:$AB,COLUMNS($C$4:L13),0))</f>
        <v/>
      </c>
      <c r="M14" s="134" t="str">
        <f ca="1">+IF($D14=0,"",VLOOKUP($C14,$Q:$AB,COLUMNS($C$4:M13),0))</f>
        <v/>
      </c>
      <c r="N14" s="135" t="str">
        <f ca="1">+IF($D14=0,"",VLOOKUP($C14,$Q:$AB,COLUMNS($C$4:N13),0))</f>
        <v/>
      </c>
      <c r="P14" s="196" t="str">
        <f t="shared" ca="1" si="5"/>
        <v/>
      </c>
      <c r="Q14" s="119">
        <f t="shared" ca="1" si="0"/>
        <v>22</v>
      </c>
      <c r="R14" s="126">
        <f>Resultado!B16</f>
        <v>0</v>
      </c>
      <c r="S14" s="120">
        <f>+SUMIFS(Resultado!16:16,Resultado!$1:$1,ClasificaciónPorra!S$4)</f>
        <v>0</v>
      </c>
      <c r="T14" s="120">
        <f>+SUMIFS(Resultado!16:16,Resultado!$1:$1,ClasificaciónPorra!T$4)</f>
        <v>0</v>
      </c>
      <c r="U14" s="120">
        <f>+SUMIFS(Resultado!16:16,Resultado!$1:$1,ClasificaciónPorra!U$4)</f>
        <v>0</v>
      </c>
      <c r="V14" s="120">
        <f>+SUMIFS(Resultado!16:16,Resultado!$1:$1,ClasificaciónPorra!V$4)</f>
        <v>0</v>
      </c>
      <c r="W14" s="120">
        <f t="shared" si="1"/>
        <v>0</v>
      </c>
      <c r="X14" s="120">
        <f>+SUMIFS(Resultado!16:16,Resultado!$1:$1,ClasificaciónPorra!X$4)</f>
        <v>0</v>
      </c>
      <c r="Y14" s="120">
        <f>+SUMIFS(Resultado!16:16,Resultado!$1:$1,ClasificaciónPorra!Y$4)</f>
        <v>0</v>
      </c>
      <c r="Z14" s="120">
        <f>+SUMIFS(Resultado!16:16,Resultado!$1:$1,ClasificaciónPorra!Z$4)</f>
        <v>0</v>
      </c>
      <c r="AA14" s="122">
        <f t="shared" si="2"/>
        <v>0</v>
      </c>
      <c r="AB14" s="121">
        <f t="shared" si="3"/>
        <v>1.4E-3</v>
      </c>
    </row>
    <row r="15" spans="3:28" x14ac:dyDescent="0.25">
      <c r="C15" s="150">
        <f t="shared" si="4"/>
        <v>11</v>
      </c>
      <c r="D15" s="151">
        <f ca="1">+VLOOKUP($C15,$Q:$AB,COLUMNS($C$4:D14),0)</f>
        <v>0</v>
      </c>
      <c r="E15" s="197" t="str">
        <f ca="1">+IF($D15=0,"",VLOOKUP($C15,$Q:$AB,COLUMNS($C$4:E14),0))</f>
        <v/>
      </c>
      <c r="F15" s="198" t="str">
        <f ca="1">+IF($D15=0,"",VLOOKUP($C15,$Q:$AB,COLUMNS($C$4:F14),0))</f>
        <v/>
      </c>
      <c r="G15" s="198" t="str">
        <f ca="1">+IF($D15=0,"",VLOOKUP($C15,$Q:$AB,COLUMNS($C$4:G14),0))</f>
        <v/>
      </c>
      <c r="H15" s="198" t="str">
        <f ca="1">+IF($D15=0,"",VLOOKUP($C15,$Q:$AB,COLUMNS($C$4:H14),0))</f>
        <v/>
      </c>
      <c r="I15" s="200" t="str">
        <f ca="1">+IF($D15=0,"",VLOOKUP($C15,$Q:$AB,COLUMNS($C$4:I14),0))</f>
        <v/>
      </c>
      <c r="J15" s="127" t="str">
        <f ca="1">+IF($D15=0,"",VLOOKUP($C15,$Q:$AB,COLUMNS($C$4:J14),0))</f>
        <v/>
      </c>
      <c r="K15" s="127" t="str">
        <f ca="1">+IF($D15=0,"",VLOOKUP($C15,$Q:$AB,COLUMNS($C$4:K14),0))</f>
        <v/>
      </c>
      <c r="L15" s="127" t="str">
        <f ca="1">+IF($D15=0,"",VLOOKUP($C15,$Q:$AB,COLUMNS($C$4:L14),0))</f>
        <v/>
      </c>
      <c r="M15" s="128" t="str">
        <f ca="1">+IF($D15=0,"",VLOOKUP($C15,$Q:$AB,COLUMNS($C$4:M14),0))</f>
        <v/>
      </c>
      <c r="N15" s="129" t="str">
        <f ca="1">+IF($D15=0,"",VLOOKUP($C15,$Q:$AB,COLUMNS($C$4:N14),0))</f>
        <v/>
      </c>
      <c r="P15" s="196" t="str">
        <f t="shared" ca="1" si="5"/>
        <v/>
      </c>
      <c r="Q15" s="119">
        <f t="shared" ca="1" si="0"/>
        <v>21</v>
      </c>
      <c r="R15" s="126">
        <f>Resultado!B17</f>
        <v>0</v>
      </c>
      <c r="S15" s="120">
        <f>+SUMIFS(Resultado!17:17,Resultado!$1:$1,ClasificaciónPorra!S$4)</f>
        <v>0</v>
      </c>
      <c r="T15" s="120">
        <f>+SUMIFS(Resultado!17:17,Resultado!$1:$1,ClasificaciónPorra!T$4)</f>
        <v>0</v>
      </c>
      <c r="U15" s="120">
        <f>+SUMIFS(Resultado!17:17,Resultado!$1:$1,ClasificaciónPorra!U$4)</f>
        <v>0</v>
      </c>
      <c r="V15" s="120">
        <f>+SUMIFS(Resultado!17:17,Resultado!$1:$1,ClasificaciónPorra!V$4)</f>
        <v>0</v>
      </c>
      <c r="W15" s="120">
        <f t="shared" si="1"/>
        <v>0</v>
      </c>
      <c r="X15" s="120">
        <f>+SUMIFS(Resultado!17:17,Resultado!$1:$1,ClasificaciónPorra!X$4)</f>
        <v>0</v>
      </c>
      <c r="Y15" s="120">
        <f>+SUMIFS(Resultado!17:17,Resultado!$1:$1,ClasificaciónPorra!Y$4)</f>
        <v>0</v>
      </c>
      <c r="Z15" s="120">
        <f>+SUMIFS(Resultado!17:17,Resultado!$1:$1,ClasificaciónPorra!Z$4)</f>
        <v>0</v>
      </c>
      <c r="AA15" s="122">
        <f t="shared" si="2"/>
        <v>0</v>
      </c>
      <c r="AB15" s="121">
        <f t="shared" si="3"/>
        <v>1.5E-3</v>
      </c>
    </row>
    <row r="16" spans="3:28" s="121" customFormat="1" x14ac:dyDescent="0.25">
      <c r="C16" s="150">
        <f t="shared" si="4"/>
        <v>12</v>
      </c>
      <c r="D16" s="151">
        <f ca="1">+VLOOKUP($C16,$Q:$AB,COLUMNS($C$4:D15),0)</f>
        <v>0</v>
      </c>
      <c r="E16" s="197" t="str">
        <f ca="1">+IF($D16=0,"",VLOOKUP($C16,$Q:$AB,COLUMNS($C$4:E15),0))</f>
        <v/>
      </c>
      <c r="F16" s="198" t="str">
        <f ca="1">+IF($D16=0,"",VLOOKUP($C16,$Q:$AB,COLUMNS($C$4:F15),0))</f>
        <v/>
      </c>
      <c r="G16" s="198" t="str">
        <f ca="1">+IF($D16=0,"",VLOOKUP($C16,$Q:$AB,COLUMNS($C$4:G15),0))</f>
        <v/>
      </c>
      <c r="H16" s="198" t="str">
        <f ca="1">+IF($D16=0,"",VLOOKUP($C16,$Q:$AB,COLUMNS($C$4:H15),0))</f>
        <v/>
      </c>
      <c r="I16" s="200" t="str">
        <f ca="1">+IF($D16=0,"",VLOOKUP($C16,$Q:$AB,COLUMNS($C$4:I15),0))</f>
        <v/>
      </c>
      <c r="J16" s="127" t="str">
        <f ca="1">+IF($D16=0,"",VLOOKUP($C16,$Q:$AB,COLUMNS($C$4:J15),0))</f>
        <v/>
      </c>
      <c r="K16" s="127" t="str">
        <f ca="1">+IF($D16=0,"",VLOOKUP($C16,$Q:$AB,COLUMNS($C$4:K15),0))</f>
        <v/>
      </c>
      <c r="L16" s="127" t="str">
        <f ca="1">+IF($D16=0,"",VLOOKUP($C16,$Q:$AB,COLUMNS($C$4:L15),0))</f>
        <v/>
      </c>
      <c r="M16" s="128" t="str">
        <f ca="1">+IF($D16=0,"",VLOOKUP($C16,$Q:$AB,COLUMNS($C$4:M15),0))</f>
        <v/>
      </c>
      <c r="N16" s="129" t="str">
        <f ca="1">+IF($D16=0,"",VLOOKUP($C16,$Q:$AB,COLUMNS($C$4:N15),0))</f>
        <v/>
      </c>
      <c r="O16"/>
      <c r="P16" s="196" t="str">
        <f t="shared" ca="1" si="5"/>
        <v/>
      </c>
      <c r="Q16" s="119">
        <f t="shared" ca="1" si="0"/>
        <v>20</v>
      </c>
      <c r="R16" s="126">
        <f>Resultado!B18</f>
        <v>0</v>
      </c>
      <c r="S16" s="120">
        <f>+SUMIFS(Resultado!18:18,Resultado!$1:$1,ClasificaciónPorra!S$4)</f>
        <v>0</v>
      </c>
      <c r="T16" s="120">
        <f>+SUMIFS(Resultado!18:18,Resultado!$1:$1,ClasificaciónPorra!T$4)</f>
        <v>0</v>
      </c>
      <c r="U16" s="120">
        <f>+SUMIFS(Resultado!18:18,Resultado!$1:$1,ClasificaciónPorra!U$4)</f>
        <v>0</v>
      </c>
      <c r="V16" s="120">
        <f>+SUMIFS(Resultado!18:18,Resultado!$1:$1,ClasificaciónPorra!V$4)</f>
        <v>0</v>
      </c>
      <c r="W16" s="120">
        <f t="shared" si="1"/>
        <v>0</v>
      </c>
      <c r="X16" s="120">
        <f>+SUMIFS(Resultado!18:18,Resultado!$1:$1,ClasificaciónPorra!X$4)</f>
        <v>0</v>
      </c>
      <c r="Y16" s="120">
        <f>+SUMIFS(Resultado!18:18,Resultado!$1:$1,ClasificaciónPorra!Y$4)</f>
        <v>0</v>
      </c>
      <c r="Z16" s="120">
        <f>+SUMIFS(Resultado!18:18,Resultado!$1:$1,ClasificaciónPorra!Z$4)</f>
        <v>0</v>
      </c>
      <c r="AA16" s="122">
        <f t="shared" si="2"/>
        <v>0</v>
      </c>
      <c r="AB16" s="121">
        <f t="shared" si="3"/>
        <v>1.6000000000000001E-3</v>
      </c>
    </row>
    <row r="17" spans="3:28" s="121" customFormat="1" x14ac:dyDescent="0.25">
      <c r="C17" s="150">
        <f t="shared" si="4"/>
        <v>13</v>
      </c>
      <c r="D17" s="151">
        <f ca="1">+VLOOKUP($C17,$Q:$AB,COLUMNS($C$4:D16),0)</f>
        <v>0</v>
      </c>
      <c r="E17" s="197" t="str">
        <f ca="1">+IF($D17=0,"",VLOOKUP($C17,$Q:$AB,COLUMNS($C$4:E16),0))</f>
        <v/>
      </c>
      <c r="F17" s="198" t="str">
        <f ca="1">+IF($D17=0,"",VLOOKUP($C17,$Q:$AB,COLUMNS($C$4:F16),0))</f>
        <v/>
      </c>
      <c r="G17" s="198" t="str">
        <f ca="1">+IF($D17=0,"",VLOOKUP($C17,$Q:$AB,COLUMNS($C$4:G16),0))</f>
        <v/>
      </c>
      <c r="H17" s="198" t="str">
        <f ca="1">+IF($D17=0,"",VLOOKUP($C17,$Q:$AB,COLUMNS($C$4:H16),0))</f>
        <v/>
      </c>
      <c r="I17" s="200" t="str">
        <f ca="1">+IF($D17=0,"",VLOOKUP($C17,$Q:$AB,COLUMNS($C$4:I16),0))</f>
        <v/>
      </c>
      <c r="J17" s="127" t="str">
        <f ca="1">+IF($D17=0,"",VLOOKUP($C17,$Q:$AB,COLUMNS($C$4:J16),0))</f>
        <v/>
      </c>
      <c r="K17" s="127" t="str">
        <f ca="1">+IF($D17=0,"",VLOOKUP($C17,$Q:$AB,COLUMNS($C$4:K16),0))</f>
        <v/>
      </c>
      <c r="L17" s="127" t="str">
        <f ca="1">+IF($D17=0,"",VLOOKUP($C17,$Q:$AB,COLUMNS($C$4:L16),0))</f>
        <v/>
      </c>
      <c r="M17" s="128" t="str">
        <f ca="1">+IF($D17=0,"",VLOOKUP($C17,$Q:$AB,COLUMNS($C$4:M16),0))</f>
        <v/>
      </c>
      <c r="N17" s="129" t="str">
        <f ca="1">+IF($D17=0,"",VLOOKUP($C17,$Q:$AB,COLUMNS($C$4:N16),0))</f>
        <v/>
      </c>
      <c r="O17"/>
      <c r="P17" s="196" t="str">
        <f t="shared" ca="1" si="5"/>
        <v/>
      </c>
      <c r="Q17" s="119">
        <f t="shared" ca="1" si="0"/>
        <v>19</v>
      </c>
      <c r="R17" s="126">
        <f>Resultado!B19</f>
        <v>0</v>
      </c>
      <c r="S17" s="120">
        <f>+SUMIFS(Resultado!19:19,Resultado!$1:$1,ClasificaciónPorra!S$4)</f>
        <v>0</v>
      </c>
      <c r="T17" s="120">
        <f>+SUMIFS(Resultado!19:19,Resultado!$1:$1,ClasificaciónPorra!T$4)</f>
        <v>0</v>
      </c>
      <c r="U17" s="120">
        <f>+SUMIFS(Resultado!19:19,Resultado!$1:$1,ClasificaciónPorra!U$4)</f>
        <v>0</v>
      </c>
      <c r="V17" s="120">
        <f>+SUMIFS(Resultado!19:19,Resultado!$1:$1,ClasificaciónPorra!V$4)</f>
        <v>0</v>
      </c>
      <c r="W17" s="120">
        <f t="shared" si="1"/>
        <v>0</v>
      </c>
      <c r="X17" s="120">
        <f>+SUMIFS(Resultado!19:19,Resultado!$1:$1,ClasificaciónPorra!X$4)</f>
        <v>0</v>
      </c>
      <c r="Y17" s="120">
        <f>+SUMIFS(Resultado!19:19,Resultado!$1:$1,ClasificaciónPorra!Y$4)</f>
        <v>0</v>
      </c>
      <c r="Z17" s="120">
        <f>+SUMIFS(Resultado!19:19,Resultado!$1:$1,ClasificaciónPorra!Z$4)</f>
        <v>0</v>
      </c>
      <c r="AA17" s="122">
        <f t="shared" si="2"/>
        <v>0</v>
      </c>
      <c r="AB17" s="121">
        <f t="shared" si="3"/>
        <v>1.6999999999999999E-3</v>
      </c>
    </row>
    <row r="18" spans="3:28" s="121" customFormat="1" x14ac:dyDescent="0.25">
      <c r="C18" s="150">
        <f t="shared" si="4"/>
        <v>14</v>
      </c>
      <c r="D18" s="152">
        <f ca="1">+VLOOKUP($C18,$Q:$AB,COLUMNS($C$4:D17),0)</f>
        <v>0</v>
      </c>
      <c r="E18" s="201" t="str">
        <f ca="1">+IF($D18=0,"",VLOOKUP($C18,$Q:$AB,COLUMNS($C$4:E17),0))</f>
        <v/>
      </c>
      <c r="F18" s="202" t="str">
        <f ca="1">+IF($D18=0,"",VLOOKUP($C18,$Q:$AB,COLUMNS($C$4:F17),0))</f>
        <v/>
      </c>
      <c r="G18" s="202" t="str">
        <f ca="1">+IF($D18=0,"",VLOOKUP($C18,$Q:$AB,COLUMNS($C$4:G17),0))</f>
        <v/>
      </c>
      <c r="H18" s="202" t="str">
        <f ca="1">+IF($D18=0,"",VLOOKUP($C18,$Q:$AB,COLUMNS($C$4:H17),0))</f>
        <v/>
      </c>
      <c r="I18" s="203" t="str">
        <f ca="1">+IF($D18=0,"",VLOOKUP($C18,$Q:$AB,COLUMNS($C$4:I17),0))</f>
        <v/>
      </c>
      <c r="J18" s="130" t="str">
        <f ca="1">+IF($D18=0,"",VLOOKUP($C18,$Q:$AB,COLUMNS($C$4:J17),0))</f>
        <v/>
      </c>
      <c r="K18" s="130" t="str">
        <f ca="1">+IF($D18=0,"",VLOOKUP($C18,$Q:$AB,COLUMNS($C$4:K17),0))</f>
        <v/>
      </c>
      <c r="L18" s="130" t="str">
        <f ca="1">+IF($D18=0,"",VLOOKUP($C18,$Q:$AB,COLUMNS($C$4:L17),0))</f>
        <v/>
      </c>
      <c r="M18" s="131" t="str">
        <f ca="1">+IF($D18=0,"",VLOOKUP($C18,$Q:$AB,COLUMNS($C$4:M17),0))</f>
        <v/>
      </c>
      <c r="N18" s="132" t="str">
        <f ca="1">+IF($D18=0,"",VLOOKUP($C18,$Q:$AB,COLUMNS($C$4:N17),0))</f>
        <v/>
      </c>
      <c r="O18"/>
      <c r="P18" s="196" t="str">
        <f t="shared" ca="1" si="5"/>
        <v/>
      </c>
      <c r="Q18" s="119">
        <f t="shared" ca="1" si="0"/>
        <v>18</v>
      </c>
      <c r="R18" s="126">
        <f>Resultado!B20</f>
        <v>0</v>
      </c>
      <c r="S18" s="120">
        <f>+SUMIFS(Resultado!20:20,Resultado!$1:$1,ClasificaciónPorra!S$4)</f>
        <v>0</v>
      </c>
      <c r="T18" s="120">
        <f>+SUMIFS(Resultado!20:20,Resultado!$1:$1,ClasificaciónPorra!T$4)</f>
        <v>0</v>
      </c>
      <c r="U18" s="120">
        <f>+SUMIFS(Resultado!20:20,Resultado!$1:$1,ClasificaciónPorra!U$4)</f>
        <v>0</v>
      </c>
      <c r="V18" s="120">
        <f>+SUMIFS(Resultado!20:20,Resultado!$1:$1,ClasificaciónPorra!V$4)</f>
        <v>0</v>
      </c>
      <c r="W18" s="120">
        <f t="shared" si="1"/>
        <v>0</v>
      </c>
      <c r="X18" s="120">
        <f>+SUMIFS(Resultado!20:20,Resultado!$1:$1,ClasificaciónPorra!X$4)</f>
        <v>0</v>
      </c>
      <c r="Y18" s="120">
        <f>+SUMIFS(Resultado!20:20,Resultado!$1:$1,ClasificaciónPorra!Y$4)</f>
        <v>0</v>
      </c>
      <c r="Z18" s="120">
        <f>+SUMIFS(Resultado!20:20,Resultado!$1:$1,ClasificaciónPorra!Z$4)</f>
        <v>0</v>
      </c>
      <c r="AA18" s="122">
        <f t="shared" si="2"/>
        <v>0</v>
      </c>
      <c r="AB18" s="121">
        <f t="shared" si="3"/>
        <v>1.8E-3</v>
      </c>
    </row>
    <row r="19" spans="3:28" s="121" customFormat="1" x14ac:dyDescent="0.25">
      <c r="C19" s="150">
        <f t="shared" si="4"/>
        <v>15</v>
      </c>
      <c r="D19" s="153">
        <f ca="1">+VLOOKUP($C19,$Q:$AB,COLUMNS($C$4:D18),0)</f>
        <v>0</v>
      </c>
      <c r="E19" s="204" t="str">
        <f ca="1">+IF($D19=0,"",VLOOKUP($C19,$Q:$AB,COLUMNS($C$4:E18),0))</f>
        <v/>
      </c>
      <c r="F19" s="205" t="str">
        <f ca="1">+IF($D19=0,"",VLOOKUP($C19,$Q:$AB,COLUMNS($C$4:F18),0))</f>
        <v/>
      </c>
      <c r="G19" s="205" t="str">
        <f ca="1">+IF($D19=0,"",VLOOKUP($C19,$Q:$AB,COLUMNS($C$4:G18),0))</f>
        <v/>
      </c>
      <c r="H19" s="205" t="str">
        <f ca="1">+IF($D19=0,"",VLOOKUP($C19,$Q:$AB,COLUMNS($C$4:H18),0))</f>
        <v/>
      </c>
      <c r="I19" s="206" t="str">
        <f ca="1">+IF($D19=0,"",VLOOKUP($C19,$Q:$AB,COLUMNS($C$4:I18),0))</f>
        <v/>
      </c>
      <c r="J19" s="133" t="str">
        <f ca="1">+IF($D19=0,"",VLOOKUP($C19,$Q:$AB,COLUMNS($C$4:J18),0))</f>
        <v/>
      </c>
      <c r="K19" s="133" t="str">
        <f ca="1">+IF($D19=0,"",VLOOKUP($C19,$Q:$AB,COLUMNS($C$4:K18),0))</f>
        <v/>
      </c>
      <c r="L19" s="133" t="str">
        <f ca="1">+IF($D19=0,"",VLOOKUP($C19,$Q:$AB,COLUMNS($C$4:L18),0))</f>
        <v/>
      </c>
      <c r="M19" s="134" t="str">
        <f ca="1">+IF($D19=0,"",VLOOKUP($C19,$Q:$AB,COLUMNS($C$4:M18),0))</f>
        <v/>
      </c>
      <c r="N19" s="135" t="str">
        <f ca="1">+IF($D19=0,"",VLOOKUP($C19,$Q:$AB,COLUMNS($C$4:N18),0))</f>
        <v/>
      </c>
      <c r="O19"/>
      <c r="P19" s="196" t="str">
        <f t="shared" ca="1" si="5"/>
        <v/>
      </c>
      <c r="Q19" s="119">
        <f t="shared" ca="1" si="0"/>
        <v>17</v>
      </c>
      <c r="R19" s="126">
        <f>Resultado!B21</f>
        <v>0</v>
      </c>
      <c r="S19" s="120">
        <f>+SUMIFS(Resultado!21:21,Resultado!$1:$1,ClasificaciónPorra!S$4)</f>
        <v>0</v>
      </c>
      <c r="T19" s="120">
        <f>+SUMIFS(Resultado!21:21,Resultado!$1:$1,ClasificaciónPorra!T$4)</f>
        <v>0</v>
      </c>
      <c r="U19" s="120">
        <f>+SUMIFS(Resultado!21:21,Resultado!$1:$1,ClasificaciónPorra!U$4)</f>
        <v>0</v>
      </c>
      <c r="V19" s="120">
        <f>+SUMIFS(Resultado!21:21,Resultado!$1:$1,ClasificaciónPorra!V$4)</f>
        <v>0</v>
      </c>
      <c r="W19" s="120">
        <f t="shared" si="1"/>
        <v>0</v>
      </c>
      <c r="X19" s="120">
        <f>+SUMIFS(Resultado!21:21,Resultado!$1:$1,ClasificaciónPorra!X$4)</f>
        <v>0</v>
      </c>
      <c r="Y19" s="120">
        <f>+SUMIFS(Resultado!21:21,Resultado!$1:$1,ClasificaciónPorra!Y$4)</f>
        <v>0</v>
      </c>
      <c r="Z19" s="120">
        <f>+SUMIFS(Resultado!21:21,Resultado!$1:$1,ClasificaciónPorra!Z$4)</f>
        <v>0</v>
      </c>
      <c r="AA19" s="122">
        <f t="shared" si="2"/>
        <v>0</v>
      </c>
      <c r="AB19" s="121">
        <f t="shared" si="3"/>
        <v>1.9E-3</v>
      </c>
    </row>
    <row r="20" spans="3:28" s="121" customFormat="1" x14ac:dyDescent="0.25">
      <c r="C20" s="150">
        <f t="shared" si="4"/>
        <v>16</v>
      </c>
      <c r="D20" s="151">
        <f ca="1">+VLOOKUP($C20,$Q:$AB,COLUMNS($C$4:D19),0)</f>
        <v>0</v>
      </c>
      <c r="E20" s="197" t="str">
        <f ca="1">+IF($D20=0,"",VLOOKUP($C20,$Q:$AB,COLUMNS($C$4:E19),0))</f>
        <v/>
      </c>
      <c r="F20" s="198" t="str">
        <f ca="1">+IF($D20=0,"",VLOOKUP($C20,$Q:$AB,COLUMNS($C$4:F19),0))</f>
        <v/>
      </c>
      <c r="G20" s="198" t="str">
        <f ca="1">+IF($D20=0,"",VLOOKUP($C20,$Q:$AB,COLUMNS($C$4:G19),0))</f>
        <v/>
      </c>
      <c r="H20" s="198" t="str">
        <f ca="1">+IF($D20=0,"",VLOOKUP($C20,$Q:$AB,COLUMNS($C$4:H19),0))</f>
        <v/>
      </c>
      <c r="I20" s="200" t="str">
        <f ca="1">+IF($D20=0,"",VLOOKUP($C20,$Q:$AB,COLUMNS($C$4:I19),0))</f>
        <v/>
      </c>
      <c r="J20" s="127" t="str">
        <f ca="1">+IF($D20=0,"",VLOOKUP($C20,$Q:$AB,COLUMNS($C$4:J19),0))</f>
        <v/>
      </c>
      <c r="K20" s="127" t="str">
        <f ca="1">+IF($D20=0,"",VLOOKUP($C20,$Q:$AB,COLUMNS($C$4:K19),0))</f>
        <v/>
      </c>
      <c r="L20" s="127" t="str">
        <f ca="1">+IF($D20=0,"",VLOOKUP($C20,$Q:$AB,COLUMNS($C$4:L19),0))</f>
        <v/>
      </c>
      <c r="M20" s="128" t="str">
        <f ca="1">+IF($D20=0,"",VLOOKUP($C20,$Q:$AB,COLUMNS($C$4:M19),0))</f>
        <v/>
      </c>
      <c r="N20" s="129" t="str">
        <f ca="1">+IF($D20=0,"",VLOOKUP($C20,$Q:$AB,COLUMNS($C$4:N19),0))</f>
        <v/>
      </c>
      <c r="O20"/>
      <c r="P20" s="196" t="str">
        <f t="shared" ca="1" si="5"/>
        <v/>
      </c>
      <c r="Q20" s="119">
        <f t="shared" ca="1" si="0"/>
        <v>16</v>
      </c>
      <c r="R20" s="126">
        <f>Resultado!B22</f>
        <v>0</v>
      </c>
      <c r="S20" s="120">
        <f>+SUMIFS(Resultado!22:22,Resultado!$1:$1,ClasificaciónPorra!S$4)</f>
        <v>0</v>
      </c>
      <c r="T20" s="120">
        <f>+SUMIFS(Resultado!22:22,Resultado!$1:$1,ClasificaciónPorra!T$4)</f>
        <v>0</v>
      </c>
      <c r="U20" s="120">
        <f>+SUMIFS(Resultado!22:22,Resultado!$1:$1,ClasificaciónPorra!U$4)</f>
        <v>0</v>
      </c>
      <c r="V20" s="120">
        <f>+SUMIFS(Resultado!22:22,Resultado!$1:$1,ClasificaciónPorra!V$4)</f>
        <v>0</v>
      </c>
      <c r="W20" s="120">
        <f t="shared" si="1"/>
        <v>0</v>
      </c>
      <c r="X20" s="120">
        <f>+SUMIFS(Resultado!22:22,Resultado!$1:$1,ClasificaciónPorra!X$4)</f>
        <v>0</v>
      </c>
      <c r="Y20" s="120">
        <f>+SUMIFS(Resultado!22:22,Resultado!$1:$1,ClasificaciónPorra!Y$4)</f>
        <v>0</v>
      </c>
      <c r="Z20" s="120">
        <f>+SUMIFS(Resultado!22:22,Resultado!$1:$1,ClasificaciónPorra!Z$4)</f>
        <v>0</v>
      </c>
      <c r="AA20" s="122">
        <f t="shared" si="2"/>
        <v>0</v>
      </c>
      <c r="AB20" s="121">
        <f t="shared" si="3"/>
        <v>2E-3</v>
      </c>
    </row>
    <row r="21" spans="3:28" s="121" customFormat="1" x14ac:dyDescent="0.25">
      <c r="C21" s="150">
        <f t="shared" si="4"/>
        <v>17</v>
      </c>
      <c r="D21" s="151">
        <f ca="1">+VLOOKUP($C21,$Q:$AB,COLUMNS($C$4:D20),0)</f>
        <v>0</v>
      </c>
      <c r="E21" s="197" t="str">
        <f ca="1">+IF($D21=0,"",VLOOKUP($C21,$Q:$AB,COLUMNS($C$4:E20),0))</f>
        <v/>
      </c>
      <c r="F21" s="198" t="str">
        <f ca="1">+IF($D21=0,"",VLOOKUP($C21,$Q:$AB,COLUMNS($C$4:F20),0))</f>
        <v/>
      </c>
      <c r="G21" s="198" t="str">
        <f ca="1">+IF($D21=0,"",VLOOKUP($C21,$Q:$AB,COLUMNS($C$4:G20),0))</f>
        <v/>
      </c>
      <c r="H21" s="198" t="str">
        <f ca="1">+IF($D21=0,"",VLOOKUP($C21,$Q:$AB,COLUMNS($C$4:H20),0))</f>
        <v/>
      </c>
      <c r="I21" s="200" t="str">
        <f ca="1">+IF($D21=0,"",VLOOKUP($C21,$Q:$AB,COLUMNS($C$4:I20),0))</f>
        <v/>
      </c>
      <c r="J21" s="127" t="str">
        <f ca="1">+IF($D21=0,"",VLOOKUP($C21,$Q:$AB,COLUMNS($C$4:J20),0))</f>
        <v/>
      </c>
      <c r="K21" s="127" t="str">
        <f ca="1">+IF($D21=0,"",VLOOKUP($C21,$Q:$AB,COLUMNS($C$4:K20),0))</f>
        <v/>
      </c>
      <c r="L21" s="127" t="str">
        <f ca="1">+IF($D21=0,"",VLOOKUP($C21,$Q:$AB,COLUMNS($C$4:L20),0))</f>
        <v/>
      </c>
      <c r="M21" s="128" t="str">
        <f ca="1">+IF($D21=0,"",VLOOKUP($C21,$Q:$AB,COLUMNS($C$4:M20),0))</f>
        <v/>
      </c>
      <c r="N21" s="129" t="str">
        <f ca="1">+IF($D21=0,"",VLOOKUP($C21,$Q:$AB,COLUMNS($C$4:N20),0))</f>
        <v/>
      </c>
      <c r="O21"/>
      <c r="P21" s="196" t="str">
        <f t="shared" ca="1" si="5"/>
        <v/>
      </c>
      <c r="Q21" s="119">
        <f t="shared" ca="1" si="0"/>
        <v>15</v>
      </c>
      <c r="R21" s="126">
        <f>Resultado!B23</f>
        <v>0</v>
      </c>
      <c r="S21" s="120">
        <f>+SUMIFS(Resultado!23:23,Resultado!$1:$1,ClasificaciónPorra!S$4)</f>
        <v>0</v>
      </c>
      <c r="T21" s="120">
        <f>+SUMIFS(Resultado!23:23,Resultado!$1:$1,ClasificaciónPorra!T$4)</f>
        <v>0</v>
      </c>
      <c r="U21" s="120">
        <f>+SUMIFS(Resultado!23:23,Resultado!$1:$1,ClasificaciónPorra!U$4)</f>
        <v>0</v>
      </c>
      <c r="V21" s="120">
        <f>+SUMIFS(Resultado!23:23,Resultado!$1:$1,ClasificaciónPorra!V$4)</f>
        <v>0</v>
      </c>
      <c r="W21" s="120">
        <f t="shared" si="1"/>
        <v>0</v>
      </c>
      <c r="X21" s="120">
        <f>+SUMIFS(Resultado!23:23,Resultado!$1:$1,ClasificaciónPorra!X$4)</f>
        <v>0</v>
      </c>
      <c r="Y21" s="120">
        <f>+SUMIFS(Resultado!23:23,Resultado!$1:$1,ClasificaciónPorra!Y$4)</f>
        <v>0</v>
      </c>
      <c r="Z21" s="120">
        <f>+SUMIFS(Resultado!23:23,Resultado!$1:$1,ClasificaciónPorra!Z$4)</f>
        <v>0</v>
      </c>
      <c r="AA21" s="122">
        <f t="shared" si="2"/>
        <v>0</v>
      </c>
      <c r="AB21" s="121">
        <f t="shared" si="3"/>
        <v>2.0999999999999999E-3</v>
      </c>
    </row>
    <row r="22" spans="3:28" s="121" customFormat="1" x14ac:dyDescent="0.25">
      <c r="C22" s="150">
        <f t="shared" si="4"/>
        <v>18</v>
      </c>
      <c r="D22" s="151">
        <f ca="1">+VLOOKUP($C22,$Q:$AB,COLUMNS($C$4:D21),0)</f>
        <v>0</v>
      </c>
      <c r="E22" s="197" t="str">
        <f ca="1">+IF($D22=0,"",VLOOKUP($C22,$Q:$AB,COLUMNS($C$4:E21),0))</f>
        <v/>
      </c>
      <c r="F22" s="198" t="str">
        <f ca="1">+IF($D22=0,"",VLOOKUP($C22,$Q:$AB,COLUMNS($C$4:F21),0))</f>
        <v/>
      </c>
      <c r="G22" s="198" t="str">
        <f ca="1">+IF($D22=0,"",VLOOKUP($C22,$Q:$AB,COLUMNS($C$4:G21),0))</f>
        <v/>
      </c>
      <c r="H22" s="198" t="str">
        <f ca="1">+IF($D22=0,"",VLOOKUP($C22,$Q:$AB,COLUMNS($C$4:H21),0))</f>
        <v/>
      </c>
      <c r="I22" s="200" t="str">
        <f ca="1">+IF($D22=0,"",VLOOKUP($C22,$Q:$AB,COLUMNS($C$4:I21),0))</f>
        <v/>
      </c>
      <c r="J22" s="127" t="str">
        <f ca="1">+IF($D22=0,"",VLOOKUP($C22,$Q:$AB,COLUMNS($C$4:J21),0))</f>
        <v/>
      </c>
      <c r="K22" s="127" t="str">
        <f ca="1">+IF($D22=0,"",VLOOKUP($C22,$Q:$AB,COLUMNS($C$4:K21),0))</f>
        <v/>
      </c>
      <c r="L22" s="127" t="str">
        <f ca="1">+IF($D22=0,"",VLOOKUP($C22,$Q:$AB,COLUMNS($C$4:L21),0))</f>
        <v/>
      </c>
      <c r="M22" s="128" t="str">
        <f ca="1">+IF($D22=0,"",VLOOKUP($C22,$Q:$AB,COLUMNS($C$4:M21),0))</f>
        <v/>
      </c>
      <c r="N22" s="129" t="str">
        <f ca="1">+IF($D22=0,"",VLOOKUP($C22,$Q:$AB,COLUMNS($C$4:N21),0))</f>
        <v/>
      </c>
      <c r="O22"/>
      <c r="P22" s="196" t="str">
        <f t="shared" ca="1" si="5"/>
        <v/>
      </c>
      <c r="Q22" s="119">
        <f t="shared" ca="1" si="0"/>
        <v>14</v>
      </c>
      <c r="R22" s="126">
        <f>Resultado!B24</f>
        <v>0</v>
      </c>
      <c r="S22" s="120">
        <f>+SUMIFS(Resultado!24:24,Resultado!$1:$1,ClasificaciónPorra!S$4)</f>
        <v>0</v>
      </c>
      <c r="T22" s="120">
        <f>+SUMIFS(Resultado!24:24,Resultado!$1:$1,ClasificaciónPorra!T$4)</f>
        <v>0</v>
      </c>
      <c r="U22" s="120">
        <f>+SUMIFS(Resultado!24:24,Resultado!$1:$1,ClasificaciónPorra!U$4)</f>
        <v>0</v>
      </c>
      <c r="V22" s="120">
        <f>+SUMIFS(Resultado!24:24,Resultado!$1:$1,ClasificaciónPorra!V$4)</f>
        <v>0</v>
      </c>
      <c r="W22" s="120">
        <f t="shared" si="1"/>
        <v>0</v>
      </c>
      <c r="X22" s="120">
        <f>+SUMIFS(Resultado!24:24,Resultado!$1:$1,ClasificaciónPorra!X$4)</f>
        <v>0</v>
      </c>
      <c r="Y22" s="120">
        <f>+SUMIFS(Resultado!24:24,Resultado!$1:$1,ClasificaciónPorra!Y$4)</f>
        <v>0</v>
      </c>
      <c r="Z22" s="120">
        <f>+SUMIFS(Resultado!24:24,Resultado!$1:$1,ClasificaciónPorra!Z$4)</f>
        <v>0</v>
      </c>
      <c r="AA22" s="122">
        <f t="shared" si="2"/>
        <v>0</v>
      </c>
      <c r="AB22" s="121">
        <f t="shared" si="3"/>
        <v>2.2000000000000001E-3</v>
      </c>
    </row>
    <row r="23" spans="3:28" s="121" customFormat="1" x14ac:dyDescent="0.25">
      <c r="C23" s="150">
        <f t="shared" si="4"/>
        <v>19</v>
      </c>
      <c r="D23" s="152">
        <f ca="1">+VLOOKUP($C23,$Q:$AB,COLUMNS($C$4:D22),0)</f>
        <v>0</v>
      </c>
      <c r="E23" s="201" t="str">
        <f ca="1">+IF($D23=0,"",VLOOKUP($C23,$Q:$AB,COLUMNS($C$4:E22),0))</f>
        <v/>
      </c>
      <c r="F23" s="202" t="str">
        <f ca="1">+IF($D23=0,"",VLOOKUP($C23,$Q:$AB,COLUMNS($C$4:F22),0))</f>
        <v/>
      </c>
      <c r="G23" s="202" t="str">
        <f ca="1">+IF($D23=0,"",VLOOKUP($C23,$Q:$AB,COLUMNS($C$4:G22),0))</f>
        <v/>
      </c>
      <c r="H23" s="202" t="str">
        <f ca="1">+IF($D23=0,"",VLOOKUP($C23,$Q:$AB,COLUMNS($C$4:H22),0))</f>
        <v/>
      </c>
      <c r="I23" s="203" t="str">
        <f ca="1">+IF($D23=0,"",VLOOKUP($C23,$Q:$AB,COLUMNS($C$4:I22),0))</f>
        <v/>
      </c>
      <c r="J23" s="130" t="str">
        <f ca="1">+IF($D23=0,"",VLOOKUP($C23,$Q:$AB,COLUMNS($C$4:J22),0))</f>
        <v/>
      </c>
      <c r="K23" s="130" t="str">
        <f ca="1">+IF($D23=0,"",VLOOKUP($C23,$Q:$AB,COLUMNS($C$4:K22),0))</f>
        <v/>
      </c>
      <c r="L23" s="130" t="str">
        <f ca="1">+IF($D23=0,"",VLOOKUP($C23,$Q:$AB,COLUMNS($C$4:L22),0))</f>
        <v/>
      </c>
      <c r="M23" s="131" t="str">
        <f ca="1">+IF($D23=0,"",VLOOKUP($C23,$Q:$AB,COLUMNS($C$4:M22),0))</f>
        <v/>
      </c>
      <c r="N23" s="132" t="str">
        <f ca="1">+IF($D23=0,"",VLOOKUP($C23,$Q:$AB,COLUMNS($C$4:N22),0))</f>
        <v/>
      </c>
      <c r="O23"/>
      <c r="P23" s="196" t="str">
        <f t="shared" ca="1" si="5"/>
        <v/>
      </c>
      <c r="Q23" s="119">
        <f t="shared" ca="1" si="0"/>
        <v>13</v>
      </c>
      <c r="R23" s="126">
        <f>Resultado!B25</f>
        <v>0</v>
      </c>
      <c r="S23" s="120">
        <f>+SUMIFS(Resultado!25:25,Resultado!$1:$1,ClasificaciónPorra!S$4)</f>
        <v>0</v>
      </c>
      <c r="T23" s="120">
        <f>+SUMIFS(Resultado!25:25,Resultado!$1:$1,ClasificaciónPorra!T$4)</f>
        <v>0</v>
      </c>
      <c r="U23" s="120">
        <f>+SUMIFS(Resultado!25:25,Resultado!$1:$1,ClasificaciónPorra!U$4)</f>
        <v>0</v>
      </c>
      <c r="V23" s="120">
        <f>+SUMIFS(Resultado!25:25,Resultado!$1:$1,ClasificaciónPorra!V$4)</f>
        <v>0</v>
      </c>
      <c r="W23" s="120">
        <f t="shared" si="1"/>
        <v>0</v>
      </c>
      <c r="X23" s="120">
        <f>+SUMIFS(Resultado!25:25,Resultado!$1:$1,ClasificaciónPorra!X$4)</f>
        <v>0</v>
      </c>
      <c r="Y23" s="120">
        <f>+SUMIFS(Resultado!25:25,Resultado!$1:$1,ClasificaciónPorra!Y$4)</f>
        <v>0</v>
      </c>
      <c r="Z23" s="120">
        <f>+SUMIFS(Resultado!25:25,Resultado!$1:$1,ClasificaciónPorra!Z$4)</f>
        <v>0</v>
      </c>
      <c r="AA23" s="122">
        <f t="shared" si="2"/>
        <v>0</v>
      </c>
      <c r="AB23" s="121">
        <f t="shared" si="3"/>
        <v>2.3E-3</v>
      </c>
    </row>
    <row r="24" spans="3:28" s="121" customFormat="1" x14ac:dyDescent="0.25">
      <c r="C24" s="150">
        <f t="shared" si="4"/>
        <v>20</v>
      </c>
      <c r="D24" s="151">
        <f ca="1">+VLOOKUP($C24,$Q:$AB,COLUMNS($C$4:D23),0)</f>
        <v>0</v>
      </c>
      <c r="E24" s="197" t="str">
        <f ca="1">+IF($D24=0,"",VLOOKUP($C24,$Q:$AB,COLUMNS($C$4:E23),0))</f>
        <v/>
      </c>
      <c r="F24" s="198" t="str">
        <f ca="1">+IF($D24=0,"",VLOOKUP($C24,$Q:$AB,COLUMNS($C$4:F23),0))</f>
        <v/>
      </c>
      <c r="G24" s="198" t="str">
        <f ca="1">+IF($D24=0,"",VLOOKUP($C24,$Q:$AB,COLUMNS($C$4:G23),0))</f>
        <v/>
      </c>
      <c r="H24" s="198" t="str">
        <f ca="1">+IF($D24=0,"",VLOOKUP($C24,$Q:$AB,COLUMNS($C$4:H23),0))</f>
        <v/>
      </c>
      <c r="I24" s="200" t="str">
        <f ca="1">+IF($D24=0,"",VLOOKUP($C24,$Q:$AB,COLUMNS($C$4:I23),0))</f>
        <v/>
      </c>
      <c r="J24" s="127" t="str">
        <f ca="1">+IF($D24=0,"",VLOOKUP($C24,$Q:$AB,COLUMNS($C$4:J23),0))</f>
        <v/>
      </c>
      <c r="K24" s="127" t="str">
        <f ca="1">+IF($D24=0,"",VLOOKUP($C24,$Q:$AB,COLUMNS($C$4:K23),0))</f>
        <v/>
      </c>
      <c r="L24" s="127" t="str">
        <f ca="1">+IF($D24=0,"",VLOOKUP($C24,$Q:$AB,COLUMNS($C$4:L23),0))</f>
        <v/>
      </c>
      <c r="M24" s="128" t="str">
        <f ca="1">+IF($D24=0,"",VLOOKUP($C24,$Q:$AB,COLUMNS($C$4:M23),0))</f>
        <v/>
      </c>
      <c r="N24" s="129" t="str">
        <f ca="1">+IF($D24=0,"",VLOOKUP($C24,$Q:$AB,COLUMNS($C$4:N23),0))</f>
        <v/>
      </c>
      <c r="O24"/>
      <c r="P24" s="196" t="str">
        <f t="shared" ca="1" si="5"/>
        <v/>
      </c>
      <c r="Q24" s="119">
        <f t="shared" ca="1" si="0"/>
        <v>12</v>
      </c>
      <c r="R24" s="126">
        <f>Resultado!B26</f>
        <v>0</v>
      </c>
      <c r="S24" s="120">
        <f>+SUMIFS(Resultado!26:26,Resultado!$1:$1,ClasificaciónPorra!S$4)</f>
        <v>0</v>
      </c>
      <c r="T24" s="120">
        <f>+SUMIFS(Resultado!26:26,Resultado!$1:$1,ClasificaciónPorra!T$4)</f>
        <v>0</v>
      </c>
      <c r="U24" s="120">
        <f>+SUMIFS(Resultado!26:26,Resultado!$1:$1,ClasificaciónPorra!U$4)</f>
        <v>0</v>
      </c>
      <c r="V24" s="120">
        <f>+SUMIFS(Resultado!26:26,Resultado!$1:$1,ClasificaciónPorra!V$4)</f>
        <v>0</v>
      </c>
      <c r="W24" s="120">
        <f t="shared" si="1"/>
        <v>0</v>
      </c>
      <c r="X24" s="120">
        <f>+SUMIFS(Resultado!26:26,Resultado!$1:$1,ClasificaciónPorra!X$4)</f>
        <v>0</v>
      </c>
      <c r="Y24" s="120">
        <f>+SUMIFS(Resultado!26:26,Resultado!$1:$1,ClasificaciónPorra!Y$4)</f>
        <v>0</v>
      </c>
      <c r="Z24" s="120">
        <f>+SUMIFS(Resultado!26:26,Resultado!$1:$1,ClasificaciónPorra!Z$4)</f>
        <v>0</v>
      </c>
      <c r="AA24" s="122">
        <f t="shared" si="2"/>
        <v>0</v>
      </c>
      <c r="AB24" s="121">
        <f t="shared" si="3"/>
        <v>2.3999999999999998E-3</v>
      </c>
    </row>
    <row r="25" spans="3:28" s="121" customFormat="1" ht="15.75" thickBot="1" x14ac:dyDescent="0.3">
      <c r="C25" s="150">
        <f t="shared" si="4"/>
        <v>21</v>
      </c>
      <c r="D25" s="151">
        <f ca="1">+VLOOKUP($C25,$Q:$AB,COLUMNS($C$4:D24),0)</f>
        <v>0</v>
      </c>
      <c r="E25" s="197" t="str">
        <f ca="1">+IF($D25=0,"",VLOOKUP($C25,$Q:$AB,COLUMNS($C$4:E24),0))</f>
        <v/>
      </c>
      <c r="F25" s="198" t="str">
        <f ca="1">+IF($D25=0,"",VLOOKUP($C25,$Q:$AB,COLUMNS($C$4:F24),0))</f>
        <v/>
      </c>
      <c r="G25" s="198" t="str">
        <f ca="1">+IF($D25=0,"",VLOOKUP($C25,$Q:$AB,COLUMNS($C$4:G24),0))</f>
        <v/>
      </c>
      <c r="H25" s="198" t="str">
        <f ca="1">+IF($D25=0,"",VLOOKUP($C25,$Q:$AB,COLUMNS($C$4:H24),0))</f>
        <v/>
      </c>
      <c r="I25" s="200" t="str">
        <f ca="1">+IF($D25=0,"",VLOOKUP($C25,$Q:$AB,COLUMNS($C$4:I24),0))</f>
        <v/>
      </c>
      <c r="J25" s="127" t="str">
        <f ca="1">+IF($D25=0,"",VLOOKUP($C25,$Q:$AB,COLUMNS($C$4:J24),0))</f>
        <v/>
      </c>
      <c r="K25" s="127" t="str">
        <f ca="1">+IF($D25=0,"",VLOOKUP($C25,$Q:$AB,COLUMNS($C$4:K24),0))</f>
        <v/>
      </c>
      <c r="L25" s="127" t="str">
        <f ca="1">+IF($D25=0,"",VLOOKUP($C25,$Q:$AB,COLUMNS($C$4:L24),0))</f>
        <v/>
      </c>
      <c r="M25" s="128" t="str">
        <f ca="1">+IF($D25=0,"",VLOOKUP($C25,$Q:$AB,COLUMNS($C$4:M24),0))</f>
        <v/>
      </c>
      <c r="N25" s="129" t="str">
        <f ca="1">+IF($D25=0,"",VLOOKUP($C25,$Q:$AB,COLUMNS($C$4:N24),0))</f>
        <v/>
      </c>
      <c r="O25"/>
      <c r="P25" s="196" t="str">
        <f t="shared" ca="1" si="5"/>
        <v/>
      </c>
      <c r="Q25" s="119">
        <f t="shared" ca="1" si="0"/>
        <v>11</v>
      </c>
      <c r="R25" s="126">
        <f>Resultado!B27</f>
        <v>0</v>
      </c>
      <c r="S25" s="120">
        <f>+SUMIFS(Resultado!27:27,Resultado!$1:$1,ClasificaciónPorra!S$4)</f>
        <v>0</v>
      </c>
      <c r="T25" s="120">
        <f>+SUMIFS(Resultado!27:27,Resultado!$1:$1,ClasificaciónPorra!T$4)</f>
        <v>0</v>
      </c>
      <c r="U25" s="120">
        <f>+SUMIFS(Resultado!27:27,Resultado!$1:$1,ClasificaciónPorra!U$4)</f>
        <v>0</v>
      </c>
      <c r="V25" s="120">
        <f>+SUMIFS(Resultado!27:27,Resultado!$1:$1,ClasificaciónPorra!V$4)</f>
        <v>0</v>
      </c>
      <c r="W25" s="120">
        <f t="shared" si="1"/>
        <v>0</v>
      </c>
      <c r="X25" s="120">
        <f>+SUMIFS(Resultado!27:27,Resultado!$1:$1,ClasificaciónPorra!X$4)</f>
        <v>0</v>
      </c>
      <c r="Y25" s="120">
        <f>+SUMIFS(Resultado!27:27,Resultado!$1:$1,ClasificaciónPorra!Y$4)</f>
        <v>0</v>
      </c>
      <c r="Z25" s="120">
        <f>+SUMIFS(Resultado!27:27,Resultado!$1:$1,ClasificaciónPorra!Z$4)</f>
        <v>0</v>
      </c>
      <c r="AA25" s="122">
        <f t="shared" si="2"/>
        <v>0</v>
      </c>
      <c r="AB25" s="121">
        <f t="shared" si="3"/>
        <v>2.5000000000000001E-3</v>
      </c>
    </row>
    <row r="26" spans="3:28" s="121" customFormat="1" ht="15.75" thickBot="1" x14ac:dyDescent="0.3">
      <c r="C26" s="136">
        <f t="shared" si="4"/>
        <v>22</v>
      </c>
      <c r="D26" s="137">
        <f ca="1">+VLOOKUP($C26,$Q:$AB,COLUMNS($C$4:D25),0)</f>
        <v>0</v>
      </c>
      <c r="E26" s="136" t="str">
        <f ca="1">+IF($D26=0,"",VLOOKUP($C26,$Q:$AB,COLUMNS($C$4:E25),0))</f>
        <v/>
      </c>
      <c r="F26" s="138" t="str">
        <f ca="1">+IF($D26=0,"",VLOOKUP($C26,$Q:$AB,COLUMNS($C$4:F25),0))</f>
        <v/>
      </c>
      <c r="G26" s="138" t="str">
        <f ca="1">+IF($D26=0,"",VLOOKUP($C26,$Q:$AB,COLUMNS($C$4:G25),0))</f>
        <v/>
      </c>
      <c r="H26" s="138" t="str">
        <f ca="1">+IF($D26=0,"",VLOOKUP($C26,$Q:$AB,COLUMNS($C$4:H25),0))</f>
        <v/>
      </c>
      <c r="I26" s="139" t="str">
        <f ca="1">+IF($D26=0,"",VLOOKUP($C26,$Q:$AB,COLUMNS($C$4:I25),0))</f>
        <v/>
      </c>
      <c r="J26" s="138" t="str">
        <f ca="1">+IF($D26=0,"",VLOOKUP($C26,$Q:$AB,COLUMNS($C$4:J25),0))</f>
        <v/>
      </c>
      <c r="K26" s="138" t="str">
        <f ca="1">+IF($D26=0,"",VLOOKUP($C26,$Q:$AB,COLUMNS($C$4:K25),0))</f>
        <v/>
      </c>
      <c r="L26" s="138" t="str">
        <f ca="1">+IF($D26=0,"",VLOOKUP($C26,$Q:$AB,COLUMNS($C$4:L25),0))</f>
        <v/>
      </c>
      <c r="M26" s="139" t="str">
        <f ca="1">+IF($D26=0,"",VLOOKUP($C26,$Q:$AB,COLUMNS($C$4:M25),0))</f>
        <v/>
      </c>
      <c r="N26" s="140" t="str">
        <f ca="1">+IF($D26=0,"",VLOOKUP($C26,$Q:$AB,COLUMNS($C$4:N25),0))</f>
        <v/>
      </c>
      <c r="O26"/>
      <c r="P26" s="196" t="str">
        <f t="shared" ca="1" si="5"/>
        <v/>
      </c>
      <c r="Q26" s="119">
        <f t="shared" ca="1" si="0"/>
        <v>10</v>
      </c>
      <c r="R26" s="126">
        <f>Resultado!B28</f>
        <v>0</v>
      </c>
      <c r="S26" s="120">
        <f>+SUMIFS(Resultado!28:28,Resultado!$1:$1,ClasificaciónPorra!S$4)</f>
        <v>0</v>
      </c>
      <c r="T26" s="120">
        <f>+SUMIFS(Resultado!28:28,Resultado!$1:$1,ClasificaciónPorra!T$4)</f>
        <v>0</v>
      </c>
      <c r="U26" s="120">
        <f>+SUMIFS(Resultado!28:28,Resultado!$1:$1,ClasificaciónPorra!U$4)</f>
        <v>0</v>
      </c>
      <c r="V26" s="120">
        <f>+SUMIFS(Resultado!28:28,Resultado!$1:$1,ClasificaciónPorra!V$4)</f>
        <v>0</v>
      </c>
      <c r="W26" s="120">
        <f t="shared" si="1"/>
        <v>0</v>
      </c>
      <c r="X26" s="120">
        <f>+SUMIFS(Resultado!28:28,Resultado!$1:$1,ClasificaciónPorra!X$4)</f>
        <v>0</v>
      </c>
      <c r="Y26" s="120">
        <f>+SUMIFS(Resultado!28:28,Resultado!$1:$1,ClasificaciónPorra!Y$4)</f>
        <v>0</v>
      </c>
      <c r="Z26" s="120">
        <f>+SUMIFS(Resultado!28:28,Resultado!$1:$1,ClasificaciónPorra!Z$4)</f>
        <v>0</v>
      </c>
      <c r="AA26" s="122">
        <f t="shared" si="2"/>
        <v>0</v>
      </c>
      <c r="AB26" s="121">
        <f t="shared" si="3"/>
        <v>2.5999999999999999E-3</v>
      </c>
    </row>
    <row r="29" spans="3:28" x14ac:dyDescent="0.25">
      <c r="Q29"/>
    </row>
    <row r="30" spans="3:28" x14ac:dyDescent="0.25">
      <c r="Q30"/>
    </row>
    <row r="31" spans="3:28" x14ac:dyDescent="0.25">
      <c r="Q31"/>
    </row>
    <row r="32" spans="3:28" ht="14.25" customHeight="1" x14ac:dyDescent="0.25">
      <c r="Q32"/>
    </row>
    <row r="33" spans="17:18" x14ac:dyDescent="0.25">
      <c r="Q33"/>
      <c r="R33" s="82"/>
    </row>
    <row r="34" spans="17:18" x14ac:dyDescent="0.25">
      <c r="Q34" s="50"/>
    </row>
  </sheetData>
  <mergeCells count="2">
    <mergeCell ref="Q1:Q2"/>
    <mergeCell ref="E3:K3"/>
  </mergeCells>
  <conditionalFormatting sqref="E5:H26">
    <cfRule type="expression" dxfId="29" priority="11">
      <formula>E5=MAX(E$5:E$26)</formula>
    </cfRule>
  </conditionalFormatting>
  <conditionalFormatting sqref="I5:I26">
    <cfRule type="expression" dxfId="28" priority="7">
      <formula>I5=MAX($I$5:$I$25)</formula>
    </cfRule>
    <cfRule type="expression" dxfId="27" priority="8">
      <formula>I5=MIN($I$5:$I$25)</formula>
    </cfRule>
  </conditionalFormatting>
  <conditionalFormatting sqref="M5:M25">
    <cfRule type="expression" dxfId="26" priority="9">
      <formula>M5=MIN($M$5:$M$25)</formula>
    </cfRule>
    <cfRule type="expression" dxfId="25" priority="10">
      <formula>M5=MAX($M$5:$M$25)</formula>
    </cfRule>
  </conditionalFormatting>
  <conditionalFormatting sqref="N5:N25">
    <cfRule type="expression" dxfId="24" priority="5">
      <formula>N5=MAX($N$5:$N$25)</formula>
    </cfRule>
    <cfRule type="expression" dxfId="23" priority="6">
      <formula>N5=MIN($N$5:$N$25)</formula>
    </cfRule>
  </conditionalFormatting>
  <conditionalFormatting sqref="Q1:Q3">
    <cfRule type="expression" dxfId="22" priority="1">
      <formula>$L1&lt;&gt;""</formula>
    </cfRule>
    <cfRule type="expression" dxfId="21" priority="2">
      <formula>AND($L1&lt;&gt;"",$L2="")</formula>
    </cfRule>
  </conditionalFormatting>
  <conditionalFormatting sqref="Q34">
    <cfRule type="expression" dxfId="20" priority="3">
      <formula>$L34&lt;&gt;""</formula>
    </cfRule>
    <cfRule type="expression" dxfId="19" priority="4">
      <formula>AND($L34&lt;&gt;"",$L35="")</formula>
    </cfRule>
  </conditionalFormatting>
  <hyperlinks>
    <hyperlink ref="Q1" r:id="rId1" display="Aprendiz de Excel" xr:uid="{689FB450-4FFB-4383-B8C7-2A165CEA5BE5}"/>
    <hyperlink ref="Q3" r:id="rId2" xr:uid="{D017030B-BD1A-415E-8F64-F3BBE8102F56}"/>
  </hyperlinks>
  <pageMargins left="0.7" right="0.7" top="0.75" bottom="0.75" header="0.3" footer="0.3"/>
  <pageSetup paperSize="9"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332C9-1E43-4D20-B8E8-89E7F565F63E}">
  <dimension ref="A1:AE37"/>
  <sheetViews>
    <sheetView showGridLines="0" tabSelected="1" zoomScale="85" zoomScaleNormal="85" workbookViewId="0">
      <selection activeCell="H35" sqref="H35"/>
    </sheetView>
  </sheetViews>
  <sheetFormatPr baseColWidth="10" defaultRowHeight="15" x14ac:dyDescent="0.25"/>
  <cols>
    <col min="1" max="1" width="4.5703125" customWidth="1"/>
    <col min="2" max="2" width="2.5703125" customWidth="1"/>
    <col min="3" max="3" width="15.5703125" customWidth="1"/>
    <col min="4" max="4" width="10.5703125" customWidth="1"/>
    <col min="5" max="5" width="7.5703125" customWidth="1"/>
    <col min="6" max="7" width="10.5703125" customWidth="1"/>
    <col min="8" max="8" width="7.5703125" customWidth="1"/>
    <col min="9" max="10" width="10.5703125" customWidth="1"/>
    <col min="11" max="11" width="7.5703125" customWidth="1"/>
    <col min="12" max="13" width="10.5703125" customWidth="1"/>
    <col min="14" max="14" width="7.5703125" customWidth="1"/>
    <col min="15" max="15" width="10.5703125" customWidth="1"/>
    <col min="16" max="16" width="2.5703125" customWidth="1"/>
    <col min="18" max="18" width="2.5703125" customWidth="1"/>
    <col min="19" max="19" width="11.7109375" customWidth="1"/>
    <col min="20" max="27" width="14.5703125" customWidth="1"/>
    <col min="28" max="28" width="2.5703125" customWidth="1"/>
    <col min="30" max="30" width="18.85546875" style="207" bestFit="1" customWidth="1"/>
    <col min="31" max="31" width="10.7109375" style="207"/>
  </cols>
  <sheetData>
    <row r="1" spans="1:31" ht="15" customHeight="1" x14ac:dyDescent="0.25">
      <c r="A1" s="173">
        <v>9</v>
      </c>
      <c r="C1" s="207"/>
      <c r="D1" s="207">
        <f>+A1</f>
        <v>9</v>
      </c>
      <c r="E1" s="207"/>
      <c r="F1" s="207"/>
      <c r="G1" s="207">
        <f>+D1+1</f>
        <v>10</v>
      </c>
      <c r="H1" s="207"/>
      <c r="I1" s="207"/>
      <c r="J1" s="207">
        <f t="shared" ref="J1" si="0">+G1+1</f>
        <v>11</v>
      </c>
      <c r="K1" s="207"/>
      <c r="L1" s="207"/>
      <c r="M1" s="207">
        <f t="shared" ref="M1" si="1">+J1+1</f>
        <v>12</v>
      </c>
      <c r="S1" s="176" t="s">
        <v>60</v>
      </c>
      <c r="T1" s="208"/>
      <c r="U1" s="208"/>
      <c r="V1" s="208"/>
      <c r="W1" s="208"/>
      <c r="X1" s="208"/>
      <c r="Y1" s="208"/>
      <c r="Z1" s="208"/>
      <c r="AA1" s="208"/>
      <c r="AD1" s="207" t="s">
        <v>174</v>
      </c>
      <c r="AE1" s="207">
        <v>4</v>
      </c>
    </row>
    <row r="2" spans="1:31" ht="15" customHeight="1" thickBot="1" x14ac:dyDescent="0.3">
      <c r="C2" s="207"/>
      <c r="D2" s="207"/>
      <c r="E2" s="207"/>
      <c r="F2" s="207"/>
      <c r="G2" s="207"/>
      <c r="H2" s="207"/>
      <c r="I2" s="207"/>
      <c r="J2" s="207"/>
      <c r="K2" s="207"/>
      <c r="L2" s="207"/>
      <c r="M2" s="207"/>
      <c r="AD2" s="207" t="s">
        <v>60</v>
      </c>
      <c r="AE2" s="207">
        <v>8</v>
      </c>
    </row>
    <row r="3" spans="1:31" ht="15" customHeight="1" thickBot="1" x14ac:dyDescent="0.3">
      <c r="B3" s="209"/>
      <c r="C3" s="210"/>
      <c r="D3" s="210"/>
      <c r="E3" s="210"/>
      <c r="F3" s="210"/>
      <c r="G3" s="210"/>
      <c r="H3" s="210"/>
      <c r="I3" s="210"/>
      <c r="J3" s="210"/>
      <c r="K3" s="210"/>
      <c r="L3" s="210"/>
      <c r="M3" s="210"/>
      <c r="N3" s="210"/>
      <c r="O3" s="210"/>
      <c r="P3" s="211"/>
      <c r="R3" s="209"/>
      <c r="S3" s="212"/>
      <c r="T3" s="213"/>
      <c r="U3" s="213"/>
      <c r="V3" s="213"/>
      <c r="W3" s="213"/>
      <c r="X3" s="213"/>
      <c r="Y3" s="213"/>
      <c r="Z3" s="213"/>
      <c r="AA3" s="213"/>
      <c r="AB3" s="211"/>
      <c r="AD3" s="207" t="s">
        <v>64</v>
      </c>
      <c r="AE3" s="207">
        <v>4</v>
      </c>
    </row>
    <row r="4" spans="1:31" ht="38.65" customHeight="1" x14ac:dyDescent="0.25">
      <c r="B4" s="214"/>
      <c r="C4" s="290" t="s">
        <v>191</v>
      </c>
      <c r="D4" s="291"/>
      <c r="E4" s="291"/>
      <c r="F4" s="291"/>
      <c r="G4" s="291"/>
      <c r="H4" s="291"/>
      <c r="I4" s="291"/>
      <c r="J4" s="291"/>
      <c r="K4" s="291"/>
      <c r="L4" s="291"/>
      <c r="M4" s="291"/>
      <c r="N4" s="291"/>
      <c r="O4" s="292"/>
      <c r="P4" s="123"/>
      <c r="R4" s="214"/>
      <c r="S4" s="293" t="s">
        <v>175</v>
      </c>
      <c r="T4" s="294"/>
      <c r="U4" s="294"/>
      <c r="V4" s="294"/>
      <c r="W4" s="294"/>
      <c r="X4" s="294"/>
      <c r="Y4" s="294"/>
      <c r="Z4" s="294"/>
      <c r="AA4" s="295"/>
      <c r="AB4" s="123"/>
      <c r="AD4" s="207" t="s">
        <v>11</v>
      </c>
      <c r="AE4" s="207">
        <v>3</v>
      </c>
    </row>
    <row r="5" spans="1:31" ht="20.100000000000001" customHeight="1" x14ac:dyDescent="0.25">
      <c r="B5" s="214"/>
      <c r="C5" s="146"/>
      <c r="D5" s="296" t="str">
        <f>"Grupo "&amp;VLOOKUP(D1,Aux!$F:$O,8,0)</f>
        <v>Grupo A</v>
      </c>
      <c r="E5" s="297"/>
      <c r="F5" s="298"/>
      <c r="G5" s="296" t="str">
        <f>"Grupo "&amp;VLOOKUP(G1,Aux!$F:$O,8,0)</f>
        <v>Grupo A</v>
      </c>
      <c r="H5" s="297"/>
      <c r="I5" s="298"/>
      <c r="J5" s="296" t="str">
        <f>"Grupo "&amp;VLOOKUP(J1,Aux!$F:$O,8,0)</f>
        <v>Grupo B</v>
      </c>
      <c r="K5" s="297"/>
      <c r="L5" s="298"/>
      <c r="M5" s="296" t="str">
        <f>"Grupo "&amp;VLOOKUP(M1,Aux!$F:$O,8,0)</f>
        <v>Grupo B</v>
      </c>
      <c r="N5" s="297"/>
      <c r="O5" s="298"/>
      <c r="P5" s="123"/>
      <c r="R5" s="214"/>
      <c r="S5" s="215"/>
      <c r="T5" s="216" t="str" cm="1">
        <f t="array" ref="T5:AA5">S1&amp;_xlfn.SEQUENCE(1,VLOOKUP(S1,$AD$1:$AE$5,2,0))</f>
        <v>Cuartos1</v>
      </c>
      <c r="U5" s="216" t="str">
        <v>Cuartos2</v>
      </c>
      <c r="V5" s="216" t="str">
        <v>Cuartos3</v>
      </c>
      <c r="W5" s="216" t="str">
        <v>Cuartos4</v>
      </c>
      <c r="X5" s="216" t="str">
        <v>Cuartos5</v>
      </c>
      <c r="Y5" s="216" t="str">
        <v>Cuartos6</v>
      </c>
      <c r="Z5" s="216" t="str">
        <v>Cuartos7</v>
      </c>
      <c r="AA5" s="216" t="str">
        <v>Cuartos8</v>
      </c>
      <c r="AB5" s="123"/>
      <c r="AD5" s="207" t="s">
        <v>94</v>
      </c>
      <c r="AE5" s="207">
        <v>1</v>
      </c>
    </row>
    <row r="6" spans="1:31" ht="20.100000000000001" customHeight="1" x14ac:dyDescent="0.25">
      <c r="B6" s="214"/>
      <c r="C6" s="146"/>
      <c r="D6" s="299" t="str">
        <f>VLOOKUP(D1,Aux!$F:$O,5,0)</f>
        <v>Perú</v>
      </c>
      <c r="E6" s="217">
        <f>VLOOKUP(D1,Aux!$F:$O,3,0)</f>
        <v>45468.708333333336</v>
      </c>
      <c r="F6" s="299" t="str">
        <f>VLOOKUP(D1,Aux!$F:$O,6,0)</f>
        <v>Canadá</v>
      </c>
      <c r="G6" s="299" t="str">
        <f>VLOOKUP(G1,Aux!$F:$O,5,0)</f>
        <v>Chile</v>
      </c>
      <c r="H6" s="217">
        <f>VLOOKUP(G1,Aux!$F:$O,3,0)</f>
        <v>45468.875</v>
      </c>
      <c r="I6" s="299" t="str">
        <f>VLOOKUP(G1,Aux!$F:$O,6,0)</f>
        <v>Argentina</v>
      </c>
      <c r="J6" s="299" t="str">
        <f>VLOOKUP(J1,Aux!$F:$O,5,0)</f>
        <v>Ecuador</v>
      </c>
      <c r="K6" s="217">
        <f>VLOOKUP(J1,Aux!$F:$O,3,0)</f>
        <v>45469.625</v>
      </c>
      <c r="L6" s="299" t="str">
        <f>VLOOKUP(J1,Aux!$F:$O,6,0)</f>
        <v>Jamaica</v>
      </c>
      <c r="M6" s="299" t="str">
        <f>VLOOKUP(M1,Aux!$F:$O,5,0)</f>
        <v>Venezuela</v>
      </c>
      <c r="N6" s="217">
        <f>VLOOKUP(M1,Aux!$F:$O,3,0)</f>
        <v>45469.75</v>
      </c>
      <c r="O6" s="299" t="str">
        <f>VLOOKUP(M1,Aux!$F:$O,6,0)</f>
        <v>México</v>
      </c>
      <c r="P6" s="123"/>
      <c r="R6" s="214"/>
      <c r="S6" s="218" t="str">
        <f ca="1">IF(ClasificaciónPorra!D5=0,"",ClasificaciónPorra!D5)</f>
        <v xml:space="preserve">Luis Rondón </v>
      </c>
      <c r="T6" s="171" t="str" cm="1">
        <f t="array" aca="1" ref="T6" ca="1">IF(OR(T$5="",$S6=""),"",IFERROR(INDEX(TotalApuestas!$A$1:$GL$50000,MATCH(Seguimiento!$S6,TotalApuestas!$B$1:$B$50000,0),MATCH("Equipos"&amp;Seguimiento!$S$1,Resultado!$4:$4,0)+COLUMNS($T$1:T$1)-1),0))</f>
        <v>Argentina</v>
      </c>
      <c r="U6" s="171" t="str" cm="1">
        <f t="array" aca="1" ref="U6" ca="1">IF(OR(U$5="",$S6=""),"",IFERROR(INDEX(TotalApuestas!$A$1:$GL$50000,MATCH(Seguimiento!$S6,TotalApuestas!$B$1:$B$50000,0),MATCH("Equipos"&amp;Seguimiento!$S$1,Resultado!$4:$4,0)+COLUMNS($T$1:U$1)-1),0))</f>
        <v>Ecuador</v>
      </c>
      <c r="V6" s="171" t="str" cm="1">
        <f t="array" aca="1" ref="V6" ca="1">IF(OR(V$5="",$S6=""),"",IFERROR(INDEX(TotalApuestas!$A$1:$GL$50000,MATCH(Seguimiento!$S6,TotalApuestas!$B$1:$B$50000,0),MATCH("Equipos"&amp;Seguimiento!$S$1,Resultado!$4:$4,0)+COLUMNS($T$1:V$1)-1),0))</f>
        <v>Venezuela</v>
      </c>
      <c r="W6" s="171" t="str" cm="1">
        <f t="array" aca="1" ref="W6" ca="1">IF(OR(W$5="",$S6=""),"",IFERROR(INDEX(TotalApuestas!$A$1:$GL$50000,MATCH(Seguimiento!$S6,TotalApuestas!$B$1:$B$50000,0),MATCH("Equipos"&amp;Seguimiento!$S$1,Resultado!$4:$4,0)+COLUMNS($T$1:W$1)-1),0))</f>
        <v>Canadá</v>
      </c>
      <c r="X6" s="171" t="str" cm="1">
        <f t="array" aca="1" ref="X6" ca="1">IF(OR(X$5="",$S6=""),"",IFERROR(INDEX(TotalApuestas!$A$1:$GL$50000,MATCH(Seguimiento!$S6,TotalApuestas!$B$1:$B$50000,0),MATCH("Equipos"&amp;Seguimiento!$S$1,Resultado!$4:$4,0)+COLUMNS($T$1:X$1)-1),0))</f>
        <v>Brasil</v>
      </c>
      <c r="Y6" s="171" t="str" cm="1">
        <f t="array" aca="1" ref="Y6" ca="1">IF(OR(Y$5="",$S6=""),"",IFERROR(INDEX(TotalApuestas!$A$1:$GL$50000,MATCH(Seguimiento!$S6,TotalApuestas!$B$1:$B$50000,0),MATCH("Equipos"&amp;Seguimiento!$S$1,Resultado!$4:$4,0)+COLUMNS($T$1:Y$1)-1),0))</f>
        <v>Estados Unidos</v>
      </c>
      <c r="Z6" s="171" t="str" cm="1">
        <f t="array" aca="1" ref="Z6" ca="1">IF(OR(Z$5="",$S6=""),"",IFERROR(INDEX(TotalApuestas!$A$1:$GL$50000,MATCH(Seguimiento!$S6,TotalApuestas!$B$1:$B$50000,0),MATCH("Equipos"&amp;Seguimiento!$S$1,Resultado!$4:$4,0)+COLUMNS($T$1:Z$1)-1),0))</f>
        <v>Uruguay</v>
      </c>
      <c r="AA6" s="219" t="str" cm="1">
        <f t="array" aca="1" ref="AA6" ca="1">IF(OR(AA$5="",$S6=""),"",IFERROR(INDEX(TotalApuestas!$A$1:$GL$50000,MATCH(Seguimiento!$S6,TotalApuestas!$B$1:$B$50000,0),MATCH("Equipos"&amp;Seguimiento!$S$1,Resultado!$4:$4,0)+COLUMNS($T$1:AA$1)-1),0))</f>
        <v>Colombia</v>
      </c>
      <c r="AB6" s="123"/>
      <c r="AD6"/>
      <c r="AE6"/>
    </row>
    <row r="7" spans="1:31" ht="20.100000000000001" customHeight="1" x14ac:dyDescent="0.25">
      <c r="B7" s="214"/>
      <c r="C7" s="146"/>
      <c r="D7" s="299"/>
      <c r="E7" s="220">
        <f>+E6</f>
        <v>45468.708333333336</v>
      </c>
      <c r="F7" s="299"/>
      <c r="G7" s="299"/>
      <c r="H7" s="220">
        <f>+H6</f>
        <v>45468.875</v>
      </c>
      <c r="I7" s="299"/>
      <c r="J7" s="299"/>
      <c r="K7" s="220">
        <f>+K6</f>
        <v>45469.625</v>
      </c>
      <c r="L7" s="299"/>
      <c r="M7" s="299"/>
      <c r="N7" s="220">
        <f>+N6</f>
        <v>45469.75</v>
      </c>
      <c r="O7" s="299"/>
      <c r="P7" s="123"/>
      <c r="R7" s="214"/>
      <c r="S7" s="218" t="str">
        <f ca="1">IF(ClasificaciónPorra!D6=0,"",ClasificaciónPorra!D6)</f>
        <v>Leiner</v>
      </c>
      <c r="T7" s="171" t="str" cm="1">
        <f t="array" aca="1" ref="T7" ca="1">IF(OR(T$5="",$S7=""),"",IFERROR(INDEX(TotalApuestas!$A$1:$GL$50000,MATCH(Seguimiento!$S7,TotalApuestas!$B$1:$B$50000,0),MATCH("Equipos"&amp;Seguimiento!$S$1,Resultado!$4:$4,0)+COLUMNS($T$1:T$1)-1),0))</f>
        <v>Argentina</v>
      </c>
      <c r="U7" s="171" t="str" cm="1">
        <f t="array" aca="1" ref="U7" ca="1">IF(OR(U$5="",$S7=""),"",IFERROR(INDEX(TotalApuestas!$A$1:$GL$50000,MATCH(Seguimiento!$S7,TotalApuestas!$B$1:$B$50000,0),MATCH("Equipos"&amp;Seguimiento!$S$1,Resultado!$4:$4,0)+COLUMNS($T$1:U$1)-1),0))</f>
        <v>Ecuador</v>
      </c>
      <c r="V7" s="171" t="str" cm="1">
        <f t="array" aca="1" ref="V7" ca="1">IF(OR(V$5="",$S7=""),"",IFERROR(INDEX(TotalApuestas!$A$1:$GL$50000,MATCH(Seguimiento!$S7,TotalApuestas!$B$1:$B$50000,0),MATCH("Equipos"&amp;Seguimiento!$S$1,Resultado!$4:$4,0)+COLUMNS($T$1:V$1)-1),0))</f>
        <v>Venezuela</v>
      </c>
      <c r="W7" s="171" t="str" cm="1">
        <f t="array" aca="1" ref="W7" ca="1">IF(OR(W$5="",$S7=""),"",IFERROR(INDEX(TotalApuestas!$A$1:$GL$50000,MATCH(Seguimiento!$S7,TotalApuestas!$B$1:$B$50000,0),MATCH("Equipos"&amp;Seguimiento!$S$1,Resultado!$4:$4,0)+COLUMNS($T$1:W$1)-1),0))</f>
        <v>Chile</v>
      </c>
      <c r="X7" s="171" t="str" cm="1">
        <f t="array" aca="1" ref="X7" ca="1">IF(OR(X$5="",$S7=""),"",IFERROR(INDEX(TotalApuestas!$A$1:$GL$50000,MATCH(Seguimiento!$S7,TotalApuestas!$B$1:$B$50000,0),MATCH("Equipos"&amp;Seguimiento!$S$1,Resultado!$4:$4,0)+COLUMNS($T$1:X$1)-1),0))</f>
        <v>Colombia</v>
      </c>
      <c r="Y7" s="171" t="str" cm="1">
        <f t="array" aca="1" ref="Y7" ca="1">IF(OR(Y$5="",$S7=""),"",IFERROR(INDEX(TotalApuestas!$A$1:$GL$50000,MATCH(Seguimiento!$S7,TotalApuestas!$B$1:$B$50000,0),MATCH("Equipos"&amp;Seguimiento!$S$1,Resultado!$4:$4,0)+COLUMNS($T$1:Y$1)-1),0))</f>
        <v>Estados Unidos</v>
      </c>
      <c r="Z7" s="171" t="str" cm="1">
        <f t="array" aca="1" ref="Z7" ca="1">IF(OR(Z$5="",$S7=""),"",IFERROR(INDEX(TotalApuestas!$A$1:$GL$50000,MATCH(Seguimiento!$S7,TotalApuestas!$B$1:$B$50000,0),MATCH("Equipos"&amp;Seguimiento!$S$1,Resultado!$4:$4,0)+COLUMNS($T$1:Z$1)-1),0))</f>
        <v>Uruguay</v>
      </c>
      <c r="AA7" s="219" t="str" cm="1">
        <f t="array" aca="1" ref="AA7" ca="1">IF(OR(AA$5="",$S7=""),"",IFERROR(INDEX(TotalApuestas!$A$1:$GL$50000,MATCH(Seguimiento!$S7,TotalApuestas!$B$1:$B$50000,0),MATCH("Equipos"&amp;Seguimiento!$S$1,Resultado!$4:$4,0)+COLUMNS($T$1:AA$1)-1),0))</f>
        <v>Brasil</v>
      </c>
      <c r="AB7" s="123"/>
      <c r="AD7"/>
      <c r="AE7"/>
    </row>
    <row r="8" spans="1:31" ht="15" customHeight="1" thickBot="1" x14ac:dyDescent="0.3">
      <c r="B8" s="214"/>
      <c r="C8" s="112" t="s">
        <v>99</v>
      </c>
      <c r="D8" s="221">
        <f ca="1">VLOOKUP(D1,Aux!$F:$O,9,0)</f>
        <v>0</v>
      </c>
      <c r="E8" s="222">
        <f ca="1">+IF(D8="","",IF(D8&gt;F8,1,IF(D8=F8,"X",2)))</f>
        <v>2</v>
      </c>
      <c r="F8" s="223">
        <f ca="1">VLOOKUP(D1,Aux!$F:$O,10,0)</f>
        <v>1</v>
      </c>
      <c r="G8" s="221">
        <f ca="1">VLOOKUP(G1,Aux!$F:$O,9,0)</f>
        <v>0</v>
      </c>
      <c r="H8" s="222">
        <f ca="1">+IF(G8="","",IF(G8&gt;I8,1,IF(G8=I8,"X",2)))</f>
        <v>2</v>
      </c>
      <c r="I8" s="223">
        <f ca="1">VLOOKUP(G1,Aux!$F:$O,10,0)</f>
        <v>1</v>
      </c>
      <c r="J8" s="221">
        <f ca="1">VLOOKUP(J1,Aux!$F:$O,9,0)</f>
        <v>3</v>
      </c>
      <c r="K8" s="222">
        <f ca="1">+IF(J8="","",IF(J8&gt;L8,1,IF(J8=L8,"X",2)))</f>
        <v>1</v>
      </c>
      <c r="L8" s="223">
        <f ca="1">VLOOKUP(J1,Aux!$F:$O,10,0)</f>
        <v>1</v>
      </c>
      <c r="M8" s="221">
        <f ca="1">VLOOKUP(M1,Aux!$F:$O,9,0)</f>
        <v>1</v>
      </c>
      <c r="N8" s="222">
        <f ca="1">+IF(M8="","",IF(M8&gt;O8,1,IF(M8=O8,"X",2)))</f>
        <v>1</v>
      </c>
      <c r="O8" s="223">
        <f ca="1">VLOOKUP(M1,Aux!$F:$O,10,0)</f>
        <v>0</v>
      </c>
      <c r="P8" s="123"/>
      <c r="R8" s="214"/>
      <c r="S8" s="218" t="str">
        <f ca="1">IF(ClasificaciónPorra!D7=0,"",ClasificaciónPorra!D7)</f>
        <v>Moises</v>
      </c>
      <c r="T8" s="171" t="str" cm="1">
        <f t="array" aca="1" ref="T8" ca="1">IF(OR(T$5="",$S8=""),"",IFERROR(INDEX(TotalApuestas!$A$1:$GL$50000,MATCH(Seguimiento!$S8,TotalApuestas!$B$1:$B$50000,0),MATCH("Equipos"&amp;Seguimiento!$S$1,Resultado!$4:$4,0)+COLUMNS($T$1:T$1)-1),0))</f>
        <v>Argentina</v>
      </c>
      <c r="U8" s="171" t="str" cm="1">
        <f t="array" aca="1" ref="U8" ca="1">IF(OR(U$5="",$S8=""),"",IFERROR(INDEX(TotalApuestas!$A$1:$GL$50000,MATCH(Seguimiento!$S8,TotalApuestas!$B$1:$B$50000,0),MATCH("Equipos"&amp;Seguimiento!$S$1,Resultado!$4:$4,0)+COLUMNS($T$1:U$1)-1),0))</f>
        <v>Venezuela</v>
      </c>
      <c r="V8" s="171" t="str" cm="1">
        <f t="array" aca="1" ref="V8" ca="1">IF(OR(V$5="",$S8=""),"",IFERROR(INDEX(TotalApuestas!$A$1:$GL$50000,MATCH(Seguimiento!$S8,TotalApuestas!$B$1:$B$50000,0),MATCH("Equipos"&amp;Seguimiento!$S$1,Resultado!$4:$4,0)+COLUMNS($T$1:V$1)-1),0))</f>
        <v>Ecuador</v>
      </c>
      <c r="W8" s="171" t="str" cm="1">
        <f t="array" aca="1" ref="W8" ca="1">IF(OR(W$5="",$S8=""),"",IFERROR(INDEX(TotalApuestas!$A$1:$GL$50000,MATCH(Seguimiento!$S8,TotalApuestas!$B$1:$B$50000,0),MATCH("Equipos"&amp;Seguimiento!$S$1,Resultado!$4:$4,0)+COLUMNS($T$1:W$1)-1),0))</f>
        <v>Canadá</v>
      </c>
      <c r="X8" s="171" t="str" cm="1">
        <f t="array" aca="1" ref="X8" ca="1">IF(OR(X$5="",$S8=""),"",IFERROR(INDEX(TotalApuestas!$A$1:$GL$50000,MATCH(Seguimiento!$S8,TotalApuestas!$B$1:$B$50000,0),MATCH("Equipos"&amp;Seguimiento!$S$1,Resultado!$4:$4,0)+COLUMNS($T$1:X$1)-1),0))</f>
        <v>Brasil</v>
      </c>
      <c r="Y8" s="171" t="str" cm="1">
        <f t="array" aca="1" ref="Y8" ca="1">IF(OR(Y$5="",$S8=""),"",IFERROR(INDEX(TotalApuestas!$A$1:$GL$50000,MATCH(Seguimiento!$S8,TotalApuestas!$B$1:$B$50000,0),MATCH("Equipos"&amp;Seguimiento!$S$1,Resultado!$4:$4,0)+COLUMNS($T$1:Y$1)-1),0))</f>
        <v>Estados Unidos</v>
      </c>
      <c r="Z8" s="171" t="str" cm="1">
        <f t="array" aca="1" ref="Z8" ca="1">IF(OR(Z$5="",$S8=""),"",IFERROR(INDEX(TotalApuestas!$A$1:$GL$50000,MATCH(Seguimiento!$S8,TotalApuestas!$B$1:$B$50000,0),MATCH("Equipos"&amp;Seguimiento!$S$1,Resultado!$4:$4,0)+COLUMNS($T$1:Z$1)-1),0))</f>
        <v>Uruguay</v>
      </c>
      <c r="AA8" s="219" t="str" cm="1">
        <f t="array" aca="1" ref="AA8" ca="1">IF(OR(AA$5="",$S8=""),"",IFERROR(INDEX(TotalApuestas!$A$1:$GL$50000,MATCH(Seguimiento!$S8,TotalApuestas!$B$1:$B$50000,0),MATCH("Equipos"&amp;Seguimiento!$S$1,Resultado!$4:$4,0)+COLUMNS($T$1:AA$1)-1),0))</f>
        <v>Colombia</v>
      </c>
      <c r="AB8" s="123"/>
      <c r="AD8"/>
      <c r="AE8"/>
    </row>
    <row r="9" spans="1:31" ht="15" customHeight="1" x14ac:dyDescent="0.25">
      <c r="B9" s="214"/>
      <c r="P9" s="123"/>
      <c r="R9" s="214"/>
      <c r="S9" s="218" t="str">
        <f ca="1">IF(ClasificaciónPorra!D8=0,"",ClasificaciónPorra!D8)</f>
        <v>YUTA</v>
      </c>
      <c r="T9" s="171" t="str" cm="1">
        <f t="array" aca="1" ref="T9" ca="1">IF(OR(T$5="",$S9=""),"",IFERROR(INDEX(TotalApuestas!$A$1:$GL$50000,MATCH(Seguimiento!$S9,TotalApuestas!$B$1:$B$50000,0),MATCH("Equipos"&amp;Seguimiento!$S$1,Resultado!$4:$4,0)+COLUMNS($T$1:T$1)-1),0))</f>
        <v>Argentina</v>
      </c>
      <c r="U9" s="171" t="str" cm="1">
        <f t="array" aca="1" ref="U9" ca="1">IF(OR(U$5="",$S9=""),"",IFERROR(INDEX(TotalApuestas!$A$1:$GL$50000,MATCH(Seguimiento!$S9,TotalApuestas!$B$1:$B$50000,0),MATCH("Equipos"&amp;Seguimiento!$S$1,Resultado!$4:$4,0)+COLUMNS($T$1:U$1)-1),0))</f>
        <v>Venezuela</v>
      </c>
      <c r="V9" s="171" t="str" cm="1">
        <f t="array" aca="1" ref="V9" ca="1">IF(OR(V$5="",$S9=""),"",IFERROR(INDEX(TotalApuestas!$A$1:$GL$50000,MATCH(Seguimiento!$S9,TotalApuestas!$B$1:$B$50000,0),MATCH("Equipos"&amp;Seguimiento!$S$1,Resultado!$4:$4,0)+COLUMNS($T$1:V$1)-1),0))</f>
        <v>Ecuador</v>
      </c>
      <c r="W9" s="171" t="str" cm="1">
        <f t="array" aca="1" ref="W9" ca="1">IF(OR(W$5="",$S9=""),"",IFERROR(INDEX(TotalApuestas!$A$1:$GL$50000,MATCH(Seguimiento!$S9,TotalApuestas!$B$1:$B$50000,0),MATCH("Equipos"&amp;Seguimiento!$S$1,Resultado!$4:$4,0)+COLUMNS($T$1:W$1)-1),0))</f>
        <v>Chile</v>
      </c>
      <c r="X9" s="171" t="str" cm="1">
        <f t="array" aca="1" ref="X9" ca="1">IF(OR(X$5="",$S9=""),"",IFERROR(INDEX(TotalApuestas!$A$1:$GL$50000,MATCH(Seguimiento!$S9,TotalApuestas!$B$1:$B$50000,0),MATCH("Equipos"&amp;Seguimiento!$S$1,Resultado!$4:$4,0)+COLUMNS($T$1:X$1)-1),0))</f>
        <v>Brasil</v>
      </c>
      <c r="Y9" s="171" t="str" cm="1">
        <f t="array" aca="1" ref="Y9" ca="1">IF(OR(Y$5="",$S9=""),"",IFERROR(INDEX(TotalApuestas!$A$1:$GL$50000,MATCH(Seguimiento!$S9,TotalApuestas!$B$1:$B$50000,0),MATCH("Equipos"&amp;Seguimiento!$S$1,Resultado!$4:$4,0)+COLUMNS($T$1:Y$1)-1),0))</f>
        <v>Estados Unidos</v>
      </c>
      <c r="Z9" s="171" t="str" cm="1">
        <f t="array" aca="1" ref="Z9" ca="1">IF(OR(Z$5="",$S9=""),"",IFERROR(INDEX(TotalApuestas!$A$1:$GL$50000,MATCH(Seguimiento!$S9,TotalApuestas!$B$1:$B$50000,0),MATCH("Equipos"&amp;Seguimiento!$S$1,Resultado!$4:$4,0)+COLUMNS($T$1:Z$1)-1),0))</f>
        <v>Uruguay</v>
      </c>
      <c r="AA9" s="219" t="str" cm="1">
        <f t="array" aca="1" ref="AA9" ca="1">IF(OR(AA$5="",$S9=""),"",IFERROR(INDEX(TotalApuestas!$A$1:$GL$50000,MATCH(Seguimiento!$S9,TotalApuestas!$B$1:$B$50000,0),MATCH("Equipos"&amp;Seguimiento!$S$1,Resultado!$4:$4,0)+COLUMNS($T$1:AA$1)-1),0))</f>
        <v>Colombia</v>
      </c>
      <c r="AB9" s="123"/>
      <c r="AD9"/>
      <c r="AE9"/>
    </row>
    <row r="10" spans="1:31" ht="15" customHeight="1" x14ac:dyDescent="0.25">
      <c r="B10" s="214"/>
      <c r="C10" s="224" t="str">
        <f ca="1">IF(ClasificaciónPorra!D5=0,"",ClasificaciónPorra!D5)</f>
        <v xml:space="preserve">Luis Rondón </v>
      </c>
      <c r="D10" s="225">
        <f ca="1">IF($C10="","",INDEX(TotalApuestas!$A$1:$GL$50000,MATCH(Seguimiento!$C10,TotalApuestas!$B$1:$B$50000,0),MATCH(Seguimiento!D$1,Resultado!$2:$2,0)))</f>
        <v>1</v>
      </c>
      <c r="E10" s="226">
        <f t="shared" ref="E10" ca="1" si="2">+IF(D10="","",IF(D10&gt;F10,1,IF(D10=F10,"X",2)))</f>
        <v>2</v>
      </c>
      <c r="F10" s="225" cm="1">
        <f t="array" aca="1" ref="F10" ca="1">IF($C10="","",INDEX(TotalApuestas!$A$1:$GL$50000,MATCH(Seguimiento!$C10,TotalApuestas!$B$1:$B$50000,0),MATCH(Seguimiento!D$1,Resultado!$2:$2,0)+1))</f>
        <v>2</v>
      </c>
      <c r="G10" s="227">
        <f ca="1">IF($C10="","",INDEX(TotalApuestas!$A$1:$GL$50000,MATCH(Seguimiento!$C10,TotalApuestas!$B$1:$B$50000,0),MATCH(Seguimiento!G$1,Resultado!$2:$2,0)))</f>
        <v>1</v>
      </c>
      <c r="H10" s="226">
        <f t="shared" ref="H10" ca="1" si="3">+IF(G10="","",IF(G10&gt;I10,1,IF(G10=I10,"X",2)))</f>
        <v>2</v>
      </c>
      <c r="I10" s="228" cm="1">
        <f t="array" aca="1" ref="I10" ca="1">IF($C10="","",INDEX(TotalApuestas!$A$1:$GL$50000,MATCH(Seguimiento!$C10,TotalApuestas!$B$1:$B$50000,0),MATCH(Seguimiento!G$1,Resultado!$2:$2,0)+1))</f>
        <v>2</v>
      </c>
      <c r="J10" s="225">
        <f ca="1">IF($C10="","",INDEX(TotalApuestas!$A$1:$GL$50000,MATCH(Seguimiento!$C10,TotalApuestas!$B$1:$B$50000,0),MATCH(Seguimiento!J$1,Resultado!$2:$2,0)))</f>
        <v>2</v>
      </c>
      <c r="K10" s="226">
        <f t="shared" ref="K10" ca="1" si="4">+IF(J10="","",IF(J10&gt;L10,1,IF(J10=L10,"X",2)))</f>
        <v>1</v>
      </c>
      <c r="L10" s="225" cm="1">
        <f t="array" aca="1" ref="L10" ca="1">IF($C10="","",INDEX(TotalApuestas!$A$1:$GL$50000,MATCH(Seguimiento!$C10,TotalApuestas!$B$1:$B$50000,0),MATCH(Seguimiento!J$1,Resultado!$2:$2,0)+1))</f>
        <v>0</v>
      </c>
      <c r="M10" s="227">
        <f ca="1">IF($C10="","",INDEX(TotalApuestas!$A$1:$GL$50000,MATCH(Seguimiento!$C10,TotalApuestas!$B$1:$B$50000,0),MATCH(Seguimiento!M$1,Resultado!$2:$2,0)))</f>
        <v>1</v>
      </c>
      <c r="N10" s="226">
        <f t="shared" ref="N10" ca="1" si="5">+IF(M10="","",IF(M10&gt;O10,1,IF(M10=O10,"X",2)))</f>
        <v>1</v>
      </c>
      <c r="O10" s="228" cm="1">
        <f t="array" aca="1" ref="O10" ca="1">IF($C10="","",INDEX(TotalApuestas!$A$1:$GL$50000,MATCH(Seguimiento!$C10,TotalApuestas!$B$1:$B$50000,0),MATCH(Seguimiento!M$1,Resultado!$2:$2,0)+1))</f>
        <v>0</v>
      </c>
      <c r="P10" s="123"/>
      <c r="R10" s="214"/>
      <c r="S10" s="218" t="str">
        <f ca="1">IF(ClasificaciónPorra!D9=0,"",ClasificaciónPorra!D9)</f>
        <v xml:space="preserve">  German Rodriguez</v>
      </c>
      <c r="T10" s="171" t="str" cm="1">
        <f t="array" aca="1" ref="T10" ca="1">IF(OR(T$5="",$S10=""),"",IFERROR(INDEX(TotalApuestas!$A$1:$GL$50000,MATCH(Seguimiento!$S10,TotalApuestas!$B$1:$B$50000,0),MATCH("Equipos"&amp;Seguimiento!$S$1,Resultado!$4:$4,0)+COLUMNS($T$1:T$1)-1),0))</f>
        <v>Argentina</v>
      </c>
      <c r="U10" s="171" t="str" cm="1">
        <f t="array" aca="1" ref="U10" ca="1">IF(OR(U$5="",$S10=""),"",IFERROR(INDEX(TotalApuestas!$A$1:$GL$50000,MATCH(Seguimiento!$S10,TotalApuestas!$B$1:$B$50000,0),MATCH("Equipos"&amp;Seguimiento!$S$1,Resultado!$4:$4,0)+COLUMNS($T$1:U$1)-1),0))</f>
        <v>Venezuela</v>
      </c>
      <c r="V10" s="171" t="str" cm="1">
        <f t="array" aca="1" ref="V10" ca="1">IF(OR(V$5="",$S10=""),"",IFERROR(INDEX(TotalApuestas!$A$1:$GL$50000,MATCH(Seguimiento!$S10,TotalApuestas!$B$1:$B$50000,0),MATCH("Equipos"&amp;Seguimiento!$S$1,Resultado!$4:$4,0)+COLUMNS($T$1:V$1)-1),0))</f>
        <v>Ecuador</v>
      </c>
      <c r="W10" s="171" t="str" cm="1">
        <f t="array" aca="1" ref="W10" ca="1">IF(OR(W$5="",$S10=""),"",IFERROR(INDEX(TotalApuestas!$A$1:$GL$50000,MATCH(Seguimiento!$S10,TotalApuestas!$B$1:$B$50000,0),MATCH("Equipos"&amp;Seguimiento!$S$1,Resultado!$4:$4,0)+COLUMNS($T$1:W$1)-1),0))</f>
        <v>Chile</v>
      </c>
      <c r="X10" s="171" t="str" cm="1">
        <f t="array" aca="1" ref="X10" ca="1">IF(OR(X$5="",$S10=""),"",IFERROR(INDEX(TotalApuestas!$A$1:$GL$50000,MATCH(Seguimiento!$S10,TotalApuestas!$B$1:$B$50000,0),MATCH("Equipos"&amp;Seguimiento!$S$1,Resultado!$4:$4,0)+COLUMNS($T$1:X$1)-1),0))</f>
        <v>Colombia</v>
      </c>
      <c r="Y10" s="171" t="str" cm="1">
        <f t="array" aca="1" ref="Y10" ca="1">IF(OR(Y$5="",$S10=""),"",IFERROR(INDEX(TotalApuestas!$A$1:$GL$50000,MATCH(Seguimiento!$S10,TotalApuestas!$B$1:$B$50000,0),MATCH("Equipos"&amp;Seguimiento!$S$1,Resultado!$4:$4,0)+COLUMNS($T$1:Y$1)-1),0))</f>
        <v>Estados Unidos</v>
      </c>
      <c r="Z10" s="171" t="str" cm="1">
        <f t="array" aca="1" ref="Z10" ca="1">IF(OR(Z$5="",$S10=""),"",IFERROR(INDEX(TotalApuestas!$A$1:$GL$50000,MATCH(Seguimiento!$S10,TotalApuestas!$B$1:$B$50000,0),MATCH("Equipos"&amp;Seguimiento!$S$1,Resultado!$4:$4,0)+COLUMNS($T$1:Z$1)-1),0))</f>
        <v>Uruguay</v>
      </c>
      <c r="AA10" s="219" t="str" cm="1">
        <f t="array" aca="1" ref="AA10" ca="1">IF(OR(AA$5="",$S10=""),"",IFERROR(INDEX(TotalApuestas!$A$1:$GL$50000,MATCH(Seguimiento!$S10,TotalApuestas!$B$1:$B$50000,0),MATCH("Equipos"&amp;Seguimiento!$S$1,Resultado!$4:$4,0)+COLUMNS($T$1:AA$1)-1),0))</f>
        <v>Brasil</v>
      </c>
      <c r="AB10" s="123"/>
      <c r="AD10"/>
      <c r="AE10"/>
    </row>
    <row r="11" spans="1:31" ht="15" customHeight="1" x14ac:dyDescent="0.25">
      <c r="B11" s="214"/>
      <c r="C11" s="229" t="str">
        <f ca="1">IF(ClasificaciónPorra!D6=0,"",ClasificaciónPorra!D6)</f>
        <v>Leiner</v>
      </c>
      <c r="D11" s="230">
        <f ca="1">IF($C11="","",INDEX(TotalApuestas!$A$1:$GL$50000,MATCH(Seguimiento!$C11,TotalApuestas!$B$1:$B$50000,0),MATCH(Seguimiento!D$1,Resultado!$2:$2,0)))</f>
        <v>0</v>
      </c>
      <c r="E11" s="231">
        <f t="shared" ref="E11:E29" ca="1" si="6">+IF(D11="","",IF(D11&gt;F11,1,IF(D11=F11,"X",2)))</f>
        <v>2</v>
      </c>
      <c r="F11" s="230" cm="1">
        <f t="array" aca="1" ref="F11" ca="1">IF($C11="","",INDEX(TotalApuestas!$A$1:$GL$50000,MATCH(Seguimiento!$C11,TotalApuestas!$B$1:$B$50000,0),MATCH(Seguimiento!D$1,Resultado!$2:$2,0)+1))</f>
        <v>1</v>
      </c>
      <c r="G11" s="232">
        <f ca="1">IF($C11="","",INDEX(TotalApuestas!$A$1:$GL$50000,MATCH(Seguimiento!$C11,TotalApuestas!$B$1:$B$50000,0),MATCH(Seguimiento!G$1,Resultado!$2:$2,0)))</f>
        <v>2</v>
      </c>
      <c r="H11" s="231">
        <f t="shared" ref="H11:H29" ca="1" si="7">+IF(G11="","",IF(G11&gt;I11,1,IF(G11=I11,"X",2)))</f>
        <v>2</v>
      </c>
      <c r="I11" s="233" cm="1">
        <f t="array" aca="1" ref="I11" ca="1">IF($C11="","",INDEX(TotalApuestas!$A$1:$GL$50000,MATCH(Seguimiento!$C11,TotalApuestas!$B$1:$B$50000,0),MATCH(Seguimiento!G$1,Resultado!$2:$2,0)+1))</f>
        <v>3</v>
      </c>
      <c r="J11" s="230">
        <f ca="1">IF($C11="","",INDEX(TotalApuestas!$A$1:$GL$50000,MATCH(Seguimiento!$C11,TotalApuestas!$B$1:$B$50000,0),MATCH(Seguimiento!J$1,Resultado!$2:$2,0)))</f>
        <v>3</v>
      </c>
      <c r="K11" s="231">
        <f t="shared" ref="K11:K29" ca="1" si="8">+IF(J11="","",IF(J11&gt;L11,1,IF(J11=L11,"X",2)))</f>
        <v>1</v>
      </c>
      <c r="L11" s="230" cm="1">
        <f t="array" aca="1" ref="L11" ca="1">IF($C11="","",INDEX(TotalApuestas!$A$1:$GL$50000,MATCH(Seguimiento!$C11,TotalApuestas!$B$1:$B$50000,0),MATCH(Seguimiento!J$1,Resultado!$2:$2,0)+1))</f>
        <v>1</v>
      </c>
      <c r="M11" s="232">
        <f ca="1">IF($C11="","",INDEX(TotalApuestas!$A$1:$GL$50000,MATCH(Seguimiento!$C11,TotalApuestas!$B$1:$B$50000,0),MATCH(Seguimiento!M$1,Resultado!$2:$2,0)))</f>
        <v>0</v>
      </c>
      <c r="N11" s="231" t="str">
        <f t="shared" ref="N11:N29" ca="1" si="9">+IF(M11="","",IF(M11&gt;O11,1,IF(M11=O11,"X",2)))</f>
        <v>X</v>
      </c>
      <c r="O11" s="233" cm="1">
        <f t="array" aca="1" ref="O11" ca="1">IF($C11="","",INDEX(TotalApuestas!$A$1:$GL$50000,MATCH(Seguimiento!$C11,TotalApuestas!$B$1:$B$50000,0),MATCH(Seguimiento!M$1,Resultado!$2:$2,0)+1))</f>
        <v>0</v>
      </c>
      <c r="P11" s="123"/>
      <c r="R11" s="214"/>
      <c r="S11" s="218" t="str">
        <f ca="1">IF(ClasificaciónPorra!D10=0,"",ClasificaciónPorra!D10)</f>
        <v>ISAAC BERMUDEZ</v>
      </c>
      <c r="T11" s="171" t="str" cm="1">
        <f t="array" aca="1" ref="T11" ca="1">IF(OR(T$5="",$S11=""),"",IFERROR(INDEX(TotalApuestas!$A$1:$GL$50000,MATCH(Seguimiento!$S11,TotalApuestas!$B$1:$B$50000,0),MATCH("Equipos"&amp;Seguimiento!$S$1,Resultado!$4:$4,0)+COLUMNS($T$1:T$1)-1),0))</f>
        <v>Argentina</v>
      </c>
      <c r="U11" s="171" t="str" cm="1">
        <f t="array" aca="1" ref="U11" ca="1">IF(OR(U$5="",$S11=""),"",IFERROR(INDEX(TotalApuestas!$A$1:$GL$50000,MATCH(Seguimiento!$S11,TotalApuestas!$B$1:$B$50000,0),MATCH("Equipos"&amp;Seguimiento!$S$1,Resultado!$4:$4,0)+COLUMNS($T$1:U$1)-1),0))</f>
        <v>Ecuador</v>
      </c>
      <c r="V11" s="171" t="str" cm="1">
        <f t="array" aca="1" ref="V11" ca="1">IF(OR(V$5="",$S11=""),"",IFERROR(INDEX(TotalApuestas!$A$1:$GL$50000,MATCH(Seguimiento!$S11,TotalApuestas!$B$1:$B$50000,0),MATCH("Equipos"&amp;Seguimiento!$S$1,Resultado!$4:$4,0)+COLUMNS($T$1:V$1)-1),0))</f>
        <v>Venezuela</v>
      </c>
      <c r="W11" s="171" t="str" cm="1">
        <f t="array" aca="1" ref="W11" ca="1">IF(OR(W$5="",$S11=""),"",IFERROR(INDEX(TotalApuestas!$A$1:$GL$50000,MATCH(Seguimiento!$S11,TotalApuestas!$B$1:$B$50000,0),MATCH("Equipos"&amp;Seguimiento!$S$1,Resultado!$4:$4,0)+COLUMNS($T$1:W$1)-1),0))</f>
        <v>Canadá</v>
      </c>
      <c r="X11" s="171" t="str" cm="1">
        <f t="array" aca="1" ref="X11" ca="1">IF(OR(X$5="",$S11=""),"",IFERROR(INDEX(TotalApuestas!$A$1:$GL$50000,MATCH(Seguimiento!$S11,TotalApuestas!$B$1:$B$50000,0),MATCH("Equipos"&amp;Seguimiento!$S$1,Resultado!$4:$4,0)+COLUMNS($T$1:X$1)-1),0))</f>
        <v>Brasil</v>
      </c>
      <c r="Y11" s="171" t="str" cm="1">
        <f t="array" aca="1" ref="Y11" ca="1">IF(OR(Y$5="",$S11=""),"",IFERROR(INDEX(TotalApuestas!$A$1:$GL$50000,MATCH(Seguimiento!$S11,TotalApuestas!$B$1:$B$50000,0),MATCH("Equipos"&amp;Seguimiento!$S$1,Resultado!$4:$4,0)+COLUMNS($T$1:Y$1)-1),0))</f>
        <v>Estados Unidos</v>
      </c>
      <c r="Z11" s="171" t="str" cm="1">
        <f t="array" aca="1" ref="Z11" ca="1">IF(OR(Z$5="",$S11=""),"",IFERROR(INDEX(TotalApuestas!$A$1:$GL$50000,MATCH(Seguimiento!$S11,TotalApuestas!$B$1:$B$50000,0),MATCH("Equipos"&amp;Seguimiento!$S$1,Resultado!$4:$4,0)+COLUMNS($T$1:Z$1)-1),0))</f>
        <v>Uruguay</v>
      </c>
      <c r="AA11" s="219" t="str" cm="1">
        <f t="array" aca="1" ref="AA11" ca="1">IF(OR(AA$5="",$S11=""),"",IFERROR(INDEX(TotalApuestas!$A$1:$GL$50000,MATCH(Seguimiento!$S11,TotalApuestas!$B$1:$B$50000,0),MATCH("Equipos"&amp;Seguimiento!$S$1,Resultado!$4:$4,0)+COLUMNS($T$1:AA$1)-1),0))</f>
        <v>Colombia</v>
      </c>
      <c r="AB11" s="123"/>
      <c r="AD11"/>
      <c r="AE11"/>
    </row>
    <row r="12" spans="1:31" ht="15" customHeight="1" x14ac:dyDescent="0.25">
      <c r="B12" s="214"/>
      <c r="C12" s="229" t="str">
        <f ca="1">IF(ClasificaciónPorra!D7=0,"",ClasificaciónPorra!D7)</f>
        <v>Moises</v>
      </c>
      <c r="D12" s="230">
        <f ca="1">IF($C12="","",INDEX(TotalApuestas!$A$1:$GL$50000,MATCH(Seguimiento!$C12,TotalApuestas!$B$1:$B$50000,0),MATCH(Seguimiento!D$1,Resultado!$2:$2,0)))</f>
        <v>0</v>
      </c>
      <c r="E12" s="231">
        <f t="shared" ca="1" si="6"/>
        <v>2</v>
      </c>
      <c r="F12" s="230" cm="1">
        <f t="array" aca="1" ref="F12" ca="1">IF($C12="","",INDEX(TotalApuestas!$A$1:$GL$50000,MATCH(Seguimiento!$C12,TotalApuestas!$B$1:$B$50000,0),MATCH(Seguimiento!D$1,Resultado!$2:$2,0)+1))</f>
        <v>2</v>
      </c>
      <c r="G12" s="232">
        <f ca="1">IF($C12="","",INDEX(TotalApuestas!$A$1:$GL$50000,MATCH(Seguimiento!$C12,TotalApuestas!$B$1:$B$50000,0),MATCH(Seguimiento!G$1,Resultado!$2:$2,0)))</f>
        <v>0</v>
      </c>
      <c r="H12" s="231">
        <f t="shared" ca="1" si="7"/>
        <v>2</v>
      </c>
      <c r="I12" s="233" cm="1">
        <f t="array" aca="1" ref="I12" ca="1">IF($C12="","",INDEX(TotalApuestas!$A$1:$GL$50000,MATCH(Seguimiento!$C12,TotalApuestas!$B$1:$B$50000,0),MATCH(Seguimiento!G$1,Resultado!$2:$2,0)+1))</f>
        <v>2</v>
      </c>
      <c r="J12" s="230">
        <f ca="1">IF($C12="","",INDEX(TotalApuestas!$A$1:$GL$50000,MATCH(Seguimiento!$C12,TotalApuestas!$B$1:$B$50000,0),MATCH(Seguimiento!J$1,Resultado!$2:$2,0)))</f>
        <v>1</v>
      </c>
      <c r="K12" s="231">
        <f t="shared" ca="1" si="8"/>
        <v>1</v>
      </c>
      <c r="L12" s="230" cm="1">
        <f t="array" aca="1" ref="L12" ca="1">IF($C12="","",INDEX(TotalApuestas!$A$1:$GL$50000,MATCH(Seguimiento!$C12,TotalApuestas!$B$1:$B$50000,0),MATCH(Seguimiento!J$1,Resultado!$2:$2,0)+1))</f>
        <v>0</v>
      </c>
      <c r="M12" s="232">
        <f ca="1">IF($C12="","",INDEX(TotalApuestas!$A$1:$GL$50000,MATCH(Seguimiento!$C12,TotalApuestas!$B$1:$B$50000,0),MATCH(Seguimiento!M$1,Resultado!$2:$2,0)))</f>
        <v>1</v>
      </c>
      <c r="N12" s="231">
        <f t="shared" ca="1" si="9"/>
        <v>1</v>
      </c>
      <c r="O12" s="233" cm="1">
        <f t="array" aca="1" ref="O12" ca="1">IF($C12="","",INDEX(TotalApuestas!$A$1:$GL$50000,MATCH(Seguimiento!$C12,TotalApuestas!$B$1:$B$50000,0),MATCH(Seguimiento!M$1,Resultado!$2:$2,0)+1))</f>
        <v>0</v>
      </c>
      <c r="P12" s="123"/>
      <c r="R12" s="214"/>
      <c r="S12" s="218" t="str">
        <f ca="1">IF(ClasificaciónPorra!D11=0,"",ClasificaciónPorra!D11)</f>
        <v>Carlos Hurtado</v>
      </c>
      <c r="T12" s="171" t="str" cm="1">
        <f t="array" aca="1" ref="T12" ca="1">IF(OR(T$5="",$S12=""),"",IFERROR(INDEX(TotalApuestas!$A$1:$GL$50000,MATCH(Seguimiento!$S12,TotalApuestas!$B$1:$B$50000,0),MATCH("Equipos"&amp;Seguimiento!$S$1,Resultado!$4:$4,0)+COLUMNS($T$1:T$1)-1),0))</f>
        <v>Argentina</v>
      </c>
      <c r="U12" s="171" t="str" cm="1">
        <f t="array" aca="1" ref="U12" ca="1">IF(OR(U$5="",$S12=""),"",IFERROR(INDEX(TotalApuestas!$A$1:$GL$50000,MATCH(Seguimiento!$S12,TotalApuestas!$B$1:$B$50000,0),MATCH("Equipos"&amp;Seguimiento!$S$1,Resultado!$4:$4,0)+COLUMNS($T$1:U$1)-1),0))</f>
        <v>Venezuela</v>
      </c>
      <c r="V12" s="171" t="str" cm="1">
        <f t="array" aca="1" ref="V12" ca="1">IF(OR(V$5="",$S12=""),"",IFERROR(INDEX(TotalApuestas!$A$1:$GL$50000,MATCH(Seguimiento!$S12,TotalApuestas!$B$1:$B$50000,0),MATCH("Equipos"&amp;Seguimiento!$S$1,Resultado!$4:$4,0)+COLUMNS($T$1:V$1)-1),0))</f>
        <v>Ecuador</v>
      </c>
      <c r="W12" s="171" t="str" cm="1">
        <f t="array" aca="1" ref="W12" ca="1">IF(OR(W$5="",$S12=""),"",IFERROR(INDEX(TotalApuestas!$A$1:$GL$50000,MATCH(Seguimiento!$S12,TotalApuestas!$B$1:$B$50000,0),MATCH("Equipos"&amp;Seguimiento!$S$1,Resultado!$4:$4,0)+COLUMNS($T$1:W$1)-1),0))</f>
        <v>Chile</v>
      </c>
      <c r="X12" s="171" t="str" cm="1">
        <f t="array" aca="1" ref="X12" ca="1">IF(OR(X$5="",$S12=""),"",IFERROR(INDEX(TotalApuestas!$A$1:$GL$50000,MATCH(Seguimiento!$S12,TotalApuestas!$B$1:$B$50000,0),MATCH("Equipos"&amp;Seguimiento!$S$1,Resultado!$4:$4,0)+COLUMNS($T$1:X$1)-1),0))</f>
        <v>Brasil</v>
      </c>
      <c r="Y12" s="171" t="str" cm="1">
        <f t="array" aca="1" ref="Y12" ca="1">IF(OR(Y$5="",$S12=""),"",IFERROR(INDEX(TotalApuestas!$A$1:$GL$50000,MATCH(Seguimiento!$S12,TotalApuestas!$B$1:$B$50000,0),MATCH("Equipos"&amp;Seguimiento!$S$1,Resultado!$4:$4,0)+COLUMNS($T$1:Y$1)-1),0))</f>
        <v>Estados Unidos</v>
      </c>
      <c r="Z12" s="171" t="str" cm="1">
        <f t="array" aca="1" ref="Z12" ca="1">IF(OR(Z$5="",$S12=""),"",IFERROR(INDEX(TotalApuestas!$A$1:$GL$50000,MATCH(Seguimiento!$S12,TotalApuestas!$B$1:$B$50000,0),MATCH("Equipos"&amp;Seguimiento!$S$1,Resultado!$4:$4,0)+COLUMNS($T$1:Z$1)-1),0))</f>
        <v>Uruguay</v>
      </c>
      <c r="AA12" s="219" t="str" cm="1">
        <f t="array" aca="1" ref="AA12" ca="1">IF(OR(AA$5="",$S12=""),"",IFERROR(INDEX(TotalApuestas!$A$1:$GL$50000,MATCH(Seguimiento!$S12,TotalApuestas!$B$1:$B$50000,0),MATCH("Equipos"&amp;Seguimiento!$S$1,Resultado!$4:$4,0)+COLUMNS($T$1:AA$1)-1),0))</f>
        <v>Colombia</v>
      </c>
      <c r="AB12" s="123"/>
      <c r="AD12"/>
      <c r="AE12"/>
    </row>
    <row r="13" spans="1:31" ht="15" customHeight="1" x14ac:dyDescent="0.25">
      <c r="B13" s="214"/>
      <c r="C13" s="229" t="str">
        <f ca="1">IF(ClasificaciónPorra!D8=0,"",ClasificaciónPorra!D8)</f>
        <v>YUTA</v>
      </c>
      <c r="D13" s="230">
        <f ca="1">IF($C13="","",INDEX(TotalApuestas!$A$1:$GL$50000,MATCH(Seguimiento!$C13,TotalApuestas!$B$1:$B$50000,0),MATCH(Seguimiento!D$1,Resultado!$2:$2,0)))</f>
        <v>0</v>
      </c>
      <c r="E13" s="231">
        <f t="shared" ca="1" si="6"/>
        <v>2</v>
      </c>
      <c r="F13" s="230" cm="1">
        <f t="array" aca="1" ref="F13" ca="1">IF($C13="","",INDEX(TotalApuestas!$A$1:$GL$50000,MATCH(Seguimiento!$C13,TotalApuestas!$B$1:$B$50000,0),MATCH(Seguimiento!D$1,Resultado!$2:$2,0)+1))</f>
        <v>1</v>
      </c>
      <c r="G13" s="232">
        <f ca="1">IF($C13="","",INDEX(TotalApuestas!$A$1:$GL$50000,MATCH(Seguimiento!$C13,TotalApuestas!$B$1:$B$50000,0),MATCH(Seguimiento!G$1,Resultado!$2:$2,0)))</f>
        <v>1</v>
      </c>
      <c r="H13" s="231">
        <f t="shared" ca="1" si="7"/>
        <v>2</v>
      </c>
      <c r="I13" s="233" cm="1">
        <f t="array" aca="1" ref="I13" ca="1">IF($C13="","",INDEX(TotalApuestas!$A$1:$GL$50000,MATCH(Seguimiento!$C13,TotalApuestas!$B$1:$B$50000,0),MATCH(Seguimiento!G$1,Resultado!$2:$2,0)+1))</f>
        <v>2</v>
      </c>
      <c r="J13" s="230">
        <f ca="1">IF($C13="","",INDEX(TotalApuestas!$A$1:$GL$50000,MATCH(Seguimiento!$C13,TotalApuestas!$B$1:$B$50000,0),MATCH(Seguimiento!J$1,Resultado!$2:$2,0)))</f>
        <v>3</v>
      </c>
      <c r="K13" s="231">
        <f t="shared" ca="1" si="8"/>
        <v>1</v>
      </c>
      <c r="L13" s="230" cm="1">
        <f t="array" aca="1" ref="L13" ca="1">IF($C13="","",INDEX(TotalApuestas!$A$1:$GL$50000,MATCH(Seguimiento!$C13,TotalApuestas!$B$1:$B$50000,0),MATCH(Seguimiento!J$1,Resultado!$2:$2,0)+1))</f>
        <v>1</v>
      </c>
      <c r="M13" s="232">
        <f ca="1">IF($C13="","",INDEX(TotalApuestas!$A$1:$GL$50000,MATCH(Seguimiento!$C13,TotalApuestas!$B$1:$B$50000,0),MATCH(Seguimiento!M$1,Resultado!$2:$2,0)))</f>
        <v>2</v>
      </c>
      <c r="N13" s="231">
        <f t="shared" ca="1" si="9"/>
        <v>1</v>
      </c>
      <c r="O13" s="233" cm="1">
        <f t="array" aca="1" ref="O13" ca="1">IF($C13="","",INDEX(TotalApuestas!$A$1:$GL$50000,MATCH(Seguimiento!$C13,TotalApuestas!$B$1:$B$50000,0),MATCH(Seguimiento!M$1,Resultado!$2:$2,0)+1))</f>
        <v>0</v>
      </c>
      <c r="P13" s="123"/>
      <c r="R13" s="214"/>
      <c r="S13" s="218" t="str">
        <f ca="1">IF(ClasificaciónPorra!D12=0,"",ClasificaciónPorra!D12)</f>
        <v>Cazaputas69</v>
      </c>
      <c r="T13" s="171" t="str" cm="1">
        <f t="array" aca="1" ref="T13" ca="1">IF(OR(T$5="",$S13=""),"",IFERROR(INDEX(TotalApuestas!$A$1:$GL$50000,MATCH(Seguimiento!$S13,TotalApuestas!$B$1:$B$50000,0),MATCH("Equipos"&amp;Seguimiento!$S$1,Resultado!$4:$4,0)+COLUMNS($T$1:T$1)-1),0))</f>
        <v>Argentina</v>
      </c>
      <c r="U13" s="171" t="str" cm="1">
        <f t="array" aca="1" ref="U13" ca="1">IF(OR(U$5="",$S13=""),"",IFERROR(INDEX(TotalApuestas!$A$1:$GL$50000,MATCH(Seguimiento!$S13,TotalApuestas!$B$1:$B$50000,0),MATCH("Equipos"&amp;Seguimiento!$S$1,Resultado!$4:$4,0)+COLUMNS($T$1:U$1)-1),0))</f>
        <v>Venezuela</v>
      </c>
      <c r="V13" s="171" t="str" cm="1">
        <f t="array" aca="1" ref="V13" ca="1">IF(OR(V$5="",$S13=""),"",IFERROR(INDEX(TotalApuestas!$A$1:$GL$50000,MATCH(Seguimiento!$S13,TotalApuestas!$B$1:$B$50000,0),MATCH("Equipos"&amp;Seguimiento!$S$1,Resultado!$4:$4,0)+COLUMNS($T$1:V$1)-1),0))</f>
        <v>Ecuador</v>
      </c>
      <c r="W13" s="171" t="str" cm="1">
        <f t="array" aca="1" ref="W13" ca="1">IF(OR(W$5="",$S13=""),"",IFERROR(INDEX(TotalApuestas!$A$1:$GL$50000,MATCH(Seguimiento!$S13,TotalApuestas!$B$1:$B$50000,0),MATCH("Equipos"&amp;Seguimiento!$S$1,Resultado!$4:$4,0)+COLUMNS($T$1:W$1)-1),0))</f>
        <v>Chile</v>
      </c>
      <c r="X13" s="171" t="str" cm="1">
        <f t="array" aca="1" ref="X13" ca="1">IF(OR(X$5="",$S13=""),"",IFERROR(INDEX(TotalApuestas!$A$1:$GL$50000,MATCH(Seguimiento!$S13,TotalApuestas!$B$1:$B$50000,0),MATCH("Equipos"&amp;Seguimiento!$S$1,Resultado!$4:$4,0)+COLUMNS($T$1:X$1)-1),0))</f>
        <v>Brasil</v>
      </c>
      <c r="Y13" s="171" t="str" cm="1">
        <f t="array" aca="1" ref="Y13" ca="1">IF(OR(Y$5="",$S13=""),"",IFERROR(INDEX(TotalApuestas!$A$1:$GL$50000,MATCH(Seguimiento!$S13,TotalApuestas!$B$1:$B$50000,0),MATCH("Equipos"&amp;Seguimiento!$S$1,Resultado!$4:$4,0)+COLUMNS($T$1:Y$1)-1),0))</f>
        <v>Estados Unidos</v>
      </c>
      <c r="Z13" s="171" t="str" cm="1">
        <f t="array" aca="1" ref="Z13" ca="1">IF(OR(Z$5="",$S13=""),"",IFERROR(INDEX(TotalApuestas!$A$1:$GL$50000,MATCH(Seguimiento!$S13,TotalApuestas!$B$1:$B$50000,0),MATCH("Equipos"&amp;Seguimiento!$S$1,Resultado!$4:$4,0)+COLUMNS($T$1:Z$1)-1),0))</f>
        <v>Uruguay</v>
      </c>
      <c r="AA13" s="219" t="str" cm="1">
        <f t="array" aca="1" ref="AA13" ca="1">IF(OR(AA$5="",$S13=""),"",IFERROR(INDEX(TotalApuestas!$A$1:$GL$50000,MATCH(Seguimiento!$S13,TotalApuestas!$B$1:$B$50000,0),MATCH("Equipos"&amp;Seguimiento!$S$1,Resultado!$4:$4,0)+COLUMNS($T$1:AA$1)-1),0))</f>
        <v>Colombia</v>
      </c>
      <c r="AB13" s="123"/>
      <c r="AD13"/>
      <c r="AE13"/>
    </row>
    <row r="14" spans="1:31" ht="15" customHeight="1" x14ac:dyDescent="0.25">
      <c r="B14" s="214"/>
      <c r="C14" s="229" t="str">
        <f ca="1">IF(ClasificaciónPorra!D9=0,"",ClasificaciónPorra!D9)</f>
        <v xml:space="preserve">  German Rodriguez</v>
      </c>
      <c r="D14" s="230">
        <f ca="1">IF($C14="","",INDEX(TotalApuestas!$A$1:$GL$50000,MATCH(Seguimiento!$C14,TotalApuestas!$B$1:$B$50000,0),MATCH(Seguimiento!D$1,Resultado!$2:$2,0)))</f>
        <v>0</v>
      </c>
      <c r="E14" s="231">
        <f t="shared" ca="1" si="6"/>
        <v>2</v>
      </c>
      <c r="F14" s="230" cm="1">
        <f t="array" aca="1" ref="F14" ca="1">IF($C14="","",INDEX(TotalApuestas!$A$1:$GL$50000,MATCH(Seguimiento!$C14,TotalApuestas!$B$1:$B$50000,0),MATCH(Seguimiento!D$1,Resultado!$2:$2,0)+1))</f>
        <v>1</v>
      </c>
      <c r="G14" s="232">
        <f ca="1">IF($C14="","",INDEX(TotalApuestas!$A$1:$GL$50000,MATCH(Seguimiento!$C14,TotalApuestas!$B$1:$B$50000,0),MATCH(Seguimiento!G$1,Resultado!$2:$2,0)))</f>
        <v>0</v>
      </c>
      <c r="H14" s="231">
        <f t="shared" ca="1" si="7"/>
        <v>2</v>
      </c>
      <c r="I14" s="233" cm="1">
        <f t="array" aca="1" ref="I14" ca="1">IF($C14="","",INDEX(TotalApuestas!$A$1:$GL$50000,MATCH(Seguimiento!$C14,TotalApuestas!$B$1:$B$50000,0),MATCH(Seguimiento!G$1,Resultado!$2:$2,0)+1))</f>
        <v>2</v>
      </c>
      <c r="J14" s="230">
        <f ca="1">IF($C14="","",INDEX(TotalApuestas!$A$1:$GL$50000,MATCH(Seguimiento!$C14,TotalApuestas!$B$1:$B$50000,0),MATCH(Seguimiento!J$1,Resultado!$2:$2,0)))</f>
        <v>2</v>
      </c>
      <c r="K14" s="231">
        <f t="shared" ca="1" si="8"/>
        <v>1</v>
      </c>
      <c r="L14" s="230" cm="1">
        <f t="array" aca="1" ref="L14" ca="1">IF($C14="","",INDEX(TotalApuestas!$A$1:$GL$50000,MATCH(Seguimiento!$C14,TotalApuestas!$B$1:$B$50000,0),MATCH(Seguimiento!J$1,Resultado!$2:$2,0)+1))</f>
        <v>0</v>
      </c>
      <c r="M14" s="232">
        <f ca="1">IF($C14="","",INDEX(TotalApuestas!$A$1:$GL$50000,MATCH(Seguimiento!$C14,TotalApuestas!$B$1:$B$50000,0),MATCH(Seguimiento!M$1,Resultado!$2:$2,0)))</f>
        <v>2</v>
      </c>
      <c r="N14" s="231">
        <f t="shared" ca="1" si="9"/>
        <v>1</v>
      </c>
      <c r="O14" s="233" cm="1">
        <f t="array" aca="1" ref="O14" ca="1">IF($C14="","",INDEX(TotalApuestas!$A$1:$GL$50000,MATCH(Seguimiento!$C14,TotalApuestas!$B$1:$B$50000,0),MATCH(Seguimiento!M$1,Resultado!$2:$2,0)+1))</f>
        <v>1</v>
      </c>
      <c r="P14" s="123"/>
      <c r="R14" s="214"/>
      <c r="S14" s="218" t="str">
        <f ca="1">IF(ClasificaciónPorra!D13=0,"",ClasificaciónPorra!D13)</f>
        <v>Juan Diego De Abreu</v>
      </c>
      <c r="T14" s="171" t="str" cm="1">
        <f t="array" aca="1" ref="T14" ca="1">IF(OR(T$5="",$S14=""),"",IFERROR(INDEX(TotalApuestas!$A$1:$GL$50000,MATCH(Seguimiento!$S14,TotalApuestas!$B$1:$B$50000,0),MATCH("Equipos"&amp;Seguimiento!$S$1,Resultado!$4:$4,0)+COLUMNS($T$1:T$1)-1),0))</f>
        <v>Argentina</v>
      </c>
      <c r="U14" s="171" t="str" cm="1">
        <f t="array" aca="1" ref="U14" ca="1">IF(OR(U$5="",$S14=""),"",IFERROR(INDEX(TotalApuestas!$A$1:$GL$50000,MATCH(Seguimiento!$S14,TotalApuestas!$B$1:$B$50000,0),MATCH("Equipos"&amp;Seguimiento!$S$1,Resultado!$4:$4,0)+COLUMNS($T$1:U$1)-1),0))</f>
        <v>Venezuela</v>
      </c>
      <c r="V14" s="171" t="str" cm="1">
        <f t="array" aca="1" ref="V14" ca="1">IF(OR(V$5="",$S14=""),"",IFERROR(INDEX(TotalApuestas!$A$1:$GL$50000,MATCH(Seguimiento!$S14,TotalApuestas!$B$1:$B$50000,0),MATCH("Equipos"&amp;Seguimiento!$S$1,Resultado!$4:$4,0)+COLUMNS($T$1:V$1)-1),0))</f>
        <v>Ecuador</v>
      </c>
      <c r="W14" s="171" t="str" cm="1">
        <f t="array" aca="1" ref="W14" ca="1">IF(OR(W$5="",$S14=""),"",IFERROR(INDEX(TotalApuestas!$A$1:$GL$50000,MATCH(Seguimiento!$S14,TotalApuestas!$B$1:$B$50000,0),MATCH("Equipos"&amp;Seguimiento!$S$1,Resultado!$4:$4,0)+COLUMNS($T$1:W$1)-1),0))</f>
        <v>Canadá</v>
      </c>
      <c r="X14" s="171" t="str" cm="1">
        <f t="array" aca="1" ref="X14" ca="1">IF(OR(X$5="",$S14=""),"",IFERROR(INDEX(TotalApuestas!$A$1:$GL$50000,MATCH(Seguimiento!$S14,TotalApuestas!$B$1:$B$50000,0),MATCH("Equipos"&amp;Seguimiento!$S$1,Resultado!$4:$4,0)+COLUMNS($T$1:X$1)-1),0))</f>
        <v>Brasil</v>
      </c>
      <c r="Y14" s="171" t="str" cm="1">
        <f t="array" aca="1" ref="Y14" ca="1">IF(OR(Y$5="",$S14=""),"",IFERROR(INDEX(TotalApuestas!$A$1:$GL$50000,MATCH(Seguimiento!$S14,TotalApuestas!$B$1:$B$50000,0),MATCH("Equipos"&amp;Seguimiento!$S$1,Resultado!$4:$4,0)+COLUMNS($T$1:Y$1)-1),0))</f>
        <v>Estados Unidos</v>
      </c>
      <c r="Z14" s="171" t="str" cm="1">
        <f t="array" aca="1" ref="Z14" ca="1">IF(OR(Z$5="",$S14=""),"",IFERROR(INDEX(TotalApuestas!$A$1:$GL$50000,MATCH(Seguimiento!$S14,TotalApuestas!$B$1:$B$50000,0),MATCH("Equipos"&amp;Seguimiento!$S$1,Resultado!$4:$4,0)+COLUMNS($T$1:Z$1)-1),0))</f>
        <v>Uruguay</v>
      </c>
      <c r="AA14" s="219" t="str" cm="1">
        <f t="array" aca="1" ref="AA14" ca="1">IF(OR(AA$5="",$S14=""),"",IFERROR(INDEX(TotalApuestas!$A$1:$GL$50000,MATCH(Seguimiento!$S14,TotalApuestas!$B$1:$B$50000,0),MATCH("Equipos"&amp;Seguimiento!$S$1,Resultado!$4:$4,0)+COLUMNS($T$1:AA$1)-1),0))</f>
        <v>Colombia</v>
      </c>
      <c r="AB14" s="123"/>
      <c r="AD14"/>
      <c r="AE14"/>
    </row>
    <row r="15" spans="1:31" ht="15" customHeight="1" x14ac:dyDescent="0.25">
      <c r="B15" s="214"/>
      <c r="C15" s="229" t="str">
        <f ca="1">IF(ClasificaciónPorra!D10=0,"",ClasificaciónPorra!D10)</f>
        <v>ISAAC BERMUDEZ</v>
      </c>
      <c r="D15" s="230">
        <f ca="1">IF($C15="","",INDEX(TotalApuestas!$A$1:$GL$50000,MATCH(Seguimiento!$C15,TotalApuestas!$B$1:$B$50000,0),MATCH(Seguimiento!D$1,Resultado!$2:$2,0)))</f>
        <v>0</v>
      </c>
      <c r="E15" s="231" t="str">
        <f t="shared" ca="1" si="6"/>
        <v>X</v>
      </c>
      <c r="F15" s="230" cm="1">
        <f t="array" aca="1" ref="F15" ca="1">IF($C15="","",INDEX(TotalApuestas!$A$1:$GL$50000,MATCH(Seguimiento!$C15,TotalApuestas!$B$1:$B$50000,0),MATCH(Seguimiento!D$1,Resultado!$2:$2,0)+1))</f>
        <v>0</v>
      </c>
      <c r="G15" s="232">
        <f ca="1">IF($C15="","",INDEX(TotalApuestas!$A$1:$GL$50000,MATCH(Seguimiento!$C15,TotalApuestas!$B$1:$B$50000,0),MATCH(Seguimiento!G$1,Resultado!$2:$2,0)))</f>
        <v>1</v>
      </c>
      <c r="H15" s="231">
        <f t="shared" ca="1" si="7"/>
        <v>2</v>
      </c>
      <c r="I15" s="233" cm="1">
        <f t="array" aca="1" ref="I15" ca="1">IF($C15="","",INDEX(TotalApuestas!$A$1:$GL$50000,MATCH(Seguimiento!$C15,TotalApuestas!$B$1:$B$50000,0),MATCH(Seguimiento!G$1,Resultado!$2:$2,0)+1))</f>
        <v>3</v>
      </c>
      <c r="J15" s="230">
        <f ca="1">IF($C15="","",INDEX(TotalApuestas!$A$1:$GL$50000,MATCH(Seguimiento!$C15,TotalApuestas!$B$1:$B$50000,0),MATCH(Seguimiento!J$1,Resultado!$2:$2,0)))</f>
        <v>2</v>
      </c>
      <c r="K15" s="231">
        <f t="shared" ca="1" si="8"/>
        <v>1</v>
      </c>
      <c r="L15" s="230" cm="1">
        <f t="array" aca="1" ref="L15" ca="1">IF($C15="","",INDEX(TotalApuestas!$A$1:$GL$50000,MATCH(Seguimiento!$C15,TotalApuestas!$B$1:$B$50000,0),MATCH(Seguimiento!J$1,Resultado!$2:$2,0)+1))</f>
        <v>0</v>
      </c>
      <c r="M15" s="232">
        <f ca="1">IF($C15="","",INDEX(TotalApuestas!$A$1:$GL$50000,MATCH(Seguimiento!$C15,TotalApuestas!$B$1:$B$50000,0),MATCH(Seguimiento!M$1,Resultado!$2:$2,0)))</f>
        <v>1</v>
      </c>
      <c r="N15" s="231">
        <f t="shared" ca="1" si="9"/>
        <v>1</v>
      </c>
      <c r="O15" s="233" cm="1">
        <f t="array" aca="1" ref="O15" ca="1">IF($C15="","",INDEX(TotalApuestas!$A$1:$GL$50000,MATCH(Seguimiento!$C15,TotalApuestas!$B$1:$B$50000,0),MATCH(Seguimiento!M$1,Resultado!$2:$2,0)+1))</f>
        <v>0</v>
      </c>
      <c r="P15" s="123"/>
      <c r="R15" s="214"/>
      <c r="S15" s="218" t="str">
        <f ca="1">IF(ClasificaciónPorra!D14=0,"",ClasificaciónPorra!D14)</f>
        <v/>
      </c>
      <c r="T15" s="171" t="str" cm="1">
        <f t="array" aca="1" ref="T15" ca="1">IF(OR(T$5="",$S15=""),"",IFERROR(INDEX(TotalApuestas!$A$1:$GL$50000,MATCH(Seguimiento!$S15,TotalApuestas!$B$1:$B$50000,0),MATCH("Equipos"&amp;Seguimiento!$S$1,Resultado!$4:$4,0)+COLUMNS($T$1:T$1)-1),0))</f>
        <v/>
      </c>
      <c r="U15" s="171" t="str" cm="1">
        <f t="array" aca="1" ref="U15" ca="1">IF(OR(U$5="",$S15=""),"",IFERROR(INDEX(TotalApuestas!$A$1:$GL$50000,MATCH(Seguimiento!$S15,TotalApuestas!$B$1:$B$50000,0),MATCH("Equipos"&amp;Seguimiento!$S$1,Resultado!$4:$4,0)+COLUMNS($T$1:U$1)-1),0))</f>
        <v/>
      </c>
      <c r="V15" s="171" t="str" cm="1">
        <f t="array" aca="1" ref="V15" ca="1">IF(OR(V$5="",$S15=""),"",IFERROR(INDEX(TotalApuestas!$A$1:$GL$50000,MATCH(Seguimiento!$S15,TotalApuestas!$B$1:$B$50000,0),MATCH("Equipos"&amp;Seguimiento!$S$1,Resultado!$4:$4,0)+COLUMNS($T$1:V$1)-1),0))</f>
        <v/>
      </c>
      <c r="W15" s="171" t="str" cm="1">
        <f t="array" aca="1" ref="W15" ca="1">IF(OR(W$5="",$S15=""),"",IFERROR(INDEX(TotalApuestas!$A$1:$GL$50000,MATCH(Seguimiento!$S15,TotalApuestas!$B$1:$B$50000,0),MATCH("Equipos"&amp;Seguimiento!$S$1,Resultado!$4:$4,0)+COLUMNS($T$1:W$1)-1),0))</f>
        <v/>
      </c>
      <c r="X15" s="171" t="str" cm="1">
        <f t="array" aca="1" ref="X15" ca="1">IF(OR(X$5="",$S15=""),"",IFERROR(INDEX(TotalApuestas!$A$1:$GL$50000,MATCH(Seguimiento!$S15,TotalApuestas!$B$1:$B$50000,0),MATCH("Equipos"&amp;Seguimiento!$S$1,Resultado!$4:$4,0)+COLUMNS($T$1:X$1)-1),0))</f>
        <v/>
      </c>
      <c r="Y15" s="171" t="str" cm="1">
        <f t="array" aca="1" ref="Y15" ca="1">IF(OR(Y$5="",$S15=""),"",IFERROR(INDEX(TotalApuestas!$A$1:$GL$50000,MATCH(Seguimiento!$S15,TotalApuestas!$B$1:$B$50000,0),MATCH("Equipos"&amp;Seguimiento!$S$1,Resultado!$4:$4,0)+COLUMNS($T$1:Y$1)-1),0))</f>
        <v/>
      </c>
      <c r="Z15" s="171" t="str" cm="1">
        <f t="array" aca="1" ref="Z15" ca="1">IF(OR(Z$5="",$S15=""),"",IFERROR(INDEX(TotalApuestas!$A$1:$GL$50000,MATCH(Seguimiento!$S15,TotalApuestas!$B$1:$B$50000,0),MATCH("Equipos"&amp;Seguimiento!$S$1,Resultado!$4:$4,0)+COLUMNS($T$1:Z$1)-1),0))</f>
        <v/>
      </c>
      <c r="AA15" s="219" t="str" cm="1">
        <f t="array" aca="1" ref="AA15" ca="1">IF(OR(AA$5="",$S15=""),"",IFERROR(INDEX(TotalApuestas!$A$1:$GL$50000,MATCH(Seguimiento!$S15,TotalApuestas!$B$1:$B$50000,0),MATCH("Equipos"&amp;Seguimiento!$S$1,Resultado!$4:$4,0)+COLUMNS($T$1:AA$1)-1),0))</f>
        <v/>
      </c>
      <c r="AB15" s="123"/>
      <c r="AD15"/>
      <c r="AE15"/>
    </row>
    <row r="16" spans="1:31" ht="15" customHeight="1" x14ac:dyDescent="0.25">
      <c r="B16" s="214"/>
      <c r="C16" s="229" t="str">
        <f ca="1">IF(ClasificaciónPorra!D11=0,"",ClasificaciónPorra!D11)</f>
        <v>Carlos Hurtado</v>
      </c>
      <c r="D16" s="230">
        <f ca="1">IF($C16="","",INDEX(TotalApuestas!$A$1:$GL$50000,MATCH(Seguimiento!$C16,TotalApuestas!$B$1:$B$50000,0),MATCH(Seguimiento!D$1,Resultado!$2:$2,0)))</f>
        <v>1</v>
      </c>
      <c r="E16" s="231">
        <f t="shared" ca="1" si="6"/>
        <v>2</v>
      </c>
      <c r="F16" s="230" cm="1">
        <f t="array" aca="1" ref="F16" ca="1">IF($C16="","",INDEX(TotalApuestas!$A$1:$GL$50000,MATCH(Seguimiento!$C16,TotalApuestas!$B$1:$B$50000,0),MATCH(Seguimiento!D$1,Resultado!$2:$2,0)+1))</f>
        <v>3</v>
      </c>
      <c r="G16" s="232">
        <f ca="1">IF($C16="","",INDEX(TotalApuestas!$A$1:$GL$50000,MATCH(Seguimiento!$C16,TotalApuestas!$B$1:$B$50000,0),MATCH(Seguimiento!G$1,Resultado!$2:$2,0)))</f>
        <v>1</v>
      </c>
      <c r="H16" s="231">
        <f t="shared" ca="1" si="7"/>
        <v>2</v>
      </c>
      <c r="I16" s="233" cm="1">
        <f t="array" aca="1" ref="I16" ca="1">IF($C16="","",INDEX(TotalApuestas!$A$1:$GL$50000,MATCH(Seguimiento!$C16,TotalApuestas!$B$1:$B$50000,0),MATCH(Seguimiento!G$1,Resultado!$2:$2,0)+1))</f>
        <v>2</v>
      </c>
      <c r="J16" s="230">
        <f ca="1">IF($C16="","",INDEX(TotalApuestas!$A$1:$GL$50000,MATCH(Seguimiento!$C16,TotalApuestas!$B$1:$B$50000,0),MATCH(Seguimiento!J$1,Resultado!$2:$2,0)))</f>
        <v>1</v>
      </c>
      <c r="K16" s="231">
        <f t="shared" ca="1" si="8"/>
        <v>1</v>
      </c>
      <c r="L16" s="230" cm="1">
        <f t="array" aca="1" ref="L16" ca="1">IF($C16="","",INDEX(TotalApuestas!$A$1:$GL$50000,MATCH(Seguimiento!$C16,TotalApuestas!$B$1:$B$50000,0),MATCH(Seguimiento!J$1,Resultado!$2:$2,0)+1))</f>
        <v>0</v>
      </c>
      <c r="M16" s="232">
        <f ca="1">IF($C16="","",INDEX(TotalApuestas!$A$1:$GL$50000,MATCH(Seguimiento!$C16,TotalApuestas!$B$1:$B$50000,0),MATCH(Seguimiento!M$1,Resultado!$2:$2,0)))</f>
        <v>2</v>
      </c>
      <c r="N16" s="231">
        <f t="shared" ca="1" si="9"/>
        <v>1</v>
      </c>
      <c r="O16" s="233" cm="1">
        <f t="array" aca="1" ref="O16" ca="1">IF($C16="","",INDEX(TotalApuestas!$A$1:$GL$50000,MATCH(Seguimiento!$C16,TotalApuestas!$B$1:$B$50000,0),MATCH(Seguimiento!M$1,Resultado!$2:$2,0)+1))</f>
        <v>1</v>
      </c>
      <c r="P16" s="123"/>
      <c r="R16" s="214"/>
      <c r="S16" s="218" t="str">
        <f ca="1">IF(ClasificaciónPorra!D15=0,"",ClasificaciónPorra!D15)</f>
        <v/>
      </c>
      <c r="T16" s="171" t="str" cm="1">
        <f t="array" aca="1" ref="T16" ca="1">IF(OR(T$5="",$S16=""),"",IFERROR(INDEX(TotalApuestas!$A$1:$GL$50000,MATCH(Seguimiento!$S16,TotalApuestas!$B$1:$B$50000,0),MATCH("Equipos"&amp;Seguimiento!$S$1,Resultado!$4:$4,0)+COLUMNS($T$1:T$1)-1),0))</f>
        <v/>
      </c>
      <c r="U16" s="171" t="str" cm="1">
        <f t="array" aca="1" ref="U16" ca="1">IF(OR(U$5="",$S16=""),"",IFERROR(INDEX(TotalApuestas!$A$1:$GL$50000,MATCH(Seguimiento!$S16,TotalApuestas!$B$1:$B$50000,0),MATCH("Equipos"&amp;Seguimiento!$S$1,Resultado!$4:$4,0)+COLUMNS($T$1:U$1)-1),0))</f>
        <v/>
      </c>
      <c r="V16" s="171" t="str" cm="1">
        <f t="array" aca="1" ref="V16" ca="1">IF(OR(V$5="",$S16=""),"",IFERROR(INDEX(TotalApuestas!$A$1:$GL$50000,MATCH(Seguimiento!$S16,TotalApuestas!$B$1:$B$50000,0),MATCH("Equipos"&amp;Seguimiento!$S$1,Resultado!$4:$4,0)+COLUMNS($T$1:V$1)-1),0))</f>
        <v/>
      </c>
      <c r="W16" s="171" t="str" cm="1">
        <f t="array" aca="1" ref="W16" ca="1">IF(OR(W$5="",$S16=""),"",IFERROR(INDEX(TotalApuestas!$A$1:$GL$50000,MATCH(Seguimiento!$S16,TotalApuestas!$B$1:$B$50000,0),MATCH("Equipos"&amp;Seguimiento!$S$1,Resultado!$4:$4,0)+COLUMNS($T$1:W$1)-1),0))</f>
        <v/>
      </c>
      <c r="X16" s="171" t="str" cm="1">
        <f t="array" aca="1" ref="X16" ca="1">IF(OR(X$5="",$S16=""),"",IFERROR(INDEX(TotalApuestas!$A$1:$GL$50000,MATCH(Seguimiento!$S16,TotalApuestas!$B$1:$B$50000,0),MATCH("Equipos"&amp;Seguimiento!$S$1,Resultado!$4:$4,0)+COLUMNS($T$1:X$1)-1),0))</f>
        <v/>
      </c>
      <c r="Y16" s="171" t="str" cm="1">
        <f t="array" aca="1" ref="Y16" ca="1">IF(OR(Y$5="",$S16=""),"",IFERROR(INDEX(TotalApuestas!$A$1:$GL$50000,MATCH(Seguimiento!$S16,TotalApuestas!$B$1:$B$50000,0),MATCH("Equipos"&amp;Seguimiento!$S$1,Resultado!$4:$4,0)+COLUMNS($T$1:Y$1)-1),0))</f>
        <v/>
      </c>
      <c r="Z16" s="171" t="str" cm="1">
        <f t="array" aca="1" ref="Z16" ca="1">IF(OR(Z$5="",$S16=""),"",IFERROR(INDEX(TotalApuestas!$A$1:$GL$50000,MATCH(Seguimiento!$S16,TotalApuestas!$B$1:$B$50000,0),MATCH("Equipos"&amp;Seguimiento!$S$1,Resultado!$4:$4,0)+COLUMNS($T$1:Z$1)-1),0))</f>
        <v/>
      </c>
      <c r="AA16" s="219" t="str" cm="1">
        <f t="array" aca="1" ref="AA16" ca="1">IF(OR(AA$5="",$S16=""),"",IFERROR(INDEX(TotalApuestas!$A$1:$GL$50000,MATCH(Seguimiento!$S16,TotalApuestas!$B$1:$B$50000,0),MATCH("Equipos"&amp;Seguimiento!$S$1,Resultado!$4:$4,0)+COLUMNS($T$1:AA$1)-1),0))</f>
        <v/>
      </c>
      <c r="AB16" s="123"/>
      <c r="AD16"/>
      <c r="AE16"/>
    </row>
    <row r="17" spans="2:31" ht="15" customHeight="1" x14ac:dyDescent="0.25">
      <c r="B17" s="214"/>
      <c r="C17" s="229" t="str">
        <f ca="1">IF(ClasificaciónPorra!D12=0,"",ClasificaciónPorra!D12)</f>
        <v>Cazaputas69</v>
      </c>
      <c r="D17" s="230">
        <f ca="1">IF($C17="","",INDEX(TotalApuestas!$A$1:$GL$50000,MATCH(Seguimiento!$C17,TotalApuestas!$B$1:$B$50000,0),MATCH(Seguimiento!D$1,Resultado!$2:$2,0)))</f>
        <v>1</v>
      </c>
      <c r="E17" s="231">
        <f t="shared" ca="1" si="6"/>
        <v>1</v>
      </c>
      <c r="F17" s="230" cm="1">
        <f t="array" aca="1" ref="F17" ca="1">IF($C17="","",INDEX(TotalApuestas!$A$1:$GL$50000,MATCH(Seguimiento!$C17,TotalApuestas!$B$1:$B$50000,0),MATCH(Seguimiento!D$1,Resultado!$2:$2,0)+1))</f>
        <v>0</v>
      </c>
      <c r="G17" s="232">
        <f ca="1">IF($C17="","",INDEX(TotalApuestas!$A$1:$GL$50000,MATCH(Seguimiento!$C17,TotalApuestas!$B$1:$B$50000,0),MATCH(Seguimiento!G$1,Resultado!$2:$2,0)))</f>
        <v>1</v>
      </c>
      <c r="H17" s="231">
        <f t="shared" ca="1" si="7"/>
        <v>2</v>
      </c>
      <c r="I17" s="233" cm="1">
        <f t="array" aca="1" ref="I17" ca="1">IF($C17="","",INDEX(TotalApuestas!$A$1:$GL$50000,MATCH(Seguimiento!$C17,TotalApuestas!$B$1:$B$50000,0),MATCH(Seguimiento!G$1,Resultado!$2:$2,0)+1))</f>
        <v>2</v>
      </c>
      <c r="J17" s="230">
        <f ca="1">IF($C17="","",INDEX(TotalApuestas!$A$1:$GL$50000,MATCH(Seguimiento!$C17,TotalApuestas!$B$1:$B$50000,0),MATCH(Seguimiento!J$1,Resultado!$2:$2,0)))</f>
        <v>2</v>
      </c>
      <c r="K17" s="231">
        <f t="shared" ca="1" si="8"/>
        <v>1</v>
      </c>
      <c r="L17" s="230" cm="1">
        <f t="array" aca="1" ref="L17" ca="1">IF($C17="","",INDEX(TotalApuestas!$A$1:$GL$50000,MATCH(Seguimiento!$C17,TotalApuestas!$B$1:$B$50000,0),MATCH(Seguimiento!J$1,Resultado!$2:$2,0)+1))</f>
        <v>0</v>
      </c>
      <c r="M17" s="232">
        <f ca="1">IF($C17="","",INDEX(TotalApuestas!$A$1:$GL$50000,MATCH(Seguimiento!$C17,TotalApuestas!$B$1:$B$50000,0),MATCH(Seguimiento!M$1,Resultado!$2:$2,0)))</f>
        <v>1</v>
      </c>
      <c r="N17" s="231" t="str">
        <f t="shared" ca="1" si="9"/>
        <v>X</v>
      </c>
      <c r="O17" s="233" cm="1">
        <f t="array" aca="1" ref="O17" ca="1">IF($C17="","",INDEX(TotalApuestas!$A$1:$GL$50000,MATCH(Seguimiento!$C17,TotalApuestas!$B$1:$B$50000,0),MATCH(Seguimiento!M$1,Resultado!$2:$2,0)+1))</f>
        <v>1</v>
      </c>
      <c r="P17" s="123"/>
      <c r="R17" s="214"/>
      <c r="S17" s="218" t="str">
        <f ca="1">IF(ClasificaciónPorra!D16=0,"",ClasificaciónPorra!D16)</f>
        <v/>
      </c>
      <c r="T17" s="171" t="str" cm="1">
        <f t="array" aca="1" ref="T17" ca="1">IF(OR(T$5="",$S17=""),"",IFERROR(INDEX(TotalApuestas!$A$1:$GL$50000,MATCH(Seguimiento!$S17,TotalApuestas!$B$1:$B$50000,0),MATCH("Equipos"&amp;Seguimiento!$S$1,Resultado!$4:$4,0)+COLUMNS($T$1:T$1)-1),0))</f>
        <v/>
      </c>
      <c r="U17" s="171" t="str" cm="1">
        <f t="array" aca="1" ref="U17" ca="1">IF(OR(U$5="",$S17=""),"",IFERROR(INDEX(TotalApuestas!$A$1:$GL$50000,MATCH(Seguimiento!$S17,TotalApuestas!$B$1:$B$50000,0),MATCH("Equipos"&amp;Seguimiento!$S$1,Resultado!$4:$4,0)+COLUMNS($T$1:U$1)-1),0))</f>
        <v/>
      </c>
      <c r="V17" s="171" t="str" cm="1">
        <f t="array" aca="1" ref="V17" ca="1">IF(OR(V$5="",$S17=""),"",IFERROR(INDEX(TotalApuestas!$A$1:$GL$50000,MATCH(Seguimiento!$S17,TotalApuestas!$B$1:$B$50000,0),MATCH("Equipos"&amp;Seguimiento!$S$1,Resultado!$4:$4,0)+COLUMNS($T$1:V$1)-1),0))</f>
        <v/>
      </c>
      <c r="W17" s="171" t="str" cm="1">
        <f t="array" aca="1" ref="W17" ca="1">IF(OR(W$5="",$S17=""),"",IFERROR(INDEX(TotalApuestas!$A$1:$GL$50000,MATCH(Seguimiento!$S17,TotalApuestas!$B$1:$B$50000,0),MATCH("Equipos"&amp;Seguimiento!$S$1,Resultado!$4:$4,0)+COLUMNS($T$1:W$1)-1),0))</f>
        <v/>
      </c>
      <c r="X17" s="171" t="str" cm="1">
        <f t="array" aca="1" ref="X17" ca="1">IF(OR(X$5="",$S17=""),"",IFERROR(INDEX(TotalApuestas!$A$1:$GL$50000,MATCH(Seguimiento!$S17,TotalApuestas!$B$1:$B$50000,0),MATCH("Equipos"&amp;Seguimiento!$S$1,Resultado!$4:$4,0)+COLUMNS($T$1:X$1)-1),0))</f>
        <v/>
      </c>
      <c r="Y17" s="171" t="str" cm="1">
        <f t="array" aca="1" ref="Y17" ca="1">IF(OR(Y$5="",$S17=""),"",IFERROR(INDEX(TotalApuestas!$A$1:$GL$50000,MATCH(Seguimiento!$S17,TotalApuestas!$B$1:$B$50000,0),MATCH("Equipos"&amp;Seguimiento!$S$1,Resultado!$4:$4,0)+COLUMNS($T$1:Y$1)-1),0))</f>
        <v/>
      </c>
      <c r="Z17" s="171" t="str" cm="1">
        <f t="array" aca="1" ref="Z17" ca="1">IF(OR(Z$5="",$S17=""),"",IFERROR(INDEX(TotalApuestas!$A$1:$GL$50000,MATCH(Seguimiento!$S17,TotalApuestas!$B$1:$B$50000,0),MATCH("Equipos"&amp;Seguimiento!$S$1,Resultado!$4:$4,0)+COLUMNS($T$1:Z$1)-1),0))</f>
        <v/>
      </c>
      <c r="AA17" s="219" t="str" cm="1">
        <f t="array" aca="1" ref="AA17" ca="1">IF(OR(AA$5="",$S17=""),"",IFERROR(INDEX(TotalApuestas!$A$1:$GL$50000,MATCH(Seguimiento!$S17,TotalApuestas!$B$1:$B$50000,0),MATCH("Equipos"&amp;Seguimiento!$S$1,Resultado!$4:$4,0)+COLUMNS($T$1:AA$1)-1),0))</f>
        <v/>
      </c>
      <c r="AB17" s="123"/>
      <c r="AD17"/>
      <c r="AE17"/>
    </row>
    <row r="18" spans="2:31" ht="15" customHeight="1" x14ac:dyDescent="0.25">
      <c r="B18" s="214"/>
      <c r="C18" s="229" t="str">
        <f ca="1">IF(ClasificaciónPorra!D13=0,"",ClasificaciónPorra!D13)</f>
        <v>Juan Diego De Abreu</v>
      </c>
      <c r="D18" s="230">
        <f ca="1">IF($C18="","",INDEX(TotalApuestas!$A$1:$GL$50000,MATCH(Seguimiento!$C18,TotalApuestas!$B$1:$B$50000,0),MATCH(Seguimiento!D$1,Resultado!$2:$2,0)))</f>
        <v>1</v>
      </c>
      <c r="E18" s="231">
        <f t="shared" ca="1" si="6"/>
        <v>2</v>
      </c>
      <c r="F18" s="230" cm="1">
        <f t="array" aca="1" ref="F18" ca="1">IF($C18="","",INDEX(TotalApuestas!$A$1:$GL$50000,MATCH(Seguimiento!$C18,TotalApuestas!$B$1:$B$50000,0),MATCH(Seguimiento!D$1,Resultado!$2:$2,0)+1))</f>
        <v>2</v>
      </c>
      <c r="G18" s="232">
        <f ca="1">IF($C18="","",INDEX(TotalApuestas!$A$1:$GL$50000,MATCH(Seguimiento!$C18,TotalApuestas!$B$1:$B$50000,0),MATCH(Seguimiento!G$1,Resultado!$2:$2,0)))</f>
        <v>1</v>
      </c>
      <c r="H18" s="231">
        <f t="shared" ca="1" si="7"/>
        <v>2</v>
      </c>
      <c r="I18" s="233" cm="1">
        <f t="array" aca="1" ref="I18" ca="1">IF($C18="","",INDEX(TotalApuestas!$A$1:$GL$50000,MATCH(Seguimiento!$C18,TotalApuestas!$B$1:$B$50000,0),MATCH(Seguimiento!G$1,Resultado!$2:$2,0)+1))</f>
        <v>2</v>
      </c>
      <c r="J18" s="230">
        <f ca="1">IF($C18="","",INDEX(TotalApuestas!$A$1:$GL$50000,MATCH(Seguimiento!$C18,TotalApuestas!$B$1:$B$50000,0),MATCH(Seguimiento!J$1,Resultado!$2:$2,0)))</f>
        <v>2</v>
      </c>
      <c r="K18" s="231">
        <f t="shared" ca="1" si="8"/>
        <v>1</v>
      </c>
      <c r="L18" s="230" cm="1">
        <f t="array" aca="1" ref="L18" ca="1">IF($C18="","",INDEX(TotalApuestas!$A$1:$GL$50000,MATCH(Seguimiento!$C18,TotalApuestas!$B$1:$B$50000,0),MATCH(Seguimiento!J$1,Resultado!$2:$2,0)+1))</f>
        <v>0</v>
      </c>
      <c r="M18" s="232">
        <f ca="1">IF($C18="","",INDEX(TotalApuestas!$A$1:$GL$50000,MATCH(Seguimiento!$C18,TotalApuestas!$B$1:$B$50000,0),MATCH(Seguimiento!M$1,Resultado!$2:$2,0)))</f>
        <v>1</v>
      </c>
      <c r="N18" s="231" t="str">
        <f t="shared" ca="1" si="9"/>
        <v>X</v>
      </c>
      <c r="O18" s="233" cm="1">
        <f t="array" aca="1" ref="O18" ca="1">IF($C18="","",INDEX(TotalApuestas!$A$1:$GL$50000,MATCH(Seguimiento!$C18,TotalApuestas!$B$1:$B$50000,0),MATCH(Seguimiento!M$1,Resultado!$2:$2,0)+1))</f>
        <v>1</v>
      </c>
      <c r="P18" s="123"/>
      <c r="R18" s="214"/>
      <c r="S18" s="218" t="str">
        <f ca="1">IF(ClasificaciónPorra!D17=0,"",ClasificaciónPorra!D17)</f>
        <v/>
      </c>
      <c r="T18" s="171" t="str" cm="1">
        <f t="array" aca="1" ref="T18" ca="1">IF(OR(T$5="",$S18=""),"",IFERROR(INDEX(TotalApuestas!$A$1:$GL$50000,MATCH(Seguimiento!$S18,TotalApuestas!$B$1:$B$50000,0),MATCH("Equipos"&amp;Seguimiento!$S$1,Resultado!$4:$4,0)+COLUMNS($T$1:T$1)-1),0))</f>
        <v/>
      </c>
      <c r="U18" s="171" t="str" cm="1">
        <f t="array" aca="1" ref="U18" ca="1">IF(OR(U$5="",$S18=""),"",IFERROR(INDEX(TotalApuestas!$A$1:$GL$50000,MATCH(Seguimiento!$S18,TotalApuestas!$B$1:$B$50000,0),MATCH("Equipos"&amp;Seguimiento!$S$1,Resultado!$4:$4,0)+COLUMNS($T$1:U$1)-1),0))</f>
        <v/>
      </c>
      <c r="V18" s="171" t="str" cm="1">
        <f t="array" aca="1" ref="V18" ca="1">IF(OR(V$5="",$S18=""),"",IFERROR(INDEX(TotalApuestas!$A$1:$GL$50000,MATCH(Seguimiento!$S18,TotalApuestas!$B$1:$B$50000,0),MATCH("Equipos"&amp;Seguimiento!$S$1,Resultado!$4:$4,0)+COLUMNS($T$1:V$1)-1),0))</f>
        <v/>
      </c>
      <c r="W18" s="171" t="str" cm="1">
        <f t="array" aca="1" ref="W18" ca="1">IF(OR(W$5="",$S18=""),"",IFERROR(INDEX(TotalApuestas!$A$1:$GL$50000,MATCH(Seguimiento!$S18,TotalApuestas!$B$1:$B$50000,0),MATCH("Equipos"&amp;Seguimiento!$S$1,Resultado!$4:$4,0)+COLUMNS($T$1:W$1)-1),0))</f>
        <v/>
      </c>
      <c r="X18" s="171" t="str" cm="1">
        <f t="array" aca="1" ref="X18" ca="1">IF(OR(X$5="",$S18=""),"",IFERROR(INDEX(TotalApuestas!$A$1:$GL$50000,MATCH(Seguimiento!$S18,TotalApuestas!$B$1:$B$50000,0),MATCH("Equipos"&amp;Seguimiento!$S$1,Resultado!$4:$4,0)+COLUMNS($T$1:X$1)-1),0))</f>
        <v/>
      </c>
      <c r="Y18" s="171" t="str" cm="1">
        <f t="array" aca="1" ref="Y18" ca="1">IF(OR(Y$5="",$S18=""),"",IFERROR(INDEX(TotalApuestas!$A$1:$GL$50000,MATCH(Seguimiento!$S18,TotalApuestas!$B$1:$B$50000,0),MATCH("Equipos"&amp;Seguimiento!$S$1,Resultado!$4:$4,0)+COLUMNS($T$1:Y$1)-1),0))</f>
        <v/>
      </c>
      <c r="Z18" s="171" t="str" cm="1">
        <f t="array" aca="1" ref="Z18" ca="1">IF(OR(Z$5="",$S18=""),"",IFERROR(INDEX(TotalApuestas!$A$1:$GL$50000,MATCH(Seguimiento!$S18,TotalApuestas!$B$1:$B$50000,0),MATCH("Equipos"&amp;Seguimiento!$S$1,Resultado!$4:$4,0)+COLUMNS($T$1:Z$1)-1),0))</f>
        <v/>
      </c>
      <c r="AA18" s="219" t="str" cm="1">
        <f t="array" aca="1" ref="AA18" ca="1">IF(OR(AA$5="",$S18=""),"",IFERROR(INDEX(TotalApuestas!$A$1:$GL$50000,MATCH(Seguimiento!$S18,TotalApuestas!$B$1:$B$50000,0),MATCH("Equipos"&amp;Seguimiento!$S$1,Resultado!$4:$4,0)+COLUMNS($T$1:AA$1)-1),0))</f>
        <v/>
      </c>
      <c r="AB18" s="123"/>
      <c r="AD18"/>
      <c r="AE18"/>
    </row>
    <row r="19" spans="2:31" ht="15" customHeight="1" x14ac:dyDescent="0.25">
      <c r="B19" s="214"/>
      <c r="C19" s="229" t="str">
        <f ca="1">IF(ClasificaciónPorra!D14=0,"",ClasificaciónPorra!D14)</f>
        <v/>
      </c>
      <c r="D19" s="230" t="str">
        <f ca="1">IF($C19="","",INDEX(TotalApuestas!$A$1:$GL$50000,MATCH(Seguimiento!$C19,TotalApuestas!$B$1:$B$50000,0),MATCH(Seguimiento!D$1,Resultado!$2:$2,0)))</f>
        <v/>
      </c>
      <c r="E19" s="231" t="str">
        <f t="shared" ca="1" si="6"/>
        <v/>
      </c>
      <c r="F19" s="230" t="str" cm="1">
        <f t="array" aca="1" ref="F19" ca="1">IF($C19="","",INDEX(TotalApuestas!$A$1:$GL$50000,MATCH(Seguimiento!$C19,TotalApuestas!$B$1:$B$50000,0),MATCH(Seguimiento!D$1,Resultado!$2:$2,0)+1))</f>
        <v/>
      </c>
      <c r="G19" s="232" t="str">
        <f ca="1">IF($C19="","",INDEX(TotalApuestas!$A$1:$GL$50000,MATCH(Seguimiento!$C19,TotalApuestas!$B$1:$B$50000,0),MATCH(Seguimiento!G$1,Resultado!$2:$2,0)))</f>
        <v/>
      </c>
      <c r="H19" s="231" t="str">
        <f t="shared" ca="1" si="7"/>
        <v/>
      </c>
      <c r="I19" s="233" t="str" cm="1">
        <f t="array" aca="1" ref="I19" ca="1">IF($C19="","",INDEX(TotalApuestas!$A$1:$GL$50000,MATCH(Seguimiento!$C19,TotalApuestas!$B$1:$B$50000,0),MATCH(Seguimiento!G$1,Resultado!$2:$2,0)+1))</f>
        <v/>
      </c>
      <c r="J19" s="230" t="str">
        <f ca="1">IF($C19="","",INDEX(TotalApuestas!$A$1:$GL$50000,MATCH(Seguimiento!$C19,TotalApuestas!$B$1:$B$50000,0),MATCH(Seguimiento!J$1,Resultado!$2:$2,0)))</f>
        <v/>
      </c>
      <c r="K19" s="231" t="str">
        <f t="shared" ca="1" si="8"/>
        <v/>
      </c>
      <c r="L19" s="230" t="str" cm="1">
        <f t="array" aca="1" ref="L19" ca="1">IF($C19="","",INDEX(TotalApuestas!$A$1:$GL$50000,MATCH(Seguimiento!$C19,TotalApuestas!$B$1:$B$50000,0),MATCH(Seguimiento!J$1,Resultado!$2:$2,0)+1))</f>
        <v/>
      </c>
      <c r="M19" s="232" t="str">
        <f ca="1">IF($C19="","",INDEX(TotalApuestas!$A$1:$GL$50000,MATCH(Seguimiento!$C19,TotalApuestas!$B$1:$B$50000,0),MATCH(Seguimiento!M$1,Resultado!$2:$2,0)))</f>
        <v/>
      </c>
      <c r="N19" s="231" t="str">
        <f t="shared" ca="1" si="9"/>
        <v/>
      </c>
      <c r="O19" s="233" t="str" cm="1">
        <f t="array" aca="1" ref="O19" ca="1">IF($C19="","",INDEX(TotalApuestas!$A$1:$GL$50000,MATCH(Seguimiento!$C19,TotalApuestas!$B$1:$B$50000,0),MATCH(Seguimiento!M$1,Resultado!$2:$2,0)+1))</f>
        <v/>
      </c>
      <c r="P19" s="123"/>
      <c r="R19" s="214"/>
      <c r="S19" s="218" t="str">
        <f ca="1">IF(ClasificaciónPorra!D18=0,"",ClasificaciónPorra!D18)</f>
        <v/>
      </c>
      <c r="T19" s="171" t="str" cm="1">
        <f t="array" aca="1" ref="T19" ca="1">IF(OR(T$5="",$S19=""),"",IFERROR(INDEX(TotalApuestas!$A$1:$GL$50000,MATCH(Seguimiento!$S19,TotalApuestas!$B$1:$B$50000,0),MATCH("Equipos"&amp;Seguimiento!$S$1,Resultado!$4:$4,0)+COLUMNS($T$1:T$1)-1),0))</f>
        <v/>
      </c>
      <c r="U19" s="171" t="str" cm="1">
        <f t="array" aca="1" ref="U19" ca="1">IF(OR(U$5="",$S19=""),"",IFERROR(INDEX(TotalApuestas!$A$1:$GL$50000,MATCH(Seguimiento!$S19,TotalApuestas!$B$1:$B$50000,0),MATCH("Equipos"&amp;Seguimiento!$S$1,Resultado!$4:$4,0)+COLUMNS($T$1:U$1)-1),0))</f>
        <v/>
      </c>
      <c r="V19" s="171" t="str" cm="1">
        <f t="array" aca="1" ref="V19" ca="1">IF(OR(V$5="",$S19=""),"",IFERROR(INDEX(TotalApuestas!$A$1:$GL$50000,MATCH(Seguimiento!$S19,TotalApuestas!$B$1:$B$50000,0),MATCH("Equipos"&amp;Seguimiento!$S$1,Resultado!$4:$4,0)+COLUMNS($T$1:V$1)-1),0))</f>
        <v/>
      </c>
      <c r="W19" s="171" t="str" cm="1">
        <f t="array" aca="1" ref="W19" ca="1">IF(OR(W$5="",$S19=""),"",IFERROR(INDEX(TotalApuestas!$A$1:$GL$50000,MATCH(Seguimiento!$S19,TotalApuestas!$B$1:$B$50000,0),MATCH("Equipos"&amp;Seguimiento!$S$1,Resultado!$4:$4,0)+COLUMNS($T$1:W$1)-1),0))</f>
        <v/>
      </c>
      <c r="X19" s="171" t="str" cm="1">
        <f t="array" aca="1" ref="X19" ca="1">IF(OR(X$5="",$S19=""),"",IFERROR(INDEX(TotalApuestas!$A$1:$GL$50000,MATCH(Seguimiento!$S19,TotalApuestas!$B$1:$B$50000,0),MATCH("Equipos"&amp;Seguimiento!$S$1,Resultado!$4:$4,0)+COLUMNS($T$1:X$1)-1),0))</f>
        <v/>
      </c>
      <c r="Y19" s="171" t="str" cm="1">
        <f t="array" aca="1" ref="Y19" ca="1">IF(OR(Y$5="",$S19=""),"",IFERROR(INDEX(TotalApuestas!$A$1:$GL$50000,MATCH(Seguimiento!$S19,TotalApuestas!$B$1:$B$50000,0),MATCH("Equipos"&amp;Seguimiento!$S$1,Resultado!$4:$4,0)+COLUMNS($T$1:Y$1)-1),0))</f>
        <v/>
      </c>
      <c r="Z19" s="171" t="str" cm="1">
        <f t="array" aca="1" ref="Z19" ca="1">IF(OR(Z$5="",$S19=""),"",IFERROR(INDEX(TotalApuestas!$A$1:$GL$50000,MATCH(Seguimiento!$S19,TotalApuestas!$B$1:$B$50000,0),MATCH("Equipos"&amp;Seguimiento!$S$1,Resultado!$4:$4,0)+COLUMNS($T$1:Z$1)-1),0))</f>
        <v/>
      </c>
      <c r="AA19" s="219" t="str" cm="1">
        <f t="array" aca="1" ref="AA19" ca="1">IF(OR(AA$5="",$S19=""),"",IFERROR(INDEX(TotalApuestas!$A$1:$GL$50000,MATCH(Seguimiento!$S19,TotalApuestas!$B$1:$B$50000,0),MATCH("Equipos"&amp;Seguimiento!$S$1,Resultado!$4:$4,0)+COLUMNS($T$1:AA$1)-1),0))</f>
        <v/>
      </c>
      <c r="AB19" s="123"/>
    </row>
    <row r="20" spans="2:31" ht="15" customHeight="1" x14ac:dyDescent="0.25">
      <c r="B20" s="214"/>
      <c r="C20" s="229" t="str">
        <f ca="1">IF(ClasificaciónPorra!D15=0,"",ClasificaciónPorra!D15)</f>
        <v/>
      </c>
      <c r="D20" s="230" t="str">
        <f ca="1">IF($C20="","",INDEX(TotalApuestas!$A$1:$GL$50000,MATCH(Seguimiento!$C20,TotalApuestas!$B$1:$B$50000,0),MATCH(Seguimiento!D$1,Resultado!$2:$2,0)))</f>
        <v/>
      </c>
      <c r="E20" s="231" t="str">
        <f t="shared" ca="1" si="6"/>
        <v/>
      </c>
      <c r="F20" s="230" t="str" cm="1">
        <f t="array" aca="1" ref="F20" ca="1">IF($C20="","",INDEX(TotalApuestas!$A$1:$GL$50000,MATCH(Seguimiento!$C20,TotalApuestas!$B$1:$B$50000,0),MATCH(Seguimiento!D$1,Resultado!$2:$2,0)+1))</f>
        <v/>
      </c>
      <c r="G20" s="232" t="str">
        <f ca="1">IF($C20="","",INDEX(TotalApuestas!$A$1:$GL$50000,MATCH(Seguimiento!$C20,TotalApuestas!$B$1:$B$50000,0),MATCH(Seguimiento!G$1,Resultado!$2:$2,0)))</f>
        <v/>
      </c>
      <c r="H20" s="231" t="str">
        <f t="shared" ca="1" si="7"/>
        <v/>
      </c>
      <c r="I20" s="233" t="str" cm="1">
        <f t="array" aca="1" ref="I20" ca="1">IF($C20="","",INDEX(TotalApuestas!$A$1:$GL$50000,MATCH(Seguimiento!$C20,TotalApuestas!$B$1:$B$50000,0),MATCH(Seguimiento!G$1,Resultado!$2:$2,0)+1))</f>
        <v/>
      </c>
      <c r="J20" s="230" t="str">
        <f ca="1">IF($C20="","",INDEX(TotalApuestas!$A$1:$GL$50000,MATCH(Seguimiento!$C20,TotalApuestas!$B$1:$B$50000,0),MATCH(Seguimiento!J$1,Resultado!$2:$2,0)))</f>
        <v/>
      </c>
      <c r="K20" s="231" t="str">
        <f t="shared" ca="1" si="8"/>
        <v/>
      </c>
      <c r="L20" s="230" t="str" cm="1">
        <f t="array" aca="1" ref="L20" ca="1">IF($C20="","",INDEX(TotalApuestas!$A$1:$GL$50000,MATCH(Seguimiento!$C20,TotalApuestas!$B$1:$B$50000,0),MATCH(Seguimiento!J$1,Resultado!$2:$2,0)+1))</f>
        <v/>
      </c>
      <c r="M20" s="232" t="str">
        <f ca="1">IF($C20="","",INDEX(TotalApuestas!$A$1:$GL$50000,MATCH(Seguimiento!$C20,TotalApuestas!$B$1:$B$50000,0),MATCH(Seguimiento!M$1,Resultado!$2:$2,0)))</f>
        <v/>
      </c>
      <c r="N20" s="231" t="str">
        <f t="shared" ca="1" si="9"/>
        <v/>
      </c>
      <c r="O20" s="233" t="str" cm="1">
        <f t="array" aca="1" ref="O20" ca="1">IF($C20="","",INDEX(TotalApuestas!$A$1:$GL$50000,MATCH(Seguimiento!$C20,TotalApuestas!$B$1:$B$50000,0),MATCH(Seguimiento!M$1,Resultado!$2:$2,0)+1))</f>
        <v/>
      </c>
      <c r="P20" s="123"/>
      <c r="R20" s="214"/>
      <c r="S20" s="218" t="str">
        <f ca="1">IF(ClasificaciónPorra!D19=0,"",ClasificaciónPorra!D19)</f>
        <v/>
      </c>
      <c r="T20" s="171" t="str" cm="1">
        <f t="array" aca="1" ref="T20" ca="1">IF(OR(T$5="",$S20=""),"",IFERROR(INDEX(TotalApuestas!$A$1:$GL$50000,MATCH(Seguimiento!$S20,TotalApuestas!$B$1:$B$50000,0),MATCH("Equipos"&amp;Seguimiento!$S$1,Resultado!$4:$4,0)+COLUMNS($T$1:T$1)-1),0))</f>
        <v/>
      </c>
      <c r="U20" s="171" t="str" cm="1">
        <f t="array" aca="1" ref="U20" ca="1">IF(OR(U$5="",$S20=""),"",IFERROR(INDEX(TotalApuestas!$A$1:$GL$50000,MATCH(Seguimiento!$S20,TotalApuestas!$B$1:$B$50000,0),MATCH("Equipos"&amp;Seguimiento!$S$1,Resultado!$4:$4,0)+COLUMNS($T$1:U$1)-1),0))</f>
        <v/>
      </c>
      <c r="V20" s="171" t="str" cm="1">
        <f t="array" aca="1" ref="V20" ca="1">IF(OR(V$5="",$S20=""),"",IFERROR(INDEX(TotalApuestas!$A$1:$GL$50000,MATCH(Seguimiento!$S20,TotalApuestas!$B$1:$B$50000,0),MATCH("Equipos"&amp;Seguimiento!$S$1,Resultado!$4:$4,0)+COLUMNS($T$1:V$1)-1),0))</f>
        <v/>
      </c>
      <c r="W20" s="171" t="str" cm="1">
        <f t="array" aca="1" ref="W20" ca="1">IF(OR(W$5="",$S20=""),"",IFERROR(INDEX(TotalApuestas!$A$1:$GL$50000,MATCH(Seguimiento!$S20,TotalApuestas!$B$1:$B$50000,0),MATCH("Equipos"&amp;Seguimiento!$S$1,Resultado!$4:$4,0)+COLUMNS($T$1:W$1)-1),0))</f>
        <v/>
      </c>
      <c r="X20" s="171" t="str" cm="1">
        <f t="array" aca="1" ref="X20" ca="1">IF(OR(X$5="",$S20=""),"",IFERROR(INDEX(TotalApuestas!$A$1:$GL$50000,MATCH(Seguimiento!$S20,TotalApuestas!$B$1:$B$50000,0),MATCH("Equipos"&amp;Seguimiento!$S$1,Resultado!$4:$4,0)+COLUMNS($T$1:X$1)-1),0))</f>
        <v/>
      </c>
      <c r="Y20" s="171" t="str" cm="1">
        <f t="array" aca="1" ref="Y20" ca="1">IF(OR(Y$5="",$S20=""),"",IFERROR(INDEX(TotalApuestas!$A$1:$GL$50000,MATCH(Seguimiento!$S20,TotalApuestas!$B$1:$B$50000,0),MATCH("Equipos"&amp;Seguimiento!$S$1,Resultado!$4:$4,0)+COLUMNS($T$1:Y$1)-1),0))</f>
        <v/>
      </c>
      <c r="Z20" s="171" t="str" cm="1">
        <f t="array" aca="1" ref="Z20" ca="1">IF(OR(Z$5="",$S20=""),"",IFERROR(INDEX(TotalApuestas!$A$1:$GL$50000,MATCH(Seguimiento!$S20,TotalApuestas!$B$1:$B$50000,0),MATCH("Equipos"&amp;Seguimiento!$S$1,Resultado!$4:$4,0)+COLUMNS($T$1:Z$1)-1),0))</f>
        <v/>
      </c>
      <c r="AA20" s="219" t="str" cm="1">
        <f t="array" aca="1" ref="AA20" ca="1">IF(OR(AA$5="",$S20=""),"",IFERROR(INDEX(TotalApuestas!$A$1:$GL$50000,MATCH(Seguimiento!$S20,TotalApuestas!$B$1:$B$50000,0),MATCH("Equipos"&amp;Seguimiento!$S$1,Resultado!$4:$4,0)+COLUMNS($T$1:AA$1)-1),0))</f>
        <v/>
      </c>
      <c r="AB20" s="123"/>
    </row>
    <row r="21" spans="2:31" ht="15" customHeight="1" x14ac:dyDescent="0.25">
      <c r="B21" s="214"/>
      <c r="C21" s="229" t="str">
        <f ca="1">IF(ClasificaciónPorra!D16=0,"",ClasificaciónPorra!D16)</f>
        <v/>
      </c>
      <c r="D21" s="230" t="str">
        <f ca="1">IF($C21="","",INDEX(TotalApuestas!$A$1:$GL$50000,MATCH(Seguimiento!$C21,TotalApuestas!$B$1:$B$50000,0),MATCH(Seguimiento!D$1,Resultado!$2:$2,0)))</f>
        <v/>
      </c>
      <c r="E21" s="231" t="str">
        <f t="shared" ca="1" si="6"/>
        <v/>
      </c>
      <c r="F21" s="230" t="str" cm="1">
        <f t="array" aca="1" ref="F21" ca="1">IF($C21="","",INDEX(TotalApuestas!$A$1:$GL$50000,MATCH(Seguimiento!$C21,TotalApuestas!$B$1:$B$50000,0),MATCH(Seguimiento!D$1,Resultado!$2:$2,0)+1))</f>
        <v/>
      </c>
      <c r="G21" s="232" t="str">
        <f ca="1">IF($C21="","",INDEX(TotalApuestas!$A$1:$GL$50000,MATCH(Seguimiento!$C21,TotalApuestas!$B$1:$B$50000,0),MATCH(Seguimiento!G$1,Resultado!$2:$2,0)))</f>
        <v/>
      </c>
      <c r="H21" s="231" t="str">
        <f t="shared" ca="1" si="7"/>
        <v/>
      </c>
      <c r="I21" s="233" t="str" cm="1">
        <f t="array" aca="1" ref="I21" ca="1">IF($C21="","",INDEX(TotalApuestas!$A$1:$GL$50000,MATCH(Seguimiento!$C21,TotalApuestas!$B$1:$B$50000,0),MATCH(Seguimiento!G$1,Resultado!$2:$2,0)+1))</f>
        <v/>
      </c>
      <c r="J21" s="230" t="str">
        <f ca="1">IF($C21="","",INDEX(TotalApuestas!$A$1:$GL$50000,MATCH(Seguimiento!$C21,TotalApuestas!$B$1:$B$50000,0),MATCH(Seguimiento!J$1,Resultado!$2:$2,0)))</f>
        <v/>
      </c>
      <c r="K21" s="231" t="str">
        <f t="shared" ca="1" si="8"/>
        <v/>
      </c>
      <c r="L21" s="230" t="str" cm="1">
        <f t="array" aca="1" ref="L21" ca="1">IF($C21="","",INDEX(TotalApuestas!$A$1:$GL$50000,MATCH(Seguimiento!$C21,TotalApuestas!$B$1:$B$50000,0),MATCH(Seguimiento!J$1,Resultado!$2:$2,0)+1))</f>
        <v/>
      </c>
      <c r="M21" s="232" t="str">
        <f ca="1">IF($C21="","",INDEX(TotalApuestas!$A$1:$GL$50000,MATCH(Seguimiento!$C21,TotalApuestas!$B$1:$B$50000,0),MATCH(Seguimiento!M$1,Resultado!$2:$2,0)))</f>
        <v/>
      </c>
      <c r="N21" s="231" t="str">
        <f t="shared" ca="1" si="9"/>
        <v/>
      </c>
      <c r="O21" s="233" t="str" cm="1">
        <f t="array" aca="1" ref="O21" ca="1">IF($C21="","",INDEX(TotalApuestas!$A$1:$GL$50000,MATCH(Seguimiento!$C21,TotalApuestas!$B$1:$B$50000,0),MATCH(Seguimiento!M$1,Resultado!$2:$2,0)+1))</f>
        <v/>
      </c>
      <c r="P21" s="123"/>
      <c r="R21" s="214"/>
      <c r="S21" s="218" t="str">
        <f ca="1">IF(ClasificaciónPorra!D20=0,"",ClasificaciónPorra!D20)</f>
        <v/>
      </c>
      <c r="T21" s="171" t="str" cm="1">
        <f t="array" aca="1" ref="T21" ca="1">IF(OR(T$5="",$S21=""),"",IFERROR(INDEX(TotalApuestas!$A$1:$GL$50000,MATCH(Seguimiento!$S21,TotalApuestas!$B$1:$B$50000,0),MATCH("Equipos"&amp;Seguimiento!$S$1,Resultado!$4:$4,0)+COLUMNS($T$1:T$1)-1),0))</f>
        <v/>
      </c>
      <c r="U21" s="171" t="str" cm="1">
        <f t="array" aca="1" ref="U21" ca="1">IF(OR(U$5="",$S21=""),"",IFERROR(INDEX(TotalApuestas!$A$1:$GL$50000,MATCH(Seguimiento!$S21,TotalApuestas!$B$1:$B$50000,0),MATCH("Equipos"&amp;Seguimiento!$S$1,Resultado!$4:$4,0)+COLUMNS($T$1:U$1)-1),0))</f>
        <v/>
      </c>
      <c r="V21" s="171" t="str" cm="1">
        <f t="array" aca="1" ref="V21" ca="1">IF(OR(V$5="",$S21=""),"",IFERROR(INDEX(TotalApuestas!$A$1:$GL$50000,MATCH(Seguimiento!$S21,TotalApuestas!$B$1:$B$50000,0),MATCH("Equipos"&amp;Seguimiento!$S$1,Resultado!$4:$4,0)+COLUMNS($T$1:V$1)-1),0))</f>
        <v/>
      </c>
      <c r="W21" s="171" t="str" cm="1">
        <f t="array" aca="1" ref="W21" ca="1">IF(OR(W$5="",$S21=""),"",IFERROR(INDEX(TotalApuestas!$A$1:$GL$50000,MATCH(Seguimiento!$S21,TotalApuestas!$B$1:$B$50000,0),MATCH("Equipos"&amp;Seguimiento!$S$1,Resultado!$4:$4,0)+COLUMNS($T$1:W$1)-1),0))</f>
        <v/>
      </c>
      <c r="X21" s="171" t="str" cm="1">
        <f t="array" aca="1" ref="X21" ca="1">IF(OR(X$5="",$S21=""),"",IFERROR(INDEX(TotalApuestas!$A$1:$GL$50000,MATCH(Seguimiento!$S21,TotalApuestas!$B$1:$B$50000,0),MATCH("Equipos"&amp;Seguimiento!$S$1,Resultado!$4:$4,0)+COLUMNS($T$1:X$1)-1),0))</f>
        <v/>
      </c>
      <c r="Y21" s="171" t="str" cm="1">
        <f t="array" aca="1" ref="Y21" ca="1">IF(OR(Y$5="",$S21=""),"",IFERROR(INDEX(TotalApuestas!$A$1:$GL$50000,MATCH(Seguimiento!$S21,TotalApuestas!$B$1:$B$50000,0),MATCH("Equipos"&amp;Seguimiento!$S$1,Resultado!$4:$4,0)+COLUMNS($T$1:Y$1)-1),0))</f>
        <v/>
      </c>
      <c r="Z21" s="171" t="str" cm="1">
        <f t="array" aca="1" ref="Z21" ca="1">IF(OR(Z$5="",$S21=""),"",IFERROR(INDEX(TotalApuestas!$A$1:$GL$50000,MATCH(Seguimiento!$S21,TotalApuestas!$B$1:$B$50000,0),MATCH("Equipos"&amp;Seguimiento!$S$1,Resultado!$4:$4,0)+COLUMNS($T$1:Z$1)-1),0))</f>
        <v/>
      </c>
      <c r="AA21" s="219" t="str" cm="1">
        <f t="array" aca="1" ref="AA21" ca="1">IF(OR(AA$5="",$S21=""),"",IFERROR(INDEX(TotalApuestas!$A$1:$GL$50000,MATCH(Seguimiento!$S21,TotalApuestas!$B$1:$B$50000,0),MATCH("Equipos"&amp;Seguimiento!$S$1,Resultado!$4:$4,0)+COLUMNS($T$1:AA$1)-1),0))</f>
        <v/>
      </c>
      <c r="AB21" s="123"/>
    </row>
    <row r="22" spans="2:31" ht="15" customHeight="1" x14ac:dyDescent="0.25">
      <c r="B22" s="214"/>
      <c r="C22" s="229" t="str">
        <f ca="1">IF(ClasificaciónPorra!D17=0,"",ClasificaciónPorra!D17)</f>
        <v/>
      </c>
      <c r="D22" s="230" t="str">
        <f ca="1">IF($C22="","",INDEX(TotalApuestas!$A$1:$GL$50000,MATCH(Seguimiento!$C22,TotalApuestas!$B$1:$B$50000,0),MATCH(Seguimiento!D$1,Resultado!$2:$2,0)))</f>
        <v/>
      </c>
      <c r="E22" s="231" t="str">
        <f t="shared" ca="1" si="6"/>
        <v/>
      </c>
      <c r="F22" s="230" t="str" cm="1">
        <f t="array" aca="1" ref="F22" ca="1">IF($C22="","",INDEX(TotalApuestas!$A$1:$GL$50000,MATCH(Seguimiento!$C22,TotalApuestas!$B$1:$B$50000,0),MATCH(Seguimiento!D$1,Resultado!$2:$2,0)+1))</f>
        <v/>
      </c>
      <c r="G22" s="232" t="str">
        <f ca="1">IF($C22="","",INDEX(TotalApuestas!$A$1:$GL$50000,MATCH(Seguimiento!$C22,TotalApuestas!$B$1:$B$50000,0),MATCH(Seguimiento!G$1,Resultado!$2:$2,0)))</f>
        <v/>
      </c>
      <c r="H22" s="231" t="str">
        <f t="shared" ca="1" si="7"/>
        <v/>
      </c>
      <c r="I22" s="233" t="str" cm="1">
        <f t="array" aca="1" ref="I22" ca="1">IF($C22="","",INDEX(TotalApuestas!$A$1:$GL$50000,MATCH(Seguimiento!$C22,TotalApuestas!$B$1:$B$50000,0),MATCH(Seguimiento!G$1,Resultado!$2:$2,0)+1))</f>
        <v/>
      </c>
      <c r="J22" s="230" t="str">
        <f ca="1">IF($C22="","",INDEX(TotalApuestas!$A$1:$GL$50000,MATCH(Seguimiento!$C22,TotalApuestas!$B$1:$B$50000,0),MATCH(Seguimiento!J$1,Resultado!$2:$2,0)))</f>
        <v/>
      </c>
      <c r="K22" s="231" t="str">
        <f t="shared" ca="1" si="8"/>
        <v/>
      </c>
      <c r="L22" s="230" t="str" cm="1">
        <f t="array" aca="1" ref="L22" ca="1">IF($C22="","",INDEX(TotalApuestas!$A$1:$GL$50000,MATCH(Seguimiento!$C22,TotalApuestas!$B$1:$B$50000,0),MATCH(Seguimiento!J$1,Resultado!$2:$2,0)+1))</f>
        <v/>
      </c>
      <c r="M22" s="232" t="str">
        <f ca="1">IF($C22="","",INDEX(TotalApuestas!$A$1:$GL$50000,MATCH(Seguimiento!$C22,TotalApuestas!$B$1:$B$50000,0),MATCH(Seguimiento!M$1,Resultado!$2:$2,0)))</f>
        <v/>
      </c>
      <c r="N22" s="231" t="str">
        <f t="shared" ca="1" si="9"/>
        <v/>
      </c>
      <c r="O22" s="233" t="str" cm="1">
        <f t="array" aca="1" ref="O22" ca="1">IF($C22="","",INDEX(TotalApuestas!$A$1:$GL$50000,MATCH(Seguimiento!$C22,TotalApuestas!$B$1:$B$50000,0),MATCH(Seguimiento!M$1,Resultado!$2:$2,0)+1))</f>
        <v/>
      </c>
      <c r="P22" s="123"/>
      <c r="R22" s="214"/>
      <c r="S22" s="218" t="str">
        <f ca="1">IF(ClasificaciónPorra!D21=0,"",ClasificaciónPorra!D21)</f>
        <v/>
      </c>
      <c r="T22" s="171" t="str" cm="1">
        <f t="array" aca="1" ref="T22" ca="1">IF(OR(T$5="",$S22=""),"",IFERROR(INDEX(TotalApuestas!$A$1:$GL$50000,MATCH(Seguimiento!$S22,TotalApuestas!$B$1:$B$50000,0),MATCH("Equipos"&amp;Seguimiento!$S$1,Resultado!$4:$4,0)+COLUMNS($T$1:T$1)-1),0))</f>
        <v/>
      </c>
      <c r="U22" s="171" t="str" cm="1">
        <f t="array" aca="1" ref="U22" ca="1">IF(OR(U$5="",$S22=""),"",IFERROR(INDEX(TotalApuestas!$A$1:$GL$50000,MATCH(Seguimiento!$S22,TotalApuestas!$B$1:$B$50000,0),MATCH("Equipos"&amp;Seguimiento!$S$1,Resultado!$4:$4,0)+COLUMNS($T$1:U$1)-1),0))</f>
        <v/>
      </c>
      <c r="V22" s="171" t="str" cm="1">
        <f t="array" aca="1" ref="V22" ca="1">IF(OR(V$5="",$S22=""),"",IFERROR(INDEX(TotalApuestas!$A$1:$GL$50000,MATCH(Seguimiento!$S22,TotalApuestas!$B$1:$B$50000,0),MATCH("Equipos"&amp;Seguimiento!$S$1,Resultado!$4:$4,0)+COLUMNS($T$1:V$1)-1),0))</f>
        <v/>
      </c>
      <c r="W22" s="171" t="str" cm="1">
        <f t="array" aca="1" ref="W22" ca="1">IF(OR(W$5="",$S22=""),"",IFERROR(INDEX(TotalApuestas!$A$1:$GL$50000,MATCH(Seguimiento!$S22,TotalApuestas!$B$1:$B$50000,0),MATCH("Equipos"&amp;Seguimiento!$S$1,Resultado!$4:$4,0)+COLUMNS($T$1:W$1)-1),0))</f>
        <v/>
      </c>
      <c r="X22" s="171" t="str" cm="1">
        <f t="array" aca="1" ref="X22" ca="1">IF(OR(X$5="",$S22=""),"",IFERROR(INDEX(TotalApuestas!$A$1:$GL$50000,MATCH(Seguimiento!$S22,TotalApuestas!$B$1:$B$50000,0),MATCH("Equipos"&amp;Seguimiento!$S$1,Resultado!$4:$4,0)+COLUMNS($T$1:X$1)-1),0))</f>
        <v/>
      </c>
      <c r="Y22" s="171" t="str" cm="1">
        <f t="array" aca="1" ref="Y22" ca="1">IF(OR(Y$5="",$S22=""),"",IFERROR(INDEX(TotalApuestas!$A$1:$GL$50000,MATCH(Seguimiento!$S22,TotalApuestas!$B$1:$B$50000,0),MATCH("Equipos"&amp;Seguimiento!$S$1,Resultado!$4:$4,0)+COLUMNS($T$1:Y$1)-1),0))</f>
        <v/>
      </c>
      <c r="Z22" s="171" t="str" cm="1">
        <f t="array" aca="1" ref="Z22" ca="1">IF(OR(Z$5="",$S22=""),"",IFERROR(INDEX(TotalApuestas!$A$1:$GL$50000,MATCH(Seguimiento!$S22,TotalApuestas!$B$1:$B$50000,0),MATCH("Equipos"&amp;Seguimiento!$S$1,Resultado!$4:$4,0)+COLUMNS($T$1:Z$1)-1),0))</f>
        <v/>
      </c>
      <c r="AA22" s="219" t="str" cm="1">
        <f t="array" aca="1" ref="AA22" ca="1">IF(OR(AA$5="",$S22=""),"",IFERROR(INDEX(TotalApuestas!$A$1:$GL$50000,MATCH(Seguimiento!$S22,TotalApuestas!$B$1:$B$50000,0),MATCH("Equipos"&amp;Seguimiento!$S$1,Resultado!$4:$4,0)+COLUMNS($T$1:AA$1)-1),0))</f>
        <v/>
      </c>
      <c r="AB22" s="123"/>
    </row>
    <row r="23" spans="2:31" x14ac:dyDescent="0.25">
      <c r="B23" s="214"/>
      <c r="C23" s="229" t="str">
        <f ca="1">IF(ClasificaciónPorra!D18=0,"",ClasificaciónPorra!D18)</f>
        <v/>
      </c>
      <c r="D23" s="230" t="str">
        <f ca="1">IF($C23="","",INDEX(TotalApuestas!$A$1:$GL$50000,MATCH(Seguimiento!$C23,TotalApuestas!$B$1:$B$50000,0),MATCH(Seguimiento!D$1,Resultado!$2:$2,0)))</f>
        <v/>
      </c>
      <c r="E23" s="231" t="str">
        <f t="shared" ca="1" si="6"/>
        <v/>
      </c>
      <c r="F23" s="230" t="str" cm="1">
        <f t="array" aca="1" ref="F23" ca="1">IF($C23="","",INDEX(TotalApuestas!$A$1:$GL$50000,MATCH(Seguimiento!$C23,TotalApuestas!$B$1:$B$50000,0),MATCH(Seguimiento!D$1,Resultado!$2:$2,0)+1))</f>
        <v/>
      </c>
      <c r="G23" s="232" t="str">
        <f ca="1">IF($C23="","",INDEX(TotalApuestas!$A$1:$GL$50000,MATCH(Seguimiento!$C23,TotalApuestas!$B$1:$B$50000,0),MATCH(Seguimiento!G$1,Resultado!$2:$2,0)))</f>
        <v/>
      </c>
      <c r="H23" s="231" t="str">
        <f t="shared" ca="1" si="7"/>
        <v/>
      </c>
      <c r="I23" s="233" t="str" cm="1">
        <f t="array" aca="1" ref="I23" ca="1">IF($C23="","",INDEX(TotalApuestas!$A$1:$GL$50000,MATCH(Seguimiento!$C23,TotalApuestas!$B$1:$B$50000,0),MATCH(Seguimiento!G$1,Resultado!$2:$2,0)+1))</f>
        <v/>
      </c>
      <c r="J23" s="230" t="str">
        <f ca="1">IF($C23="","",INDEX(TotalApuestas!$A$1:$GL$50000,MATCH(Seguimiento!$C23,TotalApuestas!$B$1:$B$50000,0),MATCH(Seguimiento!J$1,Resultado!$2:$2,0)))</f>
        <v/>
      </c>
      <c r="K23" s="231" t="str">
        <f t="shared" ca="1" si="8"/>
        <v/>
      </c>
      <c r="L23" s="230" t="str" cm="1">
        <f t="array" aca="1" ref="L23" ca="1">IF($C23="","",INDEX(TotalApuestas!$A$1:$GL$50000,MATCH(Seguimiento!$C23,TotalApuestas!$B$1:$B$50000,0),MATCH(Seguimiento!J$1,Resultado!$2:$2,0)+1))</f>
        <v/>
      </c>
      <c r="M23" s="232" t="str">
        <f ca="1">IF($C23="","",INDEX(TotalApuestas!$A$1:$GL$50000,MATCH(Seguimiento!$C23,TotalApuestas!$B$1:$B$50000,0),MATCH(Seguimiento!M$1,Resultado!$2:$2,0)))</f>
        <v/>
      </c>
      <c r="N23" s="231" t="str">
        <f t="shared" ca="1" si="9"/>
        <v/>
      </c>
      <c r="O23" s="233" t="str" cm="1">
        <f t="array" aca="1" ref="O23" ca="1">IF($C23="","",INDEX(TotalApuestas!$A$1:$GL$50000,MATCH(Seguimiento!$C23,TotalApuestas!$B$1:$B$50000,0),MATCH(Seguimiento!M$1,Resultado!$2:$2,0)+1))</f>
        <v/>
      </c>
      <c r="P23" s="123"/>
      <c r="R23" s="214"/>
      <c r="S23" s="218" t="str">
        <f ca="1">IF(ClasificaciónPorra!D22=0,"",ClasificaciónPorra!D22)</f>
        <v/>
      </c>
      <c r="T23" s="171" t="str" cm="1">
        <f t="array" aca="1" ref="T23" ca="1">IF(OR(T$5="",$S23=""),"",IFERROR(INDEX(TotalApuestas!$A$1:$GL$50000,MATCH(Seguimiento!$S23,TotalApuestas!$B$1:$B$50000,0),MATCH("Equipos"&amp;Seguimiento!$S$1,Resultado!$4:$4,0)+COLUMNS($T$1:T$1)-1),0))</f>
        <v/>
      </c>
      <c r="U23" s="171" t="str" cm="1">
        <f t="array" aca="1" ref="U23" ca="1">IF(OR(U$5="",$S23=""),"",IFERROR(INDEX(TotalApuestas!$A$1:$GL$50000,MATCH(Seguimiento!$S23,TotalApuestas!$B$1:$B$50000,0),MATCH("Equipos"&amp;Seguimiento!$S$1,Resultado!$4:$4,0)+COLUMNS($T$1:U$1)-1),0))</f>
        <v/>
      </c>
      <c r="V23" s="171" t="str" cm="1">
        <f t="array" aca="1" ref="V23" ca="1">IF(OR(V$5="",$S23=""),"",IFERROR(INDEX(TotalApuestas!$A$1:$GL$50000,MATCH(Seguimiento!$S23,TotalApuestas!$B$1:$B$50000,0),MATCH("Equipos"&amp;Seguimiento!$S$1,Resultado!$4:$4,0)+COLUMNS($T$1:V$1)-1),0))</f>
        <v/>
      </c>
      <c r="W23" s="171" t="str" cm="1">
        <f t="array" aca="1" ref="W23" ca="1">IF(OR(W$5="",$S23=""),"",IFERROR(INDEX(TotalApuestas!$A$1:$GL$50000,MATCH(Seguimiento!$S23,TotalApuestas!$B$1:$B$50000,0),MATCH("Equipos"&amp;Seguimiento!$S$1,Resultado!$4:$4,0)+COLUMNS($T$1:W$1)-1),0))</f>
        <v/>
      </c>
      <c r="X23" s="171" t="str" cm="1">
        <f t="array" aca="1" ref="X23" ca="1">IF(OR(X$5="",$S23=""),"",IFERROR(INDEX(TotalApuestas!$A$1:$GL$50000,MATCH(Seguimiento!$S23,TotalApuestas!$B$1:$B$50000,0),MATCH("Equipos"&amp;Seguimiento!$S$1,Resultado!$4:$4,0)+COLUMNS($T$1:X$1)-1),0))</f>
        <v/>
      </c>
      <c r="Y23" s="171" t="str" cm="1">
        <f t="array" aca="1" ref="Y23" ca="1">IF(OR(Y$5="",$S23=""),"",IFERROR(INDEX(TotalApuestas!$A$1:$GL$50000,MATCH(Seguimiento!$S23,TotalApuestas!$B$1:$B$50000,0),MATCH("Equipos"&amp;Seguimiento!$S$1,Resultado!$4:$4,0)+COLUMNS($T$1:Y$1)-1),0))</f>
        <v/>
      </c>
      <c r="Z23" s="171" t="str" cm="1">
        <f t="array" aca="1" ref="Z23" ca="1">IF(OR(Z$5="",$S23=""),"",IFERROR(INDEX(TotalApuestas!$A$1:$GL$50000,MATCH(Seguimiento!$S23,TotalApuestas!$B$1:$B$50000,0),MATCH("Equipos"&amp;Seguimiento!$S$1,Resultado!$4:$4,0)+COLUMNS($T$1:Z$1)-1),0))</f>
        <v/>
      </c>
      <c r="AA23" s="219" t="str" cm="1">
        <f t="array" aca="1" ref="AA23" ca="1">IF(OR(AA$5="",$S23=""),"",IFERROR(INDEX(TotalApuestas!$A$1:$GL$50000,MATCH(Seguimiento!$S23,TotalApuestas!$B$1:$B$50000,0),MATCH("Equipos"&amp;Seguimiento!$S$1,Resultado!$4:$4,0)+COLUMNS($T$1:AA$1)-1),0))</f>
        <v/>
      </c>
      <c r="AB23" s="123"/>
    </row>
    <row r="24" spans="2:31" x14ac:dyDescent="0.25">
      <c r="B24" s="214"/>
      <c r="C24" s="229" t="str">
        <f ca="1">IF(ClasificaciónPorra!D19=0,"",ClasificaciónPorra!D19)</f>
        <v/>
      </c>
      <c r="D24" s="230" t="str">
        <f ca="1">IF($C24="","",INDEX(TotalApuestas!$A$1:$GL$50000,MATCH(Seguimiento!$C24,TotalApuestas!$B$1:$B$50000,0),MATCH(Seguimiento!D$1,Resultado!$2:$2,0)))</f>
        <v/>
      </c>
      <c r="E24" s="231" t="str">
        <f t="shared" ca="1" si="6"/>
        <v/>
      </c>
      <c r="F24" s="230" t="str" cm="1">
        <f t="array" aca="1" ref="F24" ca="1">IF($C24="","",INDEX(TotalApuestas!$A$1:$GL$50000,MATCH(Seguimiento!$C24,TotalApuestas!$B$1:$B$50000,0),MATCH(Seguimiento!D$1,Resultado!$2:$2,0)+1))</f>
        <v/>
      </c>
      <c r="G24" s="232" t="str">
        <f ca="1">IF($C24="","",INDEX(TotalApuestas!$A$1:$GL$50000,MATCH(Seguimiento!$C24,TotalApuestas!$B$1:$B$50000,0),MATCH(Seguimiento!G$1,Resultado!$2:$2,0)))</f>
        <v/>
      </c>
      <c r="H24" s="231" t="str">
        <f t="shared" ca="1" si="7"/>
        <v/>
      </c>
      <c r="I24" s="233" t="str" cm="1">
        <f t="array" aca="1" ref="I24" ca="1">IF($C24="","",INDEX(TotalApuestas!$A$1:$GL$50000,MATCH(Seguimiento!$C24,TotalApuestas!$B$1:$B$50000,0),MATCH(Seguimiento!G$1,Resultado!$2:$2,0)+1))</f>
        <v/>
      </c>
      <c r="J24" s="230" t="str">
        <f ca="1">IF($C24="","",INDEX(TotalApuestas!$A$1:$GL$50000,MATCH(Seguimiento!$C24,TotalApuestas!$B$1:$B$50000,0),MATCH(Seguimiento!J$1,Resultado!$2:$2,0)))</f>
        <v/>
      </c>
      <c r="K24" s="231" t="str">
        <f t="shared" ca="1" si="8"/>
        <v/>
      </c>
      <c r="L24" s="230" t="str" cm="1">
        <f t="array" aca="1" ref="L24" ca="1">IF($C24="","",INDEX(TotalApuestas!$A$1:$GL$50000,MATCH(Seguimiento!$C24,TotalApuestas!$B$1:$B$50000,0),MATCH(Seguimiento!J$1,Resultado!$2:$2,0)+1))</f>
        <v/>
      </c>
      <c r="M24" s="232" t="str">
        <f ca="1">IF($C24="","",INDEX(TotalApuestas!$A$1:$GL$50000,MATCH(Seguimiento!$C24,TotalApuestas!$B$1:$B$50000,0),MATCH(Seguimiento!M$1,Resultado!$2:$2,0)))</f>
        <v/>
      </c>
      <c r="N24" s="231" t="str">
        <f t="shared" ca="1" si="9"/>
        <v/>
      </c>
      <c r="O24" s="233" t="str" cm="1">
        <f t="array" aca="1" ref="O24" ca="1">IF($C24="","",INDEX(TotalApuestas!$A$1:$GL$50000,MATCH(Seguimiento!$C24,TotalApuestas!$B$1:$B$50000,0),MATCH(Seguimiento!M$1,Resultado!$2:$2,0)+1))</f>
        <v/>
      </c>
      <c r="P24" s="123"/>
      <c r="R24" s="214"/>
      <c r="S24" s="218" t="str">
        <f ca="1">IF(ClasificaciónPorra!D23=0,"",ClasificaciónPorra!D23)</f>
        <v/>
      </c>
      <c r="T24" s="171" t="str" cm="1">
        <f t="array" aca="1" ref="T24" ca="1">IF(OR(T$5="",$S24=""),"",IFERROR(INDEX(TotalApuestas!$A$1:$GL$50000,MATCH(Seguimiento!$S24,TotalApuestas!$B$1:$B$50000,0),MATCH("Equipos"&amp;Seguimiento!$S$1,Resultado!$4:$4,0)+COLUMNS($T$1:T$1)-1),0))</f>
        <v/>
      </c>
      <c r="U24" s="171" t="str" cm="1">
        <f t="array" aca="1" ref="U24" ca="1">IF(OR(U$5="",$S24=""),"",IFERROR(INDEX(TotalApuestas!$A$1:$GL$50000,MATCH(Seguimiento!$S24,TotalApuestas!$B$1:$B$50000,0),MATCH("Equipos"&amp;Seguimiento!$S$1,Resultado!$4:$4,0)+COLUMNS($T$1:U$1)-1),0))</f>
        <v/>
      </c>
      <c r="V24" s="171" t="str" cm="1">
        <f t="array" aca="1" ref="V24" ca="1">IF(OR(V$5="",$S24=""),"",IFERROR(INDEX(TotalApuestas!$A$1:$GL$50000,MATCH(Seguimiento!$S24,TotalApuestas!$B$1:$B$50000,0),MATCH("Equipos"&amp;Seguimiento!$S$1,Resultado!$4:$4,0)+COLUMNS($T$1:V$1)-1),0))</f>
        <v/>
      </c>
      <c r="W24" s="171" t="str" cm="1">
        <f t="array" aca="1" ref="W24" ca="1">IF(OR(W$5="",$S24=""),"",IFERROR(INDEX(TotalApuestas!$A$1:$GL$50000,MATCH(Seguimiento!$S24,TotalApuestas!$B$1:$B$50000,0),MATCH("Equipos"&amp;Seguimiento!$S$1,Resultado!$4:$4,0)+COLUMNS($T$1:W$1)-1),0))</f>
        <v/>
      </c>
      <c r="X24" s="171" t="str" cm="1">
        <f t="array" aca="1" ref="X24" ca="1">IF(OR(X$5="",$S24=""),"",IFERROR(INDEX(TotalApuestas!$A$1:$GL$50000,MATCH(Seguimiento!$S24,TotalApuestas!$B$1:$B$50000,0),MATCH("Equipos"&amp;Seguimiento!$S$1,Resultado!$4:$4,0)+COLUMNS($T$1:X$1)-1),0))</f>
        <v/>
      </c>
      <c r="Y24" s="171" t="str" cm="1">
        <f t="array" aca="1" ref="Y24" ca="1">IF(OR(Y$5="",$S24=""),"",IFERROR(INDEX(TotalApuestas!$A$1:$GL$50000,MATCH(Seguimiento!$S24,TotalApuestas!$B$1:$B$50000,0),MATCH("Equipos"&amp;Seguimiento!$S$1,Resultado!$4:$4,0)+COLUMNS($T$1:Y$1)-1),0))</f>
        <v/>
      </c>
      <c r="Z24" s="171" t="str" cm="1">
        <f t="array" aca="1" ref="Z24" ca="1">IF(OR(Z$5="",$S24=""),"",IFERROR(INDEX(TotalApuestas!$A$1:$GL$50000,MATCH(Seguimiento!$S24,TotalApuestas!$B$1:$B$50000,0),MATCH("Equipos"&amp;Seguimiento!$S$1,Resultado!$4:$4,0)+COLUMNS($T$1:Z$1)-1),0))</f>
        <v/>
      </c>
      <c r="AA24" s="219" t="str" cm="1">
        <f t="array" aca="1" ref="AA24" ca="1">IF(OR(AA$5="",$S24=""),"",IFERROR(INDEX(TotalApuestas!$A$1:$GL$50000,MATCH(Seguimiento!$S24,TotalApuestas!$B$1:$B$50000,0),MATCH("Equipos"&amp;Seguimiento!$S$1,Resultado!$4:$4,0)+COLUMNS($T$1:AA$1)-1),0))</f>
        <v/>
      </c>
      <c r="AB24" s="123"/>
    </row>
    <row r="25" spans="2:31" x14ac:dyDescent="0.25">
      <c r="B25" s="214"/>
      <c r="C25" s="229" t="str">
        <f ca="1">IF(ClasificaciónPorra!D20=0,"",ClasificaciónPorra!D20)</f>
        <v/>
      </c>
      <c r="D25" s="230" t="str">
        <f ca="1">IF($C25="","",INDEX(TotalApuestas!$A$1:$GL$50000,MATCH(Seguimiento!$C25,TotalApuestas!$B$1:$B$50000,0),MATCH(Seguimiento!D$1,Resultado!$2:$2,0)))</f>
        <v/>
      </c>
      <c r="E25" s="231" t="str">
        <f t="shared" ca="1" si="6"/>
        <v/>
      </c>
      <c r="F25" s="230" t="str" cm="1">
        <f t="array" aca="1" ref="F25" ca="1">IF($C25="","",INDEX(TotalApuestas!$A$1:$GL$50000,MATCH(Seguimiento!$C25,TotalApuestas!$B$1:$B$50000,0),MATCH(Seguimiento!D$1,Resultado!$2:$2,0)+1))</f>
        <v/>
      </c>
      <c r="G25" s="232" t="str">
        <f ca="1">IF($C25="","",INDEX(TotalApuestas!$A$1:$GL$50000,MATCH(Seguimiento!$C25,TotalApuestas!$B$1:$B$50000,0),MATCH(Seguimiento!G$1,Resultado!$2:$2,0)))</f>
        <v/>
      </c>
      <c r="H25" s="231" t="str">
        <f t="shared" ca="1" si="7"/>
        <v/>
      </c>
      <c r="I25" s="233" t="str" cm="1">
        <f t="array" aca="1" ref="I25" ca="1">IF($C25="","",INDEX(TotalApuestas!$A$1:$GL$50000,MATCH(Seguimiento!$C25,TotalApuestas!$B$1:$B$50000,0),MATCH(Seguimiento!G$1,Resultado!$2:$2,0)+1))</f>
        <v/>
      </c>
      <c r="J25" s="230" t="str">
        <f ca="1">IF($C25="","",INDEX(TotalApuestas!$A$1:$GL$50000,MATCH(Seguimiento!$C25,TotalApuestas!$B$1:$B$50000,0),MATCH(Seguimiento!J$1,Resultado!$2:$2,0)))</f>
        <v/>
      </c>
      <c r="K25" s="231" t="str">
        <f t="shared" ca="1" si="8"/>
        <v/>
      </c>
      <c r="L25" s="230" t="str" cm="1">
        <f t="array" aca="1" ref="L25" ca="1">IF($C25="","",INDEX(TotalApuestas!$A$1:$GL$50000,MATCH(Seguimiento!$C25,TotalApuestas!$B$1:$B$50000,0),MATCH(Seguimiento!J$1,Resultado!$2:$2,0)+1))</f>
        <v/>
      </c>
      <c r="M25" s="232" t="str">
        <f ca="1">IF($C25="","",INDEX(TotalApuestas!$A$1:$GL$50000,MATCH(Seguimiento!$C25,TotalApuestas!$B$1:$B$50000,0),MATCH(Seguimiento!M$1,Resultado!$2:$2,0)))</f>
        <v/>
      </c>
      <c r="N25" s="231" t="str">
        <f t="shared" ca="1" si="9"/>
        <v/>
      </c>
      <c r="O25" s="233" t="str" cm="1">
        <f t="array" aca="1" ref="O25" ca="1">IF($C25="","",INDEX(TotalApuestas!$A$1:$GL$50000,MATCH(Seguimiento!$C25,TotalApuestas!$B$1:$B$50000,0),MATCH(Seguimiento!M$1,Resultado!$2:$2,0)+1))</f>
        <v/>
      </c>
      <c r="P25" s="123"/>
      <c r="R25" s="214"/>
      <c r="S25" s="234" t="str">
        <f ca="1">IF(ClasificaciónPorra!D24=0,"",ClasificaciónPorra!D24)</f>
        <v/>
      </c>
      <c r="T25" s="235" t="str" cm="1">
        <f t="array" aca="1" ref="T25" ca="1">IF(OR(T$5="",$S25=""),"",IFERROR(INDEX(TotalApuestas!$A$1:$GL$50000,MATCH(Seguimiento!$S25,TotalApuestas!$B$1:$B$50000,0),MATCH("Equipos"&amp;Seguimiento!$S$1,Resultado!$4:$4,0)+COLUMNS($T$1:T$1)-1),0))</f>
        <v/>
      </c>
      <c r="U25" s="235" t="str" cm="1">
        <f t="array" aca="1" ref="U25" ca="1">IF(OR(U$5="",$S25=""),"",IFERROR(INDEX(TotalApuestas!$A$1:$GL$50000,MATCH(Seguimiento!$S25,TotalApuestas!$B$1:$B$50000,0),MATCH("Equipos"&amp;Seguimiento!$S$1,Resultado!$4:$4,0)+COLUMNS($T$1:U$1)-1),0))</f>
        <v/>
      </c>
      <c r="V25" s="235" t="str" cm="1">
        <f t="array" aca="1" ref="V25" ca="1">IF(OR(V$5="",$S25=""),"",IFERROR(INDEX(TotalApuestas!$A$1:$GL$50000,MATCH(Seguimiento!$S25,TotalApuestas!$B$1:$B$50000,0),MATCH("Equipos"&amp;Seguimiento!$S$1,Resultado!$4:$4,0)+COLUMNS($T$1:V$1)-1),0))</f>
        <v/>
      </c>
      <c r="W25" s="235" t="str" cm="1">
        <f t="array" aca="1" ref="W25" ca="1">IF(OR(W$5="",$S25=""),"",IFERROR(INDEX(TotalApuestas!$A$1:$GL$50000,MATCH(Seguimiento!$S25,TotalApuestas!$B$1:$B$50000,0),MATCH("Equipos"&amp;Seguimiento!$S$1,Resultado!$4:$4,0)+COLUMNS($T$1:W$1)-1),0))</f>
        <v/>
      </c>
      <c r="X25" s="235" t="str" cm="1">
        <f t="array" aca="1" ref="X25" ca="1">IF(OR(X$5="",$S25=""),"",IFERROR(INDEX(TotalApuestas!$A$1:$GL$50000,MATCH(Seguimiento!$S25,TotalApuestas!$B$1:$B$50000,0),MATCH("Equipos"&amp;Seguimiento!$S$1,Resultado!$4:$4,0)+COLUMNS($T$1:X$1)-1),0))</f>
        <v/>
      </c>
      <c r="Y25" s="235" t="str" cm="1">
        <f t="array" aca="1" ref="Y25" ca="1">IF(OR(Y$5="",$S25=""),"",IFERROR(INDEX(TotalApuestas!$A$1:$GL$50000,MATCH(Seguimiento!$S25,TotalApuestas!$B$1:$B$50000,0),MATCH("Equipos"&amp;Seguimiento!$S$1,Resultado!$4:$4,0)+COLUMNS($T$1:Y$1)-1),0))</f>
        <v/>
      </c>
      <c r="Z25" s="235" t="str" cm="1">
        <f t="array" aca="1" ref="Z25" ca="1">IF(OR(Z$5="",$S25=""),"",IFERROR(INDEX(TotalApuestas!$A$1:$GL$50000,MATCH(Seguimiento!$S25,TotalApuestas!$B$1:$B$50000,0),MATCH("Equipos"&amp;Seguimiento!$S$1,Resultado!$4:$4,0)+COLUMNS($T$1:Z$1)-1),0))</f>
        <v/>
      </c>
      <c r="AA25" s="236" t="str" cm="1">
        <f t="array" aca="1" ref="AA25" ca="1">IF(OR(AA$5="",$S25=""),"",IFERROR(INDEX(TotalApuestas!$A$1:$GL$50000,MATCH(Seguimiento!$S25,TotalApuestas!$B$1:$B$50000,0),MATCH("Equipos"&amp;Seguimiento!$S$1,Resultado!$4:$4,0)+COLUMNS($T$1:AA$1)-1),0))</f>
        <v/>
      </c>
      <c r="AB25" s="123"/>
    </row>
    <row r="26" spans="2:31" ht="15.75" thickBot="1" x14ac:dyDescent="0.3">
      <c r="B26" s="214"/>
      <c r="C26" s="229" t="str">
        <f ca="1">IF(ClasificaciónPorra!D21=0,"",ClasificaciónPorra!D21)</f>
        <v/>
      </c>
      <c r="D26" s="230" t="str">
        <f ca="1">IF($C26="","",INDEX(TotalApuestas!$A$1:$GL$50000,MATCH(Seguimiento!$C26,TotalApuestas!$B$1:$B$50000,0),MATCH(Seguimiento!D$1,Resultado!$2:$2,0)))</f>
        <v/>
      </c>
      <c r="E26" s="231" t="str">
        <f t="shared" ca="1" si="6"/>
        <v/>
      </c>
      <c r="F26" s="230" t="str" cm="1">
        <f t="array" aca="1" ref="F26" ca="1">IF($C26="","",INDEX(TotalApuestas!$A$1:$GL$50000,MATCH(Seguimiento!$C26,TotalApuestas!$B$1:$B$50000,0),MATCH(Seguimiento!D$1,Resultado!$2:$2,0)+1))</f>
        <v/>
      </c>
      <c r="G26" s="232" t="str">
        <f ca="1">IF($C26="","",INDEX(TotalApuestas!$A$1:$GL$50000,MATCH(Seguimiento!$C26,TotalApuestas!$B$1:$B$50000,0),MATCH(Seguimiento!G$1,Resultado!$2:$2,0)))</f>
        <v/>
      </c>
      <c r="H26" s="231" t="str">
        <f t="shared" ca="1" si="7"/>
        <v/>
      </c>
      <c r="I26" s="233" t="str" cm="1">
        <f t="array" aca="1" ref="I26" ca="1">IF($C26="","",INDEX(TotalApuestas!$A$1:$GL$50000,MATCH(Seguimiento!$C26,TotalApuestas!$B$1:$B$50000,0),MATCH(Seguimiento!G$1,Resultado!$2:$2,0)+1))</f>
        <v/>
      </c>
      <c r="J26" s="230" t="str">
        <f ca="1">IF($C26="","",INDEX(TotalApuestas!$A$1:$GL$50000,MATCH(Seguimiento!$C26,TotalApuestas!$B$1:$B$50000,0),MATCH(Seguimiento!J$1,Resultado!$2:$2,0)))</f>
        <v/>
      </c>
      <c r="K26" s="231" t="str">
        <f t="shared" ca="1" si="8"/>
        <v/>
      </c>
      <c r="L26" s="230" t="str" cm="1">
        <f t="array" aca="1" ref="L26" ca="1">IF($C26="","",INDEX(TotalApuestas!$A$1:$GL$50000,MATCH(Seguimiento!$C26,TotalApuestas!$B$1:$B$50000,0),MATCH(Seguimiento!J$1,Resultado!$2:$2,0)+1))</f>
        <v/>
      </c>
      <c r="M26" s="232" t="str">
        <f ca="1">IF($C26="","",INDEX(TotalApuestas!$A$1:$GL$50000,MATCH(Seguimiento!$C26,TotalApuestas!$B$1:$B$50000,0),MATCH(Seguimiento!M$1,Resultado!$2:$2,0)))</f>
        <v/>
      </c>
      <c r="N26" s="231" t="str">
        <f t="shared" ca="1" si="9"/>
        <v/>
      </c>
      <c r="O26" s="233" t="str" cm="1">
        <f t="array" aca="1" ref="O26" ca="1">IF($C26="","",INDEX(TotalApuestas!$A$1:$GL$50000,MATCH(Seguimiento!$C26,TotalApuestas!$B$1:$B$50000,0),MATCH(Seguimiento!M$1,Resultado!$2:$2,0)+1))</f>
        <v/>
      </c>
      <c r="P26" s="123"/>
      <c r="R26" s="237"/>
      <c r="S26" s="238"/>
      <c r="T26" s="238"/>
      <c r="U26" s="238"/>
      <c r="V26" s="238"/>
      <c r="W26" s="238"/>
      <c r="X26" s="238"/>
      <c r="Y26" s="238"/>
      <c r="Z26" s="238"/>
      <c r="AA26" s="238"/>
      <c r="AB26" s="99"/>
    </row>
    <row r="27" spans="2:31" x14ac:dyDescent="0.25">
      <c r="B27" s="214"/>
      <c r="C27" s="229" t="str">
        <f ca="1">IF(ClasificaciónPorra!D22=0,"",ClasificaciónPorra!D22)</f>
        <v/>
      </c>
      <c r="D27" s="230" t="str">
        <f ca="1">IF($C27="","",INDEX(TotalApuestas!$A$1:$GL$50000,MATCH(Seguimiento!$C27,TotalApuestas!$B$1:$B$50000,0),MATCH(Seguimiento!D$1,Resultado!$2:$2,0)))</f>
        <v/>
      </c>
      <c r="E27" s="231" t="str">
        <f t="shared" ca="1" si="6"/>
        <v/>
      </c>
      <c r="F27" s="230" t="str" cm="1">
        <f t="array" aca="1" ref="F27" ca="1">IF($C27="","",INDEX(TotalApuestas!$A$1:$GL$50000,MATCH(Seguimiento!$C27,TotalApuestas!$B$1:$B$50000,0),MATCH(Seguimiento!D$1,Resultado!$2:$2,0)+1))</f>
        <v/>
      </c>
      <c r="G27" s="232" t="str">
        <f ca="1">IF($C27="","",INDEX(TotalApuestas!$A$1:$GL$50000,MATCH(Seguimiento!$C27,TotalApuestas!$B$1:$B$50000,0),MATCH(Seguimiento!G$1,Resultado!$2:$2,0)))</f>
        <v/>
      </c>
      <c r="H27" s="231" t="str">
        <f t="shared" ca="1" si="7"/>
        <v/>
      </c>
      <c r="I27" s="233" t="str" cm="1">
        <f t="array" aca="1" ref="I27" ca="1">IF($C27="","",INDEX(TotalApuestas!$A$1:$GL$50000,MATCH(Seguimiento!$C27,TotalApuestas!$B$1:$B$50000,0),MATCH(Seguimiento!G$1,Resultado!$2:$2,0)+1))</f>
        <v/>
      </c>
      <c r="J27" s="230" t="str">
        <f ca="1">IF($C27="","",INDEX(TotalApuestas!$A$1:$GL$50000,MATCH(Seguimiento!$C27,TotalApuestas!$B$1:$B$50000,0),MATCH(Seguimiento!J$1,Resultado!$2:$2,0)))</f>
        <v/>
      </c>
      <c r="K27" s="231" t="str">
        <f t="shared" ca="1" si="8"/>
        <v/>
      </c>
      <c r="L27" s="230" t="str" cm="1">
        <f t="array" aca="1" ref="L27" ca="1">IF($C27="","",INDEX(TotalApuestas!$A$1:$GL$50000,MATCH(Seguimiento!$C27,TotalApuestas!$B$1:$B$50000,0),MATCH(Seguimiento!J$1,Resultado!$2:$2,0)+1))</f>
        <v/>
      </c>
      <c r="M27" s="232" t="str">
        <f ca="1">IF($C27="","",INDEX(TotalApuestas!$A$1:$GL$50000,MATCH(Seguimiento!$C27,TotalApuestas!$B$1:$B$50000,0),MATCH(Seguimiento!M$1,Resultado!$2:$2,0)))</f>
        <v/>
      </c>
      <c r="N27" s="231" t="str">
        <f t="shared" ca="1" si="9"/>
        <v/>
      </c>
      <c r="O27" s="233" t="str" cm="1">
        <f t="array" aca="1" ref="O27" ca="1">IF($C27="","",INDEX(TotalApuestas!$A$1:$GL$50000,MATCH(Seguimiento!$C27,TotalApuestas!$B$1:$B$50000,0),MATCH(Seguimiento!M$1,Resultado!$2:$2,0)+1))</f>
        <v/>
      </c>
      <c r="P27" s="123"/>
    </row>
    <row r="28" spans="2:31" x14ac:dyDescent="0.25">
      <c r="B28" s="214"/>
      <c r="C28" s="229" t="str">
        <f ca="1">IF(ClasificaciónPorra!D23=0,"",ClasificaciónPorra!D23)</f>
        <v/>
      </c>
      <c r="D28" s="230" t="str">
        <f ca="1">IF($C28="","",INDEX(TotalApuestas!$A$1:$GL$50000,MATCH(Seguimiento!$C28,TotalApuestas!$B$1:$B$50000,0),MATCH(Seguimiento!D$1,Resultado!$2:$2,0)))</f>
        <v/>
      </c>
      <c r="E28" s="231" t="str">
        <f t="shared" ca="1" si="6"/>
        <v/>
      </c>
      <c r="F28" s="230" t="str" cm="1">
        <f t="array" aca="1" ref="F28" ca="1">IF($C28="","",INDEX(TotalApuestas!$A$1:$GL$50000,MATCH(Seguimiento!$C28,TotalApuestas!$B$1:$B$50000,0),MATCH(Seguimiento!D$1,Resultado!$2:$2,0)+1))</f>
        <v/>
      </c>
      <c r="G28" s="232" t="str">
        <f ca="1">IF($C28="","",INDEX(TotalApuestas!$A$1:$GL$50000,MATCH(Seguimiento!$C28,TotalApuestas!$B$1:$B$50000,0),MATCH(Seguimiento!G$1,Resultado!$2:$2,0)))</f>
        <v/>
      </c>
      <c r="H28" s="231" t="str">
        <f t="shared" ca="1" si="7"/>
        <v/>
      </c>
      <c r="I28" s="233" t="str" cm="1">
        <f t="array" aca="1" ref="I28" ca="1">IF($C28="","",INDEX(TotalApuestas!$A$1:$GL$50000,MATCH(Seguimiento!$C28,TotalApuestas!$B$1:$B$50000,0),MATCH(Seguimiento!G$1,Resultado!$2:$2,0)+1))</f>
        <v/>
      </c>
      <c r="J28" s="230" t="str">
        <f ca="1">IF($C28="","",INDEX(TotalApuestas!$A$1:$GL$50000,MATCH(Seguimiento!$C28,TotalApuestas!$B$1:$B$50000,0),MATCH(Seguimiento!J$1,Resultado!$2:$2,0)))</f>
        <v/>
      </c>
      <c r="K28" s="231" t="str">
        <f t="shared" ca="1" si="8"/>
        <v/>
      </c>
      <c r="L28" s="230" t="str" cm="1">
        <f t="array" aca="1" ref="L28" ca="1">IF($C28="","",INDEX(TotalApuestas!$A$1:$GL$50000,MATCH(Seguimiento!$C28,TotalApuestas!$B$1:$B$50000,0),MATCH(Seguimiento!J$1,Resultado!$2:$2,0)+1))</f>
        <v/>
      </c>
      <c r="M28" s="232" t="str">
        <f ca="1">IF($C28="","",INDEX(TotalApuestas!$A$1:$GL$50000,MATCH(Seguimiento!$C28,TotalApuestas!$B$1:$B$50000,0),MATCH(Seguimiento!M$1,Resultado!$2:$2,0)))</f>
        <v/>
      </c>
      <c r="N28" s="231" t="str">
        <f t="shared" ca="1" si="9"/>
        <v/>
      </c>
      <c r="O28" s="233" t="str" cm="1">
        <f t="array" aca="1" ref="O28" ca="1">IF($C28="","",INDEX(TotalApuestas!$A$1:$GL$50000,MATCH(Seguimiento!$C28,TotalApuestas!$B$1:$B$50000,0),MATCH(Seguimiento!M$1,Resultado!$2:$2,0)+1))</f>
        <v/>
      </c>
      <c r="P28" s="123"/>
    </row>
    <row r="29" spans="2:31" x14ac:dyDescent="0.25">
      <c r="B29" s="214"/>
      <c r="C29" s="239" t="str">
        <f ca="1">IF(ClasificaciónPorra!D24=0,"",ClasificaciónPorra!D24)</f>
        <v/>
      </c>
      <c r="D29" s="240" t="str">
        <f ca="1">IF($C29="","",INDEX(TotalApuestas!$A$1:$GL$50000,MATCH(Seguimiento!$C29,TotalApuestas!$B$1:$B$50000,0),MATCH(Seguimiento!D$1,Resultado!$2:$2,0)))</f>
        <v/>
      </c>
      <c r="E29" s="222" t="str">
        <f t="shared" ca="1" si="6"/>
        <v/>
      </c>
      <c r="F29" s="240" t="str" cm="1">
        <f t="array" aca="1" ref="F29" ca="1">IF($C29="","",INDEX(TotalApuestas!$A$1:$GL$50000,MATCH(Seguimiento!$C29,TotalApuestas!$B$1:$B$50000,0),MATCH(Seguimiento!D$1,Resultado!$2:$2,0)+1))</f>
        <v/>
      </c>
      <c r="G29" s="241" t="str">
        <f ca="1">IF($C29="","",INDEX(TotalApuestas!$A$1:$GL$50000,MATCH(Seguimiento!$C29,TotalApuestas!$B$1:$B$50000,0),MATCH(Seguimiento!G$1,Resultado!$2:$2,0)))</f>
        <v/>
      </c>
      <c r="H29" s="222" t="str">
        <f t="shared" ca="1" si="7"/>
        <v/>
      </c>
      <c r="I29" s="242" t="str" cm="1">
        <f t="array" aca="1" ref="I29" ca="1">IF($C29="","",INDEX(TotalApuestas!$A$1:$GL$50000,MATCH(Seguimiento!$C29,TotalApuestas!$B$1:$B$50000,0),MATCH(Seguimiento!G$1,Resultado!$2:$2,0)+1))</f>
        <v/>
      </c>
      <c r="J29" s="240" t="str">
        <f ca="1">IF($C29="","",INDEX(TotalApuestas!$A$1:$GL$50000,MATCH(Seguimiento!$C29,TotalApuestas!$B$1:$B$50000,0),MATCH(Seguimiento!J$1,Resultado!$2:$2,0)))</f>
        <v/>
      </c>
      <c r="K29" s="222" t="str">
        <f t="shared" ca="1" si="8"/>
        <v/>
      </c>
      <c r="L29" s="240" t="str" cm="1">
        <f t="array" aca="1" ref="L29" ca="1">IF($C29="","",INDEX(TotalApuestas!$A$1:$GL$50000,MATCH(Seguimiento!$C29,TotalApuestas!$B$1:$B$50000,0),MATCH(Seguimiento!J$1,Resultado!$2:$2,0)+1))</f>
        <v/>
      </c>
      <c r="M29" s="241" t="str">
        <f ca="1">IF($C29="","",INDEX(TotalApuestas!$A$1:$GL$50000,MATCH(Seguimiento!$C29,TotalApuestas!$B$1:$B$50000,0),MATCH(Seguimiento!M$1,Resultado!$2:$2,0)))</f>
        <v/>
      </c>
      <c r="N29" s="222" t="str">
        <f t="shared" ca="1" si="9"/>
        <v/>
      </c>
      <c r="O29" s="242" t="str" cm="1">
        <f t="array" aca="1" ref="O29" ca="1">IF($C29="","",INDEX(TotalApuestas!$A$1:$GL$50000,MATCH(Seguimiento!$C29,TotalApuestas!$B$1:$B$50000,0),MATCH(Seguimiento!M$1,Resultado!$2:$2,0)+1))</f>
        <v/>
      </c>
      <c r="P29" s="123"/>
    </row>
    <row r="30" spans="2:31" ht="15.75" thickBot="1" x14ac:dyDescent="0.3">
      <c r="B30" s="237"/>
      <c r="C30" s="238"/>
      <c r="D30" s="238"/>
      <c r="E30" s="238"/>
      <c r="F30" s="238"/>
      <c r="G30" s="238"/>
      <c r="H30" s="238"/>
      <c r="I30" s="238"/>
      <c r="J30" s="238"/>
      <c r="K30" s="238"/>
      <c r="L30" s="238"/>
      <c r="M30" s="238"/>
      <c r="N30" s="238"/>
      <c r="O30" s="238"/>
      <c r="P30" s="99"/>
    </row>
    <row r="32" spans="2:31" ht="15.75" thickBot="1" x14ac:dyDescent="0.3">
      <c r="Q32" s="259"/>
    </row>
    <row r="33" spans="17:17" x14ac:dyDescent="0.25">
      <c r="Q33" s="283" t="s">
        <v>193</v>
      </c>
    </row>
    <row r="34" spans="17:17" ht="15.75" thickBot="1" x14ac:dyDescent="0.3">
      <c r="Q34" s="284"/>
    </row>
    <row r="35" spans="17:17" x14ac:dyDescent="0.25">
      <c r="Q35" s="273" t="s">
        <v>194</v>
      </c>
    </row>
    <row r="36" spans="17:17" ht="15.75" thickBot="1" x14ac:dyDescent="0.3">
      <c r="Q36" s="274"/>
    </row>
    <row r="37" spans="17:17" x14ac:dyDescent="0.25">
      <c r="Q37" s="50"/>
    </row>
  </sheetData>
  <mergeCells count="16">
    <mergeCell ref="Q33:Q34"/>
    <mergeCell ref="Q35:Q36"/>
    <mergeCell ref="C4:O4"/>
    <mergeCell ref="S4:AA4"/>
    <mergeCell ref="D5:F5"/>
    <mergeCell ref="G5:I5"/>
    <mergeCell ref="J5:L5"/>
    <mergeCell ref="M5:O5"/>
    <mergeCell ref="M6:M7"/>
    <mergeCell ref="O6:O7"/>
    <mergeCell ref="D6:D7"/>
    <mergeCell ref="F6:F7"/>
    <mergeCell ref="G6:G7"/>
    <mergeCell ref="I6:I7"/>
    <mergeCell ref="J6:J7"/>
    <mergeCell ref="L6:L7"/>
  </mergeCells>
  <conditionalFormatting sqref="D8">
    <cfRule type="expression" dxfId="18" priority="13">
      <formula>#REF!="P"</formula>
    </cfRule>
    <cfRule type="expression" dxfId="17" priority="14">
      <formula>#REF!="E"</formula>
    </cfRule>
    <cfRule type="expression" dxfId="16" priority="15">
      <formula>#REF!="G"</formula>
    </cfRule>
  </conditionalFormatting>
  <conditionalFormatting sqref="D10:O22 D25:O25 D28:O28">
    <cfRule type="expression" dxfId="15" priority="12">
      <formula>IF(AND(D8&lt;&gt;"",D$8=D10,$C10&lt;&gt;""),1,0)</formula>
    </cfRule>
  </conditionalFormatting>
  <conditionalFormatting sqref="D23:O23">
    <cfRule type="expression" dxfId="14" priority="18">
      <formula>IF(AND(D22&lt;&gt;"",D$8=D23),1,0)</formula>
    </cfRule>
  </conditionalFormatting>
  <conditionalFormatting sqref="D24:O24">
    <cfRule type="expression" dxfId="13" priority="19">
      <formula>IF(AND(#REF!&lt;&gt;"",D$8=D24),1,0)</formula>
    </cfRule>
  </conditionalFormatting>
  <conditionalFormatting sqref="D26:O27">
    <cfRule type="expression" dxfId="12" priority="17">
      <formula>IF(AND(D11&lt;&gt;"",D$8=D26),1,0)</formula>
    </cfRule>
  </conditionalFormatting>
  <conditionalFormatting sqref="D29:O29">
    <cfRule type="expression" dxfId="11" priority="16">
      <formula>IF(AND(D26&lt;&gt;"",D$8=D29),1,0)</formula>
    </cfRule>
  </conditionalFormatting>
  <conditionalFormatting sqref="G8">
    <cfRule type="expression" dxfId="10" priority="9">
      <formula>#REF!="P"</formula>
    </cfRule>
    <cfRule type="expression" dxfId="9" priority="10">
      <formula>#REF!="E"</formula>
    </cfRule>
    <cfRule type="expression" dxfId="8" priority="11">
      <formula>#REF!="G"</formula>
    </cfRule>
  </conditionalFormatting>
  <conditionalFormatting sqref="J8">
    <cfRule type="expression" dxfId="7" priority="6">
      <formula>#REF!="P"</formula>
    </cfRule>
    <cfRule type="expression" dxfId="6" priority="7">
      <formula>#REF!="E"</formula>
    </cfRule>
    <cfRule type="expression" dxfId="5" priority="8">
      <formula>#REF!="G"</formula>
    </cfRule>
  </conditionalFormatting>
  <conditionalFormatting sqref="M8">
    <cfRule type="expression" dxfId="4" priority="3">
      <formula>#REF!="P"</formula>
    </cfRule>
    <cfRule type="expression" dxfId="3" priority="4">
      <formula>#REF!="E"</formula>
    </cfRule>
    <cfRule type="expression" dxfId="2" priority="5">
      <formula>#REF!="G"</formula>
    </cfRule>
  </conditionalFormatting>
  <conditionalFormatting sqref="Q32:Q37">
    <cfRule type="expression" dxfId="1" priority="1">
      <formula>$L32&lt;&gt;""</formula>
    </cfRule>
    <cfRule type="expression" dxfId="0" priority="2">
      <formula>AND($L32&lt;&gt;"",$L33="")</formula>
    </cfRule>
  </conditionalFormatting>
  <dataValidations count="1">
    <dataValidation type="list" allowBlank="1" showInputMessage="1" showErrorMessage="1" sqref="S1" xr:uid="{96A3E976-B9CA-44CA-BEF6-8891D273E5C8}">
      <formula1>$AD$1:$AD$5</formula1>
    </dataValidation>
  </dataValidations>
  <hyperlinks>
    <hyperlink ref="Q33" r:id="rId1" display="Aprendiz de Excel" xr:uid="{56FE5E99-63F1-456E-A12A-95B7EC061AD8}"/>
    <hyperlink ref="Q35" r:id="rId2" display="Aprendiz de Excel" xr:uid="{33292547-E050-4219-8C95-0E122563C8D8}"/>
    <hyperlink ref="Q35:Q36" r:id="rId3" display="Vídeo YouTube" xr:uid="{7341C3C4-B39E-419C-9109-CA44B8A54389}"/>
  </hyperlinks>
  <pageMargins left="0.7" right="0.7" top="0.75" bottom="0.75" header="0.3" footer="0.3"/>
  <pageSetup paperSize="9" orientation="portrait"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579C-5A8B-4434-9EEC-2503F0974A0C}">
  <dimension ref="A1:DO10"/>
  <sheetViews>
    <sheetView showGridLines="0" zoomScale="175" zoomScaleNormal="175" workbookViewId="0">
      <pane xSplit="1" ySplit="1" topLeftCell="B2" activePane="bottomRight" state="frozen"/>
      <selection activeCell="AA17" sqref="AA17"/>
      <selection pane="topRight" activeCell="AA17" sqref="AA17"/>
      <selection pane="bottomLeft" activeCell="AA17" sqref="AA17"/>
      <selection pane="bottomRight" activeCell="B14" sqref="B14"/>
    </sheetView>
  </sheetViews>
  <sheetFormatPr baseColWidth="10" defaultRowHeight="15" x14ac:dyDescent="0.25"/>
  <cols>
    <col min="1" max="1" width="15.140625" bestFit="1" customWidth="1"/>
    <col min="2" max="2" width="19.42578125" bestFit="1" customWidth="1"/>
    <col min="3" max="3" width="20.42578125" bestFit="1" customWidth="1"/>
    <col min="4" max="4" width="11.5703125" bestFit="1" customWidth="1"/>
    <col min="5" max="10" width="11.140625" bestFit="1" customWidth="1"/>
    <col min="11" max="85" width="12.140625" bestFit="1" customWidth="1"/>
    <col min="86" max="86" width="14.28515625" bestFit="1" customWidth="1"/>
    <col min="87" max="100" width="12.140625" bestFit="1" customWidth="1"/>
    <col min="101" max="119" width="13.140625" bestFit="1" customWidth="1"/>
    <col min="120" max="194" width="10.7109375" bestFit="1" customWidth="1"/>
    <col min="195" max="212" width="9.28515625" customWidth="1"/>
    <col min="232" max="279" width="5" customWidth="1"/>
  </cols>
  <sheetData>
    <row r="1" spans="1:119" x14ac:dyDescent="0.25">
      <c r="A1" t="s">
        <v>200</v>
      </c>
      <c r="B1" t="s">
        <v>201</v>
      </c>
      <c r="C1" t="s">
        <v>202</v>
      </c>
      <c r="D1" t="s">
        <v>203</v>
      </c>
      <c r="E1" t="s">
        <v>204</v>
      </c>
      <c r="F1" t="s">
        <v>205</v>
      </c>
      <c r="G1" t="s">
        <v>206</v>
      </c>
      <c r="H1" t="s">
        <v>207</v>
      </c>
      <c r="I1" t="s">
        <v>208</v>
      </c>
      <c r="J1" t="s">
        <v>209</v>
      </c>
      <c r="K1" t="s">
        <v>210</v>
      </c>
      <c r="L1" t="s">
        <v>211</v>
      </c>
      <c r="M1" t="s">
        <v>212</v>
      </c>
      <c r="N1" t="s">
        <v>213</v>
      </c>
      <c r="O1" t="s">
        <v>214</v>
      </c>
      <c r="P1" t="s">
        <v>215</v>
      </c>
      <c r="Q1" t="s">
        <v>216</v>
      </c>
      <c r="R1" t="s">
        <v>217</v>
      </c>
      <c r="S1" t="s">
        <v>218</v>
      </c>
      <c r="T1" t="s">
        <v>219</v>
      </c>
      <c r="U1" t="s">
        <v>220</v>
      </c>
      <c r="V1" t="s">
        <v>221</v>
      </c>
      <c r="W1" t="s">
        <v>222</v>
      </c>
      <c r="X1" t="s">
        <v>223</v>
      </c>
      <c r="Y1" t="s">
        <v>224</v>
      </c>
      <c r="Z1" t="s">
        <v>225</v>
      </c>
      <c r="AA1" t="s">
        <v>226</v>
      </c>
      <c r="AB1" t="s">
        <v>227</v>
      </c>
      <c r="AC1" t="s">
        <v>228</v>
      </c>
      <c r="AD1" t="s">
        <v>229</v>
      </c>
      <c r="AE1" t="s">
        <v>230</v>
      </c>
      <c r="AF1" t="s">
        <v>231</v>
      </c>
      <c r="AG1" t="s">
        <v>232</v>
      </c>
      <c r="AH1" t="s">
        <v>233</v>
      </c>
      <c r="AI1" t="s">
        <v>234</v>
      </c>
      <c r="AJ1" t="s">
        <v>235</v>
      </c>
      <c r="AK1" t="s">
        <v>236</v>
      </c>
      <c r="AL1" t="s">
        <v>237</v>
      </c>
      <c r="AM1" t="s">
        <v>238</v>
      </c>
      <c r="AN1" t="s">
        <v>239</v>
      </c>
      <c r="AO1" t="s">
        <v>240</v>
      </c>
      <c r="AP1" t="s">
        <v>241</v>
      </c>
      <c r="AQ1" t="s">
        <v>242</v>
      </c>
      <c r="AR1" t="s">
        <v>243</v>
      </c>
      <c r="AS1" t="s">
        <v>244</v>
      </c>
      <c r="AT1" t="s">
        <v>245</v>
      </c>
      <c r="AU1" t="s">
        <v>246</v>
      </c>
      <c r="AV1" t="s">
        <v>247</v>
      </c>
      <c r="AW1" t="s">
        <v>248</v>
      </c>
      <c r="AX1" t="s">
        <v>249</v>
      </c>
      <c r="AY1" t="s">
        <v>250</v>
      </c>
      <c r="AZ1" t="s">
        <v>251</v>
      </c>
      <c r="BA1" t="s">
        <v>252</v>
      </c>
      <c r="BB1" t="s">
        <v>253</v>
      </c>
      <c r="BC1" t="s">
        <v>254</v>
      </c>
      <c r="BD1" t="s">
        <v>255</v>
      </c>
      <c r="BE1" t="s">
        <v>256</v>
      </c>
      <c r="BF1" t="s">
        <v>257</v>
      </c>
      <c r="BG1" t="s">
        <v>258</v>
      </c>
      <c r="BH1" t="s">
        <v>259</v>
      </c>
      <c r="BI1" t="s">
        <v>260</v>
      </c>
      <c r="BJ1" t="s">
        <v>261</v>
      </c>
      <c r="BK1" t="s">
        <v>262</v>
      </c>
      <c r="BL1" t="s">
        <v>263</v>
      </c>
      <c r="BM1" t="s">
        <v>264</v>
      </c>
      <c r="BN1" t="s">
        <v>265</v>
      </c>
      <c r="BO1" t="s">
        <v>266</v>
      </c>
      <c r="BP1" t="s">
        <v>267</v>
      </c>
      <c r="BQ1" t="s">
        <v>268</v>
      </c>
      <c r="BR1" t="s">
        <v>269</v>
      </c>
      <c r="BS1" t="s">
        <v>270</v>
      </c>
      <c r="BT1" t="s">
        <v>271</v>
      </c>
      <c r="BU1" t="s">
        <v>272</v>
      </c>
      <c r="BV1" t="s">
        <v>273</v>
      </c>
      <c r="BW1" t="s">
        <v>274</v>
      </c>
      <c r="BX1" t="s">
        <v>275</v>
      </c>
      <c r="BY1" t="s">
        <v>276</v>
      </c>
      <c r="BZ1" t="s">
        <v>277</v>
      </c>
      <c r="CA1" t="s">
        <v>278</v>
      </c>
      <c r="CB1" t="s">
        <v>279</v>
      </c>
      <c r="CC1" t="s">
        <v>280</v>
      </c>
      <c r="CD1" t="s">
        <v>281</v>
      </c>
      <c r="CE1" t="s">
        <v>282</v>
      </c>
      <c r="CF1" t="s">
        <v>283</v>
      </c>
      <c r="CG1" t="s">
        <v>284</v>
      </c>
      <c r="CH1" t="s">
        <v>285</v>
      </c>
      <c r="CI1" t="s">
        <v>286</v>
      </c>
      <c r="CJ1" t="s">
        <v>287</v>
      </c>
      <c r="CK1" t="s">
        <v>288</v>
      </c>
      <c r="CL1" t="s">
        <v>289</v>
      </c>
      <c r="CM1" t="s">
        <v>290</v>
      </c>
      <c r="CN1" t="s">
        <v>291</v>
      </c>
      <c r="CO1" t="s">
        <v>292</v>
      </c>
      <c r="CP1" t="s">
        <v>293</v>
      </c>
      <c r="CQ1" t="s">
        <v>294</v>
      </c>
      <c r="CR1" t="s">
        <v>295</v>
      </c>
      <c r="CS1" t="s">
        <v>296</v>
      </c>
      <c r="CT1" t="s">
        <v>297</v>
      </c>
      <c r="CU1" t="s">
        <v>298</v>
      </c>
      <c r="CV1" t="s">
        <v>299</v>
      </c>
      <c r="CW1" t="s">
        <v>300</v>
      </c>
      <c r="CX1" t="s">
        <v>301</v>
      </c>
      <c r="CY1" t="s">
        <v>302</v>
      </c>
      <c r="CZ1" t="s">
        <v>303</v>
      </c>
      <c r="DA1" t="s">
        <v>304</v>
      </c>
      <c r="DB1" t="s">
        <v>305</v>
      </c>
      <c r="DC1" t="s">
        <v>306</v>
      </c>
      <c r="DD1" t="s">
        <v>307</v>
      </c>
      <c r="DE1" t="s">
        <v>308</v>
      </c>
      <c r="DF1" t="s">
        <v>309</v>
      </c>
      <c r="DG1" t="s">
        <v>310</v>
      </c>
      <c r="DH1" t="s">
        <v>311</v>
      </c>
      <c r="DI1" t="s">
        <v>312</v>
      </c>
      <c r="DJ1" t="s">
        <v>313</v>
      </c>
      <c r="DK1" t="s">
        <v>314</v>
      </c>
      <c r="DL1" t="s">
        <v>315</v>
      </c>
      <c r="DM1" t="s">
        <v>316</v>
      </c>
      <c r="DN1" t="s">
        <v>317</v>
      </c>
      <c r="DO1" t="s">
        <v>318</v>
      </c>
    </row>
    <row r="2" spans="1:119" x14ac:dyDescent="0.25">
      <c r="A2" t="s">
        <v>319</v>
      </c>
      <c r="B2" t="s">
        <v>320</v>
      </c>
      <c r="C2" t="s">
        <v>321</v>
      </c>
      <c r="D2">
        <v>4142259255</v>
      </c>
      <c r="E2">
        <v>1</v>
      </c>
      <c r="F2">
        <v>1</v>
      </c>
      <c r="G2" t="s">
        <v>322</v>
      </c>
      <c r="H2">
        <v>2</v>
      </c>
      <c r="I2">
        <v>2</v>
      </c>
      <c r="J2" t="s">
        <v>322</v>
      </c>
      <c r="K2">
        <v>1</v>
      </c>
      <c r="L2">
        <v>1</v>
      </c>
      <c r="M2" t="s">
        <v>322</v>
      </c>
      <c r="N2">
        <v>3</v>
      </c>
      <c r="O2">
        <v>1</v>
      </c>
      <c r="P2">
        <v>1</v>
      </c>
      <c r="Q2">
        <v>2</v>
      </c>
      <c r="R2">
        <v>0</v>
      </c>
      <c r="S2">
        <v>1</v>
      </c>
      <c r="T2">
        <v>4</v>
      </c>
      <c r="U2">
        <v>0</v>
      </c>
      <c r="V2">
        <v>1</v>
      </c>
      <c r="W2">
        <v>1</v>
      </c>
      <c r="X2">
        <v>0</v>
      </c>
      <c r="Y2">
        <v>1</v>
      </c>
      <c r="Z2">
        <v>2</v>
      </c>
      <c r="AA2">
        <v>0</v>
      </c>
      <c r="AB2">
        <v>1</v>
      </c>
      <c r="AC2">
        <v>1</v>
      </c>
      <c r="AD2">
        <v>3</v>
      </c>
      <c r="AE2">
        <v>2</v>
      </c>
      <c r="AF2">
        <v>1</v>
      </c>
      <c r="AG2">
        <v>2</v>
      </c>
      <c r="AH2">
        <v>2</v>
      </c>
      <c r="AI2">
        <v>1</v>
      </c>
      <c r="AJ2">
        <v>0</v>
      </c>
      <c r="AK2">
        <v>1</v>
      </c>
      <c r="AL2">
        <v>2</v>
      </c>
      <c r="AM2">
        <v>1</v>
      </c>
      <c r="AN2">
        <v>1</v>
      </c>
      <c r="AO2">
        <v>1</v>
      </c>
      <c r="AP2">
        <v>2</v>
      </c>
      <c r="AQ2">
        <v>2</v>
      </c>
      <c r="AR2">
        <v>4</v>
      </c>
      <c r="AS2">
        <v>2</v>
      </c>
      <c r="AT2">
        <v>1</v>
      </c>
      <c r="AU2">
        <v>3</v>
      </c>
      <c r="AV2">
        <v>1</v>
      </c>
      <c r="AW2">
        <v>1</v>
      </c>
      <c r="AX2">
        <v>2</v>
      </c>
      <c r="AY2">
        <v>2</v>
      </c>
      <c r="AZ2" t="s">
        <v>322</v>
      </c>
      <c r="BA2">
        <v>3</v>
      </c>
      <c r="BB2">
        <v>0</v>
      </c>
      <c r="BC2">
        <v>1</v>
      </c>
      <c r="BD2">
        <v>0</v>
      </c>
      <c r="BE2">
        <v>2</v>
      </c>
      <c r="BF2">
        <v>2</v>
      </c>
      <c r="BG2">
        <v>2</v>
      </c>
      <c r="BH2">
        <v>3</v>
      </c>
      <c r="BI2">
        <v>2</v>
      </c>
      <c r="BJ2">
        <v>1</v>
      </c>
      <c r="BK2">
        <v>2</v>
      </c>
      <c r="BL2">
        <v>2</v>
      </c>
      <c r="BM2">
        <v>0</v>
      </c>
      <c r="BN2">
        <v>1</v>
      </c>
      <c r="BO2">
        <v>2</v>
      </c>
      <c r="BP2">
        <v>2</v>
      </c>
      <c r="BQ2">
        <v>1</v>
      </c>
      <c r="BR2">
        <v>1</v>
      </c>
      <c r="BS2">
        <v>3</v>
      </c>
      <c r="BT2">
        <v>2</v>
      </c>
      <c r="BU2">
        <v>1</v>
      </c>
      <c r="BV2">
        <v>0</v>
      </c>
      <c r="BW2">
        <v>0</v>
      </c>
      <c r="BX2" t="s">
        <v>322</v>
      </c>
      <c r="BY2" t="s">
        <v>108</v>
      </c>
      <c r="BZ2" t="s">
        <v>113</v>
      </c>
      <c r="CA2" t="s">
        <v>123</v>
      </c>
      <c r="CB2" t="s">
        <v>127</v>
      </c>
      <c r="CC2" t="s">
        <v>108</v>
      </c>
      <c r="CD2" t="s">
        <v>114</v>
      </c>
      <c r="CE2" t="s">
        <v>113</v>
      </c>
      <c r="CF2" t="s">
        <v>111</v>
      </c>
      <c r="CG2" t="s">
        <v>127</v>
      </c>
      <c r="CH2" t="s">
        <v>122</v>
      </c>
      <c r="CI2" t="s">
        <v>123</v>
      </c>
      <c r="CJ2" t="s">
        <v>128</v>
      </c>
      <c r="CK2" t="s">
        <v>108</v>
      </c>
      <c r="CL2" t="s">
        <v>113</v>
      </c>
      <c r="CM2" t="s">
        <v>123</v>
      </c>
      <c r="CN2" t="s">
        <v>127</v>
      </c>
      <c r="CO2" t="s">
        <v>108</v>
      </c>
      <c r="CP2" t="s">
        <v>123</v>
      </c>
      <c r="CQ2" t="s">
        <v>108</v>
      </c>
      <c r="CR2">
        <v>2</v>
      </c>
      <c r="CS2">
        <v>1</v>
      </c>
      <c r="CT2">
        <v>1</v>
      </c>
      <c r="CU2">
        <v>1</v>
      </c>
      <c r="CV2">
        <v>0</v>
      </c>
      <c r="CW2">
        <v>1</v>
      </c>
      <c r="CX2">
        <v>3</v>
      </c>
      <c r="CY2">
        <v>0</v>
      </c>
      <c r="CZ2">
        <v>1</v>
      </c>
      <c r="DA2">
        <v>0</v>
      </c>
      <c r="DB2">
        <v>0</v>
      </c>
      <c r="DC2" t="s">
        <v>322</v>
      </c>
      <c r="DD2">
        <v>2</v>
      </c>
      <c r="DE2">
        <v>0</v>
      </c>
      <c r="DF2">
        <v>1</v>
      </c>
      <c r="DG2">
        <v>2</v>
      </c>
      <c r="DH2">
        <v>1</v>
      </c>
      <c r="DI2">
        <v>1</v>
      </c>
      <c r="DJ2">
        <v>1</v>
      </c>
      <c r="DK2">
        <v>3</v>
      </c>
      <c r="DL2">
        <v>2</v>
      </c>
      <c r="DM2">
        <v>1</v>
      </c>
      <c r="DN2">
        <v>0</v>
      </c>
      <c r="DO2">
        <v>1</v>
      </c>
    </row>
    <row r="3" spans="1:119" x14ac:dyDescent="0.25">
      <c r="A3" t="s">
        <v>323</v>
      </c>
      <c r="B3" t="s">
        <v>324</v>
      </c>
      <c r="C3" t="s">
        <v>325</v>
      </c>
      <c r="D3">
        <v>4125431379</v>
      </c>
      <c r="E3">
        <v>2</v>
      </c>
      <c r="F3">
        <v>0</v>
      </c>
      <c r="G3">
        <v>1</v>
      </c>
      <c r="H3">
        <v>0</v>
      </c>
      <c r="I3">
        <v>1</v>
      </c>
      <c r="J3">
        <v>2</v>
      </c>
      <c r="K3">
        <v>1</v>
      </c>
      <c r="L3">
        <v>1</v>
      </c>
      <c r="M3" t="s">
        <v>322</v>
      </c>
      <c r="N3">
        <v>3</v>
      </c>
      <c r="O3">
        <v>1</v>
      </c>
      <c r="P3">
        <v>1</v>
      </c>
      <c r="Q3">
        <v>2</v>
      </c>
      <c r="R3">
        <v>0</v>
      </c>
      <c r="S3">
        <v>1</v>
      </c>
      <c r="T3">
        <v>3</v>
      </c>
      <c r="U3">
        <v>0</v>
      </c>
      <c r="V3">
        <v>1</v>
      </c>
      <c r="W3">
        <v>1</v>
      </c>
      <c r="X3">
        <v>0</v>
      </c>
      <c r="Y3">
        <v>1</v>
      </c>
      <c r="Z3">
        <v>3</v>
      </c>
      <c r="AA3">
        <v>0</v>
      </c>
      <c r="AB3">
        <v>1</v>
      </c>
      <c r="AC3">
        <v>1</v>
      </c>
      <c r="AD3">
        <v>0</v>
      </c>
      <c r="AE3">
        <v>1</v>
      </c>
      <c r="AF3">
        <v>1</v>
      </c>
      <c r="AG3">
        <v>2</v>
      </c>
      <c r="AH3">
        <v>2</v>
      </c>
      <c r="AI3">
        <v>2</v>
      </c>
      <c r="AJ3">
        <v>0</v>
      </c>
      <c r="AK3">
        <v>1</v>
      </c>
      <c r="AL3">
        <v>1</v>
      </c>
      <c r="AM3">
        <v>1</v>
      </c>
      <c r="AN3" t="s">
        <v>322</v>
      </c>
      <c r="AO3">
        <v>0</v>
      </c>
      <c r="AP3">
        <v>2</v>
      </c>
      <c r="AQ3">
        <v>2</v>
      </c>
      <c r="AR3">
        <v>2</v>
      </c>
      <c r="AS3">
        <v>0</v>
      </c>
      <c r="AT3">
        <v>1</v>
      </c>
      <c r="AU3">
        <v>2</v>
      </c>
      <c r="AV3">
        <v>1</v>
      </c>
      <c r="AW3">
        <v>1</v>
      </c>
      <c r="AX3">
        <v>1</v>
      </c>
      <c r="AY3">
        <v>2</v>
      </c>
      <c r="AZ3">
        <v>2</v>
      </c>
      <c r="BA3">
        <v>3</v>
      </c>
      <c r="BB3">
        <v>0</v>
      </c>
      <c r="BC3">
        <v>1</v>
      </c>
      <c r="BD3">
        <v>2</v>
      </c>
      <c r="BE3">
        <v>2</v>
      </c>
      <c r="BF3" t="s">
        <v>322</v>
      </c>
      <c r="BG3">
        <v>0</v>
      </c>
      <c r="BH3">
        <v>2</v>
      </c>
      <c r="BI3">
        <v>2</v>
      </c>
      <c r="BJ3">
        <v>0</v>
      </c>
      <c r="BK3">
        <v>2</v>
      </c>
      <c r="BL3">
        <v>2</v>
      </c>
      <c r="BM3">
        <v>1</v>
      </c>
      <c r="BN3">
        <v>2</v>
      </c>
      <c r="BO3">
        <v>2</v>
      </c>
      <c r="BP3">
        <v>2</v>
      </c>
      <c r="BQ3">
        <v>1</v>
      </c>
      <c r="BR3">
        <v>1</v>
      </c>
      <c r="BS3">
        <v>2</v>
      </c>
      <c r="BT3">
        <v>2</v>
      </c>
      <c r="BU3" t="s">
        <v>322</v>
      </c>
      <c r="BV3">
        <v>1</v>
      </c>
      <c r="BW3">
        <v>1</v>
      </c>
      <c r="BX3" t="s">
        <v>322</v>
      </c>
      <c r="BY3" t="s">
        <v>108</v>
      </c>
      <c r="BZ3" t="s">
        <v>113</v>
      </c>
      <c r="CA3" t="s">
        <v>123</v>
      </c>
      <c r="CB3" t="s">
        <v>127</v>
      </c>
      <c r="CC3" t="s">
        <v>108</v>
      </c>
      <c r="CD3" t="s">
        <v>114</v>
      </c>
      <c r="CE3" t="s">
        <v>113</v>
      </c>
      <c r="CF3" t="s">
        <v>111</v>
      </c>
      <c r="CG3" t="s">
        <v>127</v>
      </c>
      <c r="CH3" t="s">
        <v>122</v>
      </c>
      <c r="CI3" t="s">
        <v>123</v>
      </c>
      <c r="CJ3" t="s">
        <v>128</v>
      </c>
      <c r="CK3" t="s">
        <v>108</v>
      </c>
      <c r="CL3" t="s">
        <v>113</v>
      </c>
      <c r="CM3" t="s">
        <v>123</v>
      </c>
      <c r="CN3" t="s">
        <v>127</v>
      </c>
      <c r="CO3" t="s">
        <v>108</v>
      </c>
      <c r="CP3" t="s">
        <v>123</v>
      </c>
      <c r="CQ3" t="s">
        <v>108</v>
      </c>
      <c r="CR3">
        <v>2</v>
      </c>
      <c r="CS3">
        <v>0</v>
      </c>
      <c r="CT3">
        <v>1</v>
      </c>
      <c r="CU3">
        <v>1</v>
      </c>
      <c r="CV3">
        <v>1</v>
      </c>
      <c r="CW3" t="s">
        <v>322</v>
      </c>
      <c r="CX3">
        <v>2</v>
      </c>
      <c r="CY3">
        <v>1</v>
      </c>
      <c r="CZ3">
        <v>1</v>
      </c>
      <c r="DA3">
        <v>1</v>
      </c>
      <c r="DB3">
        <v>0</v>
      </c>
      <c r="DC3">
        <v>1</v>
      </c>
      <c r="DD3">
        <v>2</v>
      </c>
      <c r="DE3">
        <v>1</v>
      </c>
      <c r="DF3">
        <v>1</v>
      </c>
      <c r="DG3">
        <v>2</v>
      </c>
      <c r="DH3">
        <v>2</v>
      </c>
      <c r="DI3" t="s">
        <v>322</v>
      </c>
      <c r="DJ3">
        <v>0</v>
      </c>
      <c r="DK3">
        <v>2</v>
      </c>
      <c r="DL3">
        <v>2</v>
      </c>
      <c r="DM3">
        <v>2</v>
      </c>
      <c r="DN3">
        <v>1</v>
      </c>
      <c r="DO3">
        <v>1</v>
      </c>
    </row>
    <row r="4" spans="1:119" x14ac:dyDescent="0.25">
      <c r="A4" t="s">
        <v>326</v>
      </c>
      <c r="B4" t="s">
        <v>327</v>
      </c>
      <c r="C4" t="s">
        <v>328</v>
      </c>
      <c r="D4">
        <v>0</v>
      </c>
      <c r="E4">
        <v>3</v>
      </c>
      <c r="F4">
        <v>1</v>
      </c>
      <c r="G4">
        <v>1</v>
      </c>
      <c r="H4">
        <v>1</v>
      </c>
      <c r="I4">
        <v>2</v>
      </c>
      <c r="J4">
        <v>2</v>
      </c>
      <c r="K4">
        <v>1</v>
      </c>
      <c r="L4">
        <v>1</v>
      </c>
      <c r="M4" t="s">
        <v>322</v>
      </c>
      <c r="N4">
        <v>2</v>
      </c>
      <c r="O4">
        <v>1</v>
      </c>
      <c r="P4">
        <v>1</v>
      </c>
      <c r="Q4">
        <v>3</v>
      </c>
      <c r="R4">
        <v>1</v>
      </c>
      <c r="S4">
        <v>1</v>
      </c>
      <c r="T4">
        <v>2</v>
      </c>
      <c r="U4">
        <v>0</v>
      </c>
      <c r="V4">
        <v>1</v>
      </c>
      <c r="W4">
        <v>2</v>
      </c>
      <c r="X4">
        <v>1</v>
      </c>
      <c r="Y4">
        <v>1</v>
      </c>
      <c r="Z4">
        <v>2</v>
      </c>
      <c r="AA4">
        <v>0</v>
      </c>
      <c r="AB4">
        <v>1</v>
      </c>
      <c r="AC4">
        <v>0</v>
      </c>
      <c r="AD4">
        <v>1</v>
      </c>
      <c r="AE4">
        <v>2</v>
      </c>
      <c r="AF4">
        <v>0</v>
      </c>
      <c r="AG4">
        <v>2</v>
      </c>
      <c r="AH4">
        <v>2</v>
      </c>
      <c r="AI4">
        <v>2</v>
      </c>
      <c r="AJ4">
        <v>0</v>
      </c>
      <c r="AK4">
        <v>1</v>
      </c>
      <c r="AL4">
        <v>2</v>
      </c>
      <c r="AM4">
        <v>1</v>
      </c>
      <c r="AN4">
        <v>1</v>
      </c>
      <c r="AO4">
        <v>1</v>
      </c>
      <c r="AP4">
        <v>2</v>
      </c>
      <c r="AQ4">
        <v>2</v>
      </c>
      <c r="AR4">
        <v>3</v>
      </c>
      <c r="AS4">
        <v>0</v>
      </c>
      <c r="AT4">
        <v>1</v>
      </c>
      <c r="AU4">
        <v>3</v>
      </c>
      <c r="AV4">
        <v>0</v>
      </c>
      <c r="AW4">
        <v>1</v>
      </c>
      <c r="AX4">
        <v>0</v>
      </c>
      <c r="AY4">
        <v>1</v>
      </c>
      <c r="AZ4">
        <v>2</v>
      </c>
      <c r="BA4">
        <v>3</v>
      </c>
      <c r="BB4">
        <v>0</v>
      </c>
      <c r="BC4">
        <v>1</v>
      </c>
      <c r="BD4">
        <v>2</v>
      </c>
      <c r="BE4">
        <v>2</v>
      </c>
      <c r="BF4" t="s">
        <v>322</v>
      </c>
      <c r="BG4">
        <v>0</v>
      </c>
      <c r="BH4">
        <v>2</v>
      </c>
      <c r="BI4">
        <v>2</v>
      </c>
      <c r="BJ4">
        <v>0</v>
      </c>
      <c r="BK4">
        <v>2</v>
      </c>
      <c r="BL4">
        <v>2</v>
      </c>
      <c r="BM4">
        <v>0</v>
      </c>
      <c r="BN4">
        <v>1</v>
      </c>
      <c r="BO4">
        <v>2</v>
      </c>
      <c r="BP4">
        <v>2</v>
      </c>
      <c r="BQ4">
        <v>1</v>
      </c>
      <c r="BR4">
        <v>1</v>
      </c>
      <c r="BS4">
        <v>1</v>
      </c>
      <c r="BT4">
        <v>2</v>
      </c>
      <c r="BU4">
        <v>2</v>
      </c>
      <c r="BV4">
        <v>1</v>
      </c>
      <c r="BW4">
        <v>1</v>
      </c>
      <c r="BX4" t="s">
        <v>322</v>
      </c>
      <c r="BY4" t="s">
        <v>108</v>
      </c>
      <c r="BZ4" t="s">
        <v>113</v>
      </c>
      <c r="CA4" t="s">
        <v>123</v>
      </c>
      <c r="CB4" t="s">
        <v>128</v>
      </c>
      <c r="CC4" t="s">
        <v>108</v>
      </c>
      <c r="CD4" t="s">
        <v>114</v>
      </c>
      <c r="CE4" t="s">
        <v>113</v>
      </c>
      <c r="CF4" t="s">
        <v>111</v>
      </c>
      <c r="CG4" t="s">
        <v>128</v>
      </c>
      <c r="CH4" t="s">
        <v>122</v>
      </c>
      <c r="CI4" t="s">
        <v>123</v>
      </c>
      <c r="CJ4" t="s">
        <v>127</v>
      </c>
      <c r="CK4" t="s">
        <v>108</v>
      </c>
      <c r="CL4" t="s">
        <v>113</v>
      </c>
      <c r="CM4" t="s">
        <v>123</v>
      </c>
      <c r="CN4" t="s">
        <v>128</v>
      </c>
      <c r="CO4" t="s">
        <v>108</v>
      </c>
      <c r="CP4" t="s">
        <v>128</v>
      </c>
      <c r="CQ4" t="s">
        <v>128</v>
      </c>
      <c r="CR4">
        <v>2</v>
      </c>
      <c r="CS4">
        <v>0</v>
      </c>
      <c r="CT4">
        <v>1</v>
      </c>
      <c r="CU4">
        <v>2</v>
      </c>
      <c r="CV4">
        <v>1</v>
      </c>
      <c r="CW4">
        <v>1</v>
      </c>
      <c r="CX4">
        <v>3</v>
      </c>
      <c r="CY4">
        <v>1</v>
      </c>
      <c r="CZ4">
        <v>1</v>
      </c>
      <c r="DA4">
        <v>2</v>
      </c>
      <c r="DB4">
        <v>1</v>
      </c>
      <c r="DC4">
        <v>1</v>
      </c>
      <c r="DD4">
        <v>1</v>
      </c>
      <c r="DE4">
        <v>0</v>
      </c>
      <c r="DF4">
        <v>1</v>
      </c>
      <c r="DG4">
        <v>2</v>
      </c>
      <c r="DH4">
        <v>3</v>
      </c>
      <c r="DI4">
        <v>2</v>
      </c>
      <c r="DJ4">
        <v>1</v>
      </c>
      <c r="DK4">
        <v>3</v>
      </c>
      <c r="DL4">
        <v>2</v>
      </c>
      <c r="DM4">
        <v>0</v>
      </c>
      <c r="DN4">
        <v>1</v>
      </c>
      <c r="DO4">
        <v>2</v>
      </c>
    </row>
    <row r="5" spans="1:119" x14ac:dyDescent="0.25">
      <c r="A5" t="s">
        <v>329</v>
      </c>
      <c r="B5" t="s">
        <v>330</v>
      </c>
      <c r="C5" t="s">
        <v>331</v>
      </c>
      <c r="D5">
        <v>0</v>
      </c>
      <c r="E5">
        <v>2</v>
      </c>
      <c r="F5">
        <v>0</v>
      </c>
      <c r="G5">
        <v>1</v>
      </c>
      <c r="H5">
        <v>1</v>
      </c>
      <c r="I5">
        <v>2</v>
      </c>
      <c r="J5">
        <v>2</v>
      </c>
      <c r="K5">
        <v>0</v>
      </c>
      <c r="L5">
        <v>1</v>
      </c>
      <c r="M5">
        <v>2</v>
      </c>
      <c r="N5">
        <v>0</v>
      </c>
      <c r="O5">
        <v>0</v>
      </c>
      <c r="P5" t="s">
        <v>322</v>
      </c>
      <c r="Q5">
        <v>2</v>
      </c>
      <c r="R5">
        <v>1</v>
      </c>
      <c r="S5">
        <v>1</v>
      </c>
      <c r="T5">
        <v>3</v>
      </c>
      <c r="U5">
        <v>0</v>
      </c>
      <c r="V5">
        <v>1</v>
      </c>
      <c r="W5">
        <v>2</v>
      </c>
      <c r="X5">
        <v>0</v>
      </c>
      <c r="Y5">
        <v>1</v>
      </c>
      <c r="Z5">
        <v>3</v>
      </c>
      <c r="AA5">
        <v>0</v>
      </c>
      <c r="AB5">
        <v>1</v>
      </c>
      <c r="AC5">
        <v>0</v>
      </c>
      <c r="AD5">
        <v>0</v>
      </c>
      <c r="AE5" t="s">
        <v>322</v>
      </c>
      <c r="AF5">
        <v>1</v>
      </c>
      <c r="AG5">
        <v>3</v>
      </c>
      <c r="AH5">
        <v>2</v>
      </c>
      <c r="AI5">
        <v>2</v>
      </c>
      <c r="AJ5">
        <v>0</v>
      </c>
      <c r="AK5">
        <v>1</v>
      </c>
      <c r="AL5">
        <v>1</v>
      </c>
      <c r="AM5">
        <v>0</v>
      </c>
      <c r="AN5">
        <v>1</v>
      </c>
      <c r="AO5">
        <v>1</v>
      </c>
      <c r="AP5">
        <v>2</v>
      </c>
      <c r="AQ5">
        <v>2</v>
      </c>
      <c r="AR5">
        <v>3</v>
      </c>
      <c r="AS5">
        <v>0</v>
      </c>
      <c r="AT5">
        <v>1</v>
      </c>
      <c r="AU5">
        <v>2</v>
      </c>
      <c r="AV5">
        <v>1</v>
      </c>
      <c r="AW5">
        <v>1</v>
      </c>
      <c r="AX5">
        <v>2</v>
      </c>
      <c r="AY5">
        <v>3</v>
      </c>
      <c r="AZ5">
        <v>2</v>
      </c>
      <c r="BA5">
        <v>1</v>
      </c>
      <c r="BB5">
        <v>0</v>
      </c>
      <c r="BC5">
        <v>1</v>
      </c>
      <c r="BD5">
        <v>2</v>
      </c>
      <c r="BE5">
        <v>1</v>
      </c>
      <c r="BF5">
        <v>1</v>
      </c>
      <c r="BG5">
        <v>1</v>
      </c>
      <c r="BH5">
        <v>2</v>
      </c>
      <c r="BI5">
        <v>2</v>
      </c>
      <c r="BJ5">
        <v>0</v>
      </c>
      <c r="BK5">
        <v>2</v>
      </c>
      <c r="BL5">
        <v>2</v>
      </c>
      <c r="BM5">
        <v>1</v>
      </c>
      <c r="BN5">
        <v>2</v>
      </c>
      <c r="BO5">
        <v>2</v>
      </c>
      <c r="BP5">
        <v>0</v>
      </c>
      <c r="BQ5">
        <v>0</v>
      </c>
      <c r="BR5" t="s">
        <v>322</v>
      </c>
      <c r="BS5">
        <v>2</v>
      </c>
      <c r="BT5">
        <v>2</v>
      </c>
      <c r="BU5" t="s">
        <v>322</v>
      </c>
      <c r="BV5">
        <v>0</v>
      </c>
      <c r="BW5">
        <v>0</v>
      </c>
      <c r="BX5" t="s">
        <v>322</v>
      </c>
      <c r="BY5" t="s">
        <v>108</v>
      </c>
      <c r="BZ5" t="s">
        <v>114</v>
      </c>
      <c r="CA5" t="s">
        <v>123</v>
      </c>
      <c r="CB5" t="s">
        <v>127</v>
      </c>
      <c r="CC5" t="s">
        <v>108</v>
      </c>
      <c r="CD5" t="s">
        <v>113</v>
      </c>
      <c r="CE5" t="s">
        <v>114</v>
      </c>
      <c r="CF5" t="s">
        <v>134</v>
      </c>
      <c r="CG5" t="s">
        <v>127</v>
      </c>
      <c r="CH5" t="s">
        <v>122</v>
      </c>
      <c r="CI5" t="s">
        <v>123</v>
      </c>
      <c r="CJ5" t="s">
        <v>128</v>
      </c>
      <c r="CK5" t="s">
        <v>108</v>
      </c>
      <c r="CL5" t="s">
        <v>114</v>
      </c>
      <c r="CM5" t="s">
        <v>123</v>
      </c>
      <c r="CN5" t="s">
        <v>127</v>
      </c>
      <c r="CO5" t="s">
        <v>108</v>
      </c>
      <c r="CP5" t="s">
        <v>127</v>
      </c>
      <c r="CQ5" t="s">
        <v>127</v>
      </c>
      <c r="CR5">
        <v>2</v>
      </c>
      <c r="CS5">
        <v>2</v>
      </c>
      <c r="CT5" t="s">
        <v>322</v>
      </c>
      <c r="CU5">
        <v>1</v>
      </c>
      <c r="CV5">
        <v>1</v>
      </c>
      <c r="CW5" t="s">
        <v>322</v>
      </c>
      <c r="CX5">
        <v>3</v>
      </c>
      <c r="CY5">
        <v>1</v>
      </c>
      <c r="CZ5">
        <v>1</v>
      </c>
      <c r="DA5">
        <v>3</v>
      </c>
      <c r="DB5">
        <v>2</v>
      </c>
      <c r="DC5">
        <v>1</v>
      </c>
      <c r="DD5">
        <v>3</v>
      </c>
      <c r="DE5">
        <v>1</v>
      </c>
      <c r="DF5">
        <v>1</v>
      </c>
      <c r="DG5">
        <v>2</v>
      </c>
      <c r="DH5">
        <v>2</v>
      </c>
      <c r="DI5" t="s">
        <v>322</v>
      </c>
      <c r="DJ5">
        <v>2</v>
      </c>
      <c r="DK5">
        <v>1</v>
      </c>
      <c r="DL5">
        <v>1</v>
      </c>
      <c r="DM5">
        <v>0</v>
      </c>
      <c r="DN5">
        <v>2</v>
      </c>
      <c r="DO5">
        <v>2</v>
      </c>
    </row>
    <row r="6" spans="1:119" x14ac:dyDescent="0.25">
      <c r="A6" t="s">
        <v>332</v>
      </c>
      <c r="B6" t="s">
        <v>333</v>
      </c>
      <c r="C6" t="s">
        <v>334</v>
      </c>
      <c r="D6">
        <v>4242993118</v>
      </c>
      <c r="E6">
        <v>3</v>
      </c>
      <c r="F6">
        <v>0</v>
      </c>
      <c r="G6">
        <v>1</v>
      </c>
      <c r="H6">
        <v>1</v>
      </c>
      <c r="I6">
        <v>2</v>
      </c>
      <c r="J6">
        <v>2</v>
      </c>
      <c r="K6">
        <v>2</v>
      </c>
      <c r="L6">
        <v>1</v>
      </c>
      <c r="M6">
        <v>1</v>
      </c>
      <c r="N6">
        <v>1</v>
      </c>
      <c r="O6">
        <v>0</v>
      </c>
      <c r="P6">
        <v>1</v>
      </c>
      <c r="Q6">
        <v>3</v>
      </c>
      <c r="R6">
        <v>1</v>
      </c>
      <c r="S6">
        <v>1</v>
      </c>
      <c r="T6">
        <v>4</v>
      </c>
      <c r="U6">
        <v>0</v>
      </c>
      <c r="V6">
        <v>1</v>
      </c>
      <c r="W6">
        <v>2</v>
      </c>
      <c r="X6">
        <v>0</v>
      </c>
      <c r="Y6">
        <v>1</v>
      </c>
      <c r="Z6">
        <v>4</v>
      </c>
      <c r="AA6">
        <v>1</v>
      </c>
      <c r="AB6">
        <v>1</v>
      </c>
      <c r="AC6">
        <v>0</v>
      </c>
      <c r="AD6">
        <v>1</v>
      </c>
      <c r="AE6">
        <v>2</v>
      </c>
      <c r="AF6">
        <v>1</v>
      </c>
      <c r="AG6">
        <v>2</v>
      </c>
      <c r="AH6">
        <v>2</v>
      </c>
      <c r="AI6">
        <v>3</v>
      </c>
      <c r="AJ6">
        <v>1</v>
      </c>
      <c r="AK6">
        <v>1</v>
      </c>
      <c r="AL6">
        <v>2</v>
      </c>
      <c r="AM6">
        <v>0</v>
      </c>
      <c r="AN6">
        <v>1</v>
      </c>
      <c r="AO6">
        <v>0</v>
      </c>
      <c r="AP6">
        <v>2</v>
      </c>
      <c r="AQ6">
        <v>2</v>
      </c>
      <c r="AR6">
        <v>3</v>
      </c>
      <c r="AS6">
        <v>0</v>
      </c>
      <c r="AT6">
        <v>1</v>
      </c>
      <c r="AU6">
        <v>2</v>
      </c>
      <c r="AV6">
        <v>1</v>
      </c>
      <c r="AW6">
        <v>1</v>
      </c>
      <c r="AX6">
        <v>0</v>
      </c>
      <c r="AY6">
        <v>2</v>
      </c>
      <c r="AZ6">
        <v>2</v>
      </c>
      <c r="BA6">
        <v>2</v>
      </c>
      <c r="BB6">
        <v>0</v>
      </c>
      <c r="BC6">
        <v>1</v>
      </c>
      <c r="BD6">
        <v>2</v>
      </c>
      <c r="BE6">
        <v>3</v>
      </c>
      <c r="BF6">
        <v>2</v>
      </c>
      <c r="BG6">
        <v>1</v>
      </c>
      <c r="BH6">
        <v>1</v>
      </c>
      <c r="BI6" t="s">
        <v>322</v>
      </c>
      <c r="BJ6">
        <v>0</v>
      </c>
      <c r="BK6">
        <v>1</v>
      </c>
      <c r="BL6">
        <v>2</v>
      </c>
      <c r="BM6">
        <v>1</v>
      </c>
      <c r="BN6">
        <v>2</v>
      </c>
      <c r="BO6">
        <v>2</v>
      </c>
      <c r="BP6">
        <v>2</v>
      </c>
      <c r="BQ6">
        <v>1</v>
      </c>
      <c r="BR6">
        <v>1</v>
      </c>
      <c r="BS6">
        <v>1</v>
      </c>
      <c r="BT6">
        <v>0</v>
      </c>
      <c r="BU6">
        <v>1</v>
      </c>
      <c r="BV6">
        <v>1</v>
      </c>
      <c r="BW6">
        <v>1</v>
      </c>
      <c r="BX6" t="s">
        <v>322</v>
      </c>
      <c r="BY6" t="s">
        <v>108</v>
      </c>
      <c r="BZ6" t="s">
        <v>113</v>
      </c>
      <c r="CA6" t="s">
        <v>123</v>
      </c>
      <c r="CB6" t="s">
        <v>127</v>
      </c>
      <c r="CC6" t="s">
        <v>108</v>
      </c>
      <c r="CD6" t="s">
        <v>114</v>
      </c>
      <c r="CE6" t="s">
        <v>113</v>
      </c>
      <c r="CF6" t="s">
        <v>111</v>
      </c>
      <c r="CG6" t="s">
        <v>127</v>
      </c>
      <c r="CH6" t="s">
        <v>122</v>
      </c>
      <c r="CI6" t="s">
        <v>123</v>
      </c>
      <c r="CJ6" t="s">
        <v>128</v>
      </c>
      <c r="CK6" t="s">
        <v>108</v>
      </c>
      <c r="CL6" t="s">
        <v>113</v>
      </c>
      <c r="CM6" t="s">
        <v>123</v>
      </c>
      <c r="CN6" t="s">
        <v>127</v>
      </c>
      <c r="CO6" t="s">
        <v>108</v>
      </c>
      <c r="CP6" t="s">
        <v>123</v>
      </c>
      <c r="CQ6" t="s">
        <v>123</v>
      </c>
      <c r="CR6">
        <v>2</v>
      </c>
      <c r="CS6">
        <v>0</v>
      </c>
      <c r="CT6">
        <v>1</v>
      </c>
      <c r="CU6">
        <v>1</v>
      </c>
      <c r="CV6">
        <v>1</v>
      </c>
      <c r="CW6" t="s">
        <v>322</v>
      </c>
      <c r="CX6">
        <v>2</v>
      </c>
      <c r="CY6">
        <v>1</v>
      </c>
      <c r="CZ6">
        <v>1</v>
      </c>
      <c r="DA6">
        <v>2</v>
      </c>
      <c r="DB6">
        <v>1</v>
      </c>
      <c r="DC6">
        <v>1</v>
      </c>
      <c r="DD6">
        <v>1</v>
      </c>
      <c r="DE6">
        <v>0</v>
      </c>
      <c r="DF6">
        <v>1</v>
      </c>
      <c r="DG6">
        <v>3</v>
      </c>
      <c r="DH6">
        <v>2</v>
      </c>
      <c r="DI6">
        <v>1</v>
      </c>
      <c r="DJ6">
        <v>1</v>
      </c>
      <c r="DK6">
        <v>2</v>
      </c>
      <c r="DL6">
        <v>2</v>
      </c>
      <c r="DM6">
        <v>1</v>
      </c>
      <c r="DN6">
        <v>2</v>
      </c>
      <c r="DO6">
        <v>2</v>
      </c>
    </row>
    <row r="7" spans="1:119" x14ac:dyDescent="0.25">
      <c r="A7" t="s">
        <v>335</v>
      </c>
      <c r="B7" t="s">
        <v>336</v>
      </c>
      <c r="C7">
        <v>0</v>
      </c>
      <c r="D7">
        <v>0</v>
      </c>
      <c r="E7">
        <v>3</v>
      </c>
      <c r="F7">
        <v>1</v>
      </c>
      <c r="G7">
        <v>1</v>
      </c>
      <c r="H7">
        <v>1</v>
      </c>
      <c r="I7">
        <v>1</v>
      </c>
      <c r="J7" t="s">
        <v>322</v>
      </c>
      <c r="K7">
        <v>1</v>
      </c>
      <c r="L7">
        <v>1</v>
      </c>
      <c r="M7" t="s">
        <v>322</v>
      </c>
      <c r="N7">
        <v>1</v>
      </c>
      <c r="O7">
        <v>1</v>
      </c>
      <c r="P7" t="s">
        <v>322</v>
      </c>
      <c r="Q7">
        <v>2</v>
      </c>
      <c r="R7">
        <v>0</v>
      </c>
      <c r="S7">
        <v>1</v>
      </c>
      <c r="T7">
        <v>3</v>
      </c>
      <c r="U7">
        <v>0</v>
      </c>
      <c r="V7">
        <v>1</v>
      </c>
      <c r="W7">
        <v>0</v>
      </c>
      <c r="X7">
        <v>0</v>
      </c>
      <c r="Y7" t="s">
        <v>322</v>
      </c>
      <c r="Z7">
        <v>2</v>
      </c>
      <c r="AA7">
        <v>0</v>
      </c>
      <c r="AB7">
        <v>1</v>
      </c>
      <c r="AC7">
        <v>1</v>
      </c>
      <c r="AD7">
        <v>2</v>
      </c>
      <c r="AE7">
        <v>2</v>
      </c>
      <c r="AF7">
        <v>1</v>
      </c>
      <c r="AG7">
        <v>2</v>
      </c>
      <c r="AH7">
        <v>2</v>
      </c>
      <c r="AI7">
        <v>2</v>
      </c>
      <c r="AJ7">
        <v>0</v>
      </c>
      <c r="AK7">
        <v>1</v>
      </c>
      <c r="AL7">
        <v>1</v>
      </c>
      <c r="AM7">
        <v>1</v>
      </c>
      <c r="AN7" t="s">
        <v>322</v>
      </c>
      <c r="AO7">
        <v>1</v>
      </c>
      <c r="AP7">
        <v>2</v>
      </c>
      <c r="AQ7">
        <v>2</v>
      </c>
      <c r="AR7">
        <v>2</v>
      </c>
      <c r="AS7">
        <v>1</v>
      </c>
      <c r="AT7">
        <v>1</v>
      </c>
      <c r="AU7">
        <v>2</v>
      </c>
      <c r="AV7">
        <v>0</v>
      </c>
      <c r="AW7">
        <v>1</v>
      </c>
      <c r="AX7">
        <v>1</v>
      </c>
      <c r="AY7">
        <v>2</v>
      </c>
      <c r="AZ7">
        <v>2</v>
      </c>
      <c r="BA7">
        <v>2</v>
      </c>
      <c r="BB7">
        <v>0</v>
      </c>
      <c r="BC7">
        <v>1</v>
      </c>
      <c r="BD7">
        <v>0</v>
      </c>
      <c r="BE7">
        <v>0</v>
      </c>
      <c r="BF7" t="s">
        <v>322</v>
      </c>
      <c r="BG7">
        <v>0</v>
      </c>
      <c r="BH7">
        <v>2</v>
      </c>
      <c r="BI7">
        <v>2</v>
      </c>
      <c r="BJ7">
        <v>1</v>
      </c>
      <c r="BK7">
        <v>2</v>
      </c>
      <c r="BL7">
        <v>2</v>
      </c>
      <c r="BM7">
        <v>1</v>
      </c>
      <c r="BN7">
        <v>2</v>
      </c>
      <c r="BO7">
        <v>2</v>
      </c>
      <c r="BP7">
        <v>1</v>
      </c>
      <c r="BQ7">
        <v>1</v>
      </c>
      <c r="BR7" t="s">
        <v>322</v>
      </c>
      <c r="BS7">
        <v>2</v>
      </c>
      <c r="BT7">
        <v>2</v>
      </c>
      <c r="BU7" t="s">
        <v>322</v>
      </c>
      <c r="BV7">
        <v>1</v>
      </c>
      <c r="BW7">
        <v>2</v>
      </c>
      <c r="BX7">
        <v>2</v>
      </c>
      <c r="BY7" t="s">
        <v>108</v>
      </c>
      <c r="BZ7" t="s">
        <v>113</v>
      </c>
      <c r="CA7" t="s">
        <v>123</v>
      </c>
      <c r="CB7" t="s">
        <v>127</v>
      </c>
      <c r="CC7" t="s">
        <v>108</v>
      </c>
      <c r="CD7" t="s">
        <v>114</v>
      </c>
      <c r="CE7" t="s">
        <v>113</v>
      </c>
      <c r="CF7" t="s">
        <v>134</v>
      </c>
      <c r="CG7" t="s">
        <v>127</v>
      </c>
      <c r="CH7" t="s">
        <v>122</v>
      </c>
      <c r="CI7" t="s">
        <v>123</v>
      </c>
      <c r="CJ7" t="s">
        <v>128</v>
      </c>
      <c r="CK7" t="s">
        <v>108</v>
      </c>
      <c r="CL7" t="s">
        <v>113</v>
      </c>
      <c r="CM7" t="s">
        <v>123</v>
      </c>
      <c r="CN7" t="s">
        <v>127</v>
      </c>
      <c r="CO7" t="s">
        <v>108</v>
      </c>
      <c r="CP7" t="s">
        <v>123</v>
      </c>
      <c r="CQ7" t="s">
        <v>123</v>
      </c>
      <c r="CR7">
        <v>2</v>
      </c>
      <c r="CS7">
        <v>1</v>
      </c>
      <c r="CT7">
        <v>1</v>
      </c>
      <c r="CU7">
        <v>1</v>
      </c>
      <c r="CV7">
        <v>1</v>
      </c>
      <c r="CW7" t="s">
        <v>322</v>
      </c>
      <c r="CX7">
        <v>3</v>
      </c>
      <c r="CY7">
        <v>1</v>
      </c>
      <c r="CZ7">
        <v>1</v>
      </c>
      <c r="DA7">
        <v>2</v>
      </c>
      <c r="DB7">
        <v>1</v>
      </c>
      <c r="DC7">
        <v>1</v>
      </c>
      <c r="DD7">
        <v>2</v>
      </c>
      <c r="DE7">
        <v>0</v>
      </c>
      <c r="DF7">
        <v>1</v>
      </c>
      <c r="DG7">
        <v>1</v>
      </c>
      <c r="DH7">
        <v>1</v>
      </c>
      <c r="DI7" t="s">
        <v>322</v>
      </c>
      <c r="DJ7">
        <v>2</v>
      </c>
      <c r="DK7">
        <v>1</v>
      </c>
      <c r="DL7">
        <v>1</v>
      </c>
      <c r="DM7">
        <v>1</v>
      </c>
      <c r="DN7">
        <v>2</v>
      </c>
      <c r="DO7">
        <v>2</v>
      </c>
    </row>
    <row r="8" spans="1:119" x14ac:dyDescent="0.25">
      <c r="A8" t="s">
        <v>337</v>
      </c>
      <c r="B8" t="s">
        <v>338</v>
      </c>
      <c r="C8" t="s">
        <v>339</v>
      </c>
      <c r="D8">
        <v>4122326689</v>
      </c>
      <c r="E8">
        <v>2</v>
      </c>
      <c r="F8">
        <v>0</v>
      </c>
      <c r="G8">
        <v>1</v>
      </c>
      <c r="H8">
        <v>1</v>
      </c>
      <c r="I8">
        <v>2</v>
      </c>
      <c r="J8">
        <v>2</v>
      </c>
      <c r="K8">
        <v>1</v>
      </c>
      <c r="L8">
        <v>2</v>
      </c>
      <c r="M8">
        <v>2</v>
      </c>
      <c r="N8">
        <v>1</v>
      </c>
      <c r="O8">
        <v>0</v>
      </c>
      <c r="P8">
        <v>1</v>
      </c>
      <c r="Q8">
        <v>4</v>
      </c>
      <c r="R8">
        <v>0</v>
      </c>
      <c r="S8">
        <v>1</v>
      </c>
      <c r="T8">
        <v>4</v>
      </c>
      <c r="U8">
        <v>0</v>
      </c>
      <c r="V8">
        <v>1</v>
      </c>
      <c r="W8">
        <v>2</v>
      </c>
      <c r="X8">
        <v>0</v>
      </c>
      <c r="Y8">
        <v>1</v>
      </c>
      <c r="Z8">
        <v>2</v>
      </c>
      <c r="AA8">
        <v>0</v>
      </c>
      <c r="AB8">
        <v>1</v>
      </c>
      <c r="AC8">
        <v>0</v>
      </c>
      <c r="AD8">
        <v>1</v>
      </c>
      <c r="AE8">
        <v>2</v>
      </c>
      <c r="AF8">
        <v>2</v>
      </c>
      <c r="AG8">
        <v>3</v>
      </c>
      <c r="AH8">
        <v>2</v>
      </c>
      <c r="AI8">
        <v>3</v>
      </c>
      <c r="AJ8">
        <v>1</v>
      </c>
      <c r="AK8">
        <v>1</v>
      </c>
      <c r="AL8">
        <v>0</v>
      </c>
      <c r="AM8">
        <v>0</v>
      </c>
      <c r="AN8" t="s">
        <v>322</v>
      </c>
      <c r="AO8">
        <v>0</v>
      </c>
      <c r="AP8">
        <v>2</v>
      </c>
      <c r="AQ8">
        <v>2</v>
      </c>
      <c r="AR8">
        <v>3</v>
      </c>
      <c r="AS8">
        <v>0</v>
      </c>
      <c r="AT8">
        <v>1</v>
      </c>
      <c r="AU8">
        <v>2</v>
      </c>
      <c r="AV8">
        <v>0</v>
      </c>
      <c r="AW8">
        <v>1</v>
      </c>
      <c r="AX8">
        <v>1</v>
      </c>
      <c r="AY8">
        <v>2</v>
      </c>
      <c r="AZ8">
        <v>2</v>
      </c>
      <c r="BA8">
        <v>3</v>
      </c>
      <c r="BB8">
        <v>0</v>
      </c>
      <c r="BC8">
        <v>1</v>
      </c>
      <c r="BD8">
        <v>1</v>
      </c>
      <c r="BE8">
        <v>1</v>
      </c>
      <c r="BF8" t="s">
        <v>322</v>
      </c>
      <c r="BG8">
        <v>0</v>
      </c>
      <c r="BH8">
        <v>2</v>
      </c>
      <c r="BI8">
        <v>2</v>
      </c>
      <c r="BJ8">
        <v>0</v>
      </c>
      <c r="BK8">
        <v>1</v>
      </c>
      <c r="BL8">
        <v>2</v>
      </c>
      <c r="BM8">
        <v>1</v>
      </c>
      <c r="BN8">
        <v>2</v>
      </c>
      <c r="BO8">
        <v>2</v>
      </c>
      <c r="BP8">
        <v>1</v>
      </c>
      <c r="BQ8">
        <v>0</v>
      </c>
      <c r="BR8">
        <v>1</v>
      </c>
      <c r="BS8">
        <v>1</v>
      </c>
      <c r="BT8">
        <v>1</v>
      </c>
      <c r="BU8" t="s">
        <v>322</v>
      </c>
      <c r="BV8">
        <v>0</v>
      </c>
      <c r="BW8">
        <v>1</v>
      </c>
      <c r="BX8">
        <v>2</v>
      </c>
      <c r="BY8" t="s">
        <v>108</v>
      </c>
      <c r="BZ8" t="s">
        <v>114</v>
      </c>
      <c r="CA8" t="s">
        <v>123</v>
      </c>
      <c r="CB8" t="s">
        <v>128</v>
      </c>
      <c r="CC8" t="s">
        <v>108</v>
      </c>
      <c r="CD8" t="s">
        <v>113</v>
      </c>
      <c r="CE8" t="s">
        <v>114</v>
      </c>
      <c r="CF8" t="s">
        <v>111</v>
      </c>
      <c r="CG8" t="s">
        <v>128</v>
      </c>
      <c r="CH8" t="s">
        <v>122</v>
      </c>
      <c r="CI8" t="s">
        <v>123</v>
      </c>
      <c r="CJ8" t="s">
        <v>127</v>
      </c>
      <c r="CK8" t="s">
        <v>108</v>
      </c>
      <c r="CL8" t="s">
        <v>114</v>
      </c>
      <c r="CM8" t="s">
        <v>123</v>
      </c>
      <c r="CN8" t="s">
        <v>128</v>
      </c>
      <c r="CO8" t="s">
        <v>108</v>
      </c>
      <c r="CP8" t="s">
        <v>123</v>
      </c>
      <c r="CQ8" t="s">
        <v>108</v>
      </c>
      <c r="CR8">
        <v>2</v>
      </c>
      <c r="CS8">
        <v>1</v>
      </c>
      <c r="CT8">
        <v>1</v>
      </c>
      <c r="CU8">
        <v>1</v>
      </c>
      <c r="CV8">
        <v>0</v>
      </c>
      <c r="CW8">
        <v>1</v>
      </c>
      <c r="CX8">
        <v>3</v>
      </c>
      <c r="CY8">
        <v>1</v>
      </c>
      <c r="CZ8">
        <v>1</v>
      </c>
      <c r="DA8">
        <v>3</v>
      </c>
      <c r="DB8">
        <v>1</v>
      </c>
      <c r="DC8">
        <v>1</v>
      </c>
      <c r="DD8">
        <v>2</v>
      </c>
      <c r="DE8">
        <v>0</v>
      </c>
      <c r="DF8">
        <v>1</v>
      </c>
      <c r="DG8">
        <v>2</v>
      </c>
      <c r="DH8">
        <v>1</v>
      </c>
      <c r="DI8">
        <v>1</v>
      </c>
      <c r="DJ8">
        <v>1</v>
      </c>
      <c r="DK8">
        <v>0</v>
      </c>
      <c r="DL8">
        <v>1</v>
      </c>
      <c r="DM8">
        <v>3</v>
      </c>
      <c r="DN8">
        <v>2</v>
      </c>
      <c r="DO8">
        <v>1</v>
      </c>
    </row>
    <row r="9" spans="1:119" x14ac:dyDescent="0.25">
      <c r="A9" t="s">
        <v>340</v>
      </c>
      <c r="B9" t="s">
        <v>341</v>
      </c>
      <c r="C9" t="s">
        <v>342</v>
      </c>
      <c r="D9">
        <v>4242820801</v>
      </c>
      <c r="E9">
        <v>3</v>
      </c>
      <c r="F9">
        <v>1</v>
      </c>
      <c r="G9">
        <v>1</v>
      </c>
      <c r="H9">
        <v>1</v>
      </c>
      <c r="I9">
        <v>0</v>
      </c>
      <c r="J9">
        <v>1</v>
      </c>
      <c r="K9">
        <v>1</v>
      </c>
      <c r="L9">
        <v>2</v>
      </c>
      <c r="M9">
        <v>2</v>
      </c>
      <c r="N9">
        <v>2</v>
      </c>
      <c r="O9">
        <v>1</v>
      </c>
      <c r="P9">
        <v>1</v>
      </c>
      <c r="Q9">
        <v>2</v>
      </c>
      <c r="R9">
        <v>0</v>
      </c>
      <c r="S9">
        <v>1</v>
      </c>
      <c r="T9">
        <v>3</v>
      </c>
      <c r="U9">
        <v>1</v>
      </c>
      <c r="V9">
        <v>1</v>
      </c>
      <c r="W9">
        <v>2</v>
      </c>
      <c r="X9">
        <v>0</v>
      </c>
      <c r="Y9">
        <v>1</v>
      </c>
      <c r="Z9">
        <v>4</v>
      </c>
      <c r="AA9">
        <v>0</v>
      </c>
      <c r="AB9">
        <v>1</v>
      </c>
      <c r="AC9">
        <v>1</v>
      </c>
      <c r="AD9">
        <v>2</v>
      </c>
      <c r="AE9">
        <v>2</v>
      </c>
      <c r="AF9">
        <v>1</v>
      </c>
      <c r="AG9">
        <v>2</v>
      </c>
      <c r="AH9">
        <v>2</v>
      </c>
      <c r="AI9">
        <v>2</v>
      </c>
      <c r="AJ9">
        <v>0</v>
      </c>
      <c r="AK9">
        <v>1</v>
      </c>
      <c r="AL9">
        <v>1</v>
      </c>
      <c r="AM9">
        <v>0</v>
      </c>
      <c r="AN9">
        <v>1</v>
      </c>
      <c r="AO9">
        <v>1</v>
      </c>
      <c r="AP9">
        <v>3</v>
      </c>
      <c r="AQ9">
        <v>2</v>
      </c>
      <c r="AR9">
        <v>3</v>
      </c>
      <c r="AS9">
        <v>0</v>
      </c>
      <c r="AT9">
        <v>1</v>
      </c>
      <c r="AU9">
        <v>3</v>
      </c>
      <c r="AV9">
        <v>1</v>
      </c>
      <c r="AW9">
        <v>1</v>
      </c>
      <c r="AX9">
        <v>1</v>
      </c>
      <c r="AY9">
        <v>2</v>
      </c>
      <c r="AZ9">
        <v>2</v>
      </c>
      <c r="BA9">
        <v>1</v>
      </c>
      <c r="BB9">
        <v>1</v>
      </c>
      <c r="BC9" t="s">
        <v>322</v>
      </c>
      <c r="BD9">
        <v>3</v>
      </c>
      <c r="BE9">
        <v>2</v>
      </c>
      <c r="BF9">
        <v>1</v>
      </c>
      <c r="BG9">
        <v>1</v>
      </c>
      <c r="BH9">
        <v>3</v>
      </c>
      <c r="BI9">
        <v>2</v>
      </c>
      <c r="BJ9">
        <v>1</v>
      </c>
      <c r="BK9">
        <v>2</v>
      </c>
      <c r="BL9">
        <v>2</v>
      </c>
      <c r="BM9">
        <v>1</v>
      </c>
      <c r="BN9">
        <v>2</v>
      </c>
      <c r="BO9">
        <v>2</v>
      </c>
      <c r="BP9">
        <v>2</v>
      </c>
      <c r="BQ9">
        <v>1</v>
      </c>
      <c r="BR9">
        <v>1</v>
      </c>
      <c r="BS9">
        <v>1</v>
      </c>
      <c r="BT9">
        <v>1</v>
      </c>
      <c r="BU9" t="s">
        <v>322</v>
      </c>
      <c r="BV9">
        <v>1</v>
      </c>
      <c r="BW9">
        <v>2</v>
      </c>
      <c r="BX9">
        <v>2</v>
      </c>
      <c r="BY9" t="s">
        <v>108</v>
      </c>
      <c r="BZ9" t="s">
        <v>114</v>
      </c>
      <c r="CA9" t="s">
        <v>123</v>
      </c>
      <c r="CB9" t="s">
        <v>127</v>
      </c>
      <c r="CC9" t="s">
        <v>108</v>
      </c>
      <c r="CD9" t="s">
        <v>113</v>
      </c>
      <c r="CE9" t="s">
        <v>114</v>
      </c>
      <c r="CF9" t="s">
        <v>134</v>
      </c>
      <c r="CG9" t="s">
        <v>127</v>
      </c>
      <c r="CH9" t="s">
        <v>122</v>
      </c>
      <c r="CI9" t="s">
        <v>123</v>
      </c>
      <c r="CJ9" t="s">
        <v>128</v>
      </c>
      <c r="CK9" t="s">
        <v>108</v>
      </c>
      <c r="CL9" t="s">
        <v>114</v>
      </c>
      <c r="CM9" t="s">
        <v>123</v>
      </c>
      <c r="CN9" t="s">
        <v>127</v>
      </c>
      <c r="CO9" t="s">
        <v>114</v>
      </c>
      <c r="CP9" t="s">
        <v>123</v>
      </c>
      <c r="CQ9" t="s">
        <v>123</v>
      </c>
      <c r="CR9">
        <v>2</v>
      </c>
      <c r="CS9">
        <v>0</v>
      </c>
      <c r="CT9">
        <v>1</v>
      </c>
      <c r="CU9">
        <v>2</v>
      </c>
      <c r="CV9">
        <v>1</v>
      </c>
      <c r="CW9">
        <v>1</v>
      </c>
      <c r="CX9">
        <v>3</v>
      </c>
      <c r="CY9">
        <v>1</v>
      </c>
      <c r="CZ9">
        <v>1</v>
      </c>
      <c r="DA9">
        <v>2</v>
      </c>
      <c r="DB9">
        <v>1</v>
      </c>
      <c r="DC9">
        <v>1</v>
      </c>
      <c r="DD9">
        <v>0</v>
      </c>
      <c r="DE9">
        <v>1</v>
      </c>
      <c r="DF9">
        <v>2</v>
      </c>
      <c r="DG9">
        <v>2</v>
      </c>
      <c r="DH9">
        <v>1</v>
      </c>
      <c r="DI9">
        <v>1</v>
      </c>
      <c r="DJ9">
        <v>2</v>
      </c>
      <c r="DK9">
        <v>0</v>
      </c>
      <c r="DL9">
        <v>1</v>
      </c>
      <c r="DM9">
        <v>1</v>
      </c>
      <c r="DN9">
        <v>2</v>
      </c>
      <c r="DO9">
        <v>2</v>
      </c>
    </row>
    <row r="10" spans="1:119" x14ac:dyDescent="0.25">
      <c r="A10" t="s">
        <v>343</v>
      </c>
      <c r="B10" t="s">
        <v>344</v>
      </c>
      <c r="C10" t="s">
        <v>345</v>
      </c>
      <c r="D10">
        <v>4242626661</v>
      </c>
      <c r="E10">
        <v>2</v>
      </c>
      <c r="F10">
        <v>0</v>
      </c>
      <c r="G10">
        <v>1</v>
      </c>
      <c r="H10">
        <v>1</v>
      </c>
      <c r="I10">
        <v>0</v>
      </c>
      <c r="J10">
        <v>1</v>
      </c>
      <c r="K10">
        <v>1</v>
      </c>
      <c r="L10">
        <v>1</v>
      </c>
      <c r="M10" t="s">
        <v>322</v>
      </c>
      <c r="N10">
        <v>2</v>
      </c>
      <c r="O10">
        <v>1</v>
      </c>
      <c r="P10">
        <v>1</v>
      </c>
      <c r="Q10">
        <v>3</v>
      </c>
      <c r="R10">
        <v>0</v>
      </c>
      <c r="S10">
        <v>1</v>
      </c>
      <c r="T10">
        <v>4</v>
      </c>
      <c r="U10">
        <v>0</v>
      </c>
      <c r="V10">
        <v>1</v>
      </c>
      <c r="W10">
        <v>2</v>
      </c>
      <c r="X10">
        <v>1</v>
      </c>
      <c r="Y10">
        <v>1</v>
      </c>
      <c r="Z10">
        <v>3</v>
      </c>
      <c r="AA10">
        <v>0</v>
      </c>
      <c r="AB10">
        <v>1</v>
      </c>
      <c r="AC10">
        <v>0</v>
      </c>
      <c r="AD10">
        <v>2</v>
      </c>
      <c r="AE10">
        <v>2</v>
      </c>
      <c r="AF10">
        <v>0</v>
      </c>
      <c r="AG10">
        <v>2</v>
      </c>
      <c r="AH10">
        <v>2</v>
      </c>
      <c r="AI10">
        <v>1</v>
      </c>
      <c r="AJ10">
        <v>0</v>
      </c>
      <c r="AK10">
        <v>1</v>
      </c>
      <c r="AL10">
        <v>1</v>
      </c>
      <c r="AM10">
        <v>0</v>
      </c>
      <c r="AN10">
        <v>1</v>
      </c>
      <c r="AO10">
        <v>0</v>
      </c>
      <c r="AP10">
        <v>2</v>
      </c>
      <c r="AQ10">
        <v>2</v>
      </c>
      <c r="AR10">
        <v>3</v>
      </c>
      <c r="AS10">
        <v>1</v>
      </c>
      <c r="AT10">
        <v>1</v>
      </c>
      <c r="AU10">
        <v>1</v>
      </c>
      <c r="AV10">
        <v>0</v>
      </c>
      <c r="AW10">
        <v>1</v>
      </c>
      <c r="AX10">
        <v>0</v>
      </c>
      <c r="AY10">
        <v>2</v>
      </c>
      <c r="AZ10">
        <v>2</v>
      </c>
      <c r="BA10">
        <v>1</v>
      </c>
      <c r="BB10">
        <v>1</v>
      </c>
      <c r="BC10" t="s">
        <v>322</v>
      </c>
      <c r="BD10">
        <v>1</v>
      </c>
      <c r="BE10">
        <v>0</v>
      </c>
      <c r="BF10">
        <v>1</v>
      </c>
      <c r="BG10">
        <v>0</v>
      </c>
      <c r="BH10">
        <v>3</v>
      </c>
      <c r="BI10">
        <v>2</v>
      </c>
      <c r="BJ10">
        <v>1</v>
      </c>
      <c r="BK10">
        <v>2</v>
      </c>
      <c r="BL10">
        <v>2</v>
      </c>
      <c r="BM10">
        <v>1</v>
      </c>
      <c r="BN10">
        <v>2</v>
      </c>
      <c r="BO10">
        <v>2</v>
      </c>
      <c r="BP10">
        <v>0</v>
      </c>
      <c r="BQ10">
        <v>0</v>
      </c>
      <c r="BR10" t="s">
        <v>322</v>
      </c>
      <c r="BS10">
        <v>3</v>
      </c>
      <c r="BT10">
        <v>1</v>
      </c>
      <c r="BU10">
        <v>1</v>
      </c>
      <c r="BV10">
        <v>0</v>
      </c>
      <c r="BW10">
        <v>1</v>
      </c>
      <c r="BX10">
        <v>2</v>
      </c>
      <c r="BY10" t="s">
        <v>108</v>
      </c>
      <c r="BZ10" t="s">
        <v>113</v>
      </c>
      <c r="CA10" t="s">
        <v>123</v>
      </c>
      <c r="CB10" t="s">
        <v>127</v>
      </c>
      <c r="CC10" t="s">
        <v>108</v>
      </c>
      <c r="CD10" t="s">
        <v>114</v>
      </c>
      <c r="CE10" t="s">
        <v>113</v>
      </c>
      <c r="CF10" t="s">
        <v>134</v>
      </c>
      <c r="CG10" t="s">
        <v>127</v>
      </c>
      <c r="CH10" t="s">
        <v>122</v>
      </c>
      <c r="CI10" t="s">
        <v>123</v>
      </c>
      <c r="CJ10" t="s">
        <v>128</v>
      </c>
      <c r="CK10" t="s">
        <v>108</v>
      </c>
      <c r="CL10" t="s">
        <v>134</v>
      </c>
      <c r="CM10" t="s">
        <v>123</v>
      </c>
      <c r="CN10" t="s">
        <v>127</v>
      </c>
      <c r="CO10" t="s">
        <v>108</v>
      </c>
      <c r="CP10" t="s">
        <v>123</v>
      </c>
      <c r="CQ10" t="s">
        <v>123</v>
      </c>
      <c r="CR10">
        <v>3</v>
      </c>
      <c r="CS10">
        <v>1</v>
      </c>
      <c r="CT10">
        <v>1</v>
      </c>
      <c r="CU10">
        <v>1</v>
      </c>
      <c r="CV10">
        <v>1</v>
      </c>
      <c r="CW10" t="s">
        <v>322</v>
      </c>
      <c r="CX10">
        <v>2</v>
      </c>
      <c r="CY10">
        <v>1</v>
      </c>
      <c r="CZ10">
        <v>1</v>
      </c>
      <c r="DA10">
        <v>2</v>
      </c>
      <c r="DB10">
        <v>0</v>
      </c>
      <c r="DC10">
        <v>1</v>
      </c>
      <c r="DD10">
        <v>2</v>
      </c>
      <c r="DE10">
        <v>0</v>
      </c>
      <c r="DF10">
        <v>1</v>
      </c>
      <c r="DG10">
        <v>1</v>
      </c>
      <c r="DH10">
        <v>0</v>
      </c>
      <c r="DI10">
        <v>1</v>
      </c>
      <c r="DJ10">
        <v>0</v>
      </c>
      <c r="DK10">
        <v>2</v>
      </c>
      <c r="DL10">
        <v>2</v>
      </c>
      <c r="DM10">
        <v>1</v>
      </c>
      <c r="DN10">
        <v>2</v>
      </c>
      <c r="DO10">
        <v>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A20C9-835C-49AA-BFEF-7BA7FE4A98AF}">
  <dimension ref="B1:DO51"/>
  <sheetViews>
    <sheetView showGridLines="0" zoomScale="130" zoomScaleNormal="130" workbookViewId="0">
      <selection activeCell="E3" sqref="E3"/>
    </sheetView>
  </sheetViews>
  <sheetFormatPr baseColWidth="10" defaultRowHeight="15" x14ac:dyDescent="0.25"/>
  <cols>
    <col min="2" max="2" width="17.28515625" customWidth="1"/>
    <col min="5" max="76" width="6" customWidth="1"/>
    <col min="81" max="95" width="10.7109375" customWidth="1"/>
    <col min="96" max="119" width="6" customWidth="1"/>
    <col min="139" max="161" width="5" customWidth="1"/>
  </cols>
  <sheetData>
    <row r="1" spans="2:119" x14ac:dyDescent="0.25">
      <c r="B1" t="s">
        <v>57</v>
      </c>
      <c r="E1" s="186" t="str">
        <f>VLOOKUP(E2,Aux!$F:$M,8,0)</f>
        <v>A</v>
      </c>
      <c r="F1" s="186" t="str">
        <f>VLOOKUP(E2,Aux!$F:$M,8,0)</f>
        <v>A</v>
      </c>
      <c r="G1" s="186" t="str">
        <f>VLOOKUP(E2,Aux!$F:$M,8,0)</f>
        <v>A</v>
      </c>
      <c r="H1" s="186" t="str">
        <f>VLOOKUP(H2,Aux!$F:$M,8,0)</f>
        <v>A</v>
      </c>
      <c r="I1" s="186" t="str">
        <f>VLOOKUP(H2,Aux!$F:$M,8,0)</f>
        <v>A</v>
      </c>
      <c r="J1" s="186" t="str">
        <f>VLOOKUP(H2,Aux!$F:$M,8,0)</f>
        <v>A</v>
      </c>
      <c r="K1" s="186" t="str">
        <f>VLOOKUP(K2,Aux!$F:$M,8,0)</f>
        <v>B</v>
      </c>
      <c r="L1" s="186" t="str">
        <f>VLOOKUP(K2,Aux!$F:$M,8,0)</f>
        <v>B</v>
      </c>
      <c r="M1" s="186" t="str">
        <f>VLOOKUP(K2,Aux!$F:$M,8,0)</f>
        <v>B</v>
      </c>
      <c r="N1" s="186" t="str">
        <f>VLOOKUP(N2,Aux!$F:$M,8,0)</f>
        <v>B</v>
      </c>
      <c r="O1" s="186" t="str">
        <f>VLOOKUP(N2,Aux!$F:$M,8,0)</f>
        <v>B</v>
      </c>
      <c r="P1" s="186" t="str">
        <f>VLOOKUP(N2,Aux!$F:$M,8,0)</f>
        <v>B</v>
      </c>
      <c r="Q1" s="186" t="str">
        <f>VLOOKUP(Q2,Aux!$F:$M,8,0)</f>
        <v>C</v>
      </c>
      <c r="R1" s="186" t="str">
        <f>VLOOKUP(Q2,Aux!$F:$M,8,0)</f>
        <v>C</v>
      </c>
      <c r="S1" s="186" t="str">
        <f>VLOOKUP(Q2,Aux!$F:$M,8,0)</f>
        <v>C</v>
      </c>
      <c r="T1" s="186" t="str">
        <f>VLOOKUP(T2,Aux!$F:$M,8,0)</f>
        <v>C</v>
      </c>
      <c r="U1" s="186" t="str">
        <f>VLOOKUP(T2,Aux!$F:$M,8,0)</f>
        <v>C</v>
      </c>
      <c r="V1" s="186" t="str">
        <f>VLOOKUP(T2,Aux!$F:$M,8,0)</f>
        <v>C</v>
      </c>
      <c r="W1" s="186" t="str">
        <f>VLOOKUP(W2,Aux!$F:$M,8,0)</f>
        <v>D</v>
      </c>
      <c r="X1" s="186" t="str">
        <f>VLOOKUP(W2,Aux!$F:$M,8,0)</f>
        <v>D</v>
      </c>
      <c r="Y1" s="186" t="str">
        <f>VLOOKUP(W2,Aux!$F:$M,8,0)</f>
        <v>D</v>
      </c>
      <c r="Z1" s="186" t="str">
        <f>VLOOKUP(Z2,Aux!$F:$M,8,0)</f>
        <v>D</v>
      </c>
      <c r="AA1" s="186" t="str">
        <f>VLOOKUP(Z2,Aux!$F:$M,8,0)</f>
        <v>D</v>
      </c>
      <c r="AB1" s="186" t="str">
        <f>VLOOKUP(Z2,Aux!$F:$M,8,0)</f>
        <v>D</v>
      </c>
      <c r="AC1" s="186" t="str">
        <f>VLOOKUP(AC2,Aux!$F:$M,8,0)</f>
        <v>A</v>
      </c>
      <c r="AD1" s="186" t="str">
        <f>VLOOKUP(AC2,Aux!$F:$M,8,0)</f>
        <v>A</v>
      </c>
      <c r="AE1" s="186" t="str">
        <f>VLOOKUP(AC2,Aux!$F:$M,8,0)</f>
        <v>A</v>
      </c>
      <c r="AF1" s="186" t="str">
        <f>VLOOKUP(AF2,Aux!$F:$M,8,0)</f>
        <v>A</v>
      </c>
      <c r="AG1" s="186" t="str">
        <f>VLOOKUP(AF2,Aux!$F:$M,8,0)</f>
        <v>A</v>
      </c>
      <c r="AH1" s="186" t="str">
        <f>VLOOKUP(AF2,Aux!$F:$M,8,0)</f>
        <v>A</v>
      </c>
      <c r="AI1" s="186" t="str">
        <f>VLOOKUP(AI2,Aux!$F:$M,8,0)</f>
        <v>B</v>
      </c>
      <c r="AJ1" s="186" t="str">
        <f>VLOOKUP(AI2,Aux!$F:$M,8,0)</f>
        <v>B</v>
      </c>
      <c r="AK1" s="186" t="str">
        <f>VLOOKUP(AI2,Aux!$F:$M,8,0)</f>
        <v>B</v>
      </c>
      <c r="AL1" s="186" t="str">
        <f>VLOOKUP(AL2,Aux!$F:$M,8,0)</f>
        <v>B</v>
      </c>
      <c r="AM1" s="186" t="str">
        <f>VLOOKUP(AL2,Aux!$F:$M,8,0)</f>
        <v>B</v>
      </c>
      <c r="AN1" s="186" t="str">
        <f>VLOOKUP(AL2,Aux!$F:$M,8,0)</f>
        <v>B</v>
      </c>
      <c r="AO1" s="186" t="str">
        <f>VLOOKUP(AO2,Aux!$F:$M,8,0)</f>
        <v>C</v>
      </c>
      <c r="AP1" s="186" t="str">
        <f>VLOOKUP(AO2,Aux!$F:$M,8,0)</f>
        <v>C</v>
      </c>
      <c r="AQ1" s="186" t="str">
        <f>VLOOKUP(AO2,Aux!$F:$M,8,0)</f>
        <v>C</v>
      </c>
      <c r="AR1" s="186" t="str">
        <f>VLOOKUP(AR2,Aux!$F:$M,8,0)</f>
        <v>C</v>
      </c>
      <c r="AS1" s="186" t="str">
        <f>VLOOKUP(AR2,Aux!$F:$M,8,0)</f>
        <v>C</v>
      </c>
      <c r="AT1" s="186" t="str">
        <f>VLOOKUP(AR2,Aux!$F:$M,8,0)</f>
        <v>C</v>
      </c>
      <c r="AU1" s="186" t="str">
        <f>VLOOKUP(AU2,Aux!$F:$M,8,0)</f>
        <v>D</v>
      </c>
      <c r="AV1" s="186" t="str">
        <f>VLOOKUP(AU2,Aux!$F:$M,8,0)</f>
        <v>D</v>
      </c>
      <c r="AW1" s="186" t="str">
        <f>VLOOKUP(AU2,Aux!$F:$M,8,0)</f>
        <v>D</v>
      </c>
      <c r="AX1" s="186" t="str">
        <f>VLOOKUP(AX2,Aux!$F:$M,8,0)</f>
        <v>D</v>
      </c>
      <c r="AY1" s="186" t="str">
        <f>VLOOKUP(AX2,Aux!$F:$M,8,0)</f>
        <v>D</v>
      </c>
      <c r="AZ1" s="186" t="str">
        <f>VLOOKUP(AX2,Aux!$F:$M,8,0)</f>
        <v>D</v>
      </c>
      <c r="BA1" s="186" t="str">
        <f>VLOOKUP(BA2,Aux!$F:$M,8,0)</f>
        <v>A</v>
      </c>
      <c r="BB1" s="186" t="str">
        <f>VLOOKUP(BA2,Aux!$F:$M,8,0)</f>
        <v>A</v>
      </c>
      <c r="BC1" s="186" t="str">
        <f>VLOOKUP(BA2,Aux!$F:$M,8,0)</f>
        <v>A</v>
      </c>
      <c r="BD1" s="186" t="str">
        <f>VLOOKUP(BD2,Aux!$F:$M,8,0)</f>
        <v>A</v>
      </c>
      <c r="BE1" s="186" t="str">
        <f>VLOOKUP(BD2,Aux!$F:$M,8,0)</f>
        <v>A</v>
      </c>
      <c r="BF1" s="186" t="str">
        <f>VLOOKUP(BD2,Aux!$F:$M,8,0)</f>
        <v>A</v>
      </c>
      <c r="BG1" s="186" t="str">
        <f>VLOOKUP(BG2,Aux!$F:$M,8,0)</f>
        <v>B</v>
      </c>
      <c r="BH1" s="186" t="str">
        <f>VLOOKUP(BG2,Aux!$F:$M,8,0)</f>
        <v>B</v>
      </c>
      <c r="BI1" s="186" t="str">
        <f>VLOOKUP(BG2,Aux!$F:$M,8,0)</f>
        <v>B</v>
      </c>
      <c r="BJ1" s="186" t="str">
        <f>VLOOKUP(BJ2,Aux!$F:$M,8,0)</f>
        <v>B</v>
      </c>
      <c r="BK1" s="186" t="str">
        <f>VLOOKUP(BJ2,Aux!$F:$M,8,0)</f>
        <v>B</v>
      </c>
      <c r="BL1" s="186" t="str">
        <f>VLOOKUP(BJ2,Aux!$F:$M,8,0)</f>
        <v>B</v>
      </c>
      <c r="BM1" s="186" t="str">
        <f>VLOOKUP(BM2,Aux!$F:$M,8,0)</f>
        <v>C</v>
      </c>
      <c r="BN1" s="186" t="str">
        <f>VLOOKUP(BM2,Aux!$F:$M,8,0)</f>
        <v>C</v>
      </c>
      <c r="BO1" s="186" t="str">
        <f>VLOOKUP(BM2,Aux!$F:$M,8,0)</f>
        <v>C</v>
      </c>
      <c r="BP1" s="186" t="str">
        <f>VLOOKUP(BP2,Aux!$F:$M,8,0)</f>
        <v>C</v>
      </c>
      <c r="BQ1" s="186" t="str">
        <f>VLOOKUP(BP2,Aux!$F:$M,8,0)</f>
        <v>C</v>
      </c>
      <c r="BR1" s="186" t="str">
        <f>VLOOKUP(BP2,Aux!$F:$M,8,0)</f>
        <v>C</v>
      </c>
      <c r="BS1" s="186" t="str">
        <f>VLOOKUP(BS2,Aux!$F:$M,8,0)</f>
        <v>D</v>
      </c>
      <c r="BT1" s="186" t="str">
        <f>VLOOKUP(BS2,Aux!$F:$M,8,0)</f>
        <v>D</v>
      </c>
      <c r="BU1" s="186" t="str">
        <f>VLOOKUP(BS2,Aux!$F:$M,8,0)</f>
        <v>D</v>
      </c>
      <c r="BV1" s="186" t="str">
        <f>VLOOKUP(BV2,Aux!$F:$M,8,0)</f>
        <v>D</v>
      </c>
      <c r="BW1" s="186" t="str">
        <f>VLOOKUP(BV2,Aux!$F:$M,8,0)</f>
        <v>D</v>
      </c>
      <c r="BX1" s="186" t="str">
        <f>VLOOKUP(BV2,Aux!$F:$M,8,0)</f>
        <v>D</v>
      </c>
      <c r="BY1" s="187" t="s">
        <v>13</v>
      </c>
      <c r="BZ1" s="187" t="s">
        <v>12</v>
      </c>
      <c r="CA1" s="187" t="s">
        <v>15</v>
      </c>
      <c r="CB1" s="187" t="s">
        <v>17</v>
      </c>
      <c r="CC1" s="187" t="s">
        <v>13</v>
      </c>
      <c r="CD1" s="187" t="s">
        <v>13</v>
      </c>
      <c r="CE1" s="187" t="s">
        <v>12</v>
      </c>
      <c r="CF1" s="187" t="s">
        <v>12</v>
      </c>
      <c r="CG1" s="187" t="s">
        <v>15</v>
      </c>
      <c r="CH1" s="187" t="s">
        <v>15</v>
      </c>
      <c r="CI1" s="187" t="s">
        <v>17</v>
      </c>
      <c r="CJ1" s="187" t="s">
        <v>17</v>
      </c>
      <c r="CK1" s="188" t="s">
        <v>64</v>
      </c>
      <c r="CL1" s="188" t="s">
        <v>64</v>
      </c>
      <c r="CM1" s="188" t="s">
        <v>64</v>
      </c>
      <c r="CN1" s="188" t="s">
        <v>64</v>
      </c>
      <c r="CO1" s="189" t="s">
        <v>11</v>
      </c>
      <c r="CP1" s="189" t="s">
        <v>11</v>
      </c>
      <c r="CQ1" s="87" t="s">
        <v>11</v>
      </c>
      <c r="CR1" s="190" t="str">
        <f>VLOOKUP(CR2,Aux!$F:$M,8,0)</f>
        <v>Cuartos</v>
      </c>
      <c r="CS1" s="190" t="str">
        <f>VLOOKUP(CR2,Aux!$F:$M,8,0)</f>
        <v>Cuartos</v>
      </c>
      <c r="CT1" s="190" t="str">
        <f>VLOOKUP(CR2,Aux!$F:$M,8,0)</f>
        <v>Cuartos</v>
      </c>
      <c r="CU1" s="190" t="str">
        <f>VLOOKUP(CU2,Aux!$F:$M,8,0)</f>
        <v>Cuartos</v>
      </c>
      <c r="CV1" s="190" t="str">
        <f>VLOOKUP(CU2,Aux!$F:$M,8,0)</f>
        <v>Cuartos</v>
      </c>
      <c r="CW1" s="190" t="str">
        <f>VLOOKUP(CU2,Aux!$F:$M,8,0)</f>
        <v>Cuartos</v>
      </c>
      <c r="CX1" s="190" t="str">
        <f>VLOOKUP(CX2,Aux!$F:$M,8,0)</f>
        <v>Cuartos</v>
      </c>
      <c r="CY1" s="190" t="str">
        <f>VLOOKUP(CX2,Aux!$F:$M,8,0)</f>
        <v>Cuartos</v>
      </c>
      <c r="CZ1" s="190" t="str">
        <f>VLOOKUP(CX2,Aux!$F:$M,8,0)</f>
        <v>Cuartos</v>
      </c>
      <c r="DA1" s="190" t="str">
        <f>VLOOKUP(DA2,Aux!$F:$M,8,0)</f>
        <v>Cuartos</v>
      </c>
      <c r="DB1" s="190" t="str">
        <f>VLOOKUP(DA2,Aux!$F:$M,8,0)</f>
        <v>Cuartos</v>
      </c>
      <c r="DC1" s="190" t="str">
        <f>VLOOKUP(DA2,Aux!$F:$M,8,0)</f>
        <v>Cuartos</v>
      </c>
      <c r="DD1" s="190" t="str">
        <f>VLOOKUP(DD2,Aux!$F:$M,8,0)</f>
        <v>Semis</v>
      </c>
      <c r="DE1" s="190" t="str">
        <f>VLOOKUP(DD2,Aux!$F:$M,8,0)</f>
        <v>Semis</v>
      </c>
      <c r="DF1" s="190" t="str">
        <f>VLOOKUP(DD2,Aux!$F:$M,8,0)</f>
        <v>Semis</v>
      </c>
      <c r="DG1" s="190" t="str">
        <f>VLOOKUP(DG2,Aux!$F:$M,8,0)</f>
        <v>Semis</v>
      </c>
      <c r="DH1" s="190" t="str">
        <f>VLOOKUP(DG2,Aux!$F:$M,8,0)</f>
        <v>Semis</v>
      </c>
      <c r="DI1" s="190" t="str">
        <f>VLOOKUP(DG2,Aux!$F:$M,8,0)</f>
        <v>Semis</v>
      </c>
      <c r="DJ1" s="190" t="str">
        <f>VLOOKUP(DJ2,Aux!$F:$M,8,0)</f>
        <v>Final</v>
      </c>
      <c r="DK1" s="190" t="str">
        <f>VLOOKUP(DJ2,Aux!$F:$M,8,0)</f>
        <v>Final</v>
      </c>
      <c r="DL1" s="190" t="str">
        <f>VLOOKUP(DJ2,Aux!$F:$M,8,0)</f>
        <v>Final</v>
      </c>
      <c r="DM1" s="190" t="str">
        <f>VLOOKUP(DM2,Aux!$F:$M,8,0)</f>
        <v>Final</v>
      </c>
      <c r="DN1" s="190" t="str">
        <f>VLOOKUP(DM2,Aux!$F:$M,8,0)</f>
        <v>Final</v>
      </c>
      <c r="DO1" s="190" t="str">
        <f>VLOOKUP(DM2,Aux!$F:$M,8,0)</f>
        <v>Final</v>
      </c>
    </row>
    <row r="2" spans="2:119" x14ac:dyDescent="0.25">
      <c r="B2" t="s">
        <v>167</v>
      </c>
      <c r="E2" s="191">
        <v>1</v>
      </c>
      <c r="F2" s="191"/>
      <c r="G2" s="191"/>
      <c r="H2" s="191">
        <v>2</v>
      </c>
      <c r="I2" s="191"/>
      <c r="J2" s="191"/>
      <c r="K2" s="191">
        <v>3</v>
      </c>
      <c r="L2" s="191"/>
      <c r="M2" s="191"/>
      <c r="N2" s="191">
        <v>4</v>
      </c>
      <c r="O2" s="191"/>
      <c r="P2" s="191"/>
      <c r="Q2" s="191">
        <v>5</v>
      </c>
      <c r="R2" s="191"/>
      <c r="S2" s="191"/>
      <c r="T2" s="191">
        <v>6</v>
      </c>
      <c r="U2" s="191"/>
      <c r="V2" s="191"/>
      <c r="W2" s="191">
        <v>7</v>
      </c>
      <c r="X2" s="191"/>
      <c r="Y2" s="191"/>
      <c r="Z2" s="191">
        <v>8</v>
      </c>
      <c r="AA2" s="191"/>
      <c r="AB2" s="191"/>
      <c r="AC2" s="191">
        <v>9</v>
      </c>
      <c r="AD2" s="191"/>
      <c r="AE2" s="191"/>
      <c r="AF2" s="191">
        <v>10</v>
      </c>
      <c r="AG2" s="191"/>
      <c r="AH2" s="191"/>
      <c r="AI2" s="191">
        <v>11</v>
      </c>
      <c r="AJ2" s="191"/>
      <c r="AK2" s="191"/>
      <c r="AL2" s="191">
        <v>12</v>
      </c>
      <c r="AM2" s="191"/>
      <c r="AN2" s="191"/>
      <c r="AO2" s="191">
        <v>13</v>
      </c>
      <c r="AP2" s="191"/>
      <c r="AQ2" s="191"/>
      <c r="AR2" s="191">
        <v>14</v>
      </c>
      <c r="AS2" s="191"/>
      <c r="AT2" s="191"/>
      <c r="AU2" s="191">
        <v>15</v>
      </c>
      <c r="AV2" s="191"/>
      <c r="AW2" s="191"/>
      <c r="AX2" s="191">
        <v>16</v>
      </c>
      <c r="AY2" s="191"/>
      <c r="AZ2" s="191"/>
      <c r="BA2" s="191">
        <v>17</v>
      </c>
      <c r="BB2" s="191"/>
      <c r="BC2" s="191"/>
      <c r="BD2" s="191">
        <v>18</v>
      </c>
      <c r="BE2" s="191"/>
      <c r="BF2" s="191"/>
      <c r="BG2" s="191">
        <v>19</v>
      </c>
      <c r="BH2" s="191"/>
      <c r="BI2" s="191"/>
      <c r="BJ2" s="191">
        <v>20</v>
      </c>
      <c r="BK2" s="191"/>
      <c r="BL2" s="191"/>
      <c r="BM2" s="191">
        <v>21</v>
      </c>
      <c r="BN2" s="191"/>
      <c r="BO2" s="191"/>
      <c r="BP2" s="191">
        <v>22</v>
      </c>
      <c r="BQ2" s="191"/>
      <c r="BR2" s="191"/>
      <c r="BS2" s="191">
        <v>23</v>
      </c>
      <c r="BT2" s="191"/>
      <c r="BU2" s="191"/>
      <c r="BV2" s="191">
        <v>24</v>
      </c>
      <c r="BW2" s="191"/>
      <c r="BX2" s="191"/>
      <c r="BY2" s="192" t="s">
        <v>13</v>
      </c>
      <c r="BZ2" s="192" t="s">
        <v>12</v>
      </c>
      <c r="CA2" s="192" t="s">
        <v>15</v>
      </c>
      <c r="CB2" s="192" t="s">
        <v>17</v>
      </c>
      <c r="CC2" s="193"/>
      <c r="CD2" s="193"/>
      <c r="CE2" s="193"/>
      <c r="CF2" s="193"/>
      <c r="CG2" s="193"/>
      <c r="CH2" s="193"/>
      <c r="CI2" s="193"/>
      <c r="CJ2" s="193"/>
      <c r="CK2" s="194"/>
      <c r="CL2" s="194"/>
      <c r="CM2" s="194"/>
      <c r="CN2" s="194"/>
      <c r="CO2" s="192"/>
      <c r="CP2" s="192"/>
      <c r="CQ2" s="195"/>
      <c r="CR2" s="191">
        <v>25</v>
      </c>
      <c r="CS2" s="191"/>
      <c r="CT2" s="191"/>
      <c r="CU2" s="191">
        <v>26</v>
      </c>
      <c r="CV2" s="191"/>
      <c r="CW2" s="191"/>
      <c r="CX2" s="191">
        <v>27</v>
      </c>
      <c r="CY2" s="191"/>
      <c r="CZ2" s="191"/>
      <c r="DA2" s="191">
        <v>28</v>
      </c>
      <c r="DB2" s="191"/>
      <c r="DC2" s="191"/>
      <c r="DD2" s="191">
        <v>29</v>
      </c>
      <c r="DE2" s="191"/>
      <c r="DF2" s="191"/>
      <c r="DG2" s="191">
        <v>30</v>
      </c>
      <c r="DH2" s="191"/>
      <c r="DI2" s="191"/>
      <c r="DJ2" s="191">
        <v>31</v>
      </c>
      <c r="DK2" s="191"/>
      <c r="DL2" s="191"/>
      <c r="DM2" s="191">
        <v>32</v>
      </c>
      <c r="DN2" s="191"/>
      <c r="DO2" s="191"/>
    </row>
    <row r="3" spans="2:119" x14ac:dyDescent="0.25">
      <c r="B3" s="85" t="s">
        <v>99</v>
      </c>
      <c r="E3" s="191">
        <f ca="1">VLOOKUP(E2,Aux!$F:$O,9,0)</f>
        <v>2</v>
      </c>
      <c r="F3" s="191">
        <f ca="1">VLOOKUP(E2,Aux!$F:$O,10,0)</f>
        <v>0</v>
      </c>
      <c r="G3" s="191">
        <f ca="1">IF(OR(E3="",F3=""),"",IF(E3&gt;F3,1,IF(E3=F3,"x",2)))</f>
        <v>1</v>
      </c>
      <c r="H3" s="191">
        <f ca="1">VLOOKUP(H2,Aux!$F:$O,9,0)</f>
        <v>0</v>
      </c>
      <c r="I3" s="191">
        <f ca="1">VLOOKUP(H2,Aux!$F:$O,10,0)</f>
        <v>0</v>
      </c>
      <c r="J3" s="191" t="str">
        <f t="shared" ref="J3" ca="1" si="0">IF(OR(H3="",I3=""),"",IF(H3&gt;I3,1,IF(H3=I3,"x",2)))</f>
        <v>x</v>
      </c>
      <c r="K3" s="191">
        <f ca="1">VLOOKUP(K2,Aux!$F:$O,9,0)</f>
        <v>1</v>
      </c>
      <c r="L3" s="191">
        <f ca="1">VLOOKUP(K2,Aux!$F:$O,10,0)</f>
        <v>2</v>
      </c>
      <c r="M3" s="191">
        <f t="shared" ref="M3" ca="1" si="1">IF(OR(K3="",L3=""),"",IF(K3&gt;L3,1,IF(K3=L3,"x",2)))</f>
        <v>2</v>
      </c>
      <c r="N3" s="191">
        <f ca="1">VLOOKUP(N2,Aux!$F:$O,9,0)</f>
        <v>1</v>
      </c>
      <c r="O3" s="191">
        <f ca="1">VLOOKUP(N2,Aux!$F:$O,10,0)</f>
        <v>0</v>
      </c>
      <c r="P3" s="191">
        <f t="shared" ref="P3" ca="1" si="2">IF(OR(N3="",O3=""),"",IF(N3&gt;O3,1,IF(N3=O3,"x",2)))</f>
        <v>1</v>
      </c>
      <c r="Q3" s="191">
        <f ca="1">VLOOKUP(Q2,Aux!$F:$O,9,0)</f>
        <v>2</v>
      </c>
      <c r="R3" s="191">
        <f ca="1">VLOOKUP(Q2,Aux!$F:$O,10,0)</f>
        <v>0</v>
      </c>
      <c r="S3" s="191">
        <f t="shared" ref="S3" ca="1" si="3">IF(OR(Q3="",R3=""),"",IF(Q3&gt;R3,1,IF(Q3=R3,"x",2)))</f>
        <v>1</v>
      </c>
      <c r="T3" s="191">
        <f ca="1">VLOOKUP(T2,Aux!$F:$O,9,0)</f>
        <v>3</v>
      </c>
      <c r="U3" s="191">
        <f ca="1">VLOOKUP(T2,Aux!$F:$O,10,0)</f>
        <v>1</v>
      </c>
      <c r="V3" s="191">
        <f t="shared" ref="V3" ca="1" si="4">IF(OR(T3="",U3=""),"",IF(T3&gt;U3,1,IF(T3=U3,"x",2)))</f>
        <v>1</v>
      </c>
      <c r="W3" s="191">
        <f ca="1">VLOOKUP(W2,Aux!$F:$O,9,0)</f>
        <v>2</v>
      </c>
      <c r="X3" s="191">
        <f ca="1">VLOOKUP(W2,Aux!$F:$O,10,0)</f>
        <v>1</v>
      </c>
      <c r="Y3" s="191">
        <f t="shared" ref="Y3" ca="1" si="5">IF(OR(W3="",X3=""),"",IF(W3&gt;X3,1,IF(W3=X3,"x",2)))</f>
        <v>1</v>
      </c>
      <c r="Z3" s="191">
        <f ca="1">VLOOKUP(Z2,Aux!$F:$O,9,0)</f>
        <v>0</v>
      </c>
      <c r="AA3" s="191">
        <f ca="1">VLOOKUP(Z2,Aux!$F:$O,10,0)</f>
        <v>0</v>
      </c>
      <c r="AB3" s="191" t="str">
        <f t="shared" ref="AB3" ca="1" si="6">IF(OR(Z3="",AA3=""),"",IF(Z3&gt;AA3,1,IF(Z3=AA3,"x",2)))</f>
        <v>x</v>
      </c>
      <c r="AC3" s="191">
        <f ca="1">VLOOKUP(AC2,Aux!$F:$O,9,0)</f>
        <v>0</v>
      </c>
      <c r="AD3" s="191">
        <f ca="1">VLOOKUP(AC2,Aux!$F:$O,10,0)</f>
        <v>1</v>
      </c>
      <c r="AE3" s="191">
        <f t="shared" ref="AE3" ca="1" si="7">IF(OR(AC3="",AD3=""),"",IF(AC3&gt;AD3,1,IF(AC3=AD3,"x",2)))</f>
        <v>2</v>
      </c>
      <c r="AF3" s="191">
        <f ca="1">VLOOKUP(AF2,Aux!$F:$O,9,0)</f>
        <v>0</v>
      </c>
      <c r="AG3" s="191">
        <f ca="1">VLOOKUP(AF2,Aux!$F:$O,10,0)</f>
        <v>1</v>
      </c>
      <c r="AH3" s="191">
        <f t="shared" ref="AH3" ca="1" si="8">IF(OR(AF3="",AG3=""),"",IF(AF3&gt;AG3,1,IF(AF3=AG3,"x",2)))</f>
        <v>2</v>
      </c>
      <c r="AI3" s="191">
        <f ca="1">VLOOKUP(AI2,Aux!$F:$O,9,0)</f>
        <v>3</v>
      </c>
      <c r="AJ3" s="191">
        <f ca="1">VLOOKUP(AI2,Aux!$F:$O,10,0)</f>
        <v>1</v>
      </c>
      <c r="AK3" s="191">
        <f t="shared" ref="AK3" ca="1" si="9">IF(OR(AI3="",AJ3=""),"",IF(AI3&gt;AJ3,1,IF(AI3=AJ3,"x",2)))</f>
        <v>1</v>
      </c>
      <c r="AL3" s="191">
        <f ca="1">VLOOKUP(AL2,Aux!$F:$O,9,0)</f>
        <v>1</v>
      </c>
      <c r="AM3" s="191">
        <f ca="1">VLOOKUP(AL2,Aux!$F:$O,10,0)</f>
        <v>0</v>
      </c>
      <c r="AN3" s="191">
        <f t="shared" ref="AN3" ca="1" si="10">IF(OR(AL3="",AM3=""),"",IF(AL3&gt;AM3,1,IF(AL3=AM3,"x",2)))</f>
        <v>1</v>
      </c>
      <c r="AO3" s="191" t="str">
        <f ca="1">VLOOKUP(AO2,Aux!$F:$O,9,0)</f>
        <v/>
      </c>
      <c r="AP3" s="191" t="str">
        <f ca="1">VLOOKUP(AO2,Aux!$F:$O,10,0)</f>
        <v/>
      </c>
      <c r="AQ3" s="191" t="str">
        <f t="shared" ref="AQ3" ca="1" si="11">IF(OR(AO3="",AP3=""),"",IF(AO3&gt;AP3,1,IF(AO3=AP3,"x",2)))</f>
        <v/>
      </c>
      <c r="AR3" s="191" t="str">
        <f ca="1">VLOOKUP(AR2,Aux!$F:$O,9,0)</f>
        <v/>
      </c>
      <c r="AS3" s="191" t="str">
        <f ca="1">VLOOKUP(AR2,Aux!$F:$O,10,0)</f>
        <v/>
      </c>
      <c r="AT3" s="191" t="str">
        <f t="shared" ref="AT3" ca="1" si="12">IF(OR(AR3="",AS3=""),"",IF(AR3&gt;AS3,1,IF(AR3=AS3,"x",2)))</f>
        <v/>
      </c>
      <c r="AU3" s="191" t="str">
        <f ca="1">VLOOKUP(AU2,Aux!$F:$O,9,0)</f>
        <v/>
      </c>
      <c r="AV3" s="191" t="str">
        <f ca="1">VLOOKUP(AU2,Aux!$F:$O,10,0)</f>
        <v/>
      </c>
      <c r="AW3" s="191" t="str">
        <f t="shared" ref="AW3" ca="1" si="13">IF(OR(AU3="",AV3=""),"",IF(AU3&gt;AV3,1,IF(AU3=AV3,"x",2)))</f>
        <v/>
      </c>
      <c r="AX3" s="191" t="str">
        <f ca="1">VLOOKUP(AX2,Aux!$F:$O,9,0)</f>
        <v/>
      </c>
      <c r="AY3" s="191" t="str">
        <f ca="1">VLOOKUP(AX2,Aux!$F:$O,10,0)</f>
        <v/>
      </c>
      <c r="AZ3" s="191" t="str">
        <f t="shared" ref="AZ3" ca="1" si="14">IF(OR(AX3="",AY3=""),"",IF(AX3&gt;AY3,1,IF(AX3=AY3,"x",2)))</f>
        <v/>
      </c>
      <c r="BA3" s="191" t="str">
        <f ca="1">VLOOKUP(BA2,Aux!$F:$O,9,0)</f>
        <v/>
      </c>
      <c r="BB3" s="191" t="str">
        <f ca="1">VLOOKUP(BA2,Aux!$F:$O,10,0)</f>
        <v/>
      </c>
      <c r="BC3" s="191" t="str">
        <f t="shared" ref="BC3" ca="1" si="15">IF(OR(BA3="",BB3=""),"",IF(BA3&gt;BB3,1,IF(BA3=BB3,"x",2)))</f>
        <v/>
      </c>
      <c r="BD3" s="191" t="str">
        <f ca="1">VLOOKUP(BD2,Aux!$F:$O,9,0)</f>
        <v/>
      </c>
      <c r="BE3" s="191" t="str">
        <f ca="1">VLOOKUP(BD2,Aux!$F:$O,10,0)</f>
        <v/>
      </c>
      <c r="BF3" s="191" t="str">
        <f t="shared" ref="BF3" ca="1" si="16">IF(OR(BD3="",BE3=""),"",IF(BD3&gt;BE3,1,IF(BD3=BE3,"x",2)))</f>
        <v/>
      </c>
      <c r="BG3" s="191" t="str">
        <f ca="1">VLOOKUP(BG2,Aux!$F:$O,9,0)</f>
        <v/>
      </c>
      <c r="BH3" s="191" t="str">
        <f ca="1">VLOOKUP(BG2,Aux!$F:$O,10,0)</f>
        <v/>
      </c>
      <c r="BI3" s="191" t="str">
        <f t="shared" ref="BI3" ca="1" si="17">IF(OR(BG3="",BH3=""),"",IF(BG3&gt;BH3,1,IF(BG3=BH3,"x",2)))</f>
        <v/>
      </c>
      <c r="BJ3" s="191" t="str">
        <f ca="1">VLOOKUP(BJ2,Aux!$F:$O,9,0)</f>
        <v/>
      </c>
      <c r="BK3" s="191" t="str">
        <f ca="1">VLOOKUP(BJ2,Aux!$F:$O,10,0)</f>
        <v/>
      </c>
      <c r="BL3" s="191" t="str">
        <f t="shared" ref="BL3" ca="1" si="18">IF(OR(BJ3="",BK3=""),"",IF(BJ3&gt;BK3,1,IF(BJ3=BK3,"x",2)))</f>
        <v/>
      </c>
      <c r="BM3" s="191" t="str">
        <f ca="1">VLOOKUP(BM2,Aux!$F:$O,9,0)</f>
        <v/>
      </c>
      <c r="BN3" s="191" t="str">
        <f ca="1">VLOOKUP(BM2,Aux!$F:$O,10,0)</f>
        <v/>
      </c>
      <c r="BO3" s="191" t="str">
        <f t="shared" ref="BO3" ca="1" si="19">IF(OR(BM3="",BN3=""),"",IF(BM3&gt;BN3,1,IF(BM3=BN3,"x",2)))</f>
        <v/>
      </c>
      <c r="BP3" s="191" t="str">
        <f ca="1">VLOOKUP(BP2,Aux!$F:$O,9,0)</f>
        <v/>
      </c>
      <c r="BQ3" s="191" t="str">
        <f ca="1">VLOOKUP(BP2,Aux!$F:$O,10,0)</f>
        <v/>
      </c>
      <c r="BR3" s="191" t="str">
        <f t="shared" ref="BR3" ca="1" si="20">IF(OR(BP3="",BQ3=""),"",IF(BP3&gt;BQ3,1,IF(BP3=BQ3,"x",2)))</f>
        <v/>
      </c>
      <c r="BS3" s="191" t="str">
        <f ca="1">VLOOKUP(BS2,Aux!$F:$O,9,0)</f>
        <v/>
      </c>
      <c r="BT3" s="191" t="str">
        <f ca="1">VLOOKUP(BS2,Aux!$F:$O,10,0)</f>
        <v/>
      </c>
      <c r="BU3" s="191" t="str">
        <f t="shared" ref="BU3" ca="1" si="21">IF(OR(BS3="",BT3=""),"",IF(BS3&gt;BT3,1,IF(BS3=BT3,"x",2)))</f>
        <v/>
      </c>
      <c r="BV3" s="191" t="str">
        <f ca="1">VLOOKUP(BV2,Aux!$F:$O,9,0)</f>
        <v/>
      </c>
      <c r="BW3" s="191" t="str">
        <f ca="1">VLOOKUP(BV2,Aux!$F:$O,10,0)</f>
        <v/>
      </c>
      <c r="BX3" s="191" t="str">
        <f t="shared" ref="BX3" ca="1" si="22">IF(OR(BV3="",BW3=""),"",IF(BV3&gt;BW3,1,IF(BV3=BW3,"x",2)))</f>
        <v/>
      </c>
      <c r="BY3" s="191" t="str" cm="1">
        <f t="array" aca="1" ref="BY3" ca="1">IF(INDIRECT(BY2&amp;"!AE9")&lt;3,"",INDIRECT(BY2&amp;"!P9"))</f>
        <v/>
      </c>
      <c r="BZ3" s="191" t="str" cm="1">
        <f t="array" aca="1" ref="BZ3" ca="1">IF(INDIRECT(BZ2&amp;"!AE9")&lt;3,"",INDIRECT(BZ2&amp;"!P9"))</f>
        <v/>
      </c>
      <c r="CA3" s="191" t="str" cm="1">
        <f t="array" aca="1" ref="CA3" ca="1">IF(INDIRECT(CA2&amp;"!AE9")&lt;3,"",INDIRECT(CA2&amp;"!P9"))</f>
        <v/>
      </c>
      <c r="CB3" s="191" t="str" cm="1">
        <f t="array" aca="1" ref="CB3" ca="1">IF(INDIRECT(CB2&amp;"!AE9")&lt;3,"",INDIRECT(CB2&amp;"!P9"))</f>
        <v/>
      </c>
      <c r="CC3" s="191" t="str">
        <f ca="1">IF(CB3="","",Cuartos!H9)</f>
        <v/>
      </c>
      <c r="CD3" s="191" t="str">
        <f ca="1">IF(CB3="","",Cuartos!N9)</f>
        <v/>
      </c>
      <c r="CE3" s="191" t="str">
        <f ca="1">IF(CB3="","",Cuartos!H12)</f>
        <v/>
      </c>
      <c r="CF3" s="191" t="str">
        <f ca="1">IF(CB3="","",Cuartos!N12)</f>
        <v/>
      </c>
      <c r="CG3" s="191" t="str">
        <f ca="1">IF(CB3="","",Cuartos!H15)</f>
        <v/>
      </c>
      <c r="CH3" s="191" t="str">
        <f ca="1">IF(CB3="","",Cuartos!N15)</f>
        <v/>
      </c>
      <c r="CI3" s="191" t="str">
        <f ca="1">IF(CB3="","",Cuartos!H18)</f>
        <v/>
      </c>
      <c r="CJ3" s="191" t="str">
        <f ca="1">IF(CB3="","",Cuartos!N18)</f>
        <v/>
      </c>
      <c r="CK3" s="191" t="str">
        <f>Semis!H9</f>
        <v/>
      </c>
      <c r="CL3" s="191" t="str">
        <f>Semis!N9</f>
        <v/>
      </c>
      <c r="CM3" s="191" t="str">
        <f>Semis!H12</f>
        <v/>
      </c>
      <c r="CN3" s="191" t="str">
        <f>Semis!N12</f>
        <v/>
      </c>
      <c r="CO3" s="191" t="str">
        <f>Final!H15</f>
        <v/>
      </c>
      <c r="CP3" s="191" t="str">
        <f>Final!N15</f>
        <v/>
      </c>
      <c r="CQ3" s="191" t="str">
        <f>Final!H22</f>
        <v/>
      </c>
      <c r="CR3" s="191" t="str">
        <f ca="1">VLOOKUP(CR2,Aux!$F:$O,9,0)</f>
        <v/>
      </c>
      <c r="CS3" s="191" t="str">
        <f ca="1">VLOOKUP(CR2,Aux!$F:$O,10,0)</f>
        <v/>
      </c>
      <c r="CT3" s="191" t="str">
        <f t="shared" ref="CT3" ca="1" si="23">IF(OR(CR3="",CS3=""),"",IF(CR3&gt;CS3,1,IF(CR3=CS3,"x",2)))</f>
        <v/>
      </c>
      <c r="CU3" s="191" t="str">
        <f ca="1">VLOOKUP(CU2,Aux!$F:$O,9,0)</f>
        <v/>
      </c>
      <c r="CV3" s="191" t="str">
        <f ca="1">VLOOKUP(CU2,Aux!$F:$O,10,0)</f>
        <v/>
      </c>
      <c r="CW3" s="191" t="str">
        <f t="shared" ref="CW3" ca="1" si="24">IF(OR(CU3="",CV3=""),"",IF(CU3&gt;CV3,1,IF(CU3=CV3,"x",2)))</f>
        <v/>
      </c>
      <c r="CX3" s="191" t="str">
        <f ca="1">VLOOKUP(CX2,Aux!$F:$O,9,0)</f>
        <v/>
      </c>
      <c r="CY3" s="191" t="str">
        <f ca="1">VLOOKUP(CX2,Aux!$F:$O,10,0)</f>
        <v/>
      </c>
      <c r="CZ3" s="191" t="str">
        <f t="shared" ref="CZ3" ca="1" si="25">IF(OR(CX3="",CY3=""),"",IF(CX3&gt;CY3,1,IF(CX3=CY3,"x",2)))</f>
        <v/>
      </c>
      <c r="DA3" s="191" t="str">
        <f ca="1">VLOOKUP(DA2,Aux!$F:$O,9,0)</f>
        <v/>
      </c>
      <c r="DB3" s="191" t="str">
        <f ca="1">VLOOKUP(DA2,Aux!$F:$O,10,0)</f>
        <v/>
      </c>
      <c r="DC3" s="191" t="str">
        <f t="shared" ref="DC3" ca="1" si="26">IF(OR(DA3="",DB3=""),"",IF(DA3&gt;DB3,1,IF(DA3=DB3,"x",2)))</f>
        <v/>
      </c>
      <c r="DD3" s="191" t="str">
        <f ca="1">VLOOKUP(DD2,Aux!$F:$O,9,0)</f>
        <v/>
      </c>
      <c r="DE3" s="191" t="str">
        <f ca="1">VLOOKUP(DD2,Aux!$F:$O,10,0)</f>
        <v/>
      </c>
      <c r="DF3" s="191" t="str">
        <f t="shared" ref="DF3" ca="1" si="27">IF(OR(DD3="",DE3=""),"",IF(DD3&gt;DE3,1,IF(DD3=DE3,"x",2)))</f>
        <v/>
      </c>
      <c r="DG3" s="191" t="str">
        <f ca="1">VLOOKUP(DG2,Aux!$F:$O,9,0)</f>
        <v/>
      </c>
      <c r="DH3" s="191" t="str">
        <f ca="1">VLOOKUP(DG2,Aux!$F:$O,10,0)</f>
        <v/>
      </c>
      <c r="DI3" s="191" t="str">
        <f t="shared" ref="DI3" ca="1" si="28">IF(OR(DG3="",DH3=""),"",IF(DG3&gt;DH3,1,IF(DG3=DH3,"x",2)))</f>
        <v/>
      </c>
      <c r="DJ3" s="191" t="str">
        <f ca="1">VLOOKUP(DJ2,Aux!$F:$O,9,0)</f>
        <v/>
      </c>
      <c r="DK3" s="191" t="str">
        <f ca="1">VLOOKUP(DJ2,Aux!$F:$O,10,0)</f>
        <v/>
      </c>
      <c r="DL3" s="191" t="str">
        <f t="shared" ref="DL3" ca="1" si="29">IF(OR(DJ3="",DK3=""),"",IF(DJ3&gt;DK3,1,IF(DJ3=DK3,"x",2)))</f>
        <v/>
      </c>
      <c r="DM3" s="191" t="str">
        <f ca="1">VLOOKUP(DM2,Aux!$F:$O,9,0)</f>
        <v/>
      </c>
      <c r="DN3" s="191" t="str">
        <f ca="1">VLOOKUP(DM2,Aux!$F:$O,10,0)</f>
        <v/>
      </c>
      <c r="DO3" s="191" t="str">
        <f t="shared" ref="DO3" ca="1" si="30">IF(OR(DM3="",DN3=""),"",IF(DM3&gt;DN3,1,IF(DM3=DN3,"x",2)))</f>
        <v/>
      </c>
    </row>
    <row r="4" spans="2:119" x14ac:dyDescent="0.25">
      <c r="B4" s="85" t="s">
        <v>168</v>
      </c>
      <c r="E4" s="191" t="s">
        <v>169</v>
      </c>
      <c r="F4" s="191" t="s">
        <v>169</v>
      </c>
      <c r="G4" s="191" t="s">
        <v>169</v>
      </c>
      <c r="H4" s="191" t="s">
        <v>169</v>
      </c>
      <c r="I4" s="191" t="s">
        <v>169</v>
      </c>
      <c r="J4" s="191" t="s">
        <v>169</v>
      </c>
      <c r="K4" s="191" t="s">
        <v>169</v>
      </c>
      <c r="L4" s="191" t="s">
        <v>169</v>
      </c>
      <c r="M4" s="191" t="s">
        <v>169</v>
      </c>
      <c r="N4" s="191" t="s">
        <v>169</v>
      </c>
      <c r="O4" s="191" t="s">
        <v>169</v>
      </c>
      <c r="P4" s="191" t="s">
        <v>169</v>
      </c>
      <c r="Q4" s="191" t="s">
        <v>169</v>
      </c>
      <c r="R4" s="191" t="s">
        <v>169</v>
      </c>
      <c r="S4" s="191" t="s">
        <v>169</v>
      </c>
      <c r="T4" s="191" t="s">
        <v>169</v>
      </c>
      <c r="U4" s="191" t="s">
        <v>169</v>
      </c>
      <c r="V4" s="191" t="s">
        <v>169</v>
      </c>
      <c r="W4" s="191" t="s">
        <v>169</v>
      </c>
      <c r="X4" s="191" t="s">
        <v>169</v>
      </c>
      <c r="Y4" s="191" t="s">
        <v>169</v>
      </c>
      <c r="Z4" s="191" t="s">
        <v>169</v>
      </c>
      <c r="AA4" s="191" t="s">
        <v>169</v>
      </c>
      <c r="AB4" s="191" t="s">
        <v>169</v>
      </c>
      <c r="AC4" s="191" t="s">
        <v>169</v>
      </c>
      <c r="AD4" s="191" t="s">
        <v>169</v>
      </c>
      <c r="AE4" s="191" t="s">
        <v>169</v>
      </c>
      <c r="AF4" s="191" t="s">
        <v>169</v>
      </c>
      <c r="AG4" s="191" t="s">
        <v>169</v>
      </c>
      <c r="AH4" s="191" t="s">
        <v>169</v>
      </c>
      <c r="AI4" s="191" t="s">
        <v>169</v>
      </c>
      <c r="AJ4" s="191" t="s">
        <v>169</v>
      </c>
      <c r="AK4" s="191" t="s">
        <v>169</v>
      </c>
      <c r="AL4" s="191" t="s">
        <v>169</v>
      </c>
      <c r="AM4" s="191" t="s">
        <v>169</v>
      </c>
      <c r="AN4" s="191" t="s">
        <v>169</v>
      </c>
      <c r="AO4" s="191" t="s">
        <v>169</v>
      </c>
      <c r="AP4" s="191" t="s">
        <v>169</v>
      </c>
      <c r="AQ4" s="191" t="s">
        <v>169</v>
      </c>
      <c r="AR4" s="191" t="s">
        <v>169</v>
      </c>
      <c r="AS4" s="191" t="s">
        <v>169</v>
      </c>
      <c r="AT4" s="191" t="s">
        <v>169</v>
      </c>
      <c r="AU4" s="191" t="s">
        <v>169</v>
      </c>
      <c r="AV4" s="191" t="s">
        <v>169</v>
      </c>
      <c r="AW4" s="191" t="s">
        <v>169</v>
      </c>
      <c r="AX4" s="191" t="s">
        <v>169</v>
      </c>
      <c r="AY4" s="191" t="s">
        <v>169</v>
      </c>
      <c r="AZ4" s="191" t="s">
        <v>169</v>
      </c>
      <c r="BA4" s="191" t="s">
        <v>169</v>
      </c>
      <c r="BB4" s="191" t="s">
        <v>169</v>
      </c>
      <c r="BC4" s="191" t="s">
        <v>169</v>
      </c>
      <c r="BD4" s="191" t="s">
        <v>169</v>
      </c>
      <c r="BE4" s="191" t="s">
        <v>169</v>
      </c>
      <c r="BF4" s="191" t="s">
        <v>169</v>
      </c>
      <c r="BG4" s="191" t="s">
        <v>169</v>
      </c>
      <c r="BH4" s="191" t="s">
        <v>169</v>
      </c>
      <c r="BI4" s="191" t="s">
        <v>169</v>
      </c>
      <c r="BJ4" s="191" t="s">
        <v>169</v>
      </c>
      <c r="BK4" s="191" t="s">
        <v>169</v>
      </c>
      <c r="BL4" s="191" t="s">
        <v>169</v>
      </c>
      <c r="BM4" s="191" t="s">
        <v>169</v>
      </c>
      <c r="BN4" s="191" t="s">
        <v>169</v>
      </c>
      <c r="BO4" s="191" t="s">
        <v>169</v>
      </c>
      <c r="BP4" s="191" t="s">
        <v>169</v>
      </c>
      <c r="BQ4" s="191" t="s">
        <v>169</v>
      </c>
      <c r="BR4" s="191" t="s">
        <v>169</v>
      </c>
      <c r="BS4" s="191" t="s">
        <v>169</v>
      </c>
      <c r="BT4" s="191" t="s">
        <v>169</v>
      </c>
      <c r="BU4" s="191" t="s">
        <v>169</v>
      </c>
      <c r="BV4" s="191" t="s">
        <v>169</v>
      </c>
      <c r="BW4" s="191" t="s">
        <v>169</v>
      </c>
      <c r="BX4" s="191" t="s">
        <v>169</v>
      </c>
      <c r="BY4" s="191" t="s">
        <v>170</v>
      </c>
      <c r="BZ4" s="191" t="s">
        <v>170</v>
      </c>
      <c r="CA4" s="191" t="s">
        <v>170</v>
      </c>
      <c r="CB4" s="191" t="s">
        <v>170</v>
      </c>
      <c r="CC4" s="191" t="s">
        <v>171</v>
      </c>
      <c r="CD4" s="191" t="s">
        <v>171</v>
      </c>
      <c r="CE4" s="191" t="s">
        <v>171</v>
      </c>
      <c r="CF4" s="191" t="s">
        <v>171</v>
      </c>
      <c r="CG4" s="191" t="s">
        <v>171</v>
      </c>
      <c r="CH4" s="191" t="s">
        <v>171</v>
      </c>
      <c r="CI4" s="191" t="s">
        <v>171</v>
      </c>
      <c r="CJ4" s="191" t="s">
        <v>171</v>
      </c>
      <c r="CK4" s="191" t="s">
        <v>172</v>
      </c>
      <c r="CL4" s="191" t="s">
        <v>172</v>
      </c>
      <c r="CM4" s="191" t="s">
        <v>172</v>
      </c>
      <c r="CN4" s="191" t="s">
        <v>172</v>
      </c>
      <c r="CO4" s="191" t="s">
        <v>173</v>
      </c>
      <c r="CP4" s="191" t="s">
        <v>173</v>
      </c>
      <c r="CQ4" s="191" t="s">
        <v>94</v>
      </c>
      <c r="CR4" s="191" t="s">
        <v>15</v>
      </c>
      <c r="CS4" s="191" t="s">
        <v>15</v>
      </c>
      <c r="CT4" s="191" t="s">
        <v>15</v>
      </c>
      <c r="CU4" s="191" t="s">
        <v>15</v>
      </c>
      <c r="CV4" s="191" t="s">
        <v>15</v>
      </c>
      <c r="CW4" s="191" t="s">
        <v>15</v>
      </c>
      <c r="CX4" s="191" t="s">
        <v>15</v>
      </c>
      <c r="CY4" s="191" t="s">
        <v>15</v>
      </c>
      <c r="CZ4" s="191" t="s">
        <v>15</v>
      </c>
      <c r="DA4" s="191" t="s">
        <v>15</v>
      </c>
      <c r="DB4" s="191" t="s">
        <v>15</v>
      </c>
      <c r="DC4" s="191" t="s">
        <v>15</v>
      </c>
      <c r="DD4" s="191" t="s">
        <v>192</v>
      </c>
      <c r="DE4" s="191" t="s">
        <v>192</v>
      </c>
      <c r="DF4" s="191" t="s">
        <v>192</v>
      </c>
      <c r="DG4" s="191" t="s">
        <v>192</v>
      </c>
      <c r="DH4" s="191" t="s">
        <v>192</v>
      </c>
      <c r="DI4" s="191" t="s">
        <v>192</v>
      </c>
      <c r="DJ4" s="191" t="s">
        <v>16</v>
      </c>
      <c r="DK4" s="191" t="s">
        <v>16</v>
      </c>
      <c r="DL4" s="191" t="s">
        <v>16</v>
      </c>
      <c r="DM4" s="191" t="s">
        <v>16</v>
      </c>
      <c r="DN4" s="191" t="s">
        <v>16</v>
      </c>
      <c r="DO4" s="191" t="s">
        <v>16</v>
      </c>
    </row>
    <row r="5" spans="2:119" x14ac:dyDescent="0.25">
      <c r="B5" s="85" t="s">
        <v>104</v>
      </c>
      <c r="E5" s="191">
        <f>+VLOOKUP(E4&amp;"gol",Aux!$W$1:$X$46,2,0)</f>
        <v>0</v>
      </c>
      <c r="F5" s="191">
        <f>+VLOOKUP(F4&amp;"gol",Aux!$W$1:$X$46,2,0)</f>
        <v>0</v>
      </c>
      <c r="G5" s="191">
        <f>+VLOOKUP(G4&amp;"signo",Aux!$W$1:$X$46,2,0)</f>
        <v>5</v>
      </c>
      <c r="H5" s="191">
        <f>+VLOOKUP(H4&amp;"gol",Aux!$W$1:$X$46,2,0)</f>
        <v>0</v>
      </c>
      <c r="I5" s="191">
        <f>+VLOOKUP(I4&amp;"gol",Aux!$W$1:$X$46,2,0)</f>
        <v>0</v>
      </c>
      <c r="J5" s="191">
        <f>+VLOOKUP(J4&amp;"signo",Aux!$W$1:$X$46,2,0)</f>
        <v>5</v>
      </c>
      <c r="K5" s="191">
        <f>+VLOOKUP(K4&amp;"gol",Aux!$W$1:$X$46,2,0)</f>
        <v>0</v>
      </c>
      <c r="L5" s="191">
        <f>+VLOOKUP(L4&amp;"gol",Aux!$W$1:$X$46,2,0)</f>
        <v>0</v>
      </c>
      <c r="M5" s="191">
        <f>+VLOOKUP(M4&amp;"signo",Aux!$W$1:$X$46,2,0)</f>
        <v>5</v>
      </c>
      <c r="N5" s="191">
        <f>+VLOOKUP(N4&amp;"gol",Aux!$W$1:$X$46,2,0)</f>
        <v>0</v>
      </c>
      <c r="O5" s="191">
        <f>+VLOOKUP(O4&amp;"gol",Aux!$W$1:$X$46,2,0)</f>
        <v>0</v>
      </c>
      <c r="P5" s="191">
        <f>+VLOOKUP(P4&amp;"signo",Aux!$W$1:$X$46,2,0)</f>
        <v>5</v>
      </c>
      <c r="Q5" s="191">
        <f>+VLOOKUP(Q4&amp;"gol",Aux!$W$1:$X$46,2,0)</f>
        <v>0</v>
      </c>
      <c r="R5" s="191">
        <f>+VLOOKUP(R4&amp;"gol",Aux!$W$1:$X$46,2,0)</f>
        <v>0</v>
      </c>
      <c r="S5" s="191">
        <f>+VLOOKUP(S4&amp;"signo",Aux!$W$1:$X$46,2,0)</f>
        <v>5</v>
      </c>
      <c r="T5" s="191">
        <f>+VLOOKUP(T4&amp;"gol",Aux!$W$1:$X$46,2,0)</f>
        <v>0</v>
      </c>
      <c r="U5" s="191">
        <f>+VLOOKUP(U4&amp;"gol",Aux!$W$1:$X$46,2,0)</f>
        <v>0</v>
      </c>
      <c r="V5" s="191">
        <f>+VLOOKUP(V4&amp;"signo",Aux!$W$1:$X$46,2,0)</f>
        <v>5</v>
      </c>
      <c r="W5" s="191">
        <f>+VLOOKUP(W4&amp;"gol",Aux!$W$1:$X$46,2,0)</f>
        <v>0</v>
      </c>
      <c r="X5" s="191">
        <f>+VLOOKUP(X4&amp;"gol",Aux!$W$1:$X$46,2,0)</f>
        <v>0</v>
      </c>
      <c r="Y5" s="191">
        <f>+VLOOKUP(Y4&amp;"signo",Aux!$W$1:$X$46,2,0)</f>
        <v>5</v>
      </c>
      <c r="Z5" s="191">
        <f>+VLOOKUP(Z4&amp;"gol",Aux!$W$1:$X$46,2,0)</f>
        <v>0</v>
      </c>
      <c r="AA5" s="191">
        <f>+VLOOKUP(AA4&amp;"gol",Aux!$W$1:$X$46,2,0)</f>
        <v>0</v>
      </c>
      <c r="AB5" s="191">
        <f>+VLOOKUP(AB4&amp;"signo",Aux!$W$1:$X$46,2,0)</f>
        <v>5</v>
      </c>
      <c r="AC5" s="191">
        <f>+VLOOKUP(AC4&amp;"gol",Aux!$W$1:$X$46,2,0)</f>
        <v>0</v>
      </c>
      <c r="AD5" s="191">
        <f>+VLOOKUP(AD4&amp;"gol",Aux!$W$1:$X$46,2,0)</f>
        <v>0</v>
      </c>
      <c r="AE5" s="191">
        <f>+VLOOKUP(AE4&amp;"signo",Aux!$W$1:$X$46,2,0)</f>
        <v>5</v>
      </c>
      <c r="AF5" s="191">
        <f>+VLOOKUP(AF4&amp;"gol",Aux!$W$1:$X$46,2,0)</f>
        <v>0</v>
      </c>
      <c r="AG5" s="191">
        <f>+VLOOKUP(AG4&amp;"gol",Aux!$W$1:$X$46,2,0)</f>
        <v>0</v>
      </c>
      <c r="AH5" s="191">
        <f>+VLOOKUP(AH4&amp;"signo",Aux!$W$1:$X$46,2,0)</f>
        <v>5</v>
      </c>
      <c r="AI5" s="191">
        <f>+VLOOKUP(AI4&amp;"gol",Aux!$W$1:$X$46,2,0)</f>
        <v>0</v>
      </c>
      <c r="AJ5" s="191">
        <f>+VLOOKUP(AJ4&amp;"gol",Aux!$W$1:$X$46,2,0)</f>
        <v>0</v>
      </c>
      <c r="AK5" s="191">
        <f>+VLOOKUP(AK4&amp;"signo",Aux!$W$1:$X$46,2,0)</f>
        <v>5</v>
      </c>
      <c r="AL5" s="191">
        <f>+VLOOKUP(AL4&amp;"gol",Aux!$W$1:$X$46,2,0)</f>
        <v>0</v>
      </c>
      <c r="AM5" s="191">
        <f>+VLOOKUP(AM4&amp;"gol",Aux!$W$1:$X$46,2,0)</f>
        <v>0</v>
      </c>
      <c r="AN5" s="191">
        <f>+VLOOKUP(AN4&amp;"signo",Aux!$W$1:$X$46,2,0)</f>
        <v>5</v>
      </c>
      <c r="AO5" s="191">
        <f>+VLOOKUP(AO4&amp;"gol",Aux!$W$1:$X$46,2,0)</f>
        <v>0</v>
      </c>
      <c r="AP5" s="191">
        <f>+VLOOKUP(AP4&amp;"gol",Aux!$W$1:$X$46,2,0)</f>
        <v>0</v>
      </c>
      <c r="AQ5" s="191">
        <f>+VLOOKUP(AQ4&amp;"signo",Aux!$W$1:$X$46,2,0)</f>
        <v>5</v>
      </c>
      <c r="AR5" s="191">
        <f>+VLOOKUP(AR4&amp;"gol",Aux!$W$1:$X$46,2,0)</f>
        <v>0</v>
      </c>
      <c r="AS5" s="191">
        <f>+VLOOKUP(AS4&amp;"gol",Aux!$W$1:$X$46,2,0)</f>
        <v>0</v>
      </c>
      <c r="AT5" s="191">
        <f>+VLOOKUP(AT4&amp;"signo",Aux!$W$1:$X$46,2,0)</f>
        <v>5</v>
      </c>
      <c r="AU5" s="191">
        <f>+VLOOKUP(AU4&amp;"gol",Aux!$W$1:$X$46,2,0)</f>
        <v>0</v>
      </c>
      <c r="AV5" s="191">
        <f>+VLOOKUP(AV4&amp;"gol",Aux!$W$1:$X$46,2,0)</f>
        <v>0</v>
      </c>
      <c r="AW5" s="191">
        <f>+VLOOKUP(AW4&amp;"signo",Aux!$W$1:$X$46,2,0)</f>
        <v>5</v>
      </c>
      <c r="AX5" s="191">
        <f>+VLOOKUP(AX4&amp;"gol",Aux!$W$1:$X$46,2,0)</f>
        <v>0</v>
      </c>
      <c r="AY5" s="191">
        <f>+VLOOKUP(AY4&amp;"gol",Aux!$W$1:$X$46,2,0)</f>
        <v>0</v>
      </c>
      <c r="AZ5" s="191">
        <f>+VLOOKUP(AZ4&amp;"signo",Aux!$W$1:$X$46,2,0)</f>
        <v>5</v>
      </c>
      <c r="BA5" s="191">
        <f>+VLOOKUP(BA4&amp;"gol",Aux!$W$1:$X$46,2,0)</f>
        <v>0</v>
      </c>
      <c r="BB5" s="191">
        <f>+VLOOKUP(BB4&amp;"gol",Aux!$W$1:$X$46,2,0)</f>
        <v>0</v>
      </c>
      <c r="BC5" s="191">
        <f>+VLOOKUP(BC4&amp;"signo",Aux!$W$1:$X$46,2,0)</f>
        <v>5</v>
      </c>
      <c r="BD5" s="191">
        <f>+VLOOKUP(BD4&amp;"gol",Aux!$W$1:$X$46,2,0)</f>
        <v>0</v>
      </c>
      <c r="BE5" s="191">
        <f>+VLOOKUP(BE4&amp;"gol",Aux!$W$1:$X$46,2,0)</f>
        <v>0</v>
      </c>
      <c r="BF5" s="191">
        <f>+VLOOKUP(BF4&amp;"signo",Aux!$W$1:$X$46,2,0)</f>
        <v>5</v>
      </c>
      <c r="BG5" s="191">
        <f>+VLOOKUP(BG4&amp;"gol",Aux!$W$1:$X$46,2,0)</f>
        <v>0</v>
      </c>
      <c r="BH5" s="191">
        <f>+VLOOKUP(BH4&amp;"gol",Aux!$W$1:$X$46,2,0)</f>
        <v>0</v>
      </c>
      <c r="BI5" s="191">
        <f>+VLOOKUP(BI4&amp;"signo",Aux!$W$1:$X$46,2,0)</f>
        <v>5</v>
      </c>
      <c r="BJ5" s="191">
        <f>+VLOOKUP(BJ4&amp;"gol",Aux!$W$1:$X$46,2,0)</f>
        <v>0</v>
      </c>
      <c r="BK5" s="191">
        <f>+VLOOKUP(BK4&amp;"gol",Aux!$W$1:$X$46,2,0)</f>
        <v>0</v>
      </c>
      <c r="BL5" s="191">
        <f>+VLOOKUP(BL4&amp;"signo",Aux!$W$1:$X$46,2,0)</f>
        <v>5</v>
      </c>
      <c r="BM5" s="191">
        <f>+VLOOKUP(BM4&amp;"gol",Aux!$W$1:$X$46,2,0)</f>
        <v>0</v>
      </c>
      <c r="BN5" s="191">
        <f>+VLOOKUP(BN4&amp;"gol",Aux!$W$1:$X$46,2,0)</f>
        <v>0</v>
      </c>
      <c r="BO5" s="191">
        <f>+VLOOKUP(BO4&amp;"signo",Aux!$W$1:$X$46,2,0)</f>
        <v>5</v>
      </c>
      <c r="BP5" s="191">
        <f>+VLOOKUP(BP4&amp;"gol",Aux!$W$1:$X$46,2,0)</f>
        <v>0</v>
      </c>
      <c r="BQ5" s="191">
        <f>+VLOOKUP(BQ4&amp;"gol",Aux!$W$1:$X$46,2,0)</f>
        <v>0</v>
      </c>
      <c r="BR5" s="191">
        <f>+VLOOKUP(BR4&amp;"signo",Aux!$W$1:$X$46,2,0)</f>
        <v>5</v>
      </c>
      <c r="BS5" s="191">
        <f>+VLOOKUP(BS4&amp;"gol",Aux!$W$1:$X$46,2,0)</f>
        <v>0</v>
      </c>
      <c r="BT5" s="191">
        <f>+VLOOKUP(BT4&amp;"gol",Aux!$W$1:$X$46,2,0)</f>
        <v>0</v>
      </c>
      <c r="BU5" s="191">
        <f>+VLOOKUP(BU4&amp;"signo",Aux!$W$1:$X$46,2,0)</f>
        <v>5</v>
      </c>
      <c r="BV5" s="191">
        <f>+VLOOKUP(BV4&amp;"gol",Aux!$W$1:$X$46,2,0)</f>
        <v>0</v>
      </c>
      <c r="BW5" s="191">
        <f>+VLOOKUP(BW4&amp;"gol",Aux!$W$1:$X$46,2,0)</f>
        <v>0</v>
      </c>
      <c r="BX5" s="191">
        <f>+VLOOKUP(BX4&amp;"signo",Aux!$W$1:$X$46,2,0)</f>
        <v>5</v>
      </c>
      <c r="BY5" s="191">
        <f>+VLOOKUP(BY4,Aux!$W$1:$X$46,2,0)</f>
        <v>15</v>
      </c>
      <c r="BZ5" s="191">
        <f>+VLOOKUP(BZ4,Aux!$W$1:$X$46,2,0)</f>
        <v>15</v>
      </c>
      <c r="CA5" s="191">
        <f>+VLOOKUP(CA4,Aux!$W$1:$X$46,2,0)</f>
        <v>15</v>
      </c>
      <c r="CB5" s="191">
        <f>+VLOOKUP(CB4,Aux!$W$1:$X$46,2,0)</f>
        <v>15</v>
      </c>
      <c r="CC5" s="191">
        <f>+VLOOKUP(CC4,Aux!$W$1:$X$46,2,0)</f>
        <v>20</v>
      </c>
      <c r="CD5" s="191">
        <f>+VLOOKUP(CD4,Aux!$W$1:$X$46,2,0)</f>
        <v>20</v>
      </c>
      <c r="CE5" s="191">
        <f>+VLOOKUP(CE4,Aux!$W$1:$X$46,2,0)</f>
        <v>20</v>
      </c>
      <c r="CF5" s="191">
        <f>+VLOOKUP(CF4,Aux!$W$1:$X$46,2,0)</f>
        <v>20</v>
      </c>
      <c r="CG5" s="191">
        <f>+VLOOKUP(CG4,Aux!$W$1:$X$46,2,0)</f>
        <v>20</v>
      </c>
      <c r="CH5" s="191">
        <f>+VLOOKUP(CH4,Aux!$W$1:$X$46,2,0)</f>
        <v>20</v>
      </c>
      <c r="CI5" s="191">
        <f>+VLOOKUP(CI4,Aux!$W$1:$X$46,2,0)</f>
        <v>20</v>
      </c>
      <c r="CJ5" s="191">
        <f>+VLOOKUP(CJ4,Aux!$W$1:$X$46,2,0)</f>
        <v>20</v>
      </c>
      <c r="CK5" s="191">
        <f>+VLOOKUP(CK4,Aux!$W$1:$X$46,2,0)</f>
        <v>25</v>
      </c>
      <c r="CL5" s="191">
        <f>+VLOOKUP(CL4,Aux!$W$1:$X$46,2,0)</f>
        <v>25</v>
      </c>
      <c r="CM5" s="191">
        <f>+VLOOKUP(CM4,Aux!$W$1:$X$46,2,0)</f>
        <v>25</v>
      </c>
      <c r="CN5" s="191">
        <f>+VLOOKUP(CN4,Aux!$W$1:$X$46,2,0)</f>
        <v>25</v>
      </c>
      <c r="CO5" s="191">
        <f>+VLOOKUP(CO4,Aux!$W$1:$X$46,2,0)</f>
        <v>30</v>
      </c>
      <c r="CP5" s="191">
        <f>+VLOOKUP(CP4,Aux!$W$1:$X$46,2,0)</f>
        <v>30</v>
      </c>
      <c r="CQ5" s="191">
        <f>+VLOOKUP(CQ4,Aux!$W$1:$X$46,2,0)</f>
        <v>50</v>
      </c>
      <c r="CR5" s="191">
        <f>+VLOOKUP(CR4&amp;"gol",Aux!$W$1:$X$46,2,0)</f>
        <v>0</v>
      </c>
      <c r="CS5" s="191">
        <f>+VLOOKUP(CS4&amp;"gol",Aux!$W$1:$X$46,2,0)</f>
        <v>0</v>
      </c>
      <c r="CT5" s="191">
        <f>+VLOOKUP(CT4&amp;"signo",Aux!$W$1:$X$46,2,0)</f>
        <v>5</v>
      </c>
      <c r="CU5" s="191">
        <f>+VLOOKUP(CU4&amp;"gol",Aux!$W$1:$X$46,2,0)</f>
        <v>0</v>
      </c>
      <c r="CV5" s="191">
        <f>+VLOOKUP(CV4&amp;"gol",Aux!$W$1:$X$46,2,0)</f>
        <v>0</v>
      </c>
      <c r="CW5" s="191">
        <f>+VLOOKUP(CW4&amp;"signo",Aux!$W$1:$X$46,2,0)</f>
        <v>5</v>
      </c>
      <c r="CX5" s="191">
        <f>+VLOOKUP(CX4&amp;"gol",Aux!$W$1:$X$46,2,0)</f>
        <v>0</v>
      </c>
      <c r="CY5" s="191">
        <f>+VLOOKUP(CY4&amp;"gol",Aux!$W$1:$X$46,2,0)</f>
        <v>0</v>
      </c>
      <c r="CZ5" s="191">
        <f>+VLOOKUP(CZ4&amp;"signo",Aux!$W$1:$X$46,2,0)</f>
        <v>5</v>
      </c>
      <c r="DA5" s="191">
        <f>+VLOOKUP(DA4&amp;"gol",Aux!$W$1:$X$46,2,0)</f>
        <v>0</v>
      </c>
      <c r="DB5" s="191">
        <f>+VLOOKUP(DB4&amp;"gol",Aux!$W$1:$X$46,2,0)</f>
        <v>0</v>
      </c>
      <c r="DC5" s="191">
        <f>+VLOOKUP(DC4&amp;"signo",Aux!$W$1:$X$46,2,0)</f>
        <v>5</v>
      </c>
      <c r="DD5" s="191">
        <f>+VLOOKUP(DD4&amp;"gol",Aux!$W$1:$X$46,2,0)</f>
        <v>0</v>
      </c>
      <c r="DE5" s="191">
        <f>+VLOOKUP(DE4&amp;"gol",Aux!$W$1:$X$46,2,0)</f>
        <v>0</v>
      </c>
      <c r="DF5" s="191">
        <f>+VLOOKUP(DF4&amp;"signo",Aux!$W$1:$X$46,2,0)</f>
        <v>5</v>
      </c>
      <c r="DG5" s="191">
        <f>+VLOOKUP(DG4&amp;"gol",Aux!$W$1:$X$46,2,0)</f>
        <v>0</v>
      </c>
      <c r="DH5" s="191">
        <f>+VLOOKUP(DH4&amp;"gol",Aux!$W$1:$X$46,2,0)</f>
        <v>0</v>
      </c>
      <c r="DI5" s="191">
        <f>+VLOOKUP(DI4&amp;"signo",Aux!$W$1:$X$46,2,0)</f>
        <v>5</v>
      </c>
      <c r="DJ5" s="191">
        <f>+VLOOKUP(DJ4&amp;"gol",Aux!$W$1:$X$46,2,0)</f>
        <v>0</v>
      </c>
      <c r="DK5" s="191">
        <f>+VLOOKUP(DK4&amp;"gol",Aux!$W$1:$X$46,2,0)</f>
        <v>0</v>
      </c>
      <c r="DL5" s="191">
        <f>+VLOOKUP(DL4&amp;"signo",Aux!$W$1:$X$46,2,0)</f>
        <v>5</v>
      </c>
      <c r="DM5" s="191">
        <f>+VLOOKUP(DM4&amp;"gol",Aux!$W$1:$X$46,2,0)</f>
        <v>0</v>
      </c>
      <c r="DN5" s="191">
        <f>+VLOOKUP(DN4&amp;"gol",Aux!$W$1:$X$46,2,0)</f>
        <v>0</v>
      </c>
      <c r="DO5" s="191">
        <f>+VLOOKUP(DO4&amp;"signo",Aux!$W$1:$X$46,2,0)</f>
        <v>5</v>
      </c>
    </row>
    <row r="6" spans="2:119" x14ac:dyDescent="0.25">
      <c r="B6" s="141" t="s">
        <v>95</v>
      </c>
      <c r="C6" s="141" t="s">
        <v>96</v>
      </c>
      <c r="D6" s="141" t="s">
        <v>97</v>
      </c>
    </row>
    <row r="7" spans="2:119" x14ac:dyDescent="0.25">
      <c r="B7" t="str">
        <f>+TotalApuestas!B2</f>
        <v>Carlos Hurtado</v>
      </c>
      <c r="E7">
        <f ca="1">IF($B7=0,0,IF(E$3=TotalApuestas!E2,E$5,0))</f>
        <v>0</v>
      </c>
      <c r="F7">
        <f ca="1">IF($B7=0,0,IF(F$3=TotalApuestas!F2,F$5,0))</f>
        <v>0</v>
      </c>
      <c r="G7">
        <f ca="1">IF($B7=0,0,IF(AND(E$3=TotalApuestas!E2,Resultado!F$3=TotalApuestas!F2),Resultado!G$5+VLOOKUP(G$4&amp;"bonus",Aux!$W$1:$X$46,2,0),IF(G$3=TotalApuestas!G2,G$5,0)))</f>
        <v>0</v>
      </c>
      <c r="H7">
        <f ca="1">IF($B7=0,0,IF(H$3=TotalApuestas!H2,H$5,0))</f>
        <v>0</v>
      </c>
      <c r="I7">
        <f ca="1">IF($B7=0,0,IF(I$3=TotalApuestas!I2,I$5,0))</f>
        <v>0</v>
      </c>
      <c r="J7">
        <f ca="1">IF($B7=0,0,IF(AND(H$3=TotalApuestas!H2,Resultado!I$3=TotalApuestas!I2),Resultado!J$5+VLOOKUP(J$4&amp;"bonus",Aux!$W$1:$X$46,2,0),IF(J$3=TotalApuestas!J2,J$5,0)))</f>
        <v>5</v>
      </c>
      <c r="K7">
        <f ca="1">IF($B7=0,0,IF(K$3=TotalApuestas!K2,K$5,0))</f>
        <v>0</v>
      </c>
      <c r="L7">
        <f ca="1">IF($B7=0,0,IF(L$3=TotalApuestas!L2,L$5,0))</f>
        <v>0</v>
      </c>
      <c r="M7">
        <f ca="1">IF($B7=0,0,IF(AND(K$3=TotalApuestas!K2,Resultado!L$3=TotalApuestas!L2),Resultado!M$5+VLOOKUP(M$4&amp;"bonus",Aux!$W$1:$X$46,2,0),IF(M$3=TotalApuestas!M2,M$5,0)))</f>
        <v>0</v>
      </c>
      <c r="N7">
        <f ca="1">IF($B7=0,0,IF(N$3=TotalApuestas!N2,N$5,0))</f>
        <v>0</v>
      </c>
      <c r="O7">
        <f ca="1">IF($B7=0,0,IF(O$3=TotalApuestas!O2,O$5,0))</f>
        <v>0</v>
      </c>
      <c r="P7">
        <f ca="1">IF($B7=0,0,IF(AND(N$3=TotalApuestas!N2,Resultado!O$3=TotalApuestas!O2),Resultado!P$5+VLOOKUP(P$4&amp;"bonus",Aux!$W$1:$X$46,2,0),IF(P$3=TotalApuestas!P2,P$5,0)))</f>
        <v>5</v>
      </c>
      <c r="Q7">
        <f ca="1">IF($B7=0,0,IF(Q$3=TotalApuestas!Q2,Q$5,0))</f>
        <v>0</v>
      </c>
      <c r="R7">
        <f ca="1">IF($B7=0,0,IF(R$3=TotalApuestas!R2,R$5,0))</f>
        <v>0</v>
      </c>
      <c r="S7">
        <f ca="1">IF($B7=0,0,IF(AND(Q$3=TotalApuestas!Q2,Resultado!R$3=TotalApuestas!R2),Resultado!S$5+VLOOKUP(S$4&amp;"bonus",Aux!$W$1:$X$46,2,0),IF(S$3=TotalApuestas!S2,S$5,0)))</f>
        <v>10</v>
      </c>
      <c r="T7">
        <f ca="1">IF($B7=0,0,IF(T$3=TotalApuestas!T2,T$5,0))</f>
        <v>0</v>
      </c>
      <c r="U7">
        <f ca="1">IF($B7=0,0,IF(U$3=TotalApuestas!U2,U$5,0))</f>
        <v>0</v>
      </c>
      <c r="V7">
        <f ca="1">IF($B7=0,0,IF(AND(T$3=TotalApuestas!T2,Resultado!U$3=TotalApuestas!U2),Resultado!V$5+VLOOKUP(V$4&amp;"bonus",Aux!$W$1:$X$46,2,0),IF(V$3=TotalApuestas!V2,V$5,0)))</f>
        <v>5</v>
      </c>
      <c r="W7">
        <f ca="1">IF($B7=0,0,IF(W$3=TotalApuestas!W2,W$5,0))</f>
        <v>0</v>
      </c>
      <c r="X7">
        <f ca="1">IF($B7=0,0,IF(X$3=TotalApuestas!X2,X$5,0))</f>
        <v>0</v>
      </c>
      <c r="Y7">
        <f ca="1">IF($B7=0,0,IF(AND(W$3=TotalApuestas!W2,Resultado!X$3=TotalApuestas!X2),Resultado!Y$5+VLOOKUP(Y$4&amp;"bonus",Aux!$W$1:$X$46,2,0),IF(Y$3=TotalApuestas!Y2,Y$5,0)))</f>
        <v>5</v>
      </c>
      <c r="Z7">
        <f ca="1">IF($B7=0,0,IF(Z$3=TotalApuestas!Z2,Z$5,0))</f>
        <v>0</v>
      </c>
      <c r="AA7">
        <f ca="1">IF($B7=0,0,IF(AA$3=TotalApuestas!AA2,AA$5,0))</f>
        <v>0</v>
      </c>
      <c r="AB7">
        <f ca="1">IF($B7=0,0,IF(AND(Z$3=TotalApuestas!Z2,Resultado!AA$3=TotalApuestas!AA2),Resultado!AB$5+VLOOKUP(AB$4&amp;"bonus",Aux!$W$1:$X$46,2,0),IF(AB$3=TotalApuestas!AB2,AB$5,0)))</f>
        <v>0</v>
      </c>
      <c r="AC7">
        <f ca="1">IF($B7=0,0,IF(AC$3=TotalApuestas!AC2,AC$5,0))</f>
        <v>0</v>
      </c>
      <c r="AD7">
        <f ca="1">IF($B7=0,0,IF(AD$3=TotalApuestas!AD2,AD$5,0))</f>
        <v>0</v>
      </c>
      <c r="AE7">
        <f ca="1">IF($B7=0,0,IF(AND(AC$3=TotalApuestas!AC2,Resultado!AD$3=TotalApuestas!AD2),Resultado!AE$5+VLOOKUP(AE$4&amp;"bonus",Aux!$W$1:$X$46,2,0),IF(AE$3=TotalApuestas!AE2,AE$5,0)))</f>
        <v>5</v>
      </c>
      <c r="AF7">
        <f ca="1">IF($B7=0,0,IF(AF$3=TotalApuestas!AF2,AF$5,0))</f>
        <v>0</v>
      </c>
      <c r="AG7">
        <f ca="1">IF($B7=0,0,IF(AG$3=TotalApuestas!AG2,AG$5,0))</f>
        <v>0</v>
      </c>
      <c r="AH7">
        <f ca="1">IF($B7=0,0,IF(AND(AF$3=TotalApuestas!AF2,Resultado!AG$3=TotalApuestas!AG2),Resultado!AH$5+VLOOKUP(AH$4&amp;"bonus",Aux!$W$1:$X$46,2,0),IF(AH$3=TotalApuestas!AH2,AH$5,0)))</f>
        <v>5</v>
      </c>
      <c r="AI7">
        <f ca="1">IF($B7=0,0,IF(AI$3=TotalApuestas!AI2,AI$5,0))</f>
        <v>0</v>
      </c>
      <c r="AJ7">
        <f ca="1">IF($B7=0,0,IF(AJ$3=TotalApuestas!AJ2,AJ$5,0))</f>
        <v>0</v>
      </c>
      <c r="AK7">
        <f ca="1">IF($B7=0,0,IF(AND(AI$3=TotalApuestas!AI2,Resultado!AJ$3=TotalApuestas!AJ2),Resultado!AK$5+VLOOKUP(AK$4&amp;"bonus",Aux!$W$1:$X$46,2,0),IF(AK$3=TotalApuestas!AK2,AK$5,0)))</f>
        <v>5</v>
      </c>
      <c r="AL7">
        <f ca="1">IF($B7=0,0,IF(AL$3=TotalApuestas!AL2,AL$5,0))</f>
        <v>0</v>
      </c>
      <c r="AM7">
        <f ca="1">IF($B7=0,0,IF(AM$3=TotalApuestas!AM2,AM$5,0))</f>
        <v>0</v>
      </c>
      <c r="AN7">
        <f ca="1">IF($B7=0,0,IF(AND(AL$3=TotalApuestas!AL2,Resultado!AM$3=TotalApuestas!AM2),Resultado!AN$5+VLOOKUP(AN$4&amp;"bonus",Aux!$W$1:$X$46,2,0),IF(AN$3=TotalApuestas!AN2,AN$5,0)))</f>
        <v>5</v>
      </c>
      <c r="AO7">
        <f ca="1">IF($B7=0,0,IF(AO$3=TotalApuestas!AO2,AO$5,0))</f>
        <v>0</v>
      </c>
      <c r="AP7">
        <f ca="1">IF($B7=0,0,IF(AP$3=TotalApuestas!AP2,AP$5,0))</f>
        <v>0</v>
      </c>
      <c r="AQ7">
        <f ca="1">IF($B7=0,0,IF(AND(AO$3=TotalApuestas!AO2,Resultado!AP$3=TotalApuestas!AP2),Resultado!AQ$5+VLOOKUP(AQ$4&amp;"bonus",Aux!$W$1:$X$46,2,0),IF(AQ$3=TotalApuestas!AQ2,AQ$5,0)))</f>
        <v>0</v>
      </c>
      <c r="AR7">
        <f ca="1">IF($B7=0,0,IF(AR$3=TotalApuestas!AR2,AR$5,0))</f>
        <v>0</v>
      </c>
      <c r="AS7">
        <f ca="1">IF($B7=0,0,IF(AS$3=TotalApuestas!AS2,AS$5,0))</f>
        <v>0</v>
      </c>
      <c r="AT7">
        <f ca="1">IF($B7=0,0,IF(AND(AR$3=TotalApuestas!AR2,Resultado!AS$3=TotalApuestas!AS2),Resultado!AT$5+VLOOKUP(AT$4&amp;"bonus",Aux!$W$1:$X$46,2,0),IF(AT$3=TotalApuestas!AT2,AT$5,0)))</f>
        <v>0</v>
      </c>
      <c r="AU7">
        <f ca="1">IF($B7=0,0,IF(AU$3=TotalApuestas!AU2,AU$5,0))</f>
        <v>0</v>
      </c>
      <c r="AV7">
        <f ca="1">IF($B7=0,0,IF(AV$3=TotalApuestas!AV2,AV$5,0))</f>
        <v>0</v>
      </c>
      <c r="AW7">
        <f ca="1">IF($B7=0,0,IF(AND(AU$3=TotalApuestas!AU2,Resultado!AV$3=TotalApuestas!AV2),Resultado!AW$5+VLOOKUP(AW$4&amp;"bonus",Aux!$W$1:$X$46,2,0),IF(AW$3=TotalApuestas!AW2,AW$5,0)))</f>
        <v>0</v>
      </c>
      <c r="AX7">
        <f ca="1">IF($B7=0,0,IF(AX$3=TotalApuestas!AX2,AX$5,0))</f>
        <v>0</v>
      </c>
      <c r="AY7">
        <f ca="1">IF($B7=0,0,IF(AY$3=TotalApuestas!AY2,AY$5,0))</f>
        <v>0</v>
      </c>
      <c r="AZ7">
        <f ca="1">IF($B7=0,0,IF(AND(AX$3=TotalApuestas!AX2,Resultado!AY$3=TotalApuestas!AY2),Resultado!AZ$5+VLOOKUP(AZ$4&amp;"bonus",Aux!$W$1:$X$46,2,0),IF(AZ$3=TotalApuestas!AZ2,AZ$5,0)))</f>
        <v>0</v>
      </c>
      <c r="BA7">
        <f ca="1">IF($B7=0,0,IF(BA$3=TotalApuestas!BA2,BA$5,0))</f>
        <v>0</v>
      </c>
      <c r="BB7">
        <f ca="1">IF($B7=0,0,IF(BB$3=TotalApuestas!BB2,BB$5,0))</f>
        <v>0</v>
      </c>
      <c r="BC7">
        <f ca="1">IF($B7=0,0,IF(AND(BA$3=TotalApuestas!BA2,Resultado!BB$3=TotalApuestas!BB2),Resultado!BC$5+VLOOKUP(BC$4&amp;"bonus",Aux!$W$1:$X$46,2,0),IF(BC$3=TotalApuestas!BC2,BC$5,0)))</f>
        <v>0</v>
      </c>
      <c r="BD7">
        <f ca="1">IF($B7=0,0,IF(BD$3=TotalApuestas!BD2,BD$5,0))</f>
        <v>0</v>
      </c>
      <c r="BE7">
        <f ca="1">IF($B7=0,0,IF(BE$3=TotalApuestas!BE2,BE$5,0))</f>
        <v>0</v>
      </c>
      <c r="BF7">
        <f ca="1">IF($B7=0,0,IF(AND(BD$3=TotalApuestas!BD2,Resultado!BE$3=TotalApuestas!BE2),Resultado!BF$5+VLOOKUP(BF$4&amp;"bonus",Aux!$W$1:$X$46,2,0),IF(BF$3=TotalApuestas!BF2,BF$5,0)))</f>
        <v>0</v>
      </c>
      <c r="BG7">
        <f ca="1">IF($B7=0,0,IF(BG$3=TotalApuestas!BG2,BG$5,0))</f>
        <v>0</v>
      </c>
      <c r="BH7">
        <f ca="1">IF($B7=0,0,IF(BH$3=TotalApuestas!BH2,BH$5,0))</f>
        <v>0</v>
      </c>
      <c r="BI7">
        <f ca="1">IF($B7=0,0,IF(AND(BG$3=TotalApuestas!BG2,Resultado!BH$3=TotalApuestas!BH2),Resultado!BI$5+VLOOKUP(BI$4&amp;"bonus",Aux!$W$1:$X$46,2,0),IF(BI$3=TotalApuestas!BI2,BI$5,0)))</f>
        <v>0</v>
      </c>
      <c r="BJ7">
        <f ca="1">IF($B7=0,0,IF(BJ$3=TotalApuestas!BJ2,BJ$5,0))</f>
        <v>0</v>
      </c>
      <c r="BK7">
        <f ca="1">IF($B7=0,0,IF(BK$3=TotalApuestas!BK2,BK$5,0))</f>
        <v>0</v>
      </c>
      <c r="BL7">
        <f ca="1">IF($B7=0,0,IF(AND(BJ$3=TotalApuestas!BJ2,Resultado!BK$3=TotalApuestas!BK2),Resultado!BL$5+VLOOKUP(BL$4&amp;"bonus",Aux!$W$1:$X$46,2,0),IF(BL$3=TotalApuestas!BL2,BL$5,0)))</f>
        <v>0</v>
      </c>
      <c r="BM7">
        <f ca="1">IF($B7=0,0,IF(BM$3=TotalApuestas!BM2,BM$5,0))</f>
        <v>0</v>
      </c>
      <c r="BN7">
        <f ca="1">IF($B7=0,0,IF(BN$3=TotalApuestas!BN2,BN$5,0))</f>
        <v>0</v>
      </c>
      <c r="BO7">
        <f ca="1">IF($B7=0,0,IF(AND(BM$3=TotalApuestas!BM2,Resultado!BN$3=TotalApuestas!BN2),Resultado!BO$5+VLOOKUP(BO$4&amp;"bonus",Aux!$W$1:$X$46,2,0),IF(BO$3=TotalApuestas!BO2,BO$5,0)))</f>
        <v>0</v>
      </c>
      <c r="BP7">
        <f ca="1">IF($B7=0,0,IF(BP$3=TotalApuestas!BP2,BP$5,0))</f>
        <v>0</v>
      </c>
      <c r="BQ7">
        <f ca="1">IF($B7=0,0,IF(BQ$3=TotalApuestas!BQ2,BQ$5,0))</f>
        <v>0</v>
      </c>
      <c r="BR7">
        <f ca="1">IF($B7=0,0,IF(AND(BP$3=TotalApuestas!BP2,Resultado!BQ$3=TotalApuestas!BQ2),Resultado!BR$5+VLOOKUP(BR$4&amp;"bonus",Aux!$W$1:$X$46,2,0),IF(BR$3=TotalApuestas!BR2,BR$5,0)))</f>
        <v>0</v>
      </c>
      <c r="BS7">
        <f ca="1">IF($B7=0,0,IF(BS$3=TotalApuestas!BS2,BS$5,0))</f>
        <v>0</v>
      </c>
      <c r="BT7">
        <f ca="1">IF($B7=0,0,IF(BT$3=TotalApuestas!BT2,BT$5,0))</f>
        <v>0</v>
      </c>
      <c r="BU7">
        <f ca="1">IF($B7=0,0,IF(AND(BS$3=TotalApuestas!BS2,Resultado!BT$3=TotalApuestas!BT2),Resultado!BU$5+VLOOKUP(BU$4&amp;"bonus",Aux!$W$1:$X$46,2,0),IF(BU$3=TotalApuestas!BU2,BU$5,0)))</f>
        <v>0</v>
      </c>
      <c r="BV7">
        <f ca="1">IF($B7=0,0,IF(BV$3=TotalApuestas!BV2,BV$5,0))</f>
        <v>0</v>
      </c>
      <c r="BW7">
        <f ca="1">IF($B7=0,0,IF(BW$3=TotalApuestas!BW2,BW$5,0))</f>
        <v>0</v>
      </c>
      <c r="BX7">
        <f ca="1">IF($B7=0,0,IF(AND(BV$3=TotalApuestas!BV2,Resultado!BW$3=TotalApuestas!BW2),Resultado!BX$5+VLOOKUP(BX$4&amp;"bonus",Aux!$W$1:$X$46,2,0),IF(BX$3=TotalApuestas!BX2,BX$5,0)))</f>
        <v>0</v>
      </c>
      <c r="BY7">
        <f ca="1">IF($B7=0,0,IF(BY$3=TotalApuestas!BY2,BY$5,0))</f>
        <v>0</v>
      </c>
      <c r="BZ7">
        <f ca="1">IF($B7=0,0,IF(BZ$3=TotalApuestas!BZ2,BZ$5,0))</f>
        <v>0</v>
      </c>
      <c r="CA7">
        <f ca="1">IF($B7=0,0,IF(CA$3=TotalApuestas!CA2,CA$5,0))</f>
        <v>0</v>
      </c>
      <c r="CB7">
        <f ca="1">IF($B7=0,0,IF(CB$3=TotalApuestas!CB2,CB$5,0))</f>
        <v>0</v>
      </c>
      <c r="CC7">
        <f ca="1">IF($B7=0,0,IF(COUNTIF($CC$3:$CJ$3,TotalApuestas!CC2)=1,CC$5,0))</f>
        <v>0</v>
      </c>
      <c r="CD7">
        <f ca="1">IF($B7=0,0,IF(COUNTIF($CC$3:$CJ$3,TotalApuestas!CD2)=1,CD$5,0))</f>
        <v>0</v>
      </c>
      <c r="CE7">
        <f ca="1">IF($B7=0,0,IF(COUNTIF($CC$3:$CJ$3,TotalApuestas!CE2)=1,CE$5,0))</f>
        <v>0</v>
      </c>
      <c r="CF7">
        <f ca="1">IF($B7=0,0,IF(COUNTIF($CC$3:$CJ$3,TotalApuestas!CF2)=1,CF$5,0))</f>
        <v>0</v>
      </c>
      <c r="CG7">
        <f ca="1">IF($B7=0,0,IF(COUNTIF($CC$3:$CJ$3,TotalApuestas!CG2)=1,CG$5,0))</f>
        <v>0</v>
      </c>
      <c r="CH7">
        <f ca="1">IF($B7=0,0,IF(COUNTIF($CC$3:$CJ$3,TotalApuestas!CH2)=1,CH$5,0))</f>
        <v>0</v>
      </c>
      <c r="CI7">
        <f ca="1">IF($B7=0,0,IF(COUNTIF($CC$3:$CJ$3,TotalApuestas!CI2)=1,CI$5,0))</f>
        <v>0</v>
      </c>
      <c r="CJ7">
        <f ca="1">IF($B7=0,0,IF(COUNTIF($CC$3:$CJ$3,TotalApuestas!CJ2)=1,CJ$5,0))</f>
        <v>0</v>
      </c>
      <c r="CK7">
        <f>IF($B7=0,0,IF(COUNTIF($CK$3:$CN$3,TotalApuestas!CK2)=1,CK$5,0))</f>
        <v>0</v>
      </c>
      <c r="CL7">
        <f>IF($B7=0,0,IF(COUNTIF($CK$3:$CN$3,TotalApuestas!CL2)=1,CL$5,0))</f>
        <v>0</v>
      </c>
      <c r="CM7">
        <f>IF($B7=0,0,IF(COUNTIF($CK$3:$CN$3,TotalApuestas!CM2)=1,CM$5,0))</f>
        <v>0</v>
      </c>
      <c r="CN7">
        <f>IF($B7=0,0,IF(COUNTIF($CK$3:$CN$3,TotalApuestas!CN2)=1,CN$5,0))</f>
        <v>0</v>
      </c>
      <c r="CO7">
        <f>IF($B7=0,0,IF(COUNTIF($CO$3:$CP$3,TotalApuestas!CO2)=1,CO$5,0))</f>
        <v>0</v>
      </c>
      <c r="CP7">
        <f>IF($B7=0,0,IF(COUNTIF($CO$3:$CP$3,TotalApuestas!CP2)=1,CP$5,0))</f>
        <v>0</v>
      </c>
      <c r="CQ7">
        <f>IF($B7=0,0,IF(CQ$3=TotalApuestas!CQ2,CQ$5,0))</f>
        <v>0</v>
      </c>
      <c r="CR7">
        <f ca="1">IF($B7=0,0,IF(CR$3=TotalApuestas!CR2,CR$5,0))</f>
        <v>0</v>
      </c>
      <c r="CS7">
        <f ca="1">IF($B7=0,0,IF(CS$3=TotalApuestas!CS2,CS$5,0))</f>
        <v>0</v>
      </c>
      <c r="CT7">
        <f ca="1">IF($B7=0,0,IF(AND(CR$3=TotalApuestas!CR2,Resultado!CS$3=TotalApuestas!CS2),Resultado!CT$5+VLOOKUP(CT$4&amp;"bonus",Aux!$W$1:$X$46,2,0),IF(CT$3=TotalApuestas!CT2,CT$5,0)))</f>
        <v>0</v>
      </c>
      <c r="CU7">
        <f ca="1">IF($B7=0,0,IF(CU$3=TotalApuestas!CU2,CU$5,0))</f>
        <v>0</v>
      </c>
      <c r="CV7">
        <f ca="1">IF($B7=0,0,IF(CV$3=TotalApuestas!CV2,CV$5,0))</f>
        <v>0</v>
      </c>
      <c r="CW7">
        <f ca="1">IF($B7=0,0,IF(AND(CU$3=TotalApuestas!CU2,Resultado!CV$3=TotalApuestas!CV2),Resultado!CW$5+VLOOKUP(CW$4&amp;"bonus",Aux!$W$1:$X$46,2,0),IF(CW$3=TotalApuestas!CW2,CW$5,0)))</f>
        <v>0</v>
      </c>
      <c r="CX7">
        <f ca="1">IF($B7=0,0,IF(CX$3=TotalApuestas!CX2,CX$5,0))</f>
        <v>0</v>
      </c>
      <c r="CY7">
        <f ca="1">IF($B7=0,0,IF(CY$3=TotalApuestas!CY2,CY$5,0))</f>
        <v>0</v>
      </c>
      <c r="CZ7">
        <f ca="1">IF($B7=0,0,IF(AND(CX$3=TotalApuestas!CX2,Resultado!CY$3=TotalApuestas!CY2),Resultado!CZ$5+VLOOKUP(CZ$4&amp;"bonus",Aux!$W$1:$X$46,2,0),IF(CZ$3=TotalApuestas!CZ2,CZ$5,0)))</f>
        <v>0</v>
      </c>
      <c r="DA7">
        <f ca="1">IF($B7=0,0,IF(DA$3=TotalApuestas!DA2,DA$5,0))</f>
        <v>0</v>
      </c>
      <c r="DB7">
        <f ca="1">IF($B7=0,0,IF(DB$3=TotalApuestas!DB2,DB$5,0))</f>
        <v>0</v>
      </c>
      <c r="DC7">
        <f ca="1">IF($B7=0,0,IF(AND(DA$3=TotalApuestas!DA2,Resultado!DB$3=TotalApuestas!DB2),Resultado!DC$5+VLOOKUP(DC$4&amp;"bonus",Aux!$W$1:$X$46,2,0),IF(DC$3=TotalApuestas!DC2,DC$5,0)))</f>
        <v>0</v>
      </c>
      <c r="DD7">
        <f ca="1">IF($B7=0,0,IF(DD$3=TotalApuestas!DD2,DD$5,0))</f>
        <v>0</v>
      </c>
      <c r="DE7">
        <f ca="1">IF($B7=0,0,IF(DE$3=TotalApuestas!DE2,DE$5,0))</f>
        <v>0</v>
      </c>
      <c r="DF7">
        <f ca="1">IF($B7=0,0,IF(AND(DD$3=TotalApuestas!DD2,Resultado!DE$3=TotalApuestas!DE2),Resultado!DF$5+VLOOKUP(DF$4&amp;"bonus",Aux!$W$1:$X$46,2,0),IF(DF$3=TotalApuestas!DF2,DF$5,0)))</f>
        <v>0</v>
      </c>
      <c r="DG7">
        <f ca="1">IF($B7=0,0,IF(DG$3=TotalApuestas!DG2,DG$5,0))</f>
        <v>0</v>
      </c>
      <c r="DH7">
        <f ca="1">IF($B7=0,0,IF(DH$3=TotalApuestas!DH2,DH$5,0))</f>
        <v>0</v>
      </c>
      <c r="DI7">
        <f ca="1">IF($B7=0,0,IF(AND(DG$3=TotalApuestas!DG2,Resultado!DH$3=TotalApuestas!DH2),Resultado!DI$5+VLOOKUP(DI$4&amp;"bonus",Aux!$W$1:$X$46,2,0),IF(DI$3=TotalApuestas!DI2,DI$5,0)))</f>
        <v>0</v>
      </c>
      <c r="DJ7">
        <f ca="1">IF($B7=0,0,IF(DJ$3=TotalApuestas!DJ2,DJ$5,0))</f>
        <v>0</v>
      </c>
      <c r="DK7">
        <f ca="1">IF($B7=0,0,IF(DK$3=TotalApuestas!DK2,DK$5,0))</f>
        <v>0</v>
      </c>
      <c r="DL7">
        <f ca="1">IF($B7=0,0,IF(AND(DJ$3=TotalApuestas!DJ2,Resultado!DK$3=TotalApuestas!DK2),Resultado!DL$5+VLOOKUP(DL$4&amp;"bonus",Aux!$W$1:$X$46,2,0),IF(DL$3=TotalApuestas!DL2,DL$5,0)))</f>
        <v>0</v>
      </c>
      <c r="DM7">
        <f ca="1">IF($B7=0,0,IF(DM$3=TotalApuestas!DM2,DM$5,0))</f>
        <v>0</v>
      </c>
      <c r="DN7">
        <f ca="1">IF($B7=0,0,IF(DN$3=TotalApuestas!DN2,DN$5,0))</f>
        <v>0</v>
      </c>
      <c r="DO7">
        <f ca="1">IF($B7=0,0,IF(AND(DM$3=TotalApuestas!DM2,Resultado!DN$3=TotalApuestas!DN2),Resultado!DO$5+VLOOKUP(DO$4&amp;"bonus",Aux!$W$1:$X$46,2,0),IF(DO$3=TotalApuestas!DO2,DO$5,0)))</f>
        <v>0</v>
      </c>
    </row>
    <row r="8" spans="2:119" x14ac:dyDescent="0.25">
      <c r="B8" t="str">
        <f>+TotalApuestas!B3</f>
        <v>Cazaputas69</v>
      </c>
      <c r="E8">
        <f ca="1">IF($B8=0,0,IF(E$3=TotalApuestas!E3,E$5,0))</f>
        <v>0</v>
      </c>
      <c r="F8">
        <f ca="1">IF($B8=0,0,IF(F$3=TotalApuestas!F3,F$5,0))</f>
        <v>0</v>
      </c>
      <c r="G8">
        <f ca="1">IF($B8=0,0,IF(AND(E$3=TotalApuestas!E3,Resultado!F$3=TotalApuestas!F3),Resultado!G$5+VLOOKUP(G$4&amp;"bonus",Aux!$W$1:$X$46,2,0),IF(G$3=TotalApuestas!G3,G$5,0)))</f>
        <v>10</v>
      </c>
      <c r="H8">
        <f ca="1">IF($B8=0,0,IF(H$3=TotalApuestas!H3,H$5,0))</f>
        <v>0</v>
      </c>
      <c r="I8">
        <f ca="1">IF($B8=0,0,IF(I$3=TotalApuestas!I3,I$5,0))</f>
        <v>0</v>
      </c>
      <c r="J8">
        <f ca="1">IF($B8=0,0,IF(AND(H$3=TotalApuestas!H3,Resultado!I$3=TotalApuestas!I3),Resultado!J$5+VLOOKUP(J$4&amp;"bonus",Aux!$W$1:$X$46,2,0),IF(J$3=TotalApuestas!J3,J$5,0)))</f>
        <v>0</v>
      </c>
      <c r="K8">
        <f ca="1">IF($B8=0,0,IF(K$3=TotalApuestas!K3,K$5,0))</f>
        <v>0</v>
      </c>
      <c r="L8">
        <f ca="1">IF($B8=0,0,IF(L$3=TotalApuestas!L3,L$5,0))</f>
        <v>0</v>
      </c>
      <c r="M8">
        <f ca="1">IF($B8=0,0,IF(AND(K$3=TotalApuestas!K3,Resultado!L$3=TotalApuestas!L3),Resultado!M$5+VLOOKUP(M$4&amp;"bonus",Aux!$W$1:$X$46,2,0),IF(M$3=TotalApuestas!M3,M$5,0)))</f>
        <v>0</v>
      </c>
      <c r="N8">
        <f ca="1">IF($B8=0,0,IF(N$3=TotalApuestas!N3,N$5,0))</f>
        <v>0</v>
      </c>
      <c r="O8">
        <f ca="1">IF($B8=0,0,IF(O$3=TotalApuestas!O3,O$5,0))</f>
        <v>0</v>
      </c>
      <c r="P8">
        <f ca="1">IF($B8=0,0,IF(AND(N$3=TotalApuestas!N3,Resultado!O$3=TotalApuestas!O3),Resultado!P$5+VLOOKUP(P$4&amp;"bonus",Aux!$W$1:$X$46,2,0),IF(P$3=TotalApuestas!P3,P$5,0)))</f>
        <v>5</v>
      </c>
      <c r="Q8">
        <f ca="1">IF($B8=0,0,IF(Q$3=TotalApuestas!Q3,Q$5,0))</f>
        <v>0</v>
      </c>
      <c r="R8">
        <f ca="1">IF($B8=0,0,IF(R$3=TotalApuestas!R3,R$5,0))</f>
        <v>0</v>
      </c>
      <c r="S8">
        <f ca="1">IF($B8=0,0,IF(AND(Q$3=TotalApuestas!Q3,Resultado!R$3=TotalApuestas!R3),Resultado!S$5+VLOOKUP(S$4&amp;"bonus",Aux!$W$1:$X$46,2,0),IF(S$3=TotalApuestas!S3,S$5,0)))</f>
        <v>10</v>
      </c>
      <c r="T8">
        <f ca="1">IF($B8=0,0,IF(T$3=TotalApuestas!T3,T$5,0))</f>
        <v>0</v>
      </c>
      <c r="U8">
        <f ca="1">IF($B8=0,0,IF(U$3=TotalApuestas!U3,U$5,0))</f>
        <v>0</v>
      </c>
      <c r="V8">
        <f ca="1">IF($B8=0,0,IF(AND(T$3=TotalApuestas!T3,Resultado!U$3=TotalApuestas!U3),Resultado!V$5+VLOOKUP(V$4&amp;"bonus",Aux!$W$1:$X$46,2,0),IF(V$3=TotalApuestas!V3,V$5,0)))</f>
        <v>5</v>
      </c>
      <c r="W8">
        <f ca="1">IF($B8=0,0,IF(W$3=TotalApuestas!W3,W$5,0))</f>
        <v>0</v>
      </c>
      <c r="X8">
        <f ca="1">IF($B8=0,0,IF(X$3=TotalApuestas!X3,X$5,0))</f>
        <v>0</v>
      </c>
      <c r="Y8">
        <f ca="1">IF($B8=0,0,IF(AND(W$3=TotalApuestas!W3,Resultado!X$3=TotalApuestas!X3),Resultado!Y$5+VLOOKUP(Y$4&amp;"bonus",Aux!$W$1:$X$46,2,0),IF(Y$3=TotalApuestas!Y3,Y$5,0)))</f>
        <v>5</v>
      </c>
      <c r="Z8">
        <f ca="1">IF($B8=0,0,IF(Z$3=TotalApuestas!Z3,Z$5,0))</f>
        <v>0</v>
      </c>
      <c r="AA8">
        <f ca="1">IF($B8=0,0,IF(AA$3=TotalApuestas!AA3,AA$5,0))</f>
        <v>0</v>
      </c>
      <c r="AB8">
        <f ca="1">IF($B8=0,0,IF(AND(Z$3=TotalApuestas!Z3,Resultado!AA$3=TotalApuestas!AA3),Resultado!AB$5+VLOOKUP(AB$4&amp;"bonus",Aux!$W$1:$X$46,2,0),IF(AB$3=TotalApuestas!AB3,AB$5,0)))</f>
        <v>0</v>
      </c>
      <c r="AC8">
        <f ca="1">IF($B8=0,0,IF(AC$3=TotalApuestas!AC3,AC$5,0))</f>
        <v>0</v>
      </c>
      <c r="AD8">
        <f ca="1">IF($B8=0,0,IF(AD$3=TotalApuestas!AD3,AD$5,0))</f>
        <v>0</v>
      </c>
      <c r="AE8">
        <f ca="1">IF($B8=0,0,IF(AND(AC$3=TotalApuestas!AC3,Resultado!AD$3=TotalApuestas!AD3),Resultado!AE$5+VLOOKUP(AE$4&amp;"bonus",Aux!$W$1:$X$46,2,0),IF(AE$3=TotalApuestas!AE3,AE$5,0)))</f>
        <v>0</v>
      </c>
      <c r="AF8">
        <f ca="1">IF($B8=0,0,IF(AF$3=TotalApuestas!AF3,AF$5,0))</f>
        <v>0</v>
      </c>
      <c r="AG8">
        <f ca="1">IF($B8=0,0,IF(AG$3=TotalApuestas!AG3,AG$5,0))</f>
        <v>0</v>
      </c>
      <c r="AH8">
        <f ca="1">IF($B8=0,0,IF(AND(AF$3=TotalApuestas!AF3,Resultado!AG$3=TotalApuestas!AG3),Resultado!AH$5+VLOOKUP(AH$4&amp;"bonus",Aux!$W$1:$X$46,2,0),IF(AH$3=TotalApuestas!AH3,AH$5,0)))</f>
        <v>5</v>
      </c>
      <c r="AI8">
        <f ca="1">IF($B8=0,0,IF(AI$3=TotalApuestas!AI3,AI$5,0))</f>
        <v>0</v>
      </c>
      <c r="AJ8">
        <f ca="1">IF($B8=0,0,IF(AJ$3=TotalApuestas!AJ3,AJ$5,0))</f>
        <v>0</v>
      </c>
      <c r="AK8">
        <f ca="1">IF($B8=0,0,IF(AND(AI$3=TotalApuestas!AI3,Resultado!AJ$3=TotalApuestas!AJ3),Resultado!AK$5+VLOOKUP(AK$4&amp;"bonus",Aux!$W$1:$X$46,2,0),IF(AK$3=TotalApuestas!AK3,AK$5,0)))</f>
        <v>5</v>
      </c>
      <c r="AL8">
        <f ca="1">IF($B8=0,0,IF(AL$3=TotalApuestas!AL3,AL$5,0))</f>
        <v>0</v>
      </c>
      <c r="AM8">
        <f ca="1">IF($B8=0,0,IF(AM$3=TotalApuestas!AM3,AM$5,0))</f>
        <v>0</v>
      </c>
      <c r="AN8">
        <f ca="1">IF($B8=0,0,IF(AND(AL$3=TotalApuestas!AL3,Resultado!AM$3=TotalApuestas!AM3),Resultado!AN$5+VLOOKUP(AN$4&amp;"bonus",Aux!$W$1:$X$46,2,0),IF(AN$3=TotalApuestas!AN3,AN$5,0)))</f>
        <v>0</v>
      </c>
      <c r="AO8">
        <f ca="1">IF($B8=0,0,IF(AO$3=TotalApuestas!AO3,AO$5,0))</f>
        <v>0</v>
      </c>
      <c r="AP8">
        <f ca="1">IF($B8=0,0,IF(AP$3=TotalApuestas!AP3,AP$5,0))</f>
        <v>0</v>
      </c>
      <c r="AQ8">
        <f ca="1">IF($B8=0,0,IF(AND(AO$3=TotalApuestas!AO3,Resultado!AP$3=TotalApuestas!AP3),Resultado!AQ$5+VLOOKUP(AQ$4&amp;"bonus",Aux!$W$1:$X$46,2,0),IF(AQ$3=TotalApuestas!AQ3,AQ$5,0)))</f>
        <v>0</v>
      </c>
      <c r="AR8">
        <f ca="1">IF($B8=0,0,IF(AR$3=TotalApuestas!AR3,AR$5,0))</f>
        <v>0</v>
      </c>
      <c r="AS8">
        <f ca="1">IF($B8=0,0,IF(AS$3=TotalApuestas!AS3,AS$5,0))</f>
        <v>0</v>
      </c>
      <c r="AT8">
        <f ca="1">IF($B8=0,0,IF(AND(AR$3=TotalApuestas!AR3,Resultado!AS$3=TotalApuestas!AS3),Resultado!AT$5+VLOOKUP(AT$4&amp;"bonus",Aux!$W$1:$X$46,2,0),IF(AT$3=TotalApuestas!AT3,AT$5,0)))</f>
        <v>0</v>
      </c>
      <c r="AU8">
        <f ca="1">IF($B8=0,0,IF(AU$3=TotalApuestas!AU3,AU$5,0))</f>
        <v>0</v>
      </c>
      <c r="AV8">
        <f ca="1">IF($B8=0,0,IF(AV$3=TotalApuestas!AV3,AV$5,0))</f>
        <v>0</v>
      </c>
      <c r="AW8">
        <f ca="1">IF($B8=0,0,IF(AND(AU$3=TotalApuestas!AU3,Resultado!AV$3=TotalApuestas!AV3),Resultado!AW$5+VLOOKUP(AW$4&amp;"bonus",Aux!$W$1:$X$46,2,0),IF(AW$3=TotalApuestas!AW3,AW$5,0)))</f>
        <v>0</v>
      </c>
      <c r="AX8">
        <f ca="1">IF($B8=0,0,IF(AX$3=TotalApuestas!AX3,AX$5,0))</f>
        <v>0</v>
      </c>
      <c r="AY8">
        <f ca="1">IF($B8=0,0,IF(AY$3=TotalApuestas!AY3,AY$5,0))</f>
        <v>0</v>
      </c>
      <c r="AZ8">
        <f ca="1">IF($B8=0,0,IF(AND(AX$3=TotalApuestas!AX3,Resultado!AY$3=TotalApuestas!AY3),Resultado!AZ$5+VLOOKUP(AZ$4&amp;"bonus",Aux!$W$1:$X$46,2,0),IF(AZ$3=TotalApuestas!AZ3,AZ$5,0)))</f>
        <v>0</v>
      </c>
      <c r="BA8">
        <f ca="1">IF($B8=0,0,IF(BA$3=TotalApuestas!BA3,BA$5,0))</f>
        <v>0</v>
      </c>
      <c r="BB8">
        <f ca="1">IF($B8=0,0,IF(BB$3=TotalApuestas!BB3,BB$5,0))</f>
        <v>0</v>
      </c>
      <c r="BC8">
        <f ca="1">IF($B8=0,0,IF(AND(BA$3=TotalApuestas!BA3,Resultado!BB$3=TotalApuestas!BB3),Resultado!BC$5+VLOOKUP(BC$4&amp;"bonus",Aux!$W$1:$X$46,2,0),IF(BC$3=TotalApuestas!BC3,BC$5,0)))</f>
        <v>0</v>
      </c>
      <c r="BD8">
        <f ca="1">IF($B8=0,0,IF(BD$3=TotalApuestas!BD3,BD$5,0))</f>
        <v>0</v>
      </c>
      <c r="BE8">
        <f ca="1">IF($B8=0,0,IF(BE$3=TotalApuestas!BE3,BE$5,0))</f>
        <v>0</v>
      </c>
      <c r="BF8">
        <f ca="1">IF($B8=0,0,IF(AND(BD$3=TotalApuestas!BD3,Resultado!BE$3=TotalApuestas!BE3),Resultado!BF$5+VLOOKUP(BF$4&amp;"bonus",Aux!$W$1:$X$46,2,0),IF(BF$3=TotalApuestas!BF3,BF$5,0)))</f>
        <v>0</v>
      </c>
      <c r="BG8">
        <f ca="1">IF($B8=0,0,IF(BG$3=TotalApuestas!BG3,BG$5,0))</f>
        <v>0</v>
      </c>
      <c r="BH8">
        <f ca="1">IF($B8=0,0,IF(BH$3=TotalApuestas!BH3,BH$5,0))</f>
        <v>0</v>
      </c>
      <c r="BI8">
        <f ca="1">IF($B8=0,0,IF(AND(BG$3=TotalApuestas!BG3,Resultado!BH$3=TotalApuestas!BH3),Resultado!BI$5+VLOOKUP(BI$4&amp;"bonus",Aux!$W$1:$X$46,2,0),IF(BI$3=TotalApuestas!BI3,BI$5,0)))</f>
        <v>0</v>
      </c>
      <c r="BJ8">
        <f ca="1">IF($B8=0,0,IF(BJ$3=TotalApuestas!BJ3,BJ$5,0))</f>
        <v>0</v>
      </c>
      <c r="BK8">
        <f ca="1">IF($B8=0,0,IF(BK$3=TotalApuestas!BK3,BK$5,0))</f>
        <v>0</v>
      </c>
      <c r="BL8">
        <f ca="1">IF($B8=0,0,IF(AND(BJ$3=TotalApuestas!BJ3,Resultado!BK$3=TotalApuestas!BK3),Resultado!BL$5+VLOOKUP(BL$4&amp;"bonus",Aux!$W$1:$X$46,2,0),IF(BL$3=TotalApuestas!BL3,BL$5,0)))</f>
        <v>0</v>
      </c>
      <c r="BM8">
        <f ca="1">IF($B8=0,0,IF(BM$3=TotalApuestas!BM3,BM$5,0))</f>
        <v>0</v>
      </c>
      <c r="BN8">
        <f ca="1">IF($B8=0,0,IF(BN$3=TotalApuestas!BN3,BN$5,0))</f>
        <v>0</v>
      </c>
      <c r="BO8">
        <f ca="1">IF($B8=0,0,IF(AND(BM$3=TotalApuestas!BM3,Resultado!BN$3=TotalApuestas!BN3),Resultado!BO$5+VLOOKUP(BO$4&amp;"bonus",Aux!$W$1:$X$46,2,0),IF(BO$3=TotalApuestas!BO3,BO$5,0)))</f>
        <v>0</v>
      </c>
      <c r="BP8">
        <f ca="1">IF($B8=0,0,IF(BP$3=TotalApuestas!BP3,BP$5,0))</f>
        <v>0</v>
      </c>
      <c r="BQ8">
        <f ca="1">IF($B8=0,0,IF(BQ$3=TotalApuestas!BQ3,BQ$5,0))</f>
        <v>0</v>
      </c>
      <c r="BR8">
        <f ca="1">IF($B8=0,0,IF(AND(BP$3=TotalApuestas!BP3,Resultado!BQ$3=TotalApuestas!BQ3),Resultado!BR$5+VLOOKUP(BR$4&amp;"bonus",Aux!$W$1:$X$46,2,0),IF(BR$3=TotalApuestas!BR3,BR$5,0)))</f>
        <v>0</v>
      </c>
      <c r="BS8">
        <f ca="1">IF($B8=0,0,IF(BS$3=TotalApuestas!BS3,BS$5,0))</f>
        <v>0</v>
      </c>
      <c r="BT8">
        <f ca="1">IF($B8=0,0,IF(BT$3=TotalApuestas!BT3,BT$5,0))</f>
        <v>0</v>
      </c>
      <c r="BU8">
        <f ca="1">IF($B8=0,0,IF(AND(BS$3=TotalApuestas!BS3,Resultado!BT$3=TotalApuestas!BT3),Resultado!BU$5+VLOOKUP(BU$4&amp;"bonus",Aux!$W$1:$X$46,2,0),IF(BU$3=TotalApuestas!BU3,BU$5,0)))</f>
        <v>0</v>
      </c>
      <c r="BV8">
        <f ca="1">IF($B8=0,0,IF(BV$3=TotalApuestas!BV3,BV$5,0))</f>
        <v>0</v>
      </c>
      <c r="BW8">
        <f ca="1">IF($B8=0,0,IF(BW$3=TotalApuestas!BW3,BW$5,0))</f>
        <v>0</v>
      </c>
      <c r="BX8">
        <f ca="1">IF($B8=0,0,IF(AND(BV$3=TotalApuestas!BV3,Resultado!BW$3=TotalApuestas!BW3),Resultado!BX$5+VLOOKUP(BX$4&amp;"bonus",Aux!$W$1:$X$46,2,0),IF(BX$3=TotalApuestas!BX3,BX$5,0)))</f>
        <v>0</v>
      </c>
      <c r="BY8">
        <f ca="1">IF($B8=0,0,IF(BY$3=TotalApuestas!BY3,BY$5,0))</f>
        <v>0</v>
      </c>
      <c r="BZ8">
        <f ca="1">IF($B8=0,0,IF(BZ$3=TotalApuestas!BZ3,BZ$5,0))</f>
        <v>0</v>
      </c>
      <c r="CA8">
        <f ca="1">IF($B8=0,0,IF(CA$3=TotalApuestas!CA3,CA$5,0))</f>
        <v>0</v>
      </c>
      <c r="CB8">
        <f ca="1">IF($B8=0,0,IF(CB$3=TotalApuestas!CB3,CB$5,0))</f>
        <v>0</v>
      </c>
      <c r="CC8">
        <f ca="1">IF($B8=0,0,IF(COUNTIF($CC$3:$CJ$3,TotalApuestas!CC3)=1,CC$5,0))</f>
        <v>0</v>
      </c>
      <c r="CD8">
        <f ca="1">IF($B8=0,0,IF(COUNTIF($CC$3:$CJ$3,TotalApuestas!CD3)=1,CD$5,0))</f>
        <v>0</v>
      </c>
      <c r="CE8">
        <f ca="1">IF($B8=0,0,IF(COUNTIF($CC$3:$CJ$3,TotalApuestas!CE3)=1,CE$5,0))</f>
        <v>0</v>
      </c>
      <c r="CF8">
        <f ca="1">IF($B8=0,0,IF(COUNTIF($CC$3:$CJ$3,TotalApuestas!CF3)=1,CF$5,0))</f>
        <v>0</v>
      </c>
      <c r="CG8">
        <f ca="1">IF($B8=0,0,IF(COUNTIF($CC$3:$CJ$3,TotalApuestas!CG3)=1,CG$5,0))</f>
        <v>0</v>
      </c>
      <c r="CH8">
        <f ca="1">IF($B8=0,0,IF(COUNTIF($CC$3:$CJ$3,TotalApuestas!CH3)=1,CH$5,0))</f>
        <v>0</v>
      </c>
      <c r="CI8">
        <f ca="1">IF($B8=0,0,IF(COUNTIF($CC$3:$CJ$3,TotalApuestas!CI3)=1,CI$5,0))</f>
        <v>0</v>
      </c>
      <c r="CJ8">
        <f ca="1">IF($B8=0,0,IF(COUNTIF($CC$3:$CJ$3,TotalApuestas!CJ3)=1,CJ$5,0))</f>
        <v>0</v>
      </c>
      <c r="CK8">
        <f>IF($B8=0,0,IF(COUNTIF($CK$3:$CN$3,TotalApuestas!CK3)=1,CK$5,0))</f>
        <v>0</v>
      </c>
      <c r="CL8">
        <f>IF($B8=0,0,IF(COUNTIF($CK$3:$CN$3,TotalApuestas!CL3)=1,CL$5,0))</f>
        <v>0</v>
      </c>
      <c r="CM8">
        <f>IF($B8=0,0,IF(COUNTIF($CK$3:$CN$3,TotalApuestas!CM3)=1,CM$5,0))</f>
        <v>0</v>
      </c>
      <c r="CN8">
        <f>IF($B8=0,0,IF(COUNTIF($CK$3:$CN$3,TotalApuestas!CN3)=1,CN$5,0))</f>
        <v>0</v>
      </c>
      <c r="CO8">
        <f>IF($B8=0,0,IF(COUNTIF($CO$3:$CP$3,TotalApuestas!CO3)=1,CO$5,0))</f>
        <v>0</v>
      </c>
      <c r="CP8">
        <f>IF($B8=0,0,IF(COUNTIF($CO$3:$CP$3,TotalApuestas!CP3)=1,CP$5,0))</f>
        <v>0</v>
      </c>
      <c r="CQ8">
        <f>IF($B8=0,0,IF(CQ$3=TotalApuestas!CQ3,CQ$5,0))</f>
        <v>0</v>
      </c>
      <c r="CR8">
        <f ca="1">IF($B8=0,0,IF(CR$3=TotalApuestas!CR3,CR$5,0))</f>
        <v>0</v>
      </c>
      <c r="CS8">
        <f ca="1">IF($B8=0,0,IF(CS$3=TotalApuestas!CS3,CS$5,0))</f>
        <v>0</v>
      </c>
      <c r="CT8">
        <f ca="1">IF($B8=0,0,IF(AND(CR$3=TotalApuestas!CR3,Resultado!CS$3=TotalApuestas!CS3),Resultado!CT$5+VLOOKUP(CT$4&amp;"bonus",Aux!$W$1:$X$46,2,0),IF(CT$3=TotalApuestas!CT3,CT$5,0)))</f>
        <v>0</v>
      </c>
      <c r="CU8">
        <f ca="1">IF($B8=0,0,IF(CU$3=TotalApuestas!CU3,CU$5,0))</f>
        <v>0</v>
      </c>
      <c r="CV8">
        <f ca="1">IF($B8=0,0,IF(CV$3=TotalApuestas!CV3,CV$5,0))</f>
        <v>0</v>
      </c>
      <c r="CW8">
        <f ca="1">IF($B8=0,0,IF(AND(CU$3=TotalApuestas!CU3,Resultado!CV$3=TotalApuestas!CV3),Resultado!CW$5+VLOOKUP(CW$4&amp;"bonus",Aux!$W$1:$X$46,2,0),IF(CW$3=TotalApuestas!CW3,CW$5,0)))</f>
        <v>0</v>
      </c>
      <c r="CX8">
        <f ca="1">IF($B8=0,0,IF(CX$3=TotalApuestas!CX3,CX$5,0))</f>
        <v>0</v>
      </c>
      <c r="CY8">
        <f ca="1">IF($B8=0,0,IF(CY$3=TotalApuestas!CY3,CY$5,0))</f>
        <v>0</v>
      </c>
      <c r="CZ8">
        <f ca="1">IF($B8=0,0,IF(AND(CX$3=TotalApuestas!CX3,Resultado!CY$3=TotalApuestas!CY3),Resultado!CZ$5+VLOOKUP(CZ$4&amp;"bonus",Aux!$W$1:$X$46,2,0),IF(CZ$3=TotalApuestas!CZ3,CZ$5,0)))</f>
        <v>0</v>
      </c>
      <c r="DA8">
        <f ca="1">IF($B8=0,0,IF(DA$3=TotalApuestas!DA3,DA$5,0))</f>
        <v>0</v>
      </c>
      <c r="DB8">
        <f ca="1">IF($B8=0,0,IF(DB$3=TotalApuestas!DB3,DB$5,0))</f>
        <v>0</v>
      </c>
      <c r="DC8">
        <f ca="1">IF($B8=0,0,IF(AND(DA$3=TotalApuestas!DA3,Resultado!DB$3=TotalApuestas!DB3),Resultado!DC$5+VLOOKUP(DC$4&amp;"bonus",Aux!$W$1:$X$46,2,0),IF(DC$3=TotalApuestas!DC3,DC$5,0)))</f>
        <v>0</v>
      </c>
      <c r="DD8">
        <f ca="1">IF($B8=0,0,IF(DD$3=TotalApuestas!DD3,DD$5,0))</f>
        <v>0</v>
      </c>
      <c r="DE8">
        <f ca="1">IF($B8=0,0,IF(DE$3=TotalApuestas!DE3,DE$5,0))</f>
        <v>0</v>
      </c>
      <c r="DF8">
        <f ca="1">IF($B8=0,0,IF(AND(DD$3=TotalApuestas!DD3,Resultado!DE$3=TotalApuestas!DE3),Resultado!DF$5+VLOOKUP(DF$4&amp;"bonus",Aux!$W$1:$X$46,2,0),IF(DF$3=TotalApuestas!DF3,DF$5,0)))</f>
        <v>0</v>
      </c>
      <c r="DG8">
        <f ca="1">IF($B8=0,0,IF(DG$3=TotalApuestas!DG3,DG$5,0))</f>
        <v>0</v>
      </c>
      <c r="DH8">
        <f ca="1">IF($B8=0,0,IF(DH$3=TotalApuestas!DH3,DH$5,0))</f>
        <v>0</v>
      </c>
      <c r="DI8">
        <f ca="1">IF($B8=0,0,IF(AND(DG$3=TotalApuestas!DG3,Resultado!DH$3=TotalApuestas!DH3),Resultado!DI$5+VLOOKUP(DI$4&amp;"bonus",Aux!$W$1:$X$46,2,0),IF(DI$3=TotalApuestas!DI3,DI$5,0)))</f>
        <v>0</v>
      </c>
      <c r="DJ8">
        <f ca="1">IF($B8=0,0,IF(DJ$3=TotalApuestas!DJ3,DJ$5,0))</f>
        <v>0</v>
      </c>
      <c r="DK8">
        <f ca="1">IF($B8=0,0,IF(DK$3=TotalApuestas!DK3,DK$5,0))</f>
        <v>0</v>
      </c>
      <c r="DL8">
        <f ca="1">IF($B8=0,0,IF(AND(DJ$3=TotalApuestas!DJ3,Resultado!DK$3=TotalApuestas!DK3),Resultado!DL$5+VLOOKUP(DL$4&amp;"bonus",Aux!$W$1:$X$46,2,0),IF(DL$3=TotalApuestas!DL3,DL$5,0)))</f>
        <v>0</v>
      </c>
      <c r="DM8">
        <f ca="1">IF($B8=0,0,IF(DM$3=TotalApuestas!DM3,DM$5,0))</f>
        <v>0</v>
      </c>
      <c r="DN8">
        <f ca="1">IF($B8=0,0,IF(DN$3=TotalApuestas!DN3,DN$5,0))</f>
        <v>0</v>
      </c>
      <c r="DO8">
        <f ca="1">IF($B8=0,0,IF(AND(DM$3=TotalApuestas!DM3,Resultado!DN$3=TotalApuestas!DN3),Resultado!DO$5+VLOOKUP(DO$4&amp;"bonus",Aux!$W$1:$X$46,2,0),IF(DO$3=TotalApuestas!DO3,DO$5,0)))</f>
        <v>0</v>
      </c>
    </row>
    <row r="9" spans="2:119" x14ac:dyDescent="0.25">
      <c r="B9" t="str">
        <f>+TotalApuestas!B4</f>
        <v xml:space="preserve">  German Rodriguez</v>
      </c>
      <c r="E9">
        <f ca="1">IF($B9=0,0,IF(E$3=TotalApuestas!E4,E$5,0))</f>
        <v>0</v>
      </c>
      <c r="F9">
        <f ca="1">IF($B9=0,0,IF(F$3=TotalApuestas!F4,F$5,0))</f>
        <v>0</v>
      </c>
      <c r="G9">
        <f ca="1">IF($B9=0,0,IF(AND(E$3=TotalApuestas!E4,Resultado!F$3=TotalApuestas!F4),Resultado!G$5+VLOOKUP(G$4&amp;"bonus",Aux!$W$1:$X$46,2,0),IF(G$3=TotalApuestas!G4,G$5,0)))</f>
        <v>5</v>
      </c>
      <c r="H9">
        <f ca="1">IF($B9=0,0,IF(H$3=TotalApuestas!H4,H$5,0))</f>
        <v>0</v>
      </c>
      <c r="I9">
        <f ca="1">IF($B9=0,0,IF(I$3=TotalApuestas!I4,I$5,0))</f>
        <v>0</v>
      </c>
      <c r="J9">
        <f ca="1">IF($B9=0,0,IF(AND(H$3=TotalApuestas!H4,Resultado!I$3=TotalApuestas!I4),Resultado!J$5+VLOOKUP(J$4&amp;"bonus",Aux!$W$1:$X$46,2,0),IF(J$3=TotalApuestas!J4,J$5,0)))</f>
        <v>0</v>
      </c>
      <c r="K9">
        <f ca="1">IF($B9=0,0,IF(K$3=TotalApuestas!K4,K$5,0))</f>
        <v>0</v>
      </c>
      <c r="L9">
        <f ca="1">IF($B9=0,0,IF(L$3=TotalApuestas!L4,L$5,0))</f>
        <v>0</v>
      </c>
      <c r="M9">
        <f ca="1">IF($B9=0,0,IF(AND(K$3=TotalApuestas!K4,Resultado!L$3=TotalApuestas!L4),Resultado!M$5+VLOOKUP(M$4&amp;"bonus",Aux!$W$1:$X$46,2,0),IF(M$3=TotalApuestas!M4,M$5,0)))</f>
        <v>0</v>
      </c>
      <c r="N9">
        <f ca="1">IF($B9=0,0,IF(N$3=TotalApuestas!N4,N$5,0))</f>
        <v>0</v>
      </c>
      <c r="O9">
        <f ca="1">IF($B9=0,0,IF(O$3=TotalApuestas!O4,O$5,0))</f>
        <v>0</v>
      </c>
      <c r="P9">
        <f ca="1">IF($B9=0,0,IF(AND(N$3=TotalApuestas!N4,Resultado!O$3=TotalApuestas!O4),Resultado!P$5+VLOOKUP(P$4&amp;"bonus",Aux!$W$1:$X$46,2,0),IF(P$3=TotalApuestas!P4,P$5,0)))</f>
        <v>5</v>
      </c>
      <c r="Q9">
        <f ca="1">IF($B9=0,0,IF(Q$3=TotalApuestas!Q4,Q$5,0))</f>
        <v>0</v>
      </c>
      <c r="R9">
        <f ca="1">IF($B9=0,0,IF(R$3=TotalApuestas!R4,R$5,0))</f>
        <v>0</v>
      </c>
      <c r="S9">
        <f ca="1">IF($B9=0,0,IF(AND(Q$3=TotalApuestas!Q4,Resultado!R$3=TotalApuestas!R4),Resultado!S$5+VLOOKUP(S$4&amp;"bonus",Aux!$W$1:$X$46,2,0),IF(S$3=TotalApuestas!S4,S$5,0)))</f>
        <v>5</v>
      </c>
      <c r="T9">
        <f ca="1">IF($B9=0,0,IF(T$3=TotalApuestas!T4,T$5,0))</f>
        <v>0</v>
      </c>
      <c r="U9">
        <f ca="1">IF($B9=0,0,IF(U$3=TotalApuestas!U4,U$5,0))</f>
        <v>0</v>
      </c>
      <c r="V9">
        <f ca="1">IF($B9=0,0,IF(AND(T$3=TotalApuestas!T4,Resultado!U$3=TotalApuestas!U4),Resultado!V$5+VLOOKUP(V$4&amp;"bonus",Aux!$W$1:$X$46,2,0),IF(V$3=TotalApuestas!V4,V$5,0)))</f>
        <v>5</v>
      </c>
      <c r="W9">
        <f ca="1">IF($B9=0,0,IF(W$3=TotalApuestas!W4,W$5,0))</f>
        <v>0</v>
      </c>
      <c r="X9">
        <f ca="1">IF($B9=0,0,IF(X$3=TotalApuestas!X4,X$5,0))</f>
        <v>0</v>
      </c>
      <c r="Y9">
        <f ca="1">IF($B9=0,0,IF(AND(W$3=TotalApuestas!W4,Resultado!X$3=TotalApuestas!X4),Resultado!Y$5+VLOOKUP(Y$4&amp;"bonus",Aux!$W$1:$X$46,2,0),IF(Y$3=TotalApuestas!Y4,Y$5,0)))</f>
        <v>10</v>
      </c>
      <c r="Z9">
        <f ca="1">IF($B9=0,0,IF(Z$3=TotalApuestas!Z4,Z$5,0))</f>
        <v>0</v>
      </c>
      <c r="AA9">
        <f ca="1">IF($B9=0,0,IF(AA$3=TotalApuestas!AA4,AA$5,0))</f>
        <v>0</v>
      </c>
      <c r="AB9">
        <f ca="1">IF($B9=0,0,IF(AND(Z$3=TotalApuestas!Z4,Resultado!AA$3=TotalApuestas!AA4),Resultado!AB$5+VLOOKUP(AB$4&amp;"bonus",Aux!$W$1:$X$46,2,0),IF(AB$3=TotalApuestas!AB4,AB$5,0)))</f>
        <v>0</v>
      </c>
      <c r="AC9">
        <f ca="1">IF($B9=0,0,IF(AC$3=TotalApuestas!AC4,AC$5,0))</f>
        <v>0</v>
      </c>
      <c r="AD9">
        <f ca="1">IF($B9=0,0,IF(AD$3=TotalApuestas!AD4,AD$5,0))</f>
        <v>0</v>
      </c>
      <c r="AE9">
        <f ca="1">IF($B9=0,0,IF(AND(AC$3=TotalApuestas!AC4,Resultado!AD$3=TotalApuestas!AD4),Resultado!AE$5+VLOOKUP(AE$4&amp;"bonus",Aux!$W$1:$X$46,2,0),IF(AE$3=TotalApuestas!AE4,AE$5,0)))</f>
        <v>10</v>
      </c>
      <c r="AF9">
        <f ca="1">IF($B9=0,0,IF(AF$3=TotalApuestas!AF4,AF$5,0))</f>
        <v>0</v>
      </c>
      <c r="AG9">
        <f ca="1">IF($B9=0,0,IF(AG$3=TotalApuestas!AG4,AG$5,0))</f>
        <v>0</v>
      </c>
      <c r="AH9">
        <f ca="1">IF($B9=0,0,IF(AND(AF$3=TotalApuestas!AF4,Resultado!AG$3=TotalApuestas!AG4),Resultado!AH$5+VLOOKUP(AH$4&amp;"bonus",Aux!$W$1:$X$46,2,0),IF(AH$3=TotalApuestas!AH4,AH$5,0)))</f>
        <v>5</v>
      </c>
      <c r="AI9">
        <f ca="1">IF($B9=0,0,IF(AI$3=TotalApuestas!AI4,AI$5,0))</f>
        <v>0</v>
      </c>
      <c r="AJ9">
        <f ca="1">IF($B9=0,0,IF(AJ$3=TotalApuestas!AJ4,AJ$5,0))</f>
        <v>0</v>
      </c>
      <c r="AK9">
        <f ca="1">IF($B9=0,0,IF(AND(AI$3=TotalApuestas!AI4,Resultado!AJ$3=TotalApuestas!AJ4),Resultado!AK$5+VLOOKUP(AK$4&amp;"bonus",Aux!$W$1:$X$46,2,0),IF(AK$3=TotalApuestas!AK4,AK$5,0)))</f>
        <v>5</v>
      </c>
      <c r="AL9">
        <f ca="1">IF($B9=0,0,IF(AL$3=TotalApuestas!AL4,AL$5,0))</f>
        <v>0</v>
      </c>
      <c r="AM9">
        <f ca="1">IF($B9=0,0,IF(AM$3=TotalApuestas!AM4,AM$5,0))</f>
        <v>0</v>
      </c>
      <c r="AN9">
        <f ca="1">IF($B9=0,0,IF(AND(AL$3=TotalApuestas!AL4,Resultado!AM$3=TotalApuestas!AM4),Resultado!AN$5+VLOOKUP(AN$4&amp;"bonus",Aux!$W$1:$X$46,2,0),IF(AN$3=TotalApuestas!AN4,AN$5,0)))</f>
        <v>5</v>
      </c>
      <c r="AO9">
        <f ca="1">IF($B9=0,0,IF(AO$3=TotalApuestas!AO4,AO$5,0))</f>
        <v>0</v>
      </c>
      <c r="AP9">
        <f ca="1">IF($B9=0,0,IF(AP$3=TotalApuestas!AP4,AP$5,0))</f>
        <v>0</v>
      </c>
      <c r="AQ9">
        <f ca="1">IF($B9=0,0,IF(AND(AO$3=TotalApuestas!AO4,Resultado!AP$3=TotalApuestas!AP4),Resultado!AQ$5+VLOOKUP(AQ$4&amp;"bonus",Aux!$W$1:$X$46,2,0),IF(AQ$3=TotalApuestas!AQ4,AQ$5,0)))</f>
        <v>0</v>
      </c>
      <c r="AR9">
        <f ca="1">IF($B9=0,0,IF(AR$3=TotalApuestas!AR4,AR$5,0))</f>
        <v>0</v>
      </c>
      <c r="AS9">
        <f ca="1">IF($B9=0,0,IF(AS$3=TotalApuestas!AS4,AS$5,0))</f>
        <v>0</v>
      </c>
      <c r="AT9">
        <f ca="1">IF($B9=0,0,IF(AND(AR$3=TotalApuestas!AR4,Resultado!AS$3=TotalApuestas!AS4),Resultado!AT$5+VLOOKUP(AT$4&amp;"bonus",Aux!$W$1:$X$46,2,0),IF(AT$3=TotalApuestas!AT4,AT$5,0)))</f>
        <v>0</v>
      </c>
      <c r="AU9">
        <f ca="1">IF($B9=0,0,IF(AU$3=TotalApuestas!AU4,AU$5,0))</f>
        <v>0</v>
      </c>
      <c r="AV9">
        <f ca="1">IF($B9=0,0,IF(AV$3=TotalApuestas!AV4,AV$5,0))</f>
        <v>0</v>
      </c>
      <c r="AW9">
        <f ca="1">IF($B9=0,0,IF(AND(AU$3=TotalApuestas!AU4,Resultado!AV$3=TotalApuestas!AV4),Resultado!AW$5+VLOOKUP(AW$4&amp;"bonus",Aux!$W$1:$X$46,2,0),IF(AW$3=TotalApuestas!AW4,AW$5,0)))</f>
        <v>0</v>
      </c>
      <c r="AX9">
        <f ca="1">IF($B9=0,0,IF(AX$3=TotalApuestas!AX4,AX$5,0))</f>
        <v>0</v>
      </c>
      <c r="AY9">
        <f ca="1">IF($B9=0,0,IF(AY$3=TotalApuestas!AY4,AY$5,0))</f>
        <v>0</v>
      </c>
      <c r="AZ9">
        <f ca="1">IF($B9=0,0,IF(AND(AX$3=TotalApuestas!AX4,Resultado!AY$3=TotalApuestas!AY4),Resultado!AZ$5+VLOOKUP(AZ$4&amp;"bonus",Aux!$W$1:$X$46,2,0),IF(AZ$3=TotalApuestas!AZ4,AZ$5,0)))</f>
        <v>0</v>
      </c>
      <c r="BA9">
        <f ca="1">IF($B9=0,0,IF(BA$3=TotalApuestas!BA4,BA$5,0))</f>
        <v>0</v>
      </c>
      <c r="BB9">
        <f ca="1">IF($B9=0,0,IF(BB$3=TotalApuestas!BB4,BB$5,0))</f>
        <v>0</v>
      </c>
      <c r="BC9">
        <f ca="1">IF($B9=0,0,IF(AND(BA$3=TotalApuestas!BA4,Resultado!BB$3=TotalApuestas!BB4),Resultado!BC$5+VLOOKUP(BC$4&amp;"bonus",Aux!$W$1:$X$46,2,0),IF(BC$3=TotalApuestas!BC4,BC$5,0)))</f>
        <v>0</v>
      </c>
      <c r="BD9">
        <f ca="1">IF($B9=0,0,IF(BD$3=TotalApuestas!BD4,BD$5,0))</f>
        <v>0</v>
      </c>
      <c r="BE9">
        <f ca="1">IF($B9=0,0,IF(BE$3=TotalApuestas!BE4,BE$5,0))</f>
        <v>0</v>
      </c>
      <c r="BF9">
        <f ca="1">IF($B9=0,0,IF(AND(BD$3=TotalApuestas!BD4,Resultado!BE$3=TotalApuestas!BE4),Resultado!BF$5+VLOOKUP(BF$4&amp;"bonus",Aux!$W$1:$X$46,2,0),IF(BF$3=TotalApuestas!BF4,BF$5,0)))</f>
        <v>0</v>
      </c>
      <c r="BG9">
        <f ca="1">IF($B9=0,0,IF(BG$3=TotalApuestas!BG4,BG$5,0))</f>
        <v>0</v>
      </c>
      <c r="BH9">
        <f ca="1">IF($B9=0,0,IF(BH$3=TotalApuestas!BH4,BH$5,0))</f>
        <v>0</v>
      </c>
      <c r="BI9">
        <f ca="1">IF($B9=0,0,IF(AND(BG$3=TotalApuestas!BG4,Resultado!BH$3=TotalApuestas!BH4),Resultado!BI$5+VLOOKUP(BI$4&amp;"bonus",Aux!$W$1:$X$46,2,0),IF(BI$3=TotalApuestas!BI4,BI$5,0)))</f>
        <v>0</v>
      </c>
      <c r="BJ9">
        <f ca="1">IF($B9=0,0,IF(BJ$3=TotalApuestas!BJ4,BJ$5,0))</f>
        <v>0</v>
      </c>
      <c r="BK9">
        <f ca="1">IF($B9=0,0,IF(BK$3=TotalApuestas!BK4,BK$5,0))</f>
        <v>0</v>
      </c>
      <c r="BL9">
        <f ca="1">IF($B9=0,0,IF(AND(BJ$3=TotalApuestas!BJ4,Resultado!BK$3=TotalApuestas!BK4),Resultado!BL$5+VLOOKUP(BL$4&amp;"bonus",Aux!$W$1:$X$46,2,0),IF(BL$3=TotalApuestas!BL4,BL$5,0)))</f>
        <v>0</v>
      </c>
      <c r="BM9">
        <f ca="1">IF($B9=0,0,IF(BM$3=TotalApuestas!BM4,BM$5,0))</f>
        <v>0</v>
      </c>
      <c r="BN9">
        <f ca="1">IF($B9=0,0,IF(BN$3=TotalApuestas!BN4,BN$5,0))</f>
        <v>0</v>
      </c>
      <c r="BO9">
        <f ca="1">IF($B9=0,0,IF(AND(BM$3=TotalApuestas!BM4,Resultado!BN$3=TotalApuestas!BN4),Resultado!BO$5+VLOOKUP(BO$4&amp;"bonus",Aux!$W$1:$X$46,2,0),IF(BO$3=TotalApuestas!BO4,BO$5,0)))</f>
        <v>0</v>
      </c>
      <c r="BP9">
        <f ca="1">IF($B9=0,0,IF(BP$3=TotalApuestas!BP4,BP$5,0))</f>
        <v>0</v>
      </c>
      <c r="BQ9">
        <f ca="1">IF($B9=0,0,IF(BQ$3=TotalApuestas!BQ4,BQ$5,0))</f>
        <v>0</v>
      </c>
      <c r="BR9">
        <f ca="1">IF($B9=0,0,IF(AND(BP$3=TotalApuestas!BP4,Resultado!BQ$3=TotalApuestas!BQ4),Resultado!BR$5+VLOOKUP(BR$4&amp;"bonus",Aux!$W$1:$X$46,2,0),IF(BR$3=TotalApuestas!BR4,BR$5,0)))</f>
        <v>0</v>
      </c>
      <c r="BS9">
        <f ca="1">IF($B9=0,0,IF(BS$3=TotalApuestas!BS4,BS$5,0))</f>
        <v>0</v>
      </c>
      <c r="BT9">
        <f ca="1">IF($B9=0,0,IF(BT$3=TotalApuestas!BT4,BT$5,0))</f>
        <v>0</v>
      </c>
      <c r="BU9">
        <f ca="1">IF($B9=0,0,IF(AND(BS$3=TotalApuestas!BS4,Resultado!BT$3=TotalApuestas!BT4),Resultado!BU$5+VLOOKUP(BU$4&amp;"bonus",Aux!$W$1:$X$46,2,0),IF(BU$3=TotalApuestas!BU4,BU$5,0)))</f>
        <v>0</v>
      </c>
      <c r="BV9">
        <f ca="1">IF($B9=0,0,IF(BV$3=TotalApuestas!BV4,BV$5,0))</f>
        <v>0</v>
      </c>
      <c r="BW9">
        <f ca="1">IF($B9=0,0,IF(BW$3=TotalApuestas!BW4,BW$5,0))</f>
        <v>0</v>
      </c>
      <c r="BX9">
        <f ca="1">IF($B9=0,0,IF(AND(BV$3=TotalApuestas!BV4,Resultado!BW$3=TotalApuestas!BW4),Resultado!BX$5+VLOOKUP(BX$4&amp;"bonus",Aux!$W$1:$X$46,2,0),IF(BX$3=TotalApuestas!BX4,BX$5,0)))</f>
        <v>0</v>
      </c>
      <c r="BY9">
        <f ca="1">IF($B9=0,0,IF(BY$3=TotalApuestas!BY4,BY$5,0))</f>
        <v>0</v>
      </c>
      <c r="BZ9">
        <f ca="1">IF($B9=0,0,IF(BZ$3=TotalApuestas!BZ4,BZ$5,0))</f>
        <v>0</v>
      </c>
      <c r="CA9">
        <f ca="1">IF($B9=0,0,IF(CA$3=TotalApuestas!CA4,CA$5,0))</f>
        <v>0</v>
      </c>
      <c r="CB9">
        <f ca="1">IF($B9=0,0,IF(CB$3=TotalApuestas!CB4,CB$5,0))</f>
        <v>0</v>
      </c>
      <c r="CC9">
        <f ca="1">IF($B9=0,0,IF(COUNTIF($CC$3:$CJ$3,TotalApuestas!CC4)=1,CC$5,0))</f>
        <v>0</v>
      </c>
      <c r="CD9">
        <f ca="1">IF($B9=0,0,IF(COUNTIF($CC$3:$CJ$3,TotalApuestas!CD4)=1,CD$5,0))</f>
        <v>0</v>
      </c>
      <c r="CE9">
        <f ca="1">IF($B9=0,0,IF(COUNTIF($CC$3:$CJ$3,TotalApuestas!CE4)=1,CE$5,0))</f>
        <v>0</v>
      </c>
      <c r="CF9">
        <f ca="1">IF($B9=0,0,IF(COUNTIF($CC$3:$CJ$3,TotalApuestas!CF4)=1,CF$5,0))</f>
        <v>0</v>
      </c>
      <c r="CG9">
        <f ca="1">IF($B9=0,0,IF(COUNTIF($CC$3:$CJ$3,TotalApuestas!CG4)=1,CG$5,0))</f>
        <v>0</v>
      </c>
      <c r="CH9">
        <f ca="1">IF($B9=0,0,IF(COUNTIF($CC$3:$CJ$3,TotalApuestas!CH4)=1,CH$5,0))</f>
        <v>0</v>
      </c>
      <c r="CI9">
        <f ca="1">IF($B9=0,0,IF(COUNTIF($CC$3:$CJ$3,TotalApuestas!CI4)=1,CI$5,0))</f>
        <v>0</v>
      </c>
      <c r="CJ9">
        <f ca="1">IF($B9=0,0,IF(COUNTIF($CC$3:$CJ$3,TotalApuestas!CJ4)=1,CJ$5,0))</f>
        <v>0</v>
      </c>
      <c r="CK9">
        <f>IF($B9=0,0,IF(COUNTIF($CK$3:$CN$3,TotalApuestas!CK4)=1,CK$5,0))</f>
        <v>0</v>
      </c>
      <c r="CL9">
        <f>IF($B9=0,0,IF(COUNTIF($CK$3:$CN$3,TotalApuestas!CL4)=1,CL$5,0))</f>
        <v>0</v>
      </c>
      <c r="CM9">
        <f>IF($B9=0,0,IF(COUNTIF($CK$3:$CN$3,TotalApuestas!CM4)=1,CM$5,0))</f>
        <v>0</v>
      </c>
      <c r="CN9">
        <f>IF($B9=0,0,IF(COUNTIF($CK$3:$CN$3,TotalApuestas!CN4)=1,CN$5,0))</f>
        <v>0</v>
      </c>
      <c r="CO9">
        <f>IF($B9=0,0,IF(COUNTIF($CO$3:$CP$3,TotalApuestas!CO4)=1,CO$5,0))</f>
        <v>0</v>
      </c>
      <c r="CP9">
        <f>IF($B9=0,0,IF(COUNTIF($CO$3:$CP$3,TotalApuestas!CP4)=1,CP$5,0))</f>
        <v>0</v>
      </c>
      <c r="CQ9">
        <f>IF($B9=0,0,IF(CQ$3=TotalApuestas!CQ4,CQ$5,0))</f>
        <v>0</v>
      </c>
      <c r="CR9">
        <f ca="1">IF($B9=0,0,IF(CR$3=TotalApuestas!CR4,CR$5,0))</f>
        <v>0</v>
      </c>
      <c r="CS9">
        <f ca="1">IF($B9=0,0,IF(CS$3=TotalApuestas!CS4,CS$5,0))</f>
        <v>0</v>
      </c>
      <c r="CT9">
        <f ca="1">IF($B9=0,0,IF(AND(CR$3=TotalApuestas!CR4,Resultado!CS$3=TotalApuestas!CS4),Resultado!CT$5+VLOOKUP(CT$4&amp;"bonus",Aux!$W$1:$X$46,2,0),IF(CT$3=TotalApuestas!CT4,CT$5,0)))</f>
        <v>0</v>
      </c>
      <c r="CU9">
        <f ca="1">IF($B9=0,0,IF(CU$3=TotalApuestas!CU4,CU$5,0))</f>
        <v>0</v>
      </c>
      <c r="CV9">
        <f ca="1">IF($B9=0,0,IF(CV$3=TotalApuestas!CV4,CV$5,0))</f>
        <v>0</v>
      </c>
      <c r="CW9">
        <f ca="1">IF($B9=0,0,IF(AND(CU$3=TotalApuestas!CU4,Resultado!CV$3=TotalApuestas!CV4),Resultado!CW$5+VLOOKUP(CW$4&amp;"bonus",Aux!$W$1:$X$46,2,0),IF(CW$3=TotalApuestas!CW4,CW$5,0)))</f>
        <v>0</v>
      </c>
      <c r="CX9">
        <f ca="1">IF($B9=0,0,IF(CX$3=TotalApuestas!CX4,CX$5,0))</f>
        <v>0</v>
      </c>
      <c r="CY9">
        <f ca="1">IF($B9=0,0,IF(CY$3=TotalApuestas!CY4,CY$5,0))</f>
        <v>0</v>
      </c>
      <c r="CZ9">
        <f ca="1">IF($B9=0,0,IF(AND(CX$3=TotalApuestas!CX4,Resultado!CY$3=TotalApuestas!CY4),Resultado!CZ$5+VLOOKUP(CZ$4&amp;"bonus",Aux!$W$1:$X$46,2,0),IF(CZ$3=TotalApuestas!CZ4,CZ$5,0)))</f>
        <v>0</v>
      </c>
      <c r="DA9">
        <f ca="1">IF($B9=0,0,IF(DA$3=TotalApuestas!DA4,DA$5,0))</f>
        <v>0</v>
      </c>
      <c r="DB9">
        <f ca="1">IF($B9=0,0,IF(DB$3=TotalApuestas!DB4,DB$5,0))</f>
        <v>0</v>
      </c>
      <c r="DC9">
        <f ca="1">IF($B9=0,0,IF(AND(DA$3=TotalApuestas!DA4,Resultado!DB$3=TotalApuestas!DB4),Resultado!DC$5+VLOOKUP(DC$4&amp;"bonus",Aux!$W$1:$X$46,2,0),IF(DC$3=TotalApuestas!DC4,DC$5,0)))</f>
        <v>0</v>
      </c>
      <c r="DD9">
        <f ca="1">IF($B9=0,0,IF(DD$3=TotalApuestas!DD4,DD$5,0))</f>
        <v>0</v>
      </c>
      <c r="DE9">
        <f ca="1">IF($B9=0,0,IF(DE$3=TotalApuestas!DE4,DE$5,0))</f>
        <v>0</v>
      </c>
      <c r="DF9">
        <f ca="1">IF($B9=0,0,IF(AND(DD$3=TotalApuestas!DD4,Resultado!DE$3=TotalApuestas!DE4),Resultado!DF$5+VLOOKUP(DF$4&amp;"bonus",Aux!$W$1:$X$46,2,0),IF(DF$3=TotalApuestas!DF4,DF$5,0)))</f>
        <v>0</v>
      </c>
      <c r="DG9">
        <f ca="1">IF($B9=0,0,IF(DG$3=TotalApuestas!DG4,DG$5,0))</f>
        <v>0</v>
      </c>
      <c r="DH9">
        <f ca="1">IF($B9=0,0,IF(DH$3=TotalApuestas!DH4,DH$5,0))</f>
        <v>0</v>
      </c>
      <c r="DI9">
        <f ca="1">IF($B9=0,0,IF(AND(DG$3=TotalApuestas!DG4,Resultado!DH$3=TotalApuestas!DH4),Resultado!DI$5+VLOOKUP(DI$4&amp;"bonus",Aux!$W$1:$X$46,2,0),IF(DI$3=TotalApuestas!DI4,DI$5,0)))</f>
        <v>0</v>
      </c>
      <c r="DJ9">
        <f ca="1">IF($B9=0,0,IF(DJ$3=TotalApuestas!DJ4,DJ$5,0))</f>
        <v>0</v>
      </c>
      <c r="DK9">
        <f ca="1">IF($B9=0,0,IF(DK$3=TotalApuestas!DK4,DK$5,0))</f>
        <v>0</v>
      </c>
      <c r="DL9">
        <f ca="1">IF($B9=0,0,IF(AND(DJ$3=TotalApuestas!DJ4,Resultado!DK$3=TotalApuestas!DK4),Resultado!DL$5+VLOOKUP(DL$4&amp;"bonus",Aux!$W$1:$X$46,2,0),IF(DL$3=TotalApuestas!DL4,DL$5,0)))</f>
        <v>0</v>
      </c>
      <c r="DM9">
        <f ca="1">IF($B9=0,0,IF(DM$3=TotalApuestas!DM4,DM$5,0))</f>
        <v>0</v>
      </c>
      <c r="DN9">
        <f ca="1">IF($B9=0,0,IF(DN$3=TotalApuestas!DN4,DN$5,0))</f>
        <v>0</v>
      </c>
      <c r="DO9">
        <f ca="1">IF($B9=0,0,IF(AND(DM$3=TotalApuestas!DM4,Resultado!DN$3=TotalApuestas!DN4),Resultado!DO$5+VLOOKUP(DO$4&amp;"bonus",Aux!$W$1:$X$46,2,0),IF(DO$3=TotalApuestas!DO4,DO$5,0)))</f>
        <v>0</v>
      </c>
    </row>
    <row r="10" spans="2:119" x14ac:dyDescent="0.25">
      <c r="B10" t="str">
        <f>+TotalApuestas!B5</f>
        <v>ISAAC BERMUDEZ</v>
      </c>
      <c r="E10">
        <f ca="1">IF($B10=0,0,IF(E$3=TotalApuestas!E5,E$5,0))</f>
        <v>0</v>
      </c>
      <c r="F10">
        <f ca="1">IF($B10=0,0,IF(F$3=TotalApuestas!F5,F$5,0))</f>
        <v>0</v>
      </c>
      <c r="G10">
        <f ca="1">IF($B10=0,0,IF(AND(E$3=TotalApuestas!E5,Resultado!F$3=TotalApuestas!F5),Resultado!G$5+VLOOKUP(G$4&amp;"bonus",Aux!$W$1:$X$46,2,0),IF(G$3=TotalApuestas!G5,G$5,0)))</f>
        <v>10</v>
      </c>
      <c r="H10">
        <f ca="1">IF($B10=0,0,IF(H$3=TotalApuestas!H5,H$5,0))</f>
        <v>0</v>
      </c>
      <c r="I10">
        <f ca="1">IF($B10=0,0,IF(I$3=TotalApuestas!I5,I$5,0))</f>
        <v>0</v>
      </c>
      <c r="J10">
        <f ca="1">IF($B10=0,0,IF(AND(H$3=TotalApuestas!H5,Resultado!I$3=TotalApuestas!I5),Resultado!J$5+VLOOKUP(J$4&amp;"bonus",Aux!$W$1:$X$46,2,0),IF(J$3=TotalApuestas!J5,J$5,0)))</f>
        <v>0</v>
      </c>
      <c r="K10">
        <f ca="1">IF($B10=0,0,IF(K$3=TotalApuestas!K5,K$5,0))</f>
        <v>0</v>
      </c>
      <c r="L10">
        <f ca="1">IF($B10=0,0,IF(L$3=TotalApuestas!L5,L$5,0))</f>
        <v>0</v>
      </c>
      <c r="M10">
        <f ca="1">IF($B10=0,0,IF(AND(K$3=TotalApuestas!K5,Resultado!L$3=TotalApuestas!L5),Resultado!M$5+VLOOKUP(M$4&amp;"bonus",Aux!$W$1:$X$46,2,0),IF(M$3=TotalApuestas!M5,M$5,0)))</f>
        <v>5</v>
      </c>
      <c r="N10">
        <f ca="1">IF($B10=0,0,IF(N$3=TotalApuestas!N5,N$5,0))</f>
        <v>0</v>
      </c>
      <c r="O10">
        <f ca="1">IF($B10=0,0,IF(O$3=TotalApuestas!O5,O$5,0))</f>
        <v>0</v>
      </c>
      <c r="P10">
        <f ca="1">IF($B10=0,0,IF(AND(N$3=TotalApuestas!N5,Resultado!O$3=TotalApuestas!O5),Resultado!P$5+VLOOKUP(P$4&amp;"bonus",Aux!$W$1:$X$46,2,0),IF(P$3=TotalApuestas!P5,P$5,0)))</f>
        <v>0</v>
      </c>
      <c r="Q10">
        <f ca="1">IF($B10=0,0,IF(Q$3=TotalApuestas!Q5,Q$5,0))</f>
        <v>0</v>
      </c>
      <c r="R10">
        <f ca="1">IF($B10=0,0,IF(R$3=TotalApuestas!R5,R$5,0))</f>
        <v>0</v>
      </c>
      <c r="S10">
        <f ca="1">IF($B10=0,0,IF(AND(Q$3=TotalApuestas!Q5,Resultado!R$3=TotalApuestas!R5),Resultado!S$5+VLOOKUP(S$4&amp;"bonus",Aux!$W$1:$X$46,2,0),IF(S$3=TotalApuestas!S5,S$5,0)))</f>
        <v>5</v>
      </c>
      <c r="T10">
        <f ca="1">IF($B10=0,0,IF(T$3=TotalApuestas!T5,T$5,0))</f>
        <v>0</v>
      </c>
      <c r="U10">
        <f ca="1">IF($B10=0,0,IF(U$3=TotalApuestas!U5,U$5,0))</f>
        <v>0</v>
      </c>
      <c r="V10">
        <f ca="1">IF($B10=0,0,IF(AND(T$3=TotalApuestas!T5,Resultado!U$3=TotalApuestas!U5),Resultado!V$5+VLOOKUP(V$4&amp;"bonus",Aux!$W$1:$X$46,2,0),IF(V$3=TotalApuestas!V5,V$5,0)))</f>
        <v>5</v>
      </c>
      <c r="W10">
        <f ca="1">IF($B10=0,0,IF(W$3=TotalApuestas!W5,W$5,0))</f>
        <v>0</v>
      </c>
      <c r="X10">
        <f ca="1">IF($B10=0,0,IF(X$3=TotalApuestas!X5,X$5,0))</f>
        <v>0</v>
      </c>
      <c r="Y10">
        <f ca="1">IF($B10=0,0,IF(AND(W$3=TotalApuestas!W5,Resultado!X$3=TotalApuestas!X5),Resultado!Y$5+VLOOKUP(Y$4&amp;"bonus",Aux!$W$1:$X$46,2,0),IF(Y$3=TotalApuestas!Y5,Y$5,0)))</f>
        <v>5</v>
      </c>
      <c r="Z10">
        <f ca="1">IF($B10=0,0,IF(Z$3=TotalApuestas!Z5,Z$5,0))</f>
        <v>0</v>
      </c>
      <c r="AA10">
        <f ca="1">IF($B10=0,0,IF(AA$3=TotalApuestas!AA5,AA$5,0))</f>
        <v>0</v>
      </c>
      <c r="AB10">
        <f ca="1">IF($B10=0,0,IF(AND(Z$3=TotalApuestas!Z5,Resultado!AA$3=TotalApuestas!AA5),Resultado!AB$5+VLOOKUP(AB$4&amp;"bonus",Aux!$W$1:$X$46,2,0),IF(AB$3=TotalApuestas!AB5,AB$5,0)))</f>
        <v>0</v>
      </c>
      <c r="AC10">
        <f ca="1">IF($B10=0,0,IF(AC$3=TotalApuestas!AC5,AC$5,0))</f>
        <v>0</v>
      </c>
      <c r="AD10">
        <f ca="1">IF($B10=0,0,IF(AD$3=TotalApuestas!AD5,AD$5,0))</f>
        <v>0</v>
      </c>
      <c r="AE10">
        <f ca="1">IF($B10=0,0,IF(AND(AC$3=TotalApuestas!AC5,Resultado!AD$3=TotalApuestas!AD5),Resultado!AE$5+VLOOKUP(AE$4&amp;"bonus",Aux!$W$1:$X$46,2,0),IF(AE$3=TotalApuestas!AE5,AE$5,0)))</f>
        <v>0</v>
      </c>
      <c r="AF10">
        <f ca="1">IF($B10=0,0,IF(AF$3=TotalApuestas!AF5,AF$5,0))</f>
        <v>0</v>
      </c>
      <c r="AG10">
        <f ca="1">IF($B10=0,0,IF(AG$3=TotalApuestas!AG5,AG$5,0))</f>
        <v>0</v>
      </c>
      <c r="AH10">
        <f ca="1">IF($B10=0,0,IF(AND(AF$3=TotalApuestas!AF5,Resultado!AG$3=TotalApuestas!AG5),Resultado!AH$5+VLOOKUP(AH$4&amp;"bonus",Aux!$W$1:$X$46,2,0),IF(AH$3=TotalApuestas!AH5,AH$5,0)))</f>
        <v>5</v>
      </c>
      <c r="AI10">
        <f ca="1">IF($B10=0,0,IF(AI$3=TotalApuestas!AI5,AI$5,0))</f>
        <v>0</v>
      </c>
      <c r="AJ10">
        <f ca="1">IF($B10=0,0,IF(AJ$3=TotalApuestas!AJ5,AJ$5,0))</f>
        <v>0</v>
      </c>
      <c r="AK10">
        <f ca="1">IF($B10=0,0,IF(AND(AI$3=TotalApuestas!AI5,Resultado!AJ$3=TotalApuestas!AJ5),Resultado!AK$5+VLOOKUP(AK$4&amp;"bonus",Aux!$W$1:$X$46,2,0),IF(AK$3=TotalApuestas!AK5,AK$5,0)))</f>
        <v>5</v>
      </c>
      <c r="AL10">
        <f ca="1">IF($B10=0,0,IF(AL$3=TotalApuestas!AL5,AL$5,0))</f>
        <v>0</v>
      </c>
      <c r="AM10">
        <f ca="1">IF($B10=0,0,IF(AM$3=TotalApuestas!AM5,AM$5,0))</f>
        <v>0</v>
      </c>
      <c r="AN10">
        <f ca="1">IF($B10=0,0,IF(AND(AL$3=TotalApuestas!AL5,Resultado!AM$3=TotalApuestas!AM5),Resultado!AN$5+VLOOKUP(AN$4&amp;"bonus",Aux!$W$1:$X$46,2,0),IF(AN$3=TotalApuestas!AN5,AN$5,0)))</f>
        <v>10</v>
      </c>
      <c r="AO10">
        <f ca="1">IF($B10=0,0,IF(AO$3=TotalApuestas!AO5,AO$5,0))</f>
        <v>0</v>
      </c>
      <c r="AP10">
        <f ca="1">IF($B10=0,0,IF(AP$3=TotalApuestas!AP5,AP$5,0))</f>
        <v>0</v>
      </c>
      <c r="AQ10">
        <f ca="1">IF($B10=0,0,IF(AND(AO$3=TotalApuestas!AO5,Resultado!AP$3=TotalApuestas!AP5),Resultado!AQ$5+VLOOKUP(AQ$4&amp;"bonus",Aux!$W$1:$X$46,2,0),IF(AQ$3=TotalApuestas!AQ5,AQ$5,0)))</f>
        <v>0</v>
      </c>
      <c r="AR10">
        <f ca="1">IF($B10=0,0,IF(AR$3=TotalApuestas!AR5,AR$5,0))</f>
        <v>0</v>
      </c>
      <c r="AS10">
        <f ca="1">IF($B10=0,0,IF(AS$3=TotalApuestas!AS5,AS$5,0))</f>
        <v>0</v>
      </c>
      <c r="AT10">
        <f ca="1">IF($B10=0,0,IF(AND(AR$3=TotalApuestas!AR5,Resultado!AS$3=TotalApuestas!AS5),Resultado!AT$5+VLOOKUP(AT$4&amp;"bonus",Aux!$W$1:$X$46,2,0),IF(AT$3=TotalApuestas!AT5,AT$5,0)))</f>
        <v>0</v>
      </c>
      <c r="AU10">
        <f ca="1">IF($B10=0,0,IF(AU$3=TotalApuestas!AU5,AU$5,0))</f>
        <v>0</v>
      </c>
      <c r="AV10">
        <f ca="1">IF($B10=0,0,IF(AV$3=TotalApuestas!AV5,AV$5,0))</f>
        <v>0</v>
      </c>
      <c r="AW10">
        <f ca="1">IF($B10=0,0,IF(AND(AU$3=TotalApuestas!AU5,Resultado!AV$3=TotalApuestas!AV5),Resultado!AW$5+VLOOKUP(AW$4&amp;"bonus",Aux!$W$1:$X$46,2,0),IF(AW$3=TotalApuestas!AW5,AW$5,0)))</f>
        <v>0</v>
      </c>
      <c r="AX10">
        <f ca="1">IF($B10=0,0,IF(AX$3=TotalApuestas!AX5,AX$5,0))</f>
        <v>0</v>
      </c>
      <c r="AY10">
        <f ca="1">IF($B10=0,0,IF(AY$3=TotalApuestas!AY5,AY$5,0))</f>
        <v>0</v>
      </c>
      <c r="AZ10">
        <f ca="1">IF($B10=0,0,IF(AND(AX$3=TotalApuestas!AX5,Resultado!AY$3=TotalApuestas!AY5),Resultado!AZ$5+VLOOKUP(AZ$4&amp;"bonus",Aux!$W$1:$X$46,2,0),IF(AZ$3=TotalApuestas!AZ5,AZ$5,0)))</f>
        <v>0</v>
      </c>
      <c r="BA10">
        <f ca="1">IF($B10=0,0,IF(BA$3=TotalApuestas!BA5,BA$5,0))</f>
        <v>0</v>
      </c>
      <c r="BB10">
        <f ca="1">IF($B10=0,0,IF(BB$3=TotalApuestas!BB5,BB$5,0))</f>
        <v>0</v>
      </c>
      <c r="BC10">
        <f ca="1">IF($B10=0,0,IF(AND(BA$3=TotalApuestas!BA5,Resultado!BB$3=TotalApuestas!BB5),Resultado!BC$5+VLOOKUP(BC$4&amp;"bonus",Aux!$W$1:$X$46,2,0),IF(BC$3=TotalApuestas!BC5,BC$5,0)))</f>
        <v>0</v>
      </c>
      <c r="BD10">
        <f ca="1">IF($B10=0,0,IF(BD$3=TotalApuestas!BD5,BD$5,0))</f>
        <v>0</v>
      </c>
      <c r="BE10">
        <f ca="1">IF($B10=0,0,IF(BE$3=TotalApuestas!BE5,BE$5,0))</f>
        <v>0</v>
      </c>
      <c r="BF10">
        <f ca="1">IF($B10=0,0,IF(AND(BD$3=TotalApuestas!BD5,Resultado!BE$3=TotalApuestas!BE5),Resultado!BF$5+VLOOKUP(BF$4&amp;"bonus",Aux!$W$1:$X$46,2,0),IF(BF$3=TotalApuestas!BF5,BF$5,0)))</f>
        <v>0</v>
      </c>
      <c r="BG10">
        <f ca="1">IF($B10=0,0,IF(BG$3=TotalApuestas!BG5,BG$5,0))</f>
        <v>0</v>
      </c>
      <c r="BH10">
        <f ca="1">IF($B10=0,0,IF(BH$3=TotalApuestas!BH5,BH$5,0))</f>
        <v>0</v>
      </c>
      <c r="BI10">
        <f ca="1">IF($B10=0,0,IF(AND(BG$3=TotalApuestas!BG5,Resultado!BH$3=TotalApuestas!BH5),Resultado!BI$5+VLOOKUP(BI$4&amp;"bonus",Aux!$W$1:$X$46,2,0),IF(BI$3=TotalApuestas!BI5,BI$5,0)))</f>
        <v>0</v>
      </c>
      <c r="BJ10">
        <f ca="1">IF($B10=0,0,IF(BJ$3=TotalApuestas!BJ5,BJ$5,0))</f>
        <v>0</v>
      </c>
      <c r="BK10">
        <f ca="1">IF($B10=0,0,IF(BK$3=TotalApuestas!BK5,BK$5,0))</f>
        <v>0</v>
      </c>
      <c r="BL10">
        <f ca="1">IF($B10=0,0,IF(AND(BJ$3=TotalApuestas!BJ5,Resultado!BK$3=TotalApuestas!BK5),Resultado!BL$5+VLOOKUP(BL$4&amp;"bonus",Aux!$W$1:$X$46,2,0),IF(BL$3=TotalApuestas!BL5,BL$5,0)))</f>
        <v>0</v>
      </c>
      <c r="BM10">
        <f ca="1">IF($B10=0,0,IF(BM$3=TotalApuestas!BM5,BM$5,0))</f>
        <v>0</v>
      </c>
      <c r="BN10">
        <f ca="1">IF($B10=0,0,IF(BN$3=TotalApuestas!BN5,BN$5,0))</f>
        <v>0</v>
      </c>
      <c r="BO10">
        <f ca="1">IF($B10=0,0,IF(AND(BM$3=TotalApuestas!BM5,Resultado!BN$3=TotalApuestas!BN5),Resultado!BO$5+VLOOKUP(BO$4&amp;"bonus",Aux!$W$1:$X$46,2,0),IF(BO$3=TotalApuestas!BO5,BO$5,0)))</f>
        <v>0</v>
      </c>
      <c r="BP10">
        <f ca="1">IF($B10=0,0,IF(BP$3=TotalApuestas!BP5,BP$5,0))</f>
        <v>0</v>
      </c>
      <c r="BQ10">
        <f ca="1">IF($B10=0,0,IF(BQ$3=TotalApuestas!BQ5,BQ$5,0))</f>
        <v>0</v>
      </c>
      <c r="BR10">
        <f ca="1">IF($B10=0,0,IF(AND(BP$3=TotalApuestas!BP5,Resultado!BQ$3=TotalApuestas!BQ5),Resultado!BR$5+VLOOKUP(BR$4&amp;"bonus",Aux!$W$1:$X$46,2,0),IF(BR$3=TotalApuestas!BR5,BR$5,0)))</f>
        <v>0</v>
      </c>
      <c r="BS10">
        <f ca="1">IF($B10=0,0,IF(BS$3=TotalApuestas!BS5,BS$5,0))</f>
        <v>0</v>
      </c>
      <c r="BT10">
        <f ca="1">IF($B10=0,0,IF(BT$3=TotalApuestas!BT5,BT$5,0))</f>
        <v>0</v>
      </c>
      <c r="BU10">
        <f ca="1">IF($B10=0,0,IF(AND(BS$3=TotalApuestas!BS5,Resultado!BT$3=TotalApuestas!BT5),Resultado!BU$5+VLOOKUP(BU$4&amp;"bonus",Aux!$W$1:$X$46,2,0),IF(BU$3=TotalApuestas!BU5,BU$5,0)))</f>
        <v>0</v>
      </c>
      <c r="BV10">
        <f ca="1">IF($B10=0,0,IF(BV$3=TotalApuestas!BV5,BV$5,0))</f>
        <v>0</v>
      </c>
      <c r="BW10">
        <f ca="1">IF($B10=0,0,IF(BW$3=TotalApuestas!BW5,BW$5,0))</f>
        <v>0</v>
      </c>
      <c r="BX10">
        <f ca="1">IF($B10=0,0,IF(AND(BV$3=TotalApuestas!BV5,Resultado!BW$3=TotalApuestas!BW5),Resultado!BX$5+VLOOKUP(BX$4&amp;"bonus",Aux!$W$1:$X$46,2,0),IF(BX$3=TotalApuestas!BX5,BX$5,0)))</f>
        <v>0</v>
      </c>
      <c r="BY10">
        <f ca="1">IF($B10=0,0,IF(BY$3=TotalApuestas!BY5,BY$5,0))</f>
        <v>0</v>
      </c>
      <c r="BZ10">
        <f ca="1">IF($B10=0,0,IF(BZ$3=TotalApuestas!BZ5,BZ$5,0))</f>
        <v>0</v>
      </c>
      <c r="CA10">
        <f ca="1">IF($B10=0,0,IF(CA$3=TotalApuestas!CA5,CA$5,0))</f>
        <v>0</v>
      </c>
      <c r="CB10">
        <f ca="1">IF($B10=0,0,IF(CB$3=TotalApuestas!CB5,CB$5,0))</f>
        <v>0</v>
      </c>
      <c r="CC10">
        <f ca="1">IF($B10=0,0,IF(COUNTIF($CC$3:$CJ$3,TotalApuestas!CC5)=1,CC$5,0))</f>
        <v>0</v>
      </c>
      <c r="CD10">
        <f ca="1">IF($B10=0,0,IF(COUNTIF($CC$3:$CJ$3,TotalApuestas!CD5)=1,CD$5,0))</f>
        <v>0</v>
      </c>
      <c r="CE10">
        <f ca="1">IF($B10=0,0,IF(COUNTIF($CC$3:$CJ$3,TotalApuestas!CE5)=1,CE$5,0))</f>
        <v>0</v>
      </c>
      <c r="CF10">
        <f ca="1">IF($B10=0,0,IF(COUNTIF($CC$3:$CJ$3,TotalApuestas!CF5)=1,CF$5,0))</f>
        <v>0</v>
      </c>
      <c r="CG10">
        <f ca="1">IF($B10=0,0,IF(COUNTIF($CC$3:$CJ$3,TotalApuestas!CG5)=1,CG$5,0))</f>
        <v>0</v>
      </c>
      <c r="CH10">
        <f ca="1">IF($B10=0,0,IF(COUNTIF($CC$3:$CJ$3,TotalApuestas!CH5)=1,CH$5,0))</f>
        <v>0</v>
      </c>
      <c r="CI10">
        <f ca="1">IF($B10=0,0,IF(COUNTIF($CC$3:$CJ$3,TotalApuestas!CI5)=1,CI$5,0))</f>
        <v>0</v>
      </c>
      <c r="CJ10">
        <f ca="1">IF($B10=0,0,IF(COUNTIF($CC$3:$CJ$3,TotalApuestas!CJ5)=1,CJ$5,0))</f>
        <v>0</v>
      </c>
      <c r="CK10">
        <f>IF($B10=0,0,IF(COUNTIF($CK$3:$CN$3,TotalApuestas!CK5)=1,CK$5,0))</f>
        <v>0</v>
      </c>
      <c r="CL10">
        <f>IF($B10=0,0,IF(COUNTIF($CK$3:$CN$3,TotalApuestas!CL5)=1,CL$5,0))</f>
        <v>0</v>
      </c>
      <c r="CM10">
        <f>IF($B10=0,0,IF(COUNTIF($CK$3:$CN$3,TotalApuestas!CM5)=1,CM$5,0))</f>
        <v>0</v>
      </c>
      <c r="CN10">
        <f>IF($B10=0,0,IF(COUNTIF($CK$3:$CN$3,TotalApuestas!CN5)=1,CN$5,0))</f>
        <v>0</v>
      </c>
      <c r="CO10">
        <f>IF($B10=0,0,IF(COUNTIF($CO$3:$CP$3,TotalApuestas!CO5)=1,CO$5,0))</f>
        <v>0</v>
      </c>
      <c r="CP10">
        <f>IF($B10=0,0,IF(COUNTIF($CO$3:$CP$3,TotalApuestas!CP5)=1,CP$5,0))</f>
        <v>0</v>
      </c>
      <c r="CQ10">
        <f>IF($B10=0,0,IF(CQ$3=TotalApuestas!CQ5,CQ$5,0))</f>
        <v>0</v>
      </c>
      <c r="CR10">
        <f ca="1">IF($B10=0,0,IF(CR$3=TotalApuestas!CR5,CR$5,0))</f>
        <v>0</v>
      </c>
      <c r="CS10">
        <f ca="1">IF($B10=0,0,IF(CS$3=TotalApuestas!CS5,CS$5,0))</f>
        <v>0</v>
      </c>
      <c r="CT10">
        <f ca="1">IF($B10=0,0,IF(AND(CR$3=TotalApuestas!CR5,Resultado!CS$3=TotalApuestas!CS5),Resultado!CT$5+VLOOKUP(CT$4&amp;"bonus",Aux!$W$1:$X$46,2,0),IF(CT$3=TotalApuestas!CT5,CT$5,0)))</f>
        <v>0</v>
      </c>
      <c r="CU10">
        <f ca="1">IF($B10=0,0,IF(CU$3=TotalApuestas!CU5,CU$5,0))</f>
        <v>0</v>
      </c>
      <c r="CV10">
        <f ca="1">IF($B10=0,0,IF(CV$3=TotalApuestas!CV5,CV$5,0))</f>
        <v>0</v>
      </c>
      <c r="CW10">
        <f ca="1">IF($B10=0,0,IF(AND(CU$3=TotalApuestas!CU5,Resultado!CV$3=TotalApuestas!CV5),Resultado!CW$5+VLOOKUP(CW$4&amp;"bonus",Aux!$W$1:$X$46,2,0),IF(CW$3=TotalApuestas!CW5,CW$5,0)))</f>
        <v>0</v>
      </c>
      <c r="CX10">
        <f ca="1">IF($B10=0,0,IF(CX$3=TotalApuestas!CX5,CX$5,0))</f>
        <v>0</v>
      </c>
      <c r="CY10">
        <f ca="1">IF($B10=0,0,IF(CY$3=TotalApuestas!CY5,CY$5,0))</f>
        <v>0</v>
      </c>
      <c r="CZ10">
        <f ca="1">IF($B10=0,0,IF(AND(CX$3=TotalApuestas!CX5,Resultado!CY$3=TotalApuestas!CY5),Resultado!CZ$5+VLOOKUP(CZ$4&amp;"bonus",Aux!$W$1:$X$46,2,0),IF(CZ$3=TotalApuestas!CZ5,CZ$5,0)))</f>
        <v>0</v>
      </c>
      <c r="DA10">
        <f ca="1">IF($B10=0,0,IF(DA$3=TotalApuestas!DA5,DA$5,0))</f>
        <v>0</v>
      </c>
      <c r="DB10">
        <f ca="1">IF($B10=0,0,IF(DB$3=TotalApuestas!DB5,DB$5,0))</f>
        <v>0</v>
      </c>
      <c r="DC10">
        <f ca="1">IF($B10=0,0,IF(AND(DA$3=TotalApuestas!DA5,Resultado!DB$3=TotalApuestas!DB5),Resultado!DC$5+VLOOKUP(DC$4&amp;"bonus",Aux!$W$1:$X$46,2,0),IF(DC$3=TotalApuestas!DC5,DC$5,0)))</f>
        <v>0</v>
      </c>
      <c r="DD10">
        <f ca="1">IF($B10=0,0,IF(DD$3=TotalApuestas!DD5,DD$5,0))</f>
        <v>0</v>
      </c>
      <c r="DE10">
        <f ca="1">IF($B10=0,0,IF(DE$3=TotalApuestas!DE5,DE$5,0))</f>
        <v>0</v>
      </c>
      <c r="DF10">
        <f ca="1">IF($B10=0,0,IF(AND(DD$3=TotalApuestas!DD5,Resultado!DE$3=TotalApuestas!DE5),Resultado!DF$5+VLOOKUP(DF$4&amp;"bonus",Aux!$W$1:$X$46,2,0),IF(DF$3=TotalApuestas!DF5,DF$5,0)))</f>
        <v>0</v>
      </c>
      <c r="DG10">
        <f ca="1">IF($B10=0,0,IF(DG$3=TotalApuestas!DG5,DG$5,0))</f>
        <v>0</v>
      </c>
      <c r="DH10">
        <f ca="1">IF($B10=0,0,IF(DH$3=TotalApuestas!DH5,DH$5,0))</f>
        <v>0</v>
      </c>
      <c r="DI10">
        <f ca="1">IF($B10=0,0,IF(AND(DG$3=TotalApuestas!DG5,Resultado!DH$3=TotalApuestas!DH5),Resultado!DI$5+VLOOKUP(DI$4&amp;"bonus",Aux!$W$1:$X$46,2,0),IF(DI$3=TotalApuestas!DI5,DI$5,0)))</f>
        <v>0</v>
      </c>
      <c r="DJ10">
        <f ca="1">IF($B10=0,0,IF(DJ$3=TotalApuestas!DJ5,DJ$5,0))</f>
        <v>0</v>
      </c>
      <c r="DK10">
        <f ca="1">IF($B10=0,0,IF(DK$3=TotalApuestas!DK5,DK$5,0))</f>
        <v>0</v>
      </c>
      <c r="DL10">
        <f ca="1">IF($B10=0,0,IF(AND(DJ$3=TotalApuestas!DJ5,Resultado!DK$3=TotalApuestas!DK5),Resultado!DL$5+VLOOKUP(DL$4&amp;"bonus",Aux!$W$1:$X$46,2,0),IF(DL$3=TotalApuestas!DL5,DL$5,0)))</f>
        <v>0</v>
      </c>
      <c r="DM10">
        <f ca="1">IF($B10=0,0,IF(DM$3=TotalApuestas!DM5,DM$5,0))</f>
        <v>0</v>
      </c>
      <c r="DN10">
        <f ca="1">IF($B10=0,0,IF(DN$3=TotalApuestas!DN5,DN$5,0))</f>
        <v>0</v>
      </c>
      <c r="DO10">
        <f ca="1">IF($B10=0,0,IF(AND(DM$3=TotalApuestas!DM5,Resultado!DN$3=TotalApuestas!DN5),Resultado!DO$5+VLOOKUP(DO$4&amp;"bonus",Aux!$W$1:$X$46,2,0),IF(DO$3=TotalApuestas!DO5,DO$5,0)))</f>
        <v>0</v>
      </c>
    </row>
    <row r="11" spans="2:119" x14ac:dyDescent="0.25">
      <c r="B11" t="str">
        <f>+TotalApuestas!B6</f>
        <v>YUTA</v>
      </c>
      <c r="E11">
        <f ca="1">IF($B11=0,0,IF(E$3=TotalApuestas!E6,E$5,0))</f>
        <v>0</v>
      </c>
      <c r="F11">
        <f ca="1">IF($B11=0,0,IF(F$3=TotalApuestas!F6,F$5,0))</f>
        <v>0</v>
      </c>
      <c r="G11">
        <f ca="1">IF($B11=0,0,IF(AND(E$3=TotalApuestas!E6,Resultado!F$3=TotalApuestas!F6),Resultado!G$5+VLOOKUP(G$4&amp;"bonus",Aux!$W$1:$X$46,2,0),IF(G$3=TotalApuestas!G6,G$5,0)))</f>
        <v>5</v>
      </c>
      <c r="H11">
        <f ca="1">IF($B11=0,0,IF(H$3=TotalApuestas!H6,H$5,0))</f>
        <v>0</v>
      </c>
      <c r="I11">
        <f ca="1">IF($B11=0,0,IF(I$3=TotalApuestas!I6,I$5,0))</f>
        <v>0</v>
      </c>
      <c r="J11">
        <f ca="1">IF($B11=0,0,IF(AND(H$3=TotalApuestas!H6,Resultado!I$3=TotalApuestas!I6),Resultado!J$5+VLOOKUP(J$4&amp;"bonus",Aux!$W$1:$X$46,2,0),IF(J$3=TotalApuestas!J6,J$5,0)))</f>
        <v>0</v>
      </c>
      <c r="K11">
        <f ca="1">IF($B11=0,0,IF(K$3=TotalApuestas!K6,K$5,0))</f>
        <v>0</v>
      </c>
      <c r="L11">
        <f ca="1">IF($B11=0,0,IF(L$3=TotalApuestas!L6,L$5,0))</f>
        <v>0</v>
      </c>
      <c r="M11">
        <f ca="1">IF($B11=0,0,IF(AND(K$3=TotalApuestas!K6,Resultado!L$3=TotalApuestas!L6),Resultado!M$5+VLOOKUP(M$4&amp;"bonus",Aux!$W$1:$X$46,2,0),IF(M$3=TotalApuestas!M6,M$5,0)))</f>
        <v>0</v>
      </c>
      <c r="N11">
        <f ca="1">IF($B11=0,0,IF(N$3=TotalApuestas!N6,N$5,0))</f>
        <v>0</v>
      </c>
      <c r="O11">
        <f ca="1">IF($B11=0,0,IF(O$3=TotalApuestas!O6,O$5,0))</f>
        <v>0</v>
      </c>
      <c r="P11">
        <f ca="1">IF($B11=0,0,IF(AND(N$3=TotalApuestas!N6,Resultado!O$3=TotalApuestas!O6),Resultado!P$5+VLOOKUP(P$4&amp;"bonus",Aux!$W$1:$X$46,2,0),IF(P$3=TotalApuestas!P6,P$5,0)))</f>
        <v>10</v>
      </c>
      <c r="Q11">
        <f ca="1">IF($B11=0,0,IF(Q$3=TotalApuestas!Q6,Q$5,0))</f>
        <v>0</v>
      </c>
      <c r="R11">
        <f ca="1">IF($B11=0,0,IF(R$3=TotalApuestas!R6,R$5,0))</f>
        <v>0</v>
      </c>
      <c r="S11">
        <f ca="1">IF($B11=0,0,IF(AND(Q$3=TotalApuestas!Q6,Resultado!R$3=TotalApuestas!R6),Resultado!S$5+VLOOKUP(S$4&amp;"bonus",Aux!$W$1:$X$46,2,0),IF(S$3=TotalApuestas!S6,S$5,0)))</f>
        <v>5</v>
      </c>
      <c r="T11">
        <f ca="1">IF($B11=0,0,IF(T$3=TotalApuestas!T6,T$5,0))</f>
        <v>0</v>
      </c>
      <c r="U11">
        <f ca="1">IF($B11=0,0,IF(U$3=TotalApuestas!U6,U$5,0))</f>
        <v>0</v>
      </c>
      <c r="V11">
        <f ca="1">IF($B11=0,0,IF(AND(T$3=TotalApuestas!T6,Resultado!U$3=TotalApuestas!U6),Resultado!V$5+VLOOKUP(V$4&amp;"bonus",Aux!$W$1:$X$46,2,0),IF(V$3=TotalApuestas!V6,V$5,0)))</f>
        <v>5</v>
      </c>
      <c r="W11">
        <f ca="1">IF($B11=0,0,IF(W$3=TotalApuestas!W6,W$5,0))</f>
        <v>0</v>
      </c>
      <c r="X11">
        <f ca="1">IF($B11=0,0,IF(X$3=TotalApuestas!X6,X$5,0))</f>
        <v>0</v>
      </c>
      <c r="Y11">
        <f ca="1">IF($B11=0,0,IF(AND(W$3=TotalApuestas!W6,Resultado!X$3=TotalApuestas!X6),Resultado!Y$5+VLOOKUP(Y$4&amp;"bonus",Aux!$W$1:$X$46,2,0),IF(Y$3=TotalApuestas!Y6,Y$5,0)))</f>
        <v>5</v>
      </c>
      <c r="Z11">
        <f ca="1">IF($B11=0,0,IF(Z$3=TotalApuestas!Z6,Z$5,0))</f>
        <v>0</v>
      </c>
      <c r="AA11">
        <f ca="1">IF($B11=0,0,IF(AA$3=TotalApuestas!AA6,AA$5,0))</f>
        <v>0</v>
      </c>
      <c r="AB11">
        <f ca="1">IF($B11=0,0,IF(AND(Z$3=TotalApuestas!Z6,Resultado!AA$3=TotalApuestas!AA6),Resultado!AB$5+VLOOKUP(AB$4&amp;"bonus",Aux!$W$1:$X$46,2,0),IF(AB$3=TotalApuestas!AB6,AB$5,0)))</f>
        <v>0</v>
      </c>
      <c r="AC11">
        <f ca="1">IF($B11=0,0,IF(AC$3=TotalApuestas!AC6,AC$5,0))</f>
        <v>0</v>
      </c>
      <c r="AD11">
        <f ca="1">IF($B11=0,0,IF(AD$3=TotalApuestas!AD6,AD$5,0))</f>
        <v>0</v>
      </c>
      <c r="AE11">
        <f ca="1">IF($B11=0,0,IF(AND(AC$3=TotalApuestas!AC6,Resultado!AD$3=TotalApuestas!AD6),Resultado!AE$5+VLOOKUP(AE$4&amp;"bonus",Aux!$W$1:$X$46,2,0),IF(AE$3=TotalApuestas!AE6,AE$5,0)))</f>
        <v>10</v>
      </c>
      <c r="AF11">
        <f ca="1">IF($B11=0,0,IF(AF$3=TotalApuestas!AF6,AF$5,0))</f>
        <v>0</v>
      </c>
      <c r="AG11">
        <f ca="1">IF($B11=0,0,IF(AG$3=TotalApuestas!AG6,AG$5,0))</f>
        <v>0</v>
      </c>
      <c r="AH11">
        <f ca="1">IF($B11=0,0,IF(AND(AF$3=TotalApuestas!AF6,Resultado!AG$3=TotalApuestas!AG6),Resultado!AH$5+VLOOKUP(AH$4&amp;"bonus",Aux!$W$1:$X$46,2,0),IF(AH$3=TotalApuestas!AH6,AH$5,0)))</f>
        <v>5</v>
      </c>
      <c r="AI11">
        <f ca="1">IF($B11=0,0,IF(AI$3=TotalApuestas!AI6,AI$5,0))</f>
        <v>0</v>
      </c>
      <c r="AJ11">
        <f ca="1">IF($B11=0,0,IF(AJ$3=TotalApuestas!AJ6,AJ$5,0))</f>
        <v>0</v>
      </c>
      <c r="AK11">
        <f ca="1">IF($B11=0,0,IF(AND(AI$3=TotalApuestas!AI6,Resultado!AJ$3=TotalApuestas!AJ6),Resultado!AK$5+VLOOKUP(AK$4&amp;"bonus",Aux!$W$1:$X$46,2,0),IF(AK$3=TotalApuestas!AK6,AK$5,0)))</f>
        <v>10</v>
      </c>
      <c r="AL11">
        <f ca="1">IF($B11=0,0,IF(AL$3=TotalApuestas!AL6,AL$5,0))</f>
        <v>0</v>
      </c>
      <c r="AM11">
        <f ca="1">IF($B11=0,0,IF(AM$3=TotalApuestas!AM6,AM$5,0))</f>
        <v>0</v>
      </c>
      <c r="AN11">
        <f ca="1">IF($B11=0,0,IF(AND(AL$3=TotalApuestas!AL6,Resultado!AM$3=TotalApuestas!AM6),Resultado!AN$5+VLOOKUP(AN$4&amp;"bonus",Aux!$W$1:$X$46,2,0),IF(AN$3=TotalApuestas!AN6,AN$5,0)))</f>
        <v>5</v>
      </c>
      <c r="AO11">
        <f ca="1">IF($B11=0,0,IF(AO$3=TotalApuestas!AO6,AO$5,0))</f>
        <v>0</v>
      </c>
      <c r="AP11">
        <f ca="1">IF($B11=0,0,IF(AP$3=TotalApuestas!AP6,AP$5,0))</f>
        <v>0</v>
      </c>
      <c r="AQ11">
        <f ca="1">IF($B11=0,0,IF(AND(AO$3=TotalApuestas!AO6,Resultado!AP$3=TotalApuestas!AP6),Resultado!AQ$5+VLOOKUP(AQ$4&amp;"bonus",Aux!$W$1:$X$46,2,0),IF(AQ$3=TotalApuestas!AQ6,AQ$5,0)))</f>
        <v>0</v>
      </c>
      <c r="AR11">
        <f ca="1">IF($B11=0,0,IF(AR$3=TotalApuestas!AR6,AR$5,0))</f>
        <v>0</v>
      </c>
      <c r="AS11">
        <f ca="1">IF($B11=0,0,IF(AS$3=TotalApuestas!AS6,AS$5,0))</f>
        <v>0</v>
      </c>
      <c r="AT11">
        <f ca="1">IF($B11=0,0,IF(AND(AR$3=TotalApuestas!AR6,Resultado!AS$3=TotalApuestas!AS6),Resultado!AT$5+VLOOKUP(AT$4&amp;"bonus",Aux!$W$1:$X$46,2,0),IF(AT$3=TotalApuestas!AT6,AT$5,0)))</f>
        <v>0</v>
      </c>
      <c r="AU11">
        <f ca="1">IF($B11=0,0,IF(AU$3=TotalApuestas!AU6,AU$5,0))</f>
        <v>0</v>
      </c>
      <c r="AV11">
        <f ca="1">IF($B11=0,0,IF(AV$3=TotalApuestas!AV6,AV$5,0))</f>
        <v>0</v>
      </c>
      <c r="AW11">
        <f ca="1">IF($B11=0,0,IF(AND(AU$3=TotalApuestas!AU6,Resultado!AV$3=TotalApuestas!AV6),Resultado!AW$5+VLOOKUP(AW$4&amp;"bonus",Aux!$W$1:$X$46,2,0),IF(AW$3=TotalApuestas!AW6,AW$5,0)))</f>
        <v>0</v>
      </c>
      <c r="AX11">
        <f ca="1">IF($B11=0,0,IF(AX$3=TotalApuestas!AX6,AX$5,0))</f>
        <v>0</v>
      </c>
      <c r="AY11">
        <f ca="1">IF($B11=0,0,IF(AY$3=TotalApuestas!AY6,AY$5,0))</f>
        <v>0</v>
      </c>
      <c r="AZ11">
        <f ca="1">IF($B11=0,0,IF(AND(AX$3=TotalApuestas!AX6,Resultado!AY$3=TotalApuestas!AY6),Resultado!AZ$5+VLOOKUP(AZ$4&amp;"bonus",Aux!$W$1:$X$46,2,0),IF(AZ$3=TotalApuestas!AZ6,AZ$5,0)))</f>
        <v>0</v>
      </c>
      <c r="BA11">
        <f ca="1">IF($B11=0,0,IF(BA$3=TotalApuestas!BA6,BA$5,0))</f>
        <v>0</v>
      </c>
      <c r="BB11">
        <f ca="1">IF($B11=0,0,IF(BB$3=TotalApuestas!BB6,BB$5,0))</f>
        <v>0</v>
      </c>
      <c r="BC11">
        <f ca="1">IF($B11=0,0,IF(AND(BA$3=TotalApuestas!BA6,Resultado!BB$3=TotalApuestas!BB6),Resultado!BC$5+VLOOKUP(BC$4&amp;"bonus",Aux!$W$1:$X$46,2,0),IF(BC$3=TotalApuestas!BC6,BC$5,0)))</f>
        <v>0</v>
      </c>
      <c r="BD11">
        <f ca="1">IF($B11=0,0,IF(BD$3=TotalApuestas!BD6,BD$5,0))</f>
        <v>0</v>
      </c>
      <c r="BE11">
        <f ca="1">IF($B11=0,0,IF(BE$3=TotalApuestas!BE6,BE$5,0))</f>
        <v>0</v>
      </c>
      <c r="BF11">
        <f ca="1">IF($B11=0,0,IF(AND(BD$3=TotalApuestas!BD6,Resultado!BE$3=TotalApuestas!BE6),Resultado!BF$5+VLOOKUP(BF$4&amp;"bonus",Aux!$W$1:$X$46,2,0),IF(BF$3=TotalApuestas!BF6,BF$5,0)))</f>
        <v>0</v>
      </c>
      <c r="BG11">
        <f ca="1">IF($B11=0,0,IF(BG$3=TotalApuestas!BG6,BG$5,0))</f>
        <v>0</v>
      </c>
      <c r="BH11">
        <f ca="1">IF($B11=0,0,IF(BH$3=TotalApuestas!BH6,BH$5,0))</f>
        <v>0</v>
      </c>
      <c r="BI11">
        <f ca="1">IF($B11=0,0,IF(AND(BG$3=TotalApuestas!BG6,Resultado!BH$3=TotalApuestas!BH6),Resultado!BI$5+VLOOKUP(BI$4&amp;"bonus",Aux!$W$1:$X$46,2,0),IF(BI$3=TotalApuestas!BI6,BI$5,0)))</f>
        <v>0</v>
      </c>
      <c r="BJ11">
        <f ca="1">IF($B11=0,0,IF(BJ$3=TotalApuestas!BJ6,BJ$5,0))</f>
        <v>0</v>
      </c>
      <c r="BK11">
        <f ca="1">IF($B11=0,0,IF(BK$3=TotalApuestas!BK6,BK$5,0))</f>
        <v>0</v>
      </c>
      <c r="BL11">
        <f ca="1">IF($B11=0,0,IF(AND(BJ$3=TotalApuestas!BJ6,Resultado!BK$3=TotalApuestas!BK6),Resultado!BL$5+VLOOKUP(BL$4&amp;"bonus",Aux!$W$1:$X$46,2,0),IF(BL$3=TotalApuestas!BL6,BL$5,0)))</f>
        <v>0</v>
      </c>
      <c r="BM11">
        <f ca="1">IF($B11=0,0,IF(BM$3=TotalApuestas!BM6,BM$5,0))</f>
        <v>0</v>
      </c>
      <c r="BN11">
        <f ca="1">IF($B11=0,0,IF(BN$3=TotalApuestas!BN6,BN$5,0))</f>
        <v>0</v>
      </c>
      <c r="BO11">
        <f ca="1">IF($B11=0,0,IF(AND(BM$3=TotalApuestas!BM6,Resultado!BN$3=TotalApuestas!BN6),Resultado!BO$5+VLOOKUP(BO$4&amp;"bonus",Aux!$W$1:$X$46,2,0),IF(BO$3=TotalApuestas!BO6,BO$5,0)))</f>
        <v>0</v>
      </c>
      <c r="BP11">
        <f ca="1">IF($B11=0,0,IF(BP$3=TotalApuestas!BP6,BP$5,0))</f>
        <v>0</v>
      </c>
      <c r="BQ11">
        <f ca="1">IF($B11=0,0,IF(BQ$3=TotalApuestas!BQ6,BQ$5,0))</f>
        <v>0</v>
      </c>
      <c r="BR11">
        <f ca="1">IF($B11=0,0,IF(AND(BP$3=TotalApuestas!BP6,Resultado!BQ$3=TotalApuestas!BQ6),Resultado!BR$5+VLOOKUP(BR$4&amp;"bonus",Aux!$W$1:$X$46,2,0),IF(BR$3=TotalApuestas!BR6,BR$5,0)))</f>
        <v>0</v>
      </c>
      <c r="BS11">
        <f ca="1">IF($B11=0,0,IF(BS$3=TotalApuestas!BS6,BS$5,0))</f>
        <v>0</v>
      </c>
      <c r="BT11">
        <f ca="1">IF($B11=0,0,IF(BT$3=TotalApuestas!BT6,BT$5,0))</f>
        <v>0</v>
      </c>
      <c r="BU11">
        <f ca="1">IF($B11=0,0,IF(AND(BS$3=TotalApuestas!BS6,Resultado!BT$3=TotalApuestas!BT6),Resultado!BU$5+VLOOKUP(BU$4&amp;"bonus",Aux!$W$1:$X$46,2,0),IF(BU$3=TotalApuestas!BU6,BU$5,0)))</f>
        <v>0</v>
      </c>
      <c r="BV11">
        <f ca="1">IF($B11=0,0,IF(BV$3=TotalApuestas!BV6,BV$5,0))</f>
        <v>0</v>
      </c>
      <c r="BW11">
        <f ca="1">IF($B11=0,0,IF(BW$3=TotalApuestas!BW6,BW$5,0))</f>
        <v>0</v>
      </c>
      <c r="BX11">
        <f ca="1">IF($B11=0,0,IF(AND(BV$3=TotalApuestas!BV6,Resultado!BW$3=TotalApuestas!BW6),Resultado!BX$5+VLOOKUP(BX$4&amp;"bonus",Aux!$W$1:$X$46,2,0),IF(BX$3=TotalApuestas!BX6,BX$5,0)))</f>
        <v>0</v>
      </c>
      <c r="BY11">
        <f ca="1">IF($B11=0,0,IF(BY$3=TotalApuestas!BY6,BY$5,0))</f>
        <v>0</v>
      </c>
      <c r="BZ11">
        <f ca="1">IF($B11=0,0,IF(BZ$3=TotalApuestas!BZ6,BZ$5,0))</f>
        <v>0</v>
      </c>
      <c r="CA11">
        <f ca="1">IF($B11=0,0,IF(CA$3=TotalApuestas!CA6,CA$5,0))</f>
        <v>0</v>
      </c>
      <c r="CB11">
        <f ca="1">IF($B11=0,0,IF(CB$3=TotalApuestas!CB6,CB$5,0))</f>
        <v>0</v>
      </c>
      <c r="CC11">
        <f ca="1">IF($B11=0,0,IF(COUNTIF($CC$3:$CJ$3,TotalApuestas!CC6)=1,CC$5,0))</f>
        <v>0</v>
      </c>
      <c r="CD11">
        <f ca="1">IF($B11=0,0,IF(COUNTIF($CC$3:$CJ$3,TotalApuestas!CD6)=1,CD$5,0))</f>
        <v>0</v>
      </c>
      <c r="CE11">
        <f ca="1">IF($B11=0,0,IF(COUNTIF($CC$3:$CJ$3,TotalApuestas!CE6)=1,CE$5,0))</f>
        <v>0</v>
      </c>
      <c r="CF11">
        <f ca="1">IF($B11=0,0,IF(COUNTIF($CC$3:$CJ$3,TotalApuestas!CF6)=1,CF$5,0))</f>
        <v>0</v>
      </c>
      <c r="CG11">
        <f ca="1">IF($B11=0,0,IF(COUNTIF($CC$3:$CJ$3,TotalApuestas!CG6)=1,CG$5,0))</f>
        <v>0</v>
      </c>
      <c r="CH11">
        <f ca="1">IF($B11=0,0,IF(COUNTIF($CC$3:$CJ$3,TotalApuestas!CH6)=1,CH$5,0))</f>
        <v>0</v>
      </c>
      <c r="CI11">
        <f ca="1">IF($B11=0,0,IF(COUNTIF($CC$3:$CJ$3,TotalApuestas!CI6)=1,CI$5,0))</f>
        <v>0</v>
      </c>
      <c r="CJ11">
        <f ca="1">IF($B11=0,0,IF(COUNTIF($CC$3:$CJ$3,TotalApuestas!CJ6)=1,CJ$5,0))</f>
        <v>0</v>
      </c>
      <c r="CK11">
        <f>IF($B11=0,0,IF(COUNTIF($CK$3:$CN$3,TotalApuestas!CK6)=1,CK$5,0))</f>
        <v>0</v>
      </c>
      <c r="CL11">
        <f>IF($B11=0,0,IF(COUNTIF($CK$3:$CN$3,TotalApuestas!CL6)=1,CL$5,0))</f>
        <v>0</v>
      </c>
      <c r="CM11">
        <f>IF($B11=0,0,IF(COUNTIF($CK$3:$CN$3,TotalApuestas!CM6)=1,CM$5,0))</f>
        <v>0</v>
      </c>
      <c r="CN11">
        <f>IF($B11=0,0,IF(COUNTIF($CK$3:$CN$3,TotalApuestas!CN6)=1,CN$5,0))</f>
        <v>0</v>
      </c>
      <c r="CO11">
        <f>IF($B11=0,0,IF(COUNTIF($CO$3:$CP$3,TotalApuestas!CO6)=1,CO$5,0))</f>
        <v>0</v>
      </c>
      <c r="CP11">
        <f>IF($B11=0,0,IF(COUNTIF($CO$3:$CP$3,TotalApuestas!CP6)=1,CP$5,0))</f>
        <v>0</v>
      </c>
      <c r="CQ11">
        <f>IF($B11=0,0,IF(CQ$3=TotalApuestas!CQ6,CQ$5,0))</f>
        <v>0</v>
      </c>
      <c r="CR11">
        <f ca="1">IF($B11=0,0,IF(CR$3=TotalApuestas!CR6,CR$5,0))</f>
        <v>0</v>
      </c>
      <c r="CS11">
        <f ca="1">IF($B11=0,0,IF(CS$3=TotalApuestas!CS6,CS$5,0))</f>
        <v>0</v>
      </c>
      <c r="CT11">
        <f ca="1">IF($B11=0,0,IF(AND(CR$3=TotalApuestas!CR6,Resultado!CS$3=TotalApuestas!CS6),Resultado!CT$5+VLOOKUP(CT$4&amp;"bonus",Aux!$W$1:$X$46,2,0),IF(CT$3=TotalApuestas!CT6,CT$5,0)))</f>
        <v>0</v>
      </c>
      <c r="CU11">
        <f ca="1">IF($B11=0,0,IF(CU$3=TotalApuestas!CU6,CU$5,0))</f>
        <v>0</v>
      </c>
      <c r="CV11">
        <f ca="1">IF($B11=0,0,IF(CV$3=TotalApuestas!CV6,CV$5,0))</f>
        <v>0</v>
      </c>
      <c r="CW11">
        <f ca="1">IF($B11=0,0,IF(AND(CU$3=TotalApuestas!CU6,Resultado!CV$3=TotalApuestas!CV6),Resultado!CW$5+VLOOKUP(CW$4&amp;"bonus",Aux!$W$1:$X$46,2,0),IF(CW$3=TotalApuestas!CW6,CW$5,0)))</f>
        <v>0</v>
      </c>
      <c r="CX11">
        <f ca="1">IF($B11=0,0,IF(CX$3=TotalApuestas!CX6,CX$5,0))</f>
        <v>0</v>
      </c>
      <c r="CY11">
        <f ca="1">IF($B11=0,0,IF(CY$3=TotalApuestas!CY6,CY$5,0))</f>
        <v>0</v>
      </c>
      <c r="CZ11">
        <f ca="1">IF($B11=0,0,IF(AND(CX$3=TotalApuestas!CX6,Resultado!CY$3=TotalApuestas!CY6),Resultado!CZ$5+VLOOKUP(CZ$4&amp;"bonus",Aux!$W$1:$X$46,2,0),IF(CZ$3=TotalApuestas!CZ6,CZ$5,0)))</f>
        <v>0</v>
      </c>
      <c r="DA11">
        <f ca="1">IF($B11=0,0,IF(DA$3=TotalApuestas!DA6,DA$5,0))</f>
        <v>0</v>
      </c>
      <c r="DB11">
        <f ca="1">IF($B11=0,0,IF(DB$3=TotalApuestas!DB6,DB$5,0))</f>
        <v>0</v>
      </c>
      <c r="DC11">
        <f ca="1">IF($B11=0,0,IF(AND(DA$3=TotalApuestas!DA6,Resultado!DB$3=TotalApuestas!DB6),Resultado!DC$5+VLOOKUP(DC$4&amp;"bonus",Aux!$W$1:$X$46,2,0),IF(DC$3=TotalApuestas!DC6,DC$5,0)))</f>
        <v>0</v>
      </c>
      <c r="DD11">
        <f ca="1">IF($B11=0,0,IF(DD$3=TotalApuestas!DD6,DD$5,0))</f>
        <v>0</v>
      </c>
      <c r="DE11">
        <f ca="1">IF($B11=0,0,IF(DE$3=TotalApuestas!DE6,DE$5,0))</f>
        <v>0</v>
      </c>
      <c r="DF11">
        <f ca="1">IF($B11=0,0,IF(AND(DD$3=TotalApuestas!DD6,Resultado!DE$3=TotalApuestas!DE6),Resultado!DF$5+VLOOKUP(DF$4&amp;"bonus",Aux!$W$1:$X$46,2,0),IF(DF$3=TotalApuestas!DF6,DF$5,0)))</f>
        <v>0</v>
      </c>
      <c r="DG11">
        <f ca="1">IF($B11=0,0,IF(DG$3=TotalApuestas!DG6,DG$5,0))</f>
        <v>0</v>
      </c>
      <c r="DH11">
        <f ca="1">IF($B11=0,0,IF(DH$3=TotalApuestas!DH6,DH$5,0))</f>
        <v>0</v>
      </c>
      <c r="DI11">
        <f ca="1">IF($B11=0,0,IF(AND(DG$3=TotalApuestas!DG6,Resultado!DH$3=TotalApuestas!DH6),Resultado!DI$5+VLOOKUP(DI$4&amp;"bonus",Aux!$W$1:$X$46,2,0),IF(DI$3=TotalApuestas!DI6,DI$5,0)))</f>
        <v>0</v>
      </c>
      <c r="DJ11">
        <f ca="1">IF($B11=0,0,IF(DJ$3=TotalApuestas!DJ6,DJ$5,0))</f>
        <v>0</v>
      </c>
      <c r="DK11">
        <f ca="1">IF($B11=0,0,IF(DK$3=TotalApuestas!DK6,DK$5,0))</f>
        <v>0</v>
      </c>
      <c r="DL11">
        <f ca="1">IF($B11=0,0,IF(AND(DJ$3=TotalApuestas!DJ6,Resultado!DK$3=TotalApuestas!DK6),Resultado!DL$5+VLOOKUP(DL$4&amp;"bonus",Aux!$W$1:$X$46,2,0),IF(DL$3=TotalApuestas!DL6,DL$5,0)))</f>
        <v>0</v>
      </c>
      <c r="DM11">
        <f ca="1">IF($B11=0,0,IF(DM$3=TotalApuestas!DM6,DM$5,0))</f>
        <v>0</v>
      </c>
      <c r="DN11">
        <f ca="1">IF($B11=0,0,IF(DN$3=TotalApuestas!DN6,DN$5,0))</f>
        <v>0</v>
      </c>
      <c r="DO11">
        <f ca="1">IF($B11=0,0,IF(AND(DM$3=TotalApuestas!DM6,Resultado!DN$3=TotalApuestas!DN6),Resultado!DO$5+VLOOKUP(DO$4&amp;"bonus",Aux!$W$1:$X$46,2,0),IF(DO$3=TotalApuestas!DO6,DO$5,0)))</f>
        <v>0</v>
      </c>
    </row>
    <row r="12" spans="2:119" x14ac:dyDescent="0.25">
      <c r="B12" t="str">
        <f>+TotalApuestas!B7</f>
        <v>Juan Diego De Abreu</v>
      </c>
      <c r="E12">
        <f ca="1">IF($B12=0,0,IF(E$3=TotalApuestas!E7,E$5,0))</f>
        <v>0</v>
      </c>
      <c r="F12">
        <f ca="1">IF($B12=0,0,IF(F$3=TotalApuestas!F7,F$5,0))</f>
        <v>0</v>
      </c>
      <c r="G12">
        <f ca="1">IF($B12=0,0,IF(AND(E$3=TotalApuestas!E7,Resultado!F$3=TotalApuestas!F7),Resultado!G$5+VLOOKUP(G$4&amp;"bonus",Aux!$W$1:$X$46,2,0),IF(G$3=TotalApuestas!G7,G$5,0)))</f>
        <v>5</v>
      </c>
      <c r="H12">
        <f ca="1">IF($B12=0,0,IF(H$3=TotalApuestas!H7,H$5,0))</f>
        <v>0</v>
      </c>
      <c r="I12">
        <f ca="1">IF($B12=0,0,IF(I$3=TotalApuestas!I7,I$5,0))</f>
        <v>0</v>
      </c>
      <c r="J12">
        <f ca="1">IF($B12=0,0,IF(AND(H$3=TotalApuestas!H7,Resultado!I$3=TotalApuestas!I7),Resultado!J$5+VLOOKUP(J$4&amp;"bonus",Aux!$W$1:$X$46,2,0),IF(J$3=TotalApuestas!J7,J$5,0)))</f>
        <v>5</v>
      </c>
      <c r="K12">
        <f ca="1">IF($B12=0,0,IF(K$3=TotalApuestas!K7,K$5,0))</f>
        <v>0</v>
      </c>
      <c r="L12">
        <f ca="1">IF($B12=0,0,IF(L$3=TotalApuestas!L7,L$5,0))</f>
        <v>0</v>
      </c>
      <c r="M12">
        <f ca="1">IF($B12=0,0,IF(AND(K$3=TotalApuestas!K7,Resultado!L$3=TotalApuestas!L7),Resultado!M$5+VLOOKUP(M$4&amp;"bonus",Aux!$W$1:$X$46,2,0),IF(M$3=TotalApuestas!M7,M$5,0)))</f>
        <v>0</v>
      </c>
      <c r="N12">
        <f ca="1">IF($B12=0,0,IF(N$3=TotalApuestas!N7,N$5,0))</f>
        <v>0</v>
      </c>
      <c r="O12">
        <f ca="1">IF($B12=0,0,IF(O$3=TotalApuestas!O7,O$5,0))</f>
        <v>0</v>
      </c>
      <c r="P12">
        <f ca="1">IF($B12=0,0,IF(AND(N$3=TotalApuestas!N7,Resultado!O$3=TotalApuestas!O7),Resultado!P$5+VLOOKUP(P$4&amp;"bonus",Aux!$W$1:$X$46,2,0),IF(P$3=TotalApuestas!P7,P$5,0)))</f>
        <v>0</v>
      </c>
      <c r="Q12">
        <f ca="1">IF($B12=0,0,IF(Q$3=TotalApuestas!Q7,Q$5,0))</f>
        <v>0</v>
      </c>
      <c r="R12">
        <f ca="1">IF($B12=0,0,IF(R$3=TotalApuestas!R7,R$5,0))</f>
        <v>0</v>
      </c>
      <c r="S12">
        <f ca="1">IF($B12=0,0,IF(AND(Q$3=TotalApuestas!Q7,Resultado!R$3=TotalApuestas!R7),Resultado!S$5+VLOOKUP(S$4&amp;"bonus",Aux!$W$1:$X$46,2,0),IF(S$3=TotalApuestas!S7,S$5,0)))</f>
        <v>10</v>
      </c>
      <c r="T12">
        <f ca="1">IF($B12=0,0,IF(T$3=TotalApuestas!T7,T$5,0))</f>
        <v>0</v>
      </c>
      <c r="U12">
        <f ca="1">IF($B12=0,0,IF(U$3=TotalApuestas!U7,U$5,0))</f>
        <v>0</v>
      </c>
      <c r="V12">
        <f ca="1">IF($B12=0,0,IF(AND(T$3=TotalApuestas!T7,Resultado!U$3=TotalApuestas!U7),Resultado!V$5+VLOOKUP(V$4&amp;"bonus",Aux!$W$1:$X$46,2,0),IF(V$3=TotalApuestas!V7,V$5,0)))</f>
        <v>5</v>
      </c>
      <c r="W12">
        <f ca="1">IF($B12=0,0,IF(W$3=TotalApuestas!W7,W$5,0))</f>
        <v>0</v>
      </c>
      <c r="X12">
        <f ca="1">IF($B12=0,0,IF(X$3=TotalApuestas!X7,X$5,0))</f>
        <v>0</v>
      </c>
      <c r="Y12">
        <f ca="1">IF($B12=0,0,IF(AND(W$3=TotalApuestas!W7,Resultado!X$3=TotalApuestas!X7),Resultado!Y$5+VLOOKUP(Y$4&amp;"bonus",Aux!$W$1:$X$46,2,0),IF(Y$3=TotalApuestas!Y7,Y$5,0)))</f>
        <v>0</v>
      </c>
      <c r="Z12">
        <f ca="1">IF($B12=0,0,IF(Z$3=TotalApuestas!Z7,Z$5,0))</f>
        <v>0</v>
      </c>
      <c r="AA12">
        <f ca="1">IF($B12=0,0,IF(AA$3=TotalApuestas!AA7,AA$5,0))</f>
        <v>0</v>
      </c>
      <c r="AB12">
        <f ca="1">IF($B12=0,0,IF(AND(Z$3=TotalApuestas!Z7,Resultado!AA$3=TotalApuestas!AA7),Resultado!AB$5+VLOOKUP(AB$4&amp;"bonus",Aux!$W$1:$X$46,2,0),IF(AB$3=TotalApuestas!AB7,AB$5,0)))</f>
        <v>0</v>
      </c>
      <c r="AC12">
        <f ca="1">IF($B12=0,0,IF(AC$3=TotalApuestas!AC7,AC$5,0))</f>
        <v>0</v>
      </c>
      <c r="AD12">
        <f ca="1">IF($B12=0,0,IF(AD$3=TotalApuestas!AD7,AD$5,0))</f>
        <v>0</v>
      </c>
      <c r="AE12">
        <f ca="1">IF($B12=0,0,IF(AND(AC$3=TotalApuestas!AC7,Resultado!AD$3=TotalApuestas!AD7),Resultado!AE$5+VLOOKUP(AE$4&amp;"bonus",Aux!$W$1:$X$46,2,0),IF(AE$3=TotalApuestas!AE7,AE$5,0)))</f>
        <v>5</v>
      </c>
      <c r="AF12">
        <f ca="1">IF($B12=0,0,IF(AF$3=TotalApuestas!AF7,AF$5,0))</f>
        <v>0</v>
      </c>
      <c r="AG12">
        <f ca="1">IF($B12=0,0,IF(AG$3=TotalApuestas!AG7,AG$5,0))</f>
        <v>0</v>
      </c>
      <c r="AH12">
        <f ca="1">IF($B12=0,0,IF(AND(AF$3=TotalApuestas!AF7,Resultado!AG$3=TotalApuestas!AG7),Resultado!AH$5+VLOOKUP(AH$4&amp;"bonus",Aux!$W$1:$X$46,2,0),IF(AH$3=TotalApuestas!AH7,AH$5,0)))</f>
        <v>5</v>
      </c>
      <c r="AI12">
        <f ca="1">IF($B12=0,0,IF(AI$3=TotalApuestas!AI7,AI$5,0))</f>
        <v>0</v>
      </c>
      <c r="AJ12">
        <f ca="1">IF($B12=0,0,IF(AJ$3=TotalApuestas!AJ7,AJ$5,0))</f>
        <v>0</v>
      </c>
      <c r="AK12">
        <f ca="1">IF($B12=0,0,IF(AND(AI$3=TotalApuestas!AI7,Resultado!AJ$3=TotalApuestas!AJ7),Resultado!AK$5+VLOOKUP(AK$4&amp;"bonus",Aux!$W$1:$X$46,2,0),IF(AK$3=TotalApuestas!AK7,AK$5,0)))</f>
        <v>5</v>
      </c>
      <c r="AL12">
        <f ca="1">IF($B12=0,0,IF(AL$3=TotalApuestas!AL7,AL$5,0))</f>
        <v>0</v>
      </c>
      <c r="AM12">
        <f ca="1">IF($B12=0,0,IF(AM$3=TotalApuestas!AM7,AM$5,0))</f>
        <v>0</v>
      </c>
      <c r="AN12">
        <f ca="1">IF($B12=0,0,IF(AND(AL$3=TotalApuestas!AL7,Resultado!AM$3=TotalApuestas!AM7),Resultado!AN$5+VLOOKUP(AN$4&amp;"bonus",Aux!$W$1:$X$46,2,0),IF(AN$3=TotalApuestas!AN7,AN$5,0)))</f>
        <v>0</v>
      </c>
      <c r="AO12">
        <f ca="1">IF($B12=0,0,IF(AO$3=TotalApuestas!AO7,AO$5,0))</f>
        <v>0</v>
      </c>
      <c r="AP12">
        <f ca="1">IF($B12=0,0,IF(AP$3=TotalApuestas!AP7,AP$5,0))</f>
        <v>0</v>
      </c>
      <c r="AQ12">
        <f ca="1">IF($B12=0,0,IF(AND(AO$3=TotalApuestas!AO7,Resultado!AP$3=TotalApuestas!AP7),Resultado!AQ$5+VLOOKUP(AQ$4&amp;"bonus",Aux!$W$1:$X$46,2,0),IF(AQ$3=TotalApuestas!AQ7,AQ$5,0)))</f>
        <v>0</v>
      </c>
      <c r="AR12">
        <f ca="1">IF($B12=0,0,IF(AR$3=TotalApuestas!AR7,AR$5,0))</f>
        <v>0</v>
      </c>
      <c r="AS12">
        <f ca="1">IF($B12=0,0,IF(AS$3=TotalApuestas!AS7,AS$5,0))</f>
        <v>0</v>
      </c>
      <c r="AT12">
        <f ca="1">IF($B12=0,0,IF(AND(AR$3=TotalApuestas!AR7,Resultado!AS$3=TotalApuestas!AS7),Resultado!AT$5+VLOOKUP(AT$4&amp;"bonus",Aux!$W$1:$X$46,2,0),IF(AT$3=TotalApuestas!AT7,AT$5,0)))</f>
        <v>0</v>
      </c>
      <c r="AU12">
        <f ca="1">IF($B12=0,0,IF(AU$3=TotalApuestas!AU7,AU$5,0))</f>
        <v>0</v>
      </c>
      <c r="AV12">
        <f ca="1">IF($B12=0,0,IF(AV$3=TotalApuestas!AV7,AV$5,0))</f>
        <v>0</v>
      </c>
      <c r="AW12">
        <f ca="1">IF($B12=0,0,IF(AND(AU$3=TotalApuestas!AU7,Resultado!AV$3=TotalApuestas!AV7),Resultado!AW$5+VLOOKUP(AW$4&amp;"bonus",Aux!$W$1:$X$46,2,0),IF(AW$3=TotalApuestas!AW7,AW$5,0)))</f>
        <v>0</v>
      </c>
      <c r="AX12">
        <f ca="1">IF($B12=0,0,IF(AX$3=TotalApuestas!AX7,AX$5,0))</f>
        <v>0</v>
      </c>
      <c r="AY12">
        <f ca="1">IF($B12=0,0,IF(AY$3=TotalApuestas!AY7,AY$5,0))</f>
        <v>0</v>
      </c>
      <c r="AZ12">
        <f ca="1">IF($B12=0,0,IF(AND(AX$3=TotalApuestas!AX7,Resultado!AY$3=TotalApuestas!AY7),Resultado!AZ$5+VLOOKUP(AZ$4&amp;"bonus",Aux!$W$1:$X$46,2,0),IF(AZ$3=TotalApuestas!AZ7,AZ$5,0)))</f>
        <v>0</v>
      </c>
      <c r="BA12">
        <f ca="1">IF($B12=0,0,IF(BA$3=TotalApuestas!BA7,BA$5,0))</f>
        <v>0</v>
      </c>
      <c r="BB12">
        <f ca="1">IF($B12=0,0,IF(BB$3=TotalApuestas!BB7,BB$5,0))</f>
        <v>0</v>
      </c>
      <c r="BC12">
        <f ca="1">IF($B12=0,0,IF(AND(BA$3=TotalApuestas!BA7,Resultado!BB$3=TotalApuestas!BB7),Resultado!BC$5+VLOOKUP(BC$4&amp;"bonus",Aux!$W$1:$X$46,2,0),IF(BC$3=TotalApuestas!BC7,BC$5,0)))</f>
        <v>0</v>
      </c>
      <c r="BD12">
        <f ca="1">IF($B12=0,0,IF(BD$3=TotalApuestas!BD7,BD$5,0))</f>
        <v>0</v>
      </c>
      <c r="BE12">
        <f ca="1">IF($B12=0,0,IF(BE$3=TotalApuestas!BE7,BE$5,0))</f>
        <v>0</v>
      </c>
      <c r="BF12">
        <f ca="1">IF($B12=0,0,IF(AND(BD$3=TotalApuestas!BD7,Resultado!BE$3=TotalApuestas!BE7),Resultado!BF$5+VLOOKUP(BF$4&amp;"bonus",Aux!$W$1:$X$46,2,0),IF(BF$3=TotalApuestas!BF7,BF$5,0)))</f>
        <v>0</v>
      </c>
      <c r="BG12">
        <f ca="1">IF($B12=0,0,IF(BG$3=TotalApuestas!BG7,BG$5,0))</f>
        <v>0</v>
      </c>
      <c r="BH12">
        <f ca="1">IF($B12=0,0,IF(BH$3=TotalApuestas!BH7,BH$5,0))</f>
        <v>0</v>
      </c>
      <c r="BI12">
        <f ca="1">IF($B12=0,0,IF(AND(BG$3=TotalApuestas!BG7,Resultado!BH$3=TotalApuestas!BH7),Resultado!BI$5+VLOOKUP(BI$4&amp;"bonus",Aux!$W$1:$X$46,2,0),IF(BI$3=TotalApuestas!BI7,BI$5,0)))</f>
        <v>0</v>
      </c>
      <c r="BJ12">
        <f ca="1">IF($B12=0,0,IF(BJ$3=TotalApuestas!BJ7,BJ$5,0))</f>
        <v>0</v>
      </c>
      <c r="BK12">
        <f ca="1">IF($B12=0,0,IF(BK$3=TotalApuestas!BK7,BK$5,0))</f>
        <v>0</v>
      </c>
      <c r="BL12">
        <f ca="1">IF($B12=0,0,IF(AND(BJ$3=TotalApuestas!BJ7,Resultado!BK$3=TotalApuestas!BK7),Resultado!BL$5+VLOOKUP(BL$4&amp;"bonus",Aux!$W$1:$X$46,2,0),IF(BL$3=TotalApuestas!BL7,BL$5,0)))</f>
        <v>0</v>
      </c>
      <c r="BM12">
        <f ca="1">IF($B12=0,0,IF(BM$3=TotalApuestas!BM7,BM$5,0))</f>
        <v>0</v>
      </c>
      <c r="BN12">
        <f ca="1">IF($B12=0,0,IF(BN$3=TotalApuestas!BN7,BN$5,0))</f>
        <v>0</v>
      </c>
      <c r="BO12">
        <f ca="1">IF($B12=0,0,IF(AND(BM$3=TotalApuestas!BM7,Resultado!BN$3=TotalApuestas!BN7),Resultado!BO$5+VLOOKUP(BO$4&amp;"bonus",Aux!$W$1:$X$46,2,0),IF(BO$3=TotalApuestas!BO7,BO$5,0)))</f>
        <v>0</v>
      </c>
      <c r="BP12">
        <f ca="1">IF($B12=0,0,IF(BP$3=TotalApuestas!BP7,BP$5,0))</f>
        <v>0</v>
      </c>
      <c r="BQ12">
        <f ca="1">IF($B12=0,0,IF(BQ$3=TotalApuestas!BQ7,BQ$5,0))</f>
        <v>0</v>
      </c>
      <c r="BR12">
        <f ca="1">IF($B12=0,0,IF(AND(BP$3=TotalApuestas!BP7,Resultado!BQ$3=TotalApuestas!BQ7),Resultado!BR$5+VLOOKUP(BR$4&amp;"bonus",Aux!$W$1:$X$46,2,0),IF(BR$3=TotalApuestas!BR7,BR$5,0)))</f>
        <v>0</v>
      </c>
      <c r="BS12">
        <f ca="1">IF($B12=0,0,IF(BS$3=TotalApuestas!BS7,BS$5,0))</f>
        <v>0</v>
      </c>
      <c r="BT12">
        <f ca="1">IF($B12=0,0,IF(BT$3=TotalApuestas!BT7,BT$5,0))</f>
        <v>0</v>
      </c>
      <c r="BU12">
        <f ca="1">IF($B12=0,0,IF(AND(BS$3=TotalApuestas!BS7,Resultado!BT$3=TotalApuestas!BT7),Resultado!BU$5+VLOOKUP(BU$4&amp;"bonus",Aux!$W$1:$X$46,2,0),IF(BU$3=TotalApuestas!BU7,BU$5,0)))</f>
        <v>0</v>
      </c>
      <c r="BV12">
        <f ca="1">IF($B12=0,0,IF(BV$3=TotalApuestas!BV7,BV$5,0))</f>
        <v>0</v>
      </c>
      <c r="BW12">
        <f ca="1">IF($B12=0,0,IF(BW$3=TotalApuestas!BW7,BW$5,0))</f>
        <v>0</v>
      </c>
      <c r="BX12">
        <f ca="1">IF($B12=0,0,IF(AND(BV$3=TotalApuestas!BV7,Resultado!BW$3=TotalApuestas!BW7),Resultado!BX$5+VLOOKUP(BX$4&amp;"bonus",Aux!$W$1:$X$46,2,0),IF(BX$3=TotalApuestas!BX7,BX$5,0)))</f>
        <v>0</v>
      </c>
      <c r="BY12">
        <f ca="1">IF($B12=0,0,IF(BY$3=TotalApuestas!BY7,BY$5,0))</f>
        <v>0</v>
      </c>
      <c r="BZ12">
        <f ca="1">IF($B12=0,0,IF(BZ$3=TotalApuestas!BZ7,BZ$5,0))</f>
        <v>0</v>
      </c>
      <c r="CA12">
        <f ca="1">IF($B12=0,0,IF(CA$3=TotalApuestas!CA7,CA$5,0))</f>
        <v>0</v>
      </c>
      <c r="CB12">
        <f ca="1">IF($B12=0,0,IF(CB$3=TotalApuestas!CB7,CB$5,0))</f>
        <v>0</v>
      </c>
      <c r="CC12">
        <f ca="1">IF($B12=0,0,IF(COUNTIF($CC$3:$CJ$3,TotalApuestas!CC7)=1,CC$5,0))</f>
        <v>0</v>
      </c>
      <c r="CD12">
        <f ca="1">IF($B12=0,0,IF(COUNTIF($CC$3:$CJ$3,TotalApuestas!CD7)=1,CD$5,0))</f>
        <v>0</v>
      </c>
      <c r="CE12">
        <f ca="1">IF($B12=0,0,IF(COUNTIF($CC$3:$CJ$3,TotalApuestas!CE7)=1,CE$5,0))</f>
        <v>0</v>
      </c>
      <c r="CF12">
        <f ca="1">IF($B12=0,0,IF(COUNTIF($CC$3:$CJ$3,TotalApuestas!CF7)=1,CF$5,0))</f>
        <v>0</v>
      </c>
      <c r="CG12">
        <f ca="1">IF($B12=0,0,IF(COUNTIF($CC$3:$CJ$3,TotalApuestas!CG7)=1,CG$5,0))</f>
        <v>0</v>
      </c>
      <c r="CH12">
        <f ca="1">IF($B12=0,0,IF(COUNTIF($CC$3:$CJ$3,TotalApuestas!CH7)=1,CH$5,0))</f>
        <v>0</v>
      </c>
      <c r="CI12">
        <f ca="1">IF($B12=0,0,IF(COUNTIF($CC$3:$CJ$3,TotalApuestas!CI7)=1,CI$5,0))</f>
        <v>0</v>
      </c>
      <c r="CJ12">
        <f ca="1">IF($B12=0,0,IF(COUNTIF($CC$3:$CJ$3,TotalApuestas!CJ7)=1,CJ$5,0))</f>
        <v>0</v>
      </c>
      <c r="CK12">
        <f>IF($B12=0,0,IF(COUNTIF($CK$3:$CN$3,TotalApuestas!CK7)=1,CK$5,0))</f>
        <v>0</v>
      </c>
      <c r="CL12">
        <f>IF($B12=0,0,IF(COUNTIF($CK$3:$CN$3,TotalApuestas!CL7)=1,CL$5,0))</f>
        <v>0</v>
      </c>
      <c r="CM12">
        <f>IF($B12=0,0,IF(COUNTIF($CK$3:$CN$3,TotalApuestas!CM7)=1,CM$5,0))</f>
        <v>0</v>
      </c>
      <c r="CN12">
        <f>IF($B12=0,0,IF(COUNTIF($CK$3:$CN$3,TotalApuestas!CN7)=1,CN$5,0))</f>
        <v>0</v>
      </c>
      <c r="CO12">
        <f>IF($B12=0,0,IF(COUNTIF($CO$3:$CP$3,TotalApuestas!CO7)=1,CO$5,0))</f>
        <v>0</v>
      </c>
      <c r="CP12">
        <f>IF($B12=0,0,IF(COUNTIF($CO$3:$CP$3,TotalApuestas!CP7)=1,CP$5,0))</f>
        <v>0</v>
      </c>
      <c r="CQ12">
        <f>IF($B12=0,0,IF(CQ$3=TotalApuestas!CQ7,CQ$5,0))</f>
        <v>0</v>
      </c>
      <c r="CR12">
        <f ca="1">IF($B12=0,0,IF(CR$3=TotalApuestas!CR7,CR$5,0))</f>
        <v>0</v>
      </c>
      <c r="CS12">
        <f ca="1">IF($B12=0,0,IF(CS$3=TotalApuestas!CS7,CS$5,0))</f>
        <v>0</v>
      </c>
      <c r="CT12">
        <f ca="1">IF($B12=0,0,IF(AND(CR$3=TotalApuestas!CR7,Resultado!CS$3=TotalApuestas!CS7),Resultado!CT$5+VLOOKUP(CT$4&amp;"bonus",Aux!$W$1:$X$46,2,0),IF(CT$3=TotalApuestas!CT7,CT$5,0)))</f>
        <v>0</v>
      </c>
      <c r="CU12">
        <f ca="1">IF($B12=0,0,IF(CU$3=TotalApuestas!CU7,CU$5,0))</f>
        <v>0</v>
      </c>
      <c r="CV12">
        <f ca="1">IF($B12=0,0,IF(CV$3=TotalApuestas!CV7,CV$5,0))</f>
        <v>0</v>
      </c>
      <c r="CW12">
        <f ca="1">IF($B12=0,0,IF(AND(CU$3=TotalApuestas!CU7,Resultado!CV$3=TotalApuestas!CV7),Resultado!CW$5+VLOOKUP(CW$4&amp;"bonus",Aux!$W$1:$X$46,2,0),IF(CW$3=TotalApuestas!CW7,CW$5,0)))</f>
        <v>0</v>
      </c>
      <c r="CX12">
        <f ca="1">IF($B12=0,0,IF(CX$3=TotalApuestas!CX7,CX$5,0))</f>
        <v>0</v>
      </c>
      <c r="CY12">
        <f ca="1">IF($B12=0,0,IF(CY$3=TotalApuestas!CY7,CY$5,0))</f>
        <v>0</v>
      </c>
      <c r="CZ12">
        <f ca="1">IF($B12=0,0,IF(AND(CX$3=TotalApuestas!CX7,Resultado!CY$3=TotalApuestas!CY7),Resultado!CZ$5+VLOOKUP(CZ$4&amp;"bonus",Aux!$W$1:$X$46,2,0),IF(CZ$3=TotalApuestas!CZ7,CZ$5,0)))</f>
        <v>0</v>
      </c>
      <c r="DA12">
        <f ca="1">IF($B12=0,0,IF(DA$3=TotalApuestas!DA7,DA$5,0))</f>
        <v>0</v>
      </c>
      <c r="DB12">
        <f ca="1">IF($B12=0,0,IF(DB$3=TotalApuestas!DB7,DB$5,0))</f>
        <v>0</v>
      </c>
      <c r="DC12">
        <f ca="1">IF($B12=0,0,IF(AND(DA$3=TotalApuestas!DA7,Resultado!DB$3=TotalApuestas!DB7),Resultado!DC$5+VLOOKUP(DC$4&amp;"bonus",Aux!$W$1:$X$46,2,0),IF(DC$3=TotalApuestas!DC7,DC$5,0)))</f>
        <v>0</v>
      </c>
      <c r="DD12">
        <f ca="1">IF($B12=0,0,IF(DD$3=TotalApuestas!DD7,DD$5,0))</f>
        <v>0</v>
      </c>
      <c r="DE12">
        <f ca="1">IF($B12=0,0,IF(DE$3=TotalApuestas!DE7,DE$5,0))</f>
        <v>0</v>
      </c>
      <c r="DF12">
        <f ca="1">IF($B12=0,0,IF(AND(DD$3=TotalApuestas!DD7,Resultado!DE$3=TotalApuestas!DE7),Resultado!DF$5+VLOOKUP(DF$4&amp;"bonus",Aux!$W$1:$X$46,2,0),IF(DF$3=TotalApuestas!DF7,DF$5,0)))</f>
        <v>0</v>
      </c>
      <c r="DG12">
        <f ca="1">IF($B12=0,0,IF(DG$3=TotalApuestas!DG7,DG$5,0))</f>
        <v>0</v>
      </c>
      <c r="DH12">
        <f ca="1">IF($B12=0,0,IF(DH$3=TotalApuestas!DH7,DH$5,0))</f>
        <v>0</v>
      </c>
      <c r="DI12">
        <f ca="1">IF($B12=0,0,IF(AND(DG$3=TotalApuestas!DG7,Resultado!DH$3=TotalApuestas!DH7),Resultado!DI$5+VLOOKUP(DI$4&amp;"bonus",Aux!$W$1:$X$46,2,0),IF(DI$3=TotalApuestas!DI7,DI$5,0)))</f>
        <v>0</v>
      </c>
      <c r="DJ12">
        <f ca="1">IF($B12=0,0,IF(DJ$3=TotalApuestas!DJ7,DJ$5,0))</f>
        <v>0</v>
      </c>
      <c r="DK12">
        <f ca="1">IF($B12=0,0,IF(DK$3=TotalApuestas!DK7,DK$5,0))</f>
        <v>0</v>
      </c>
      <c r="DL12">
        <f ca="1">IF($B12=0,0,IF(AND(DJ$3=TotalApuestas!DJ7,Resultado!DK$3=TotalApuestas!DK7),Resultado!DL$5+VLOOKUP(DL$4&amp;"bonus",Aux!$W$1:$X$46,2,0),IF(DL$3=TotalApuestas!DL7,DL$5,0)))</f>
        <v>0</v>
      </c>
      <c r="DM12">
        <f ca="1">IF($B12=0,0,IF(DM$3=TotalApuestas!DM7,DM$5,0))</f>
        <v>0</v>
      </c>
      <c r="DN12">
        <f ca="1">IF($B12=0,0,IF(DN$3=TotalApuestas!DN7,DN$5,0))</f>
        <v>0</v>
      </c>
      <c r="DO12">
        <f ca="1">IF($B12=0,0,IF(AND(DM$3=TotalApuestas!DM7,Resultado!DN$3=TotalApuestas!DN7),Resultado!DO$5+VLOOKUP(DO$4&amp;"bonus",Aux!$W$1:$X$46,2,0),IF(DO$3=TotalApuestas!DO7,DO$5,0)))</f>
        <v>0</v>
      </c>
    </row>
    <row r="13" spans="2:119" x14ac:dyDescent="0.25">
      <c r="B13" t="str">
        <f>+TotalApuestas!B8</f>
        <v>Leiner</v>
      </c>
      <c r="E13">
        <f ca="1">IF($B13=0,0,IF(E$3=TotalApuestas!E8,E$5,0))</f>
        <v>0</v>
      </c>
      <c r="F13">
        <f ca="1">IF($B13=0,0,IF(F$3=TotalApuestas!F8,F$5,0))</f>
        <v>0</v>
      </c>
      <c r="G13">
        <f ca="1">IF($B13=0,0,IF(AND(E$3=TotalApuestas!E8,Resultado!F$3=TotalApuestas!F8),Resultado!G$5+VLOOKUP(G$4&amp;"bonus",Aux!$W$1:$X$46,2,0),IF(G$3=TotalApuestas!G8,G$5,0)))</f>
        <v>10</v>
      </c>
      <c r="H13">
        <f ca="1">IF($B13=0,0,IF(H$3=TotalApuestas!H8,H$5,0))</f>
        <v>0</v>
      </c>
      <c r="I13">
        <f ca="1">IF($B13=0,0,IF(I$3=TotalApuestas!I8,I$5,0))</f>
        <v>0</v>
      </c>
      <c r="J13">
        <f ca="1">IF($B13=0,0,IF(AND(H$3=TotalApuestas!H8,Resultado!I$3=TotalApuestas!I8),Resultado!J$5+VLOOKUP(J$4&amp;"bonus",Aux!$W$1:$X$46,2,0),IF(J$3=TotalApuestas!J8,J$5,0)))</f>
        <v>0</v>
      </c>
      <c r="K13">
        <f ca="1">IF($B13=0,0,IF(K$3=TotalApuestas!K8,K$5,0))</f>
        <v>0</v>
      </c>
      <c r="L13">
        <f ca="1">IF($B13=0,0,IF(L$3=TotalApuestas!L8,L$5,0))</f>
        <v>0</v>
      </c>
      <c r="M13">
        <f ca="1">IF($B13=0,0,IF(AND(K$3=TotalApuestas!K8,Resultado!L$3=TotalApuestas!L8),Resultado!M$5+VLOOKUP(M$4&amp;"bonus",Aux!$W$1:$X$46,2,0),IF(M$3=TotalApuestas!M8,M$5,0)))</f>
        <v>10</v>
      </c>
      <c r="N13">
        <f ca="1">IF($B13=0,0,IF(N$3=TotalApuestas!N8,N$5,0))</f>
        <v>0</v>
      </c>
      <c r="O13">
        <f ca="1">IF($B13=0,0,IF(O$3=TotalApuestas!O8,O$5,0))</f>
        <v>0</v>
      </c>
      <c r="P13">
        <f ca="1">IF($B13=0,0,IF(AND(N$3=TotalApuestas!N8,Resultado!O$3=TotalApuestas!O8),Resultado!P$5+VLOOKUP(P$4&amp;"bonus",Aux!$W$1:$X$46,2,0),IF(P$3=TotalApuestas!P8,P$5,0)))</f>
        <v>10</v>
      </c>
      <c r="Q13">
        <f ca="1">IF($B13=0,0,IF(Q$3=TotalApuestas!Q8,Q$5,0))</f>
        <v>0</v>
      </c>
      <c r="R13">
        <f ca="1">IF($B13=0,0,IF(R$3=TotalApuestas!R8,R$5,0))</f>
        <v>0</v>
      </c>
      <c r="S13">
        <f ca="1">IF($B13=0,0,IF(AND(Q$3=TotalApuestas!Q8,Resultado!R$3=TotalApuestas!R8),Resultado!S$5+VLOOKUP(S$4&amp;"bonus",Aux!$W$1:$X$46,2,0),IF(S$3=TotalApuestas!S8,S$5,0)))</f>
        <v>5</v>
      </c>
      <c r="T13">
        <f ca="1">IF($B13=0,0,IF(T$3=TotalApuestas!T8,T$5,0))</f>
        <v>0</v>
      </c>
      <c r="U13">
        <f ca="1">IF($B13=0,0,IF(U$3=TotalApuestas!U8,U$5,0))</f>
        <v>0</v>
      </c>
      <c r="V13">
        <f ca="1">IF($B13=0,0,IF(AND(T$3=TotalApuestas!T8,Resultado!U$3=TotalApuestas!U8),Resultado!V$5+VLOOKUP(V$4&amp;"bonus",Aux!$W$1:$X$46,2,0),IF(V$3=TotalApuestas!V8,V$5,0)))</f>
        <v>5</v>
      </c>
      <c r="W13">
        <f ca="1">IF($B13=0,0,IF(W$3=TotalApuestas!W8,W$5,0))</f>
        <v>0</v>
      </c>
      <c r="X13">
        <f ca="1">IF($B13=0,0,IF(X$3=TotalApuestas!X8,X$5,0))</f>
        <v>0</v>
      </c>
      <c r="Y13">
        <f ca="1">IF($B13=0,0,IF(AND(W$3=TotalApuestas!W8,Resultado!X$3=TotalApuestas!X8),Resultado!Y$5+VLOOKUP(Y$4&amp;"bonus",Aux!$W$1:$X$46,2,0),IF(Y$3=TotalApuestas!Y8,Y$5,0)))</f>
        <v>5</v>
      </c>
      <c r="Z13">
        <f ca="1">IF($B13=0,0,IF(Z$3=TotalApuestas!Z8,Z$5,0))</f>
        <v>0</v>
      </c>
      <c r="AA13">
        <f ca="1">IF($B13=0,0,IF(AA$3=TotalApuestas!AA8,AA$5,0))</f>
        <v>0</v>
      </c>
      <c r="AB13">
        <f ca="1">IF($B13=0,0,IF(AND(Z$3=TotalApuestas!Z8,Resultado!AA$3=TotalApuestas!AA8),Resultado!AB$5+VLOOKUP(AB$4&amp;"bonus",Aux!$W$1:$X$46,2,0),IF(AB$3=TotalApuestas!AB8,AB$5,0)))</f>
        <v>0</v>
      </c>
      <c r="AC13">
        <f ca="1">IF($B13=0,0,IF(AC$3=TotalApuestas!AC8,AC$5,0))</f>
        <v>0</v>
      </c>
      <c r="AD13">
        <f ca="1">IF($B13=0,0,IF(AD$3=TotalApuestas!AD8,AD$5,0))</f>
        <v>0</v>
      </c>
      <c r="AE13">
        <f ca="1">IF($B13=0,0,IF(AND(AC$3=TotalApuestas!AC8,Resultado!AD$3=TotalApuestas!AD8),Resultado!AE$5+VLOOKUP(AE$4&amp;"bonus",Aux!$W$1:$X$46,2,0),IF(AE$3=TotalApuestas!AE8,AE$5,0)))</f>
        <v>10</v>
      </c>
      <c r="AF13">
        <f ca="1">IF($B13=0,0,IF(AF$3=TotalApuestas!AF8,AF$5,0))</f>
        <v>0</v>
      </c>
      <c r="AG13">
        <f ca="1">IF($B13=0,0,IF(AG$3=TotalApuestas!AG8,AG$5,0))</f>
        <v>0</v>
      </c>
      <c r="AH13">
        <f ca="1">IF($B13=0,0,IF(AND(AF$3=TotalApuestas!AF8,Resultado!AG$3=TotalApuestas!AG8),Resultado!AH$5+VLOOKUP(AH$4&amp;"bonus",Aux!$W$1:$X$46,2,0),IF(AH$3=TotalApuestas!AH8,AH$5,0)))</f>
        <v>5</v>
      </c>
      <c r="AI13">
        <f ca="1">IF($B13=0,0,IF(AI$3=TotalApuestas!AI8,AI$5,0))</f>
        <v>0</v>
      </c>
      <c r="AJ13">
        <f ca="1">IF($B13=0,0,IF(AJ$3=TotalApuestas!AJ8,AJ$5,0))</f>
        <v>0</v>
      </c>
      <c r="AK13">
        <f ca="1">IF($B13=0,0,IF(AND(AI$3=TotalApuestas!AI8,Resultado!AJ$3=TotalApuestas!AJ8),Resultado!AK$5+VLOOKUP(AK$4&amp;"bonus",Aux!$W$1:$X$46,2,0),IF(AK$3=TotalApuestas!AK8,AK$5,0)))</f>
        <v>10</v>
      </c>
      <c r="AL13">
        <f ca="1">IF($B13=0,0,IF(AL$3=TotalApuestas!AL8,AL$5,0))</f>
        <v>0</v>
      </c>
      <c r="AM13">
        <f ca="1">IF($B13=0,0,IF(AM$3=TotalApuestas!AM8,AM$5,0))</f>
        <v>0</v>
      </c>
      <c r="AN13">
        <f ca="1">IF($B13=0,0,IF(AND(AL$3=TotalApuestas!AL8,Resultado!AM$3=TotalApuestas!AM8),Resultado!AN$5+VLOOKUP(AN$4&amp;"bonus",Aux!$W$1:$X$46,2,0),IF(AN$3=TotalApuestas!AN8,AN$5,0)))</f>
        <v>0</v>
      </c>
      <c r="AO13">
        <f ca="1">IF($B13=0,0,IF(AO$3=TotalApuestas!AO8,AO$5,0))</f>
        <v>0</v>
      </c>
      <c r="AP13">
        <f ca="1">IF($B13=0,0,IF(AP$3=TotalApuestas!AP8,AP$5,0))</f>
        <v>0</v>
      </c>
      <c r="AQ13">
        <f ca="1">IF($B13=0,0,IF(AND(AO$3=TotalApuestas!AO8,Resultado!AP$3=TotalApuestas!AP8),Resultado!AQ$5+VLOOKUP(AQ$4&amp;"bonus",Aux!$W$1:$X$46,2,0),IF(AQ$3=TotalApuestas!AQ8,AQ$5,0)))</f>
        <v>0</v>
      </c>
      <c r="AR13">
        <f ca="1">IF($B13=0,0,IF(AR$3=TotalApuestas!AR8,AR$5,0))</f>
        <v>0</v>
      </c>
      <c r="AS13">
        <f ca="1">IF($B13=0,0,IF(AS$3=TotalApuestas!AS8,AS$5,0))</f>
        <v>0</v>
      </c>
      <c r="AT13">
        <f ca="1">IF($B13=0,0,IF(AND(AR$3=TotalApuestas!AR8,Resultado!AS$3=TotalApuestas!AS8),Resultado!AT$5+VLOOKUP(AT$4&amp;"bonus",Aux!$W$1:$X$46,2,0),IF(AT$3=TotalApuestas!AT8,AT$5,0)))</f>
        <v>0</v>
      </c>
      <c r="AU13">
        <f ca="1">IF($B13=0,0,IF(AU$3=TotalApuestas!AU8,AU$5,0))</f>
        <v>0</v>
      </c>
      <c r="AV13">
        <f ca="1">IF($B13=0,0,IF(AV$3=TotalApuestas!AV8,AV$5,0))</f>
        <v>0</v>
      </c>
      <c r="AW13">
        <f ca="1">IF($B13=0,0,IF(AND(AU$3=TotalApuestas!AU8,Resultado!AV$3=TotalApuestas!AV8),Resultado!AW$5+VLOOKUP(AW$4&amp;"bonus",Aux!$W$1:$X$46,2,0),IF(AW$3=TotalApuestas!AW8,AW$5,0)))</f>
        <v>0</v>
      </c>
      <c r="AX13">
        <f ca="1">IF($B13=0,0,IF(AX$3=TotalApuestas!AX8,AX$5,0))</f>
        <v>0</v>
      </c>
      <c r="AY13">
        <f ca="1">IF($B13=0,0,IF(AY$3=TotalApuestas!AY8,AY$5,0))</f>
        <v>0</v>
      </c>
      <c r="AZ13">
        <f ca="1">IF($B13=0,0,IF(AND(AX$3=TotalApuestas!AX8,Resultado!AY$3=TotalApuestas!AY8),Resultado!AZ$5+VLOOKUP(AZ$4&amp;"bonus",Aux!$W$1:$X$46,2,0),IF(AZ$3=TotalApuestas!AZ8,AZ$5,0)))</f>
        <v>0</v>
      </c>
      <c r="BA13">
        <f ca="1">IF($B13=0,0,IF(BA$3=TotalApuestas!BA8,BA$5,0))</f>
        <v>0</v>
      </c>
      <c r="BB13">
        <f ca="1">IF($B13=0,0,IF(BB$3=TotalApuestas!BB8,BB$5,0))</f>
        <v>0</v>
      </c>
      <c r="BC13">
        <f ca="1">IF($B13=0,0,IF(AND(BA$3=TotalApuestas!BA8,Resultado!BB$3=TotalApuestas!BB8),Resultado!BC$5+VLOOKUP(BC$4&amp;"bonus",Aux!$W$1:$X$46,2,0),IF(BC$3=TotalApuestas!BC8,BC$5,0)))</f>
        <v>0</v>
      </c>
      <c r="BD13">
        <f ca="1">IF($B13=0,0,IF(BD$3=TotalApuestas!BD8,BD$5,0))</f>
        <v>0</v>
      </c>
      <c r="BE13">
        <f ca="1">IF($B13=0,0,IF(BE$3=TotalApuestas!BE8,BE$5,0))</f>
        <v>0</v>
      </c>
      <c r="BF13">
        <f ca="1">IF($B13=0,0,IF(AND(BD$3=TotalApuestas!BD8,Resultado!BE$3=TotalApuestas!BE8),Resultado!BF$5+VLOOKUP(BF$4&amp;"bonus",Aux!$W$1:$X$46,2,0),IF(BF$3=TotalApuestas!BF8,BF$5,0)))</f>
        <v>0</v>
      </c>
      <c r="BG13">
        <f ca="1">IF($B13=0,0,IF(BG$3=TotalApuestas!BG8,BG$5,0))</f>
        <v>0</v>
      </c>
      <c r="BH13">
        <f ca="1">IF($B13=0,0,IF(BH$3=TotalApuestas!BH8,BH$5,0))</f>
        <v>0</v>
      </c>
      <c r="BI13">
        <f ca="1">IF($B13=0,0,IF(AND(BG$3=TotalApuestas!BG8,Resultado!BH$3=TotalApuestas!BH8),Resultado!BI$5+VLOOKUP(BI$4&amp;"bonus",Aux!$W$1:$X$46,2,0),IF(BI$3=TotalApuestas!BI8,BI$5,0)))</f>
        <v>0</v>
      </c>
      <c r="BJ13">
        <f ca="1">IF($B13=0,0,IF(BJ$3=TotalApuestas!BJ8,BJ$5,0))</f>
        <v>0</v>
      </c>
      <c r="BK13">
        <f ca="1">IF($B13=0,0,IF(BK$3=TotalApuestas!BK8,BK$5,0))</f>
        <v>0</v>
      </c>
      <c r="BL13">
        <f ca="1">IF($B13=0,0,IF(AND(BJ$3=TotalApuestas!BJ8,Resultado!BK$3=TotalApuestas!BK8),Resultado!BL$5+VLOOKUP(BL$4&amp;"bonus",Aux!$W$1:$X$46,2,0),IF(BL$3=TotalApuestas!BL8,BL$5,0)))</f>
        <v>0</v>
      </c>
      <c r="BM13">
        <f ca="1">IF($B13=0,0,IF(BM$3=TotalApuestas!BM8,BM$5,0))</f>
        <v>0</v>
      </c>
      <c r="BN13">
        <f ca="1">IF($B13=0,0,IF(BN$3=TotalApuestas!BN8,BN$5,0))</f>
        <v>0</v>
      </c>
      <c r="BO13">
        <f ca="1">IF($B13=0,0,IF(AND(BM$3=TotalApuestas!BM8,Resultado!BN$3=TotalApuestas!BN8),Resultado!BO$5+VLOOKUP(BO$4&amp;"bonus",Aux!$W$1:$X$46,2,0),IF(BO$3=TotalApuestas!BO8,BO$5,0)))</f>
        <v>0</v>
      </c>
      <c r="BP13">
        <f ca="1">IF($B13=0,0,IF(BP$3=TotalApuestas!BP8,BP$5,0))</f>
        <v>0</v>
      </c>
      <c r="BQ13">
        <f ca="1">IF($B13=0,0,IF(BQ$3=TotalApuestas!BQ8,BQ$5,0))</f>
        <v>0</v>
      </c>
      <c r="BR13">
        <f ca="1">IF($B13=0,0,IF(AND(BP$3=TotalApuestas!BP8,Resultado!BQ$3=TotalApuestas!BQ8),Resultado!BR$5+VLOOKUP(BR$4&amp;"bonus",Aux!$W$1:$X$46,2,0),IF(BR$3=TotalApuestas!BR8,BR$5,0)))</f>
        <v>0</v>
      </c>
      <c r="BS13">
        <f ca="1">IF($B13=0,0,IF(BS$3=TotalApuestas!BS8,BS$5,0))</f>
        <v>0</v>
      </c>
      <c r="BT13">
        <f ca="1">IF($B13=0,0,IF(BT$3=TotalApuestas!BT8,BT$5,0))</f>
        <v>0</v>
      </c>
      <c r="BU13">
        <f ca="1">IF($B13=0,0,IF(AND(BS$3=TotalApuestas!BS8,Resultado!BT$3=TotalApuestas!BT8),Resultado!BU$5+VLOOKUP(BU$4&amp;"bonus",Aux!$W$1:$X$46,2,0),IF(BU$3=TotalApuestas!BU8,BU$5,0)))</f>
        <v>0</v>
      </c>
      <c r="BV13">
        <f ca="1">IF($B13=0,0,IF(BV$3=TotalApuestas!BV8,BV$5,0))</f>
        <v>0</v>
      </c>
      <c r="BW13">
        <f ca="1">IF($B13=0,0,IF(BW$3=TotalApuestas!BW8,BW$5,0))</f>
        <v>0</v>
      </c>
      <c r="BX13">
        <f ca="1">IF($B13=0,0,IF(AND(BV$3=TotalApuestas!BV8,Resultado!BW$3=TotalApuestas!BW8),Resultado!BX$5+VLOOKUP(BX$4&amp;"bonus",Aux!$W$1:$X$46,2,0),IF(BX$3=TotalApuestas!BX8,BX$5,0)))</f>
        <v>0</v>
      </c>
      <c r="BY13">
        <f ca="1">IF($B13=0,0,IF(BY$3=TotalApuestas!BY8,BY$5,0))</f>
        <v>0</v>
      </c>
      <c r="BZ13">
        <f ca="1">IF($B13=0,0,IF(BZ$3=TotalApuestas!BZ8,BZ$5,0))</f>
        <v>0</v>
      </c>
      <c r="CA13">
        <f ca="1">IF($B13=0,0,IF(CA$3=TotalApuestas!CA8,CA$5,0))</f>
        <v>0</v>
      </c>
      <c r="CB13">
        <f ca="1">IF($B13=0,0,IF(CB$3=TotalApuestas!CB8,CB$5,0))</f>
        <v>0</v>
      </c>
      <c r="CC13">
        <f ca="1">IF($B13=0,0,IF(COUNTIF($CC$3:$CJ$3,TotalApuestas!CC8)=1,CC$5,0))</f>
        <v>0</v>
      </c>
      <c r="CD13">
        <f ca="1">IF($B13=0,0,IF(COUNTIF($CC$3:$CJ$3,TotalApuestas!CD8)=1,CD$5,0))</f>
        <v>0</v>
      </c>
      <c r="CE13">
        <f ca="1">IF($B13=0,0,IF(COUNTIF($CC$3:$CJ$3,TotalApuestas!CE8)=1,CE$5,0))</f>
        <v>0</v>
      </c>
      <c r="CF13">
        <f ca="1">IF($B13=0,0,IF(COUNTIF($CC$3:$CJ$3,TotalApuestas!CF8)=1,CF$5,0))</f>
        <v>0</v>
      </c>
      <c r="CG13">
        <f ca="1">IF($B13=0,0,IF(COUNTIF($CC$3:$CJ$3,TotalApuestas!CG8)=1,CG$5,0))</f>
        <v>0</v>
      </c>
      <c r="CH13">
        <f ca="1">IF($B13=0,0,IF(COUNTIF($CC$3:$CJ$3,TotalApuestas!CH8)=1,CH$5,0))</f>
        <v>0</v>
      </c>
      <c r="CI13">
        <f ca="1">IF($B13=0,0,IF(COUNTIF($CC$3:$CJ$3,TotalApuestas!CI8)=1,CI$5,0))</f>
        <v>0</v>
      </c>
      <c r="CJ13">
        <f ca="1">IF($B13=0,0,IF(COUNTIF($CC$3:$CJ$3,TotalApuestas!CJ8)=1,CJ$5,0))</f>
        <v>0</v>
      </c>
      <c r="CK13">
        <f>IF($B13=0,0,IF(COUNTIF($CK$3:$CN$3,TotalApuestas!CK8)=1,CK$5,0))</f>
        <v>0</v>
      </c>
      <c r="CL13">
        <f>IF($B13=0,0,IF(COUNTIF($CK$3:$CN$3,TotalApuestas!CL8)=1,CL$5,0))</f>
        <v>0</v>
      </c>
      <c r="CM13">
        <f>IF($B13=0,0,IF(COUNTIF($CK$3:$CN$3,TotalApuestas!CM8)=1,CM$5,0))</f>
        <v>0</v>
      </c>
      <c r="CN13">
        <f>IF($B13=0,0,IF(COUNTIF($CK$3:$CN$3,TotalApuestas!CN8)=1,CN$5,0))</f>
        <v>0</v>
      </c>
      <c r="CO13">
        <f>IF($B13=0,0,IF(COUNTIF($CO$3:$CP$3,TotalApuestas!CO8)=1,CO$5,0))</f>
        <v>0</v>
      </c>
      <c r="CP13">
        <f>IF($B13=0,0,IF(COUNTIF($CO$3:$CP$3,TotalApuestas!CP8)=1,CP$5,0))</f>
        <v>0</v>
      </c>
      <c r="CQ13">
        <f>IF($B13=0,0,IF(CQ$3=TotalApuestas!CQ8,CQ$5,0))</f>
        <v>0</v>
      </c>
      <c r="CR13">
        <f ca="1">IF($B13=0,0,IF(CR$3=TotalApuestas!CR8,CR$5,0))</f>
        <v>0</v>
      </c>
      <c r="CS13">
        <f ca="1">IF($B13=0,0,IF(CS$3=TotalApuestas!CS8,CS$5,0))</f>
        <v>0</v>
      </c>
      <c r="CT13">
        <f ca="1">IF($B13=0,0,IF(AND(CR$3=TotalApuestas!CR8,Resultado!CS$3=TotalApuestas!CS8),Resultado!CT$5+VLOOKUP(CT$4&amp;"bonus",Aux!$W$1:$X$46,2,0),IF(CT$3=TotalApuestas!CT8,CT$5,0)))</f>
        <v>0</v>
      </c>
      <c r="CU13">
        <f ca="1">IF($B13=0,0,IF(CU$3=TotalApuestas!CU8,CU$5,0))</f>
        <v>0</v>
      </c>
      <c r="CV13">
        <f ca="1">IF($B13=0,0,IF(CV$3=TotalApuestas!CV8,CV$5,0))</f>
        <v>0</v>
      </c>
      <c r="CW13">
        <f ca="1">IF($B13=0,0,IF(AND(CU$3=TotalApuestas!CU8,Resultado!CV$3=TotalApuestas!CV8),Resultado!CW$5+VLOOKUP(CW$4&amp;"bonus",Aux!$W$1:$X$46,2,0),IF(CW$3=TotalApuestas!CW8,CW$5,0)))</f>
        <v>0</v>
      </c>
      <c r="CX13">
        <f ca="1">IF($B13=0,0,IF(CX$3=TotalApuestas!CX8,CX$5,0))</f>
        <v>0</v>
      </c>
      <c r="CY13">
        <f ca="1">IF($B13=0,0,IF(CY$3=TotalApuestas!CY8,CY$5,0))</f>
        <v>0</v>
      </c>
      <c r="CZ13">
        <f ca="1">IF($B13=0,0,IF(AND(CX$3=TotalApuestas!CX8,Resultado!CY$3=TotalApuestas!CY8),Resultado!CZ$5+VLOOKUP(CZ$4&amp;"bonus",Aux!$W$1:$X$46,2,0),IF(CZ$3=TotalApuestas!CZ8,CZ$5,0)))</f>
        <v>0</v>
      </c>
      <c r="DA13">
        <f ca="1">IF($B13=0,0,IF(DA$3=TotalApuestas!DA8,DA$5,0))</f>
        <v>0</v>
      </c>
      <c r="DB13">
        <f ca="1">IF($B13=0,0,IF(DB$3=TotalApuestas!DB8,DB$5,0))</f>
        <v>0</v>
      </c>
      <c r="DC13">
        <f ca="1">IF($B13=0,0,IF(AND(DA$3=TotalApuestas!DA8,Resultado!DB$3=TotalApuestas!DB8),Resultado!DC$5+VLOOKUP(DC$4&amp;"bonus",Aux!$W$1:$X$46,2,0),IF(DC$3=TotalApuestas!DC8,DC$5,0)))</f>
        <v>0</v>
      </c>
      <c r="DD13">
        <f ca="1">IF($B13=0,0,IF(DD$3=TotalApuestas!DD8,DD$5,0))</f>
        <v>0</v>
      </c>
      <c r="DE13">
        <f ca="1">IF($B13=0,0,IF(DE$3=TotalApuestas!DE8,DE$5,0))</f>
        <v>0</v>
      </c>
      <c r="DF13">
        <f ca="1">IF($B13=0,0,IF(AND(DD$3=TotalApuestas!DD8,Resultado!DE$3=TotalApuestas!DE8),Resultado!DF$5+VLOOKUP(DF$4&amp;"bonus",Aux!$W$1:$X$46,2,0),IF(DF$3=TotalApuestas!DF8,DF$5,0)))</f>
        <v>0</v>
      </c>
      <c r="DG13">
        <f ca="1">IF($B13=0,0,IF(DG$3=TotalApuestas!DG8,DG$5,0))</f>
        <v>0</v>
      </c>
      <c r="DH13">
        <f ca="1">IF($B13=0,0,IF(DH$3=TotalApuestas!DH8,DH$5,0))</f>
        <v>0</v>
      </c>
      <c r="DI13">
        <f ca="1">IF($B13=0,0,IF(AND(DG$3=TotalApuestas!DG8,Resultado!DH$3=TotalApuestas!DH8),Resultado!DI$5+VLOOKUP(DI$4&amp;"bonus",Aux!$W$1:$X$46,2,0),IF(DI$3=TotalApuestas!DI8,DI$5,0)))</f>
        <v>0</v>
      </c>
      <c r="DJ13">
        <f ca="1">IF($B13=0,0,IF(DJ$3=TotalApuestas!DJ8,DJ$5,0))</f>
        <v>0</v>
      </c>
      <c r="DK13">
        <f ca="1">IF($B13=0,0,IF(DK$3=TotalApuestas!DK8,DK$5,0))</f>
        <v>0</v>
      </c>
      <c r="DL13">
        <f ca="1">IF($B13=0,0,IF(AND(DJ$3=TotalApuestas!DJ8,Resultado!DK$3=TotalApuestas!DK8),Resultado!DL$5+VLOOKUP(DL$4&amp;"bonus",Aux!$W$1:$X$46,2,0),IF(DL$3=TotalApuestas!DL8,DL$5,0)))</f>
        <v>0</v>
      </c>
      <c r="DM13">
        <f ca="1">IF($B13=0,0,IF(DM$3=TotalApuestas!DM8,DM$5,0))</f>
        <v>0</v>
      </c>
      <c r="DN13">
        <f ca="1">IF($B13=0,0,IF(DN$3=TotalApuestas!DN8,DN$5,0))</f>
        <v>0</v>
      </c>
      <c r="DO13">
        <f ca="1">IF($B13=0,0,IF(AND(DM$3=TotalApuestas!DM8,Resultado!DN$3=TotalApuestas!DN8),Resultado!DO$5+VLOOKUP(DO$4&amp;"bonus",Aux!$W$1:$X$46,2,0),IF(DO$3=TotalApuestas!DO8,DO$5,0)))</f>
        <v>0</v>
      </c>
    </row>
    <row r="14" spans="2:119" x14ac:dyDescent="0.25">
      <c r="B14" t="str">
        <f>+TotalApuestas!B9</f>
        <v xml:space="preserve">Luis Rondón </v>
      </c>
      <c r="E14">
        <f ca="1">IF($B14=0,0,IF(E$3=TotalApuestas!E9,E$5,0))</f>
        <v>0</v>
      </c>
      <c r="F14">
        <f ca="1">IF($B14=0,0,IF(F$3=TotalApuestas!F9,F$5,0))</f>
        <v>0</v>
      </c>
      <c r="G14">
        <f ca="1">IF($B14=0,0,IF(AND(E$3=TotalApuestas!E9,Resultado!F$3=TotalApuestas!F9),Resultado!G$5+VLOOKUP(G$4&amp;"bonus",Aux!$W$1:$X$46,2,0),IF(G$3=TotalApuestas!G9,G$5,0)))</f>
        <v>5</v>
      </c>
      <c r="H14">
        <f ca="1">IF($B14=0,0,IF(H$3=TotalApuestas!H9,H$5,0))</f>
        <v>0</v>
      </c>
      <c r="I14">
        <f ca="1">IF($B14=0,0,IF(I$3=TotalApuestas!I9,I$5,0))</f>
        <v>0</v>
      </c>
      <c r="J14">
        <f ca="1">IF($B14=0,0,IF(AND(H$3=TotalApuestas!H9,Resultado!I$3=TotalApuestas!I9),Resultado!J$5+VLOOKUP(J$4&amp;"bonus",Aux!$W$1:$X$46,2,0),IF(J$3=TotalApuestas!J9,J$5,0)))</f>
        <v>0</v>
      </c>
      <c r="K14">
        <f ca="1">IF($B14=0,0,IF(K$3=TotalApuestas!K9,K$5,0))</f>
        <v>0</v>
      </c>
      <c r="L14">
        <f ca="1">IF($B14=0,0,IF(L$3=TotalApuestas!L9,L$5,0))</f>
        <v>0</v>
      </c>
      <c r="M14">
        <f ca="1">IF($B14=0,0,IF(AND(K$3=TotalApuestas!K9,Resultado!L$3=TotalApuestas!L9),Resultado!M$5+VLOOKUP(M$4&amp;"bonus",Aux!$W$1:$X$46,2,0),IF(M$3=TotalApuestas!M9,M$5,0)))</f>
        <v>10</v>
      </c>
      <c r="N14">
        <f ca="1">IF($B14=0,0,IF(N$3=TotalApuestas!N9,N$5,0))</f>
        <v>0</v>
      </c>
      <c r="O14">
        <f ca="1">IF($B14=0,0,IF(O$3=TotalApuestas!O9,O$5,0))</f>
        <v>0</v>
      </c>
      <c r="P14">
        <f ca="1">IF($B14=0,0,IF(AND(N$3=TotalApuestas!N9,Resultado!O$3=TotalApuestas!O9),Resultado!P$5+VLOOKUP(P$4&amp;"bonus",Aux!$W$1:$X$46,2,0),IF(P$3=TotalApuestas!P9,P$5,0)))</f>
        <v>5</v>
      </c>
      <c r="Q14">
        <f ca="1">IF($B14=0,0,IF(Q$3=TotalApuestas!Q9,Q$5,0))</f>
        <v>0</v>
      </c>
      <c r="R14">
        <f ca="1">IF($B14=0,0,IF(R$3=TotalApuestas!R9,R$5,0))</f>
        <v>0</v>
      </c>
      <c r="S14">
        <f ca="1">IF($B14=0,0,IF(AND(Q$3=TotalApuestas!Q9,Resultado!R$3=TotalApuestas!R9),Resultado!S$5+VLOOKUP(S$4&amp;"bonus",Aux!$W$1:$X$46,2,0),IF(S$3=TotalApuestas!S9,S$5,0)))</f>
        <v>10</v>
      </c>
      <c r="T14">
        <f ca="1">IF($B14=0,0,IF(T$3=TotalApuestas!T9,T$5,0))</f>
        <v>0</v>
      </c>
      <c r="U14">
        <f ca="1">IF($B14=0,0,IF(U$3=TotalApuestas!U9,U$5,0))</f>
        <v>0</v>
      </c>
      <c r="V14">
        <f ca="1">IF($B14=0,0,IF(AND(T$3=TotalApuestas!T9,Resultado!U$3=TotalApuestas!U9),Resultado!V$5+VLOOKUP(V$4&amp;"bonus",Aux!$W$1:$X$46,2,0),IF(V$3=TotalApuestas!V9,V$5,0)))</f>
        <v>10</v>
      </c>
      <c r="W14">
        <f ca="1">IF($B14=0,0,IF(W$3=TotalApuestas!W9,W$5,0))</f>
        <v>0</v>
      </c>
      <c r="X14">
        <f ca="1">IF($B14=0,0,IF(X$3=TotalApuestas!X9,X$5,0))</f>
        <v>0</v>
      </c>
      <c r="Y14">
        <f ca="1">IF($B14=0,0,IF(AND(W$3=TotalApuestas!W9,Resultado!X$3=TotalApuestas!X9),Resultado!Y$5+VLOOKUP(Y$4&amp;"bonus",Aux!$W$1:$X$46,2,0),IF(Y$3=TotalApuestas!Y9,Y$5,0)))</f>
        <v>5</v>
      </c>
      <c r="Z14">
        <f ca="1">IF($B14=0,0,IF(Z$3=TotalApuestas!Z9,Z$5,0))</f>
        <v>0</v>
      </c>
      <c r="AA14">
        <f ca="1">IF($B14=0,0,IF(AA$3=TotalApuestas!AA9,AA$5,0))</f>
        <v>0</v>
      </c>
      <c r="AB14">
        <f ca="1">IF($B14=0,0,IF(AND(Z$3=TotalApuestas!Z9,Resultado!AA$3=TotalApuestas!AA9),Resultado!AB$5+VLOOKUP(AB$4&amp;"bonus",Aux!$W$1:$X$46,2,0),IF(AB$3=TotalApuestas!AB9,AB$5,0)))</f>
        <v>0</v>
      </c>
      <c r="AC14">
        <f ca="1">IF($B14=0,0,IF(AC$3=TotalApuestas!AC9,AC$5,0))</f>
        <v>0</v>
      </c>
      <c r="AD14">
        <f ca="1">IF($B14=0,0,IF(AD$3=TotalApuestas!AD9,AD$5,0))</f>
        <v>0</v>
      </c>
      <c r="AE14">
        <f ca="1">IF($B14=0,0,IF(AND(AC$3=TotalApuestas!AC9,Resultado!AD$3=TotalApuestas!AD9),Resultado!AE$5+VLOOKUP(AE$4&amp;"bonus",Aux!$W$1:$X$46,2,0),IF(AE$3=TotalApuestas!AE9,AE$5,0)))</f>
        <v>5</v>
      </c>
      <c r="AF14">
        <f ca="1">IF($B14=0,0,IF(AF$3=TotalApuestas!AF9,AF$5,0))</f>
        <v>0</v>
      </c>
      <c r="AG14">
        <f ca="1">IF($B14=0,0,IF(AG$3=TotalApuestas!AG9,AG$5,0))</f>
        <v>0</v>
      </c>
      <c r="AH14">
        <f ca="1">IF($B14=0,0,IF(AND(AF$3=TotalApuestas!AF9,Resultado!AG$3=TotalApuestas!AG9),Resultado!AH$5+VLOOKUP(AH$4&amp;"bonus",Aux!$W$1:$X$46,2,0),IF(AH$3=TotalApuestas!AH9,AH$5,0)))</f>
        <v>5</v>
      </c>
      <c r="AI14">
        <f ca="1">IF($B14=0,0,IF(AI$3=TotalApuestas!AI9,AI$5,0))</f>
        <v>0</v>
      </c>
      <c r="AJ14">
        <f ca="1">IF($B14=0,0,IF(AJ$3=TotalApuestas!AJ9,AJ$5,0))</f>
        <v>0</v>
      </c>
      <c r="AK14">
        <f ca="1">IF($B14=0,0,IF(AND(AI$3=TotalApuestas!AI9,Resultado!AJ$3=TotalApuestas!AJ9),Resultado!AK$5+VLOOKUP(AK$4&amp;"bonus",Aux!$W$1:$X$46,2,0),IF(AK$3=TotalApuestas!AK9,AK$5,0)))</f>
        <v>5</v>
      </c>
      <c r="AL14">
        <f ca="1">IF($B14=0,0,IF(AL$3=TotalApuestas!AL9,AL$5,0))</f>
        <v>0</v>
      </c>
      <c r="AM14">
        <f ca="1">IF($B14=0,0,IF(AM$3=TotalApuestas!AM9,AM$5,0))</f>
        <v>0</v>
      </c>
      <c r="AN14">
        <f ca="1">IF($B14=0,0,IF(AND(AL$3=TotalApuestas!AL9,Resultado!AM$3=TotalApuestas!AM9),Resultado!AN$5+VLOOKUP(AN$4&amp;"bonus",Aux!$W$1:$X$46,2,0),IF(AN$3=TotalApuestas!AN9,AN$5,0)))</f>
        <v>10</v>
      </c>
      <c r="AO14">
        <f ca="1">IF($B14=0,0,IF(AO$3=TotalApuestas!AO9,AO$5,0))</f>
        <v>0</v>
      </c>
      <c r="AP14">
        <f ca="1">IF($B14=0,0,IF(AP$3=TotalApuestas!AP9,AP$5,0))</f>
        <v>0</v>
      </c>
      <c r="AQ14">
        <f ca="1">IF($B14=0,0,IF(AND(AO$3=TotalApuestas!AO9,Resultado!AP$3=TotalApuestas!AP9),Resultado!AQ$5+VLOOKUP(AQ$4&amp;"bonus",Aux!$W$1:$X$46,2,0),IF(AQ$3=TotalApuestas!AQ9,AQ$5,0)))</f>
        <v>0</v>
      </c>
      <c r="AR14">
        <f ca="1">IF($B14=0,0,IF(AR$3=TotalApuestas!AR9,AR$5,0))</f>
        <v>0</v>
      </c>
      <c r="AS14">
        <f ca="1">IF($B14=0,0,IF(AS$3=TotalApuestas!AS9,AS$5,0))</f>
        <v>0</v>
      </c>
      <c r="AT14">
        <f ca="1">IF($B14=0,0,IF(AND(AR$3=TotalApuestas!AR9,Resultado!AS$3=TotalApuestas!AS9),Resultado!AT$5+VLOOKUP(AT$4&amp;"bonus",Aux!$W$1:$X$46,2,0),IF(AT$3=TotalApuestas!AT9,AT$5,0)))</f>
        <v>0</v>
      </c>
      <c r="AU14">
        <f ca="1">IF($B14=0,0,IF(AU$3=TotalApuestas!AU9,AU$5,0))</f>
        <v>0</v>
      </c>
      <c r="AV14">
        <f ca="1">IF($B14=0,0,IF(AV$3=TotalApuestas!AV9,AV$5,0))</f>
        <v>0</v>
      </c>
      <c r="AW14">
        <f ca="1">IF($B14=0,0,IF(AND(AU$3=TotalApuestas!AU9,Resultado!AV$3=TotalApuestas!AV9),Resultado!AW$5+VLOOKUP(AW$4&amp;"bonus",Aux!$W$1:$X$46,2,0),IF(AW$3=TotalApuestas!AW9,AW$5,0)))</f>
        <v>0</v>
      </c>
      <c r="AX14">
        <f ca="1">IF($B14=0,0,IF(AX$3=TotalApuestas!AX9,AX$5,0))</f>
        <v>0</v>
      </c>
      <c r="AY14">
        <f ca="1">IF($B14=0,0,IF(AY$3=TotalApuestas!AY9,AY$5,0))</f>
        <v>0</v>
      </c>
      <c r="AZ14">
        <f ca="1">IF($B14=0,0,IF(AND(AX$3=TotalApuestas!AX9,Resultado!AY$3=TotalApuestas!AY9),Resultado!AZ$5+VLOOKUP(AZ$4&amp;"bonus",Aux!$W$1:$X$46,2,0),IF(AZ$3=TotalApuestas!AZ9,AZ$5,0)))</f>
        <v>0</v>
      </c>
      <c r="BA14">
        <f ca="1">IF($B14=0,0,IF(BA$3=TotalApuestas!BA9,BA$5,0))</f>
        <v>0</v>
      </c>
      <c r="BB14">
        <f ca="1">IF($B14=0,0,IF(BB$3=TotalApuestas!BB9,BB$5,0))</f>
        <v>0</v>
      </c>
      <c r="BC14">
        <f ca="1">IF($B14=0,0,IF(AND(BA$3=TotalApuestas!BA9,Resultado!BB$3=TotalApuestas!BB9),Resultado!BC$5+VLOOKUP(BC$4&amp;"bonus",Aux!$W$1:$X$46,2,0),IF(BC$3=TotalApuestas!BC9,BC$5,0)))</f>
        <v>0</v>
      </c>
      <c r="BD14">
        <f ca="1">IF($B14=0,0,IF(BD$3=TotalApuestas!BD9,BD$5,0))</f>
        <v>0</v>
      </c>
      <c r="BE14">
        <f ca="1">IF($B14=0,0,IF(BE$3=TotalApuestas!BE9,BE$5,0))</f>
        <v>0</v>
      </c>
      <c r="BF14">
        <f ca="1">IF($B14=0,0,IF(AND(BD$3=TotalApuestas!BD9,Resultado!BE$3=TotalApuestas!BE9),Resultado!BF$5+VLOOKUP(BF$4&amp;"bonus",Aux!$W$1:$X$46,2,0),IF(BF$3=TotalApuestas!BF9,BF$5,0)))</f>
        <v>0</v>
      </c>
      <c r="BG14">
        <f ca="1">IF($B14=0,0,IF(BG$3=TotalApuestas!BG9,BG$5,0))</f>
        <v>0</v>
      </c>
      <c r="BH14">
        <f ca="1">IF($B14=0,0,IF(BH$3=TotalApuestas!BH9,BH$5,0))</f>
        <v>0</v>
      </c>
      <c r="BI14">
        <f ca="1">IF($B14=0,0,IF(AND(BG$3=TotalApuestas!BG9,Resultado!BH$3=TotalApuestas!BH9),Resultado!BI$5+VLOOKUP(BI$4&amp;"bonus",Aux!$W$1:$X$46,2,0),IF(BI$3=TotalApuestas!BI9,BI$5,0)))</f>
        <v>0</v>
      </c>
      <c r="BJ14">
        <f ca="1">IF($B14=0,0,IF(BJ$3=TotalApuestas!BJ9,BJ$5,0))</f>
        <v>0</v>
      </c>
      <c r="BK14">
        <f ca="1">IF($B14=0,0,IF(BK$3=TotalApuestas!BK9,BK$5,0))</f>
        <v>0</v>
      </c>
      <c r="BL14">
        <f ca="1">IF($B14=0,0,IF(AND(BJ$3=TotalApuestas!BJ9,Resultado!BK$3=TotalApuestas!BK9),Resultado!BL$5+VLOOKUP(BL$4&amp;"bonus",Aux!$W$1:$X$46,2,0),IF(BL$3=TotalApuestas!BL9,BL$5,0)))</f>
        <v>0</v>
      </c>
      <c r="BM14">
        <f ca="1">IF($B14=0,0,IF(BM$3=TotalApuestas!BM9,BM$5,0))</f>
        <v>0</v>
      </c>
      <c r="BN14">
        <f ca="1">IF($B14=0,0,IF(BN$3=TotalApuestas!BN9,BN$5,0))</f>
        <v>0</v>
      </c>
      <c r="BO14">
        <f ca="1">IF($B14=0,0,IF(AND(BM$3=TotalApuestas!BM9,Resultado!BN$3=TotalApuestas!BN9),Resultado!BO$5+VLOOKUP(BO$4&amp;"bonus",Aux!$W$1:$X$46,2,0),IF(BO$3=TotalApuestas!BO9,BO$5,0)))</f>
        <v>0</v>
      </c>
      <c r="BP14">
        <f ca="1">IF($B14=0,0,IF(BP$3=TotalApuestas!BP9,BP$5,0))</f>
        <v>0</v>
      </c>
      <c r="BQ14">
        <f ca="1">IF($B14=0,0,IF(BQ$3=TotalApuestas!BQ9,BQ$5,0))</f>
        <v>0</v>
      </c>
      <c r="BR14">
        <f ca="1">IF($B14=0,0,IF(AND(BP$3=TotalApuestas!BP9,Resultado!BQ$3=TotalApuestas!BQ9),Resultado!BR$5+VLOOKUP(BR$4&amp;"bonus",Aux!$W$1:$X$46,2,0),IF(BR$3=TotalApuestas!BR9,BR$5,0)))</f>
        <v>0</v>
      </c>
      <c r="BS14">
        <f ca="1">IF($B14=0,0,IF(BS$3=TotalApuestas!BS9,BS$5,0))</f>
        <v>0</v>
      </c>
      <c r="BT14">
        <f ca="1">IF($B14=0,0,IF(BT$3=TotalApuestas!BT9,BT$5,0))</f>
        <v>0</v>
      </c>
      <c r="BU14">
        <f ca="1">IF($B14=0,0,IF(AND(BS$3=TotalApuestas!BS9,Resultado!BT$3=TotalApuestas!BT9),Resultado!BU$5+VLOOKUP(BU$4&amp;"bonus",Aux!$W$1:$X$46,2,0),IF(BU$3=TotalApuestas!BU9,BU$5,0)))</f>
        <v>0</v>
      </c>
      <c r="BV14">
        <f ca="1">IF($B14=0,0,IF(BV$3=TotalApuestas!BV9,BV$5,0))</f>
        <v>0</v>
      </c>
      <c r="BW14">
        <f ca="1">IF($B14=0,0,IF(BW$3=TotalApuestas!BW9,BW$5,0))</f>
        <v>0</v>
      </c>
      <c r="BX14">
        <f ca="1">IF($B14=0,0,IF(AND(BV$3=TotalApuestas!BV9,Resultado!BW$3=TotalApuestas!BW9),Resultado!BX$5+VLOOKUP(BX$4&amp;"bonus",Aux!$W$1:$X$46,2,0),IF(BX$3=TotalApuestas!BX9,BX$5,0)))</f>
        <v>0</v>
      </c>
      <c r="BY14">
        <f ca="1">IF($B14=0,0,IF(BY$3=TotalApuestas!BY9,BY$5,0))</f>
        <v>0</v>
      </c>
      <c r="BZ14">
        <f ca="1">IF($B14=0,0,IF(BZ$3=TotalApuestas!BZ9,BZ$5,0))</f>
        <v>0</v>
      </c>
      <c r="CA14">
        <f ca="1">IF($B14=0,0,IF(CA$3=TotalApuestas!CA9,CA$5,0))</f>
        <v>0</v>
      </c>
      <c r="CB14">
        <f ca="1">IF($B14=0,0,IF(CB$3=TotalApuestas!CB9,CB$5,0))</f>
        <v>0</v>
      </c>
      <c r="CC14">
        <f ca="1">IF($B14=0,0,IF(COUNTIF($CC$3:$CJ$3,TotalApuestas!CC9)=1,CC$5,0))</f>
        <v>0</v>
      </c>
      <c r="CD14">
        <f ca="1">IF($B14=0,0,IF(COUNTIF($CC$3:$CJ$3,TotalApuestas!CD9)=1,CD$5,0))</f>
        <v>0</v>
      </c>
      <c r="CE14">
        <f ca="1">IF($B14=0,0,IF(COUNTIF($CC$3:$CJ$3,TotalApuestas!CE9)=1,CE$5,0))</f>
        <v>0</v>
      </c>
      <c r="CF14">
        <f ca="1">IF($B14=0,0,IF(COUNTIF($CC$3:$CJ$3,TotalApuestas!CF9)=1,CF$5,0))</f>
        <v>0</v>
      </c>
      <c r="CG14">
        <f ca="1">IF($B14=0,0,IF(COUNTIF($CC$3:$CJ$3,TotalApuestas!CG9)=1,CG$5,0))</f>
        <v>0</v>
      </c>
      <c r="CH14">
        <f ca="1">IF($B14=0,0,IF(COUNTIF($CC$3:$CJ$3,TotalApuestas!CH9)=1,CH$5,0))</f>
        <v>0</v>
      </c>
      <c r="CI14">
        <f ca="1">IF($B14=0,0,IF(COUNTIF($CC$3:$CJ$3,TotalApuestas!CI9)=1,CI$5,0))</f>
        <v>0</v>
      </c>
      <c r="CJ14">
        <f ca="1">IF($B14=0,0,IF(COUNTIF($CC$3:$CJ$3,TotalApuestas!CJ9)=1,CJ$5,0))</f>
        <v>0</v>
      </c>
      <c r="CK14">
        <f>IF($B14=0,0,IF(COUNTIF($CK$3:$CN$3,TotalApuestas!CK9)=1,CK$5,0))</f>
        <v>0</v>
      </c>
      <c r="CL14">
        <f>IF($B14=0,0,IF(COUNTIF($CK$3:$CN$3,TotalApuestas!CL9)=1,CL$5,0))</f>
        <v>0</v>
      </c>
      <c r="CM14">
        <f>IF($B14=0,0,IF(COUNTIF($CK$3:$CN$3,TotalApuestas!CM9)=1,CM$5,0))</f>
        <v>0</v>
      </c>
      <c r="CN14">
        <f>IF($B14=0,0,IF(COUNTIF($CK$3:$CN$3,TotalApuestas!CN9)=1,CN$5,0))</f>
        <v>0</v>
      </c>
      <c r="CO14">
        <f>IF($B14=0,0,IF(COUNTIF($CO$3:$CP$3,TotalApuestas!CO9)=1,CO$5,0))</f>
        <v>0</v>
      </c>
      <c r="CP14">
        <f>IF($B14=0,0,IF(COUNTIF($CO$3:$CP$3,TotalApuestas!CP9)=1,CP$5,0))</f>
        <v>0</v>
      </c>
      <c r="CQ14">
        <f>IF($B14=0,0,IF(CQ$3=TotalApuestas!CQ9,CQ$5,0))</f>
        <v>0</v>
      </c>
      <c r="CR14">
        <f ca="1">IF($B14=0,0,IF(CR$3=TotalApuestas!CR9,CR$5,0))</f>
        <v>0</v>
      </c>
      <c r="CS14">
        <f ca="1">IF($B14=0,0,IF(CS$3=TotalApuestas!CS9,CS$5,0))</f>
        <v>0</v>
      </c>
      <c r="CT14">
        <f ca="1">IF($B14=0,0,IF(AND(CR$3=TotalApuestas!CR9,Resultado!CS$3=TotalApuestas!CS9),Resultado!CT$5+VLOOKUP(CT$4&amp;"bonus",Aux!$W$1:$X$46,2,0),IF(CT$3=TotalApuestas!CT9,CT$5,0)))</f>
        <v>0</v>
      </c>
      <c r="CU14">
        <f ca="1">IF($B14=0,0,IF(CU$3=TotalApuestas!CU9,CU$5,0))</f>
        <v>0</v>
      </c>
      <c r="CV14">
        <f ca="1">IF($B14=0,0,IF(CV$3=TotalApuestas!CV9,CV$5,0))</f>
        <v>0</v>
      </c>
      <c r="CW14">
        <f ca="1">IF($B14=0,0,IF(AND(CU$3=TotalApuestas!CU9,Resultado!CV$3=TotalApuestas!CV9),Resultado!CW$5+VLOOKUP(CW$4&amp;"bonus",Aux!$W$1:$X$46,2,0),IF(CW$3=TotalApuestas!CW9,CW$5,0)))</f>
        <v>0</v>
      </c>
      <c r="CX14">
        <f ca="1">IF($B14=0,0,IF(CX$3=TotalApuestas!CX9,CX$5,0))</f>
        <v>0</v>
      </c>
      <c r="CY14">
        <f ca="1">IF($B14=0,0,IF(CY$3=TotalApuestas!CY9,CY$5,0))</f>
        <v>0</v>
      </c>
      <c r="CZ14">
        <f ca="1">IF($B14=0,0,IF(AND(CX$3=TotalApuestas!CX9,Resultado!CY$3=TotalApuestas!CY9),Resultado!CZ$5+VLOOKUP(CZ$4&amp;"bonus",Aux!$W$1:$X$46,2,0),IF(CZ$3=TotalApuestas!CZ9,CZ$5,0)))</f>
        <v>0</v>
      </c>
      <c r="DA14">
        <f ca="1">IF($B14=0,0,IF(DA$3=TotalApuestas!DA9,DA$5,0))</f>
        <v>0</v>
      </c>
      <c r="DB14">
        <f ca="1">IF($B14=0,0,IF(DB$3=TotalApuestas!DB9,DB$5,0))</f>
        <v>0</v>
      </c>
      <c r="DC14">
        <f ca="1">IF($B14=0,0,IF(AND(DA$3=TotalApuestas!DA9,Resultado!DB$3=TotalApuestas!DB9),Resultado!DC$5+VLOOKUP(DC$4&amp;"bonus",Aux!$W$1:$X$46,2,0),IF(DC$3=TotalApuestas!DC9,DC$5,0)))</f>
        <v>0</v>
      </c>
      <c r="DD14">
        <f ca="1">IF($B14=0,0,IF(DD$3=TotalApuestas!DD9,DD$5,0))</f>
        <v>0</v>
      </c>
      <c r="DE14">
        <f ca="1">IF($B14=0,0,IF(DE$3=TotalApuestas!DE9,DE$5,0))</f>
        <v>0</v>
      </c>
      <c r="DF14">
        <f ca="1">IF($B14=0,0,IF(AND(DD$3=TotalApuestas!DD9,Resultado!DE$3=TotalApuestas!DE9),Resultado!DF$5+VLOOKUP(DF$4&amp;"bonus",Aux!$W$1:$X$46,2,0),IF(DF$3=TotalApuestas!DF9,DF$5,0)))</f>
        <v>0</v>
      </c>
      <c r="DG14">
        <f ca="1">IF($B14=0,0,IF(DG$3=TotalApuestas!DG9,DG$5,0))</f>
        <v>0</v>
      </c>
      <c r="DH14">
        <f ca="1">IF($B14=0,0,IF(DH$3=TotalApuestas!DH9,DH$5,0))</f>
        <v>0</v>
      </c>
      <c r="DI14">
        <f ca="1">IF($B14=0,0,IF(AND(DG$3=TotalApuestas!DG9,Resultado!DH$3=TotalApuestas!DH9),Resultado!DI$5+VLOOKUP(DI$4&amp;"bonus",Aux!$W$1:$X$46,2,0),IF(DI$3=TotalApuestas!DI9,DI$5,0)))</f>
        <v>0</v>
      </c>
      <c r="DJ14">
        <f ca="1">IF($B14=0,0,IF(DJ$3=TotalApuestas!DJ9,DJ$5,0))</f>
        <v>0</v>
      </c>
      <c r="DK14">
        <f ca="1">IF($B14=0,0,IF(DK$3=TotalApuestas!DK9,DK$5,0))</f>
        <v>0</v>
      </c>
      <c r="DL14">
        <f ca="1">IF($B14=0,0,IF(AND(DJ$3=TotalApuestas!DJ9,Resultado!DK$3=TotalApuestas!DK9),Resultado!DL$5+VLOOKUP(DL$4&amp;"bonus",Aux!$W$1:$X$46,2,0),IF(DL$3=TotalApuestas!DL9,DL$5,0)))</f>
        <v>0</v>
      </c>
      <c r="DM14">
        <f ca="1">IF($B14=0,0,IF(DM$3=TotalApuestas!DM9,DM$5,0))</f>
        <v>0</v>
      </c>
      <c r="DN14">
        <f ca="1">IF($B14=0,0,IF(DN$3=TotalApuestas!DN9,DN$5,0))</f>
        <v>0</v>
      </c>
      <c r="DO14">
        <f ca="1">IF($B14=0,0,IF(AND(DM$3=TotalApuestas!DM9,Resultado!DN$3=TotalApuestas!DN9),Resultado!DO$5+VLOOKUP(DO$4&amp;"bonus",Aux!$W$1:$X$46,2,0),IF(DO$3=TotalApuestas!DO9,DO$5,0)))</f>
        <v>0</v>
      </c>
    </row>
    <row r="15" spans="2:119" x14ac:dyDescent="0.25">
      <c r="B15" t="str">
        <f>+TotalApuestas!B10</f>
        <v>Moises</v>
      </c>
      <c r="E15">
        <f ca="1">IF($B15=0,0,IF(E$3=TotalApuestas!E10,E$5,0))</f>
        <v>0</v>
      </c>
      <c r="F15">
        <f ca="1">IF($B15=0,0,IF(F$3=TotalApuestas!F10,F$5,0))</f>
        <v>0</v>
      </c>
      <c r="G15">
        <f ca="1">IF($B15=0,0,IF(AND(E$3=TotalApuestas!E10,Resultado!F$3=TotalApuestas!F10),Resultado!G$5+VLOOKUP(G$4&amp;"bonus",Aux!$W$1:$X$46,2,0),IF(G$3=TotalApuestas!G10,G$5,0)))</f>
        <v>10</v>
      </c>
      <c r="H15">
        <f ca="1">IF($B15=0,0,IF(H$3=TotalApuestas!H10,H$5,0))</f>
        <v>0</v>
      </c>
      <c r="I15">
        <f ca="1">IF($B15=0,0,IF(I$3=TotalApuestas!I10,I$5,0))</f>
        <v>0</v>
      </c>
      <c r="J15">
        <f ca="1">IF($B15=0,0,IF(AND(H$3=TotalApuestas!H10,Resultado!I$3=TotalApuestas!I10),Resultado!J$5+VLOOKUP(J$4&amp;"bonus",Aux!$W$1:$X$46,2,0),IF(J$3=TotalApuestas!J10,J$5,0)))</f>
        <v>0</v>
      </c>
      <c r="K15">
        <f ca="1">IF($B15=0,0,IF(K$3=TotalApuestas!K10,K$5,0))</f>
        <v>0</v>
      </c>
      <c r="L15">
        <f ca="1">IF($B15=0,0,IF(L$3=TotalApuestas!L10,L$5,0))</f>
        <v>0</v>
      </c>
      <c r="M15">
        <f ca="1">IF($B15=0,0,IF(AND(K$3=TotalApuestas!K10,Resultado!L$3=TotalApuestas!L10),Resultado!M$5+VLOOKUP(M$4&amp;"bonus",Aux!$W$1:$X$46,2,0),IF(M$3=TotalApuestas!M10,M$5,0)))</f>
        <v>0</v>
      </c>
      <c r="N15">
        <f ca="1">IF($B15=0,0,IF(N$3=TotalApuestas!N10,N$5,0))</f>
        <v>0</v>
      </c>
      <c r="O15">
        <f ca="1">IF($B15=0,0,IF(O$3=TotalApuestas!O10,O$5,0))</f>
        <v>0</v>
      </c>
      <c r="P15">
        <f ca="1">IF($B15=0,0,IF(AND(N$3=TotalApuestas!N10,Resultado!O$3=TotalApuestas!O10),Resultado!P$5+VLOOKUP(P$4&amp;"bonus",Aux!$W$1:$X$46,2,0),IF(P$3=TotalApuestas!P10,P$5,0)))</f>
        <v>5</v>
      </c>
      <c r="Q15">
        <f ca="1">IF($B15=0,0,IF(Q$3=TotalApuestas!Q10,Q$5,0))</f>
        <v>0</v>
      </c>
      <c r="R15">
        <f ca="1">IF($B15=0,0,IF(R$3=TotalApuestas!R10,R$5,0))</f>
        <v>0</v>
      </c>
      <c r="S15">
        <f ca="1">IF($B15=0,0,IF(AND(Q$3=TotalApuestas!Q10,Resultado!R$3=TotalApuestas!R10),Resultado!S$5+VLOOKUP(S$4&amp;"bonus",Aux!$W$1:$X$46,2,0),IF(S$3=TotalApuestas!S10,S$5,0)))</f>
        <v>5</v>
      </c>
      <c r="T15">
        <f ca="1">IF($B15=0,0,IF(T$3=TotalApuestas!T10,T$5,0))</f>
        <v>0</v>
      </c>
      <c r="U15">
        <f ca="1">IF($B15=0,0,IF(U$3=TotalApuestas!U10,U$5,0))</f>
        <v>0</v>
      </c>
      <c r="V15">
        <f ca="1">IF($B15=0,0,IF(AND(T$3=TotalApuestas!T10,Resultado!U$3=TotalApuestas!U10),Resultado!V$5+VLOOKUP(V$4&amp;"bonus",Aux!$W$1:$X$46,2,0),IF(V$3=TotalApuestas!V10,V$5,0)))</f>
        <v>5</v>
      </c>
      <c r="W15">
        <f ca="1">IF($B15=0,0,IF(W$3=TotalApuestas!W10,W$5,0))</f>
        <v>0</v>
      </c>
      <c r="X15">
        <f ca="1">IF($B15=0,0,IF(X$3=TotalApuestas!X10,X$5,0))</f>
        <v>0</v>
      </c>
      <c r="Y15">
        <f ca="1">IF($B15=0,0,IF(AND(W$3=TotalApuestas!W10,Resultado!X$3=TotalApuestas!X10),Resultado!Y$5+VLOOKUP(Y$4&amp;"bonus",Aux!$W$1:$X$46,2,0),IF(Y$3=TotalApuestas!Y10,Y$5,0)))</f>
        <v>10</v>
      </c>
      <c r="Z15">
        <f ca="1">IF($B15=0,0,IF(Z$3=TotalApuestas!Z10,Z$5,0))</f>
        <v>0</v>
      </c>
      <c r="AA15">
        <f ca="1">IF($B15=0,0,IF(AA$3=TotalApuestas!AA10,AA$5,0))</f>
        <v>0</v>
      </c>
      <c r="AB15">
        <f ca="1">IF($B15=0,0,IF(AND(Z$3=TotalApuestas!Z10,Resultado!AA$3=TotalApuestas!AA10),Resultado!AB$5+VLOOKUP(AB$4&amp;"bonus",Aux!$W$1:$X$46,2,0),IF(AB$3=TotalApuestas!AB10,AB$5,0)))</f>
        <v>0</v>
      </c>
      <c r="AC15">
        <f ca="1">IF($B15=0,0,IF(AC$3=TotalApuestas!AC10,AC$5,0))</f>
        <v>0</v>
      </c>
      <c r="AD15">
        <f ca="1">IF($B15=0,0,IF(AD$3=TotalApuestas!AD10,AD$5,0))</f>
        <v>0</v>
      </c>
      <c r="AE15">
        <f ca="1">IF($B15=0,0,IF(AND(AC$3=TotalApuestas!AC10,Resultado!AD$3=TotalApuestas!AD10),Resultado!AE$5+VLOOKUP(AE$4&amp;"bonus",Aux!$W$1:$X$46,2,0),IF(AE$3=TotalApuestas!AE10,AE$5,0)))</f>
        <v>5</v>
      </c>
      <c r="AF15">
        <f ca="1">IF($B15=0,0,IF(AF$3=TotalApuestas!AF10,AF$5,0))</f>
        <v>0</v>
      </c>
      <c r="AG15">
        <f ca="1">IF($B15=0,0,IF(AG$3=TotalApuestas!AG10,AG$5,0))</f>
        <v>0</v>
      </c>
      <c r="AH15">
        <f ca="1">IF($B15=0,0,IF(AND(AF$3=TotalApuestas!AF10,Resultado!AG$3=TotalApuestas!AG10),Resultado!AH$5+VLOOKUP(AH$4&amp;"bonus",Aux!$W$1:$X$46,2,0),IF(AH$3=TotalApuestas!AH10,AH$5,0)))</f>
        <v>5</v>
      </c>
      <c r="AI15">
        <f ca="1">IF($B15=0,0,IF(AI$3=TotalApuestas!AI10,AI$5,0))</f>
        <v>0</v>
      </c>
      <c r="AJ15">
        <f ca="1">IF($B15=0,0,IF(AJ$3=TotalApuestas!AJ10,AJ$5,0))</f>
        <v>0</v>
      </c>
      <c r="AK15">
        <f ca="1">IF($B15=0,0,IF(AND(AI$3=TotalApuestas!AI10,Resultado!AJ$3=TotalApuestas!AJ10),Resultado!AK$5+VLOOKUP(AK$4&amp;"bonus",Aux!$W$1:$X$46,2,0),IF(AK$3=TotalApuestas!AK10,AK$5,0)))</f>
        <v>5</v>
      </c>
      <c r="AL15">
        <f ca="1">IF($B15=0,0,IF(AL$3=TotalApuestas!AL10,AL$5,0))</f>
        <v>0</v>
      </c>
      <c r="AM15">
        <f ca="1">IF($B15=0,0,IF(AM$3=TotalApuestas!AM10,AM$5,0))</f>
        <v>0</v>
      </c>
      <c r="AN15">
        <f ca="1">IF($B15=0,0,IF(AND(AL$3=TotalApuestas!AL10,Resultado!AM$3=TotalApuestas!AM10),Resultado!AN$5+VLOOKUP(AN$4&amp;"bonus",Aux!$W$1:$X$46,2,0),IF(AN$3=TotalApuestas!AN10,AN$5,0)))</f>
        <v>10</v>
      </c>
      <c r="AO15">
        <f ca="1">IF($B15=0,0,IF(AO$3=TotalApuestas!AO10,AO$5,0))</f>
        <v>0</v>
      </c>
      <c r="AP15">
        <f ca="1">IF($B15=0,0,IF(AP$3=TotalApuestas!AP10,AP$5,0))</f>
        <v>0</v>
      </c>
      <c r="AQ15">
        <f ca="1">IF($B15=0,0,IF(AND(AO$3=TotalApuestas!AO10,Resultado!AP$3=TotalApuestas!AP10),Resultado!AQ$5+VLOOKUP(AQ$4&amp;"bonus",Aux!$W$1:$X$46,2,0),IF(AQ$3=TotalApuestas!AQ10,AQ$5,0)))</f>
        <v>0</v>
      </c>
      <c r="AR15">
        <f ca="1">IF($B15=0,0,IF(AR$3=TotalApuestas!AR10,AR$5,0))</f>
        <v>0</v>
      </c>
      <c r="AS15">
        <f ca="1">IF($B15=0,0,IF(AS$3=TotalApuestas!AS10,AS$5,0))</f>
        <v>0</v>
      </c>
      <c r="AT15">
        <f ca="1">IF($B15=0,0,IF(AND(AR$3=TotalApuestas!AR10,Resultado!AS$3=TotalApuestas!AS10),Resultado!AT$5+VLOOKUP(AT$4&amp;"bonus",Aux!$W$1:$X$46,2,0),IF(AT$3=TotalApuestas!AT10,AT$5,0)))</f>
        <v>0</v>
      </c>
      <c r="AU15">
        <f ca="1">IF($B15=0,0,IF(AU$3=TotalApuestas!AU10,AU$5,0))</f>
        <v>0</v>
      </c>
      <c r="AV15">
        <f ca="1">IF($B15=0,0,IF(AV$3=TotalApuestas!AV10,AV$5,0))</f>
        <v>0</v>
      </c>
      <c r="AW15">
        <f ca="1">IF($B15=0,0,IF(AND(AU$3=TotalApuestas!AU10,Resultado!AV$3=TotalApuestas!AV10),Resultado!AW$5+VLOOKUP(AW$4&amp;"bonus",Aux!$W$1:$X$46,2,0),IF(AW$3=TotalApuestas!AW10,AW$5,0)))</f>
        <v>0</v>
      </c>
      <c r="AX15">
        <f ca="1">IF($B15=0,0,IF(AX$3=TotalApuestas!AX10,AX$5,0))</f>
        <v>0</v>
      </c>
      <c r="AY15">
        <f ca="1">IF($B15=0,0,IF(AY$3=TotalApuestas!AY10,AY$5,0))</f>
        <v>0</v>
      </c>
      <c r="AZ15">
        <f ca="1">IF($B15=0,0,IF(AND(AX$3=TotalApuestas!AX10,Resultado!AY$3=TotalApuestas!AY10),Resultado!AZ$5+VLOOKUP(AZ$4&amp;"bonus",Aux!$W$1:$X$46,2,0),IF(AZ$3=TotalApuestas!AZ10,AZ$5,0)))</f>
        <v>0</v>
      </c>
      <c r="BA15">
        <f ca="1">IF($B15=0,0,IF(BA$3=TotalApuestas!BA10,BA$5,0))</f>
        <v>0</v>
      </c>
      <c r="BB15">
        <f ca="1">IF($B15=0,0,IF(BB$3=TotalApuestas!BB10,BB$5,0))</f>
        <v>0</v>
      </c>
      <c r="BC15">
        <f ca="1">IF($B15=0,0,IF(AND(BA$3=TotalApuestas!BA10,Resultado!BB$3=TotalApuestas!BB10),Resultado!BC$5+VLOOKUP(BC$4&amp;"bonus",Aux!$W$1:$X$46,2,0),IF(BC$3=TotalApuestas!BC10,BC$5,0)))</f>
        <v>0</v>
      </c>
      <c r="BD15">
        <f ca="1">IF($B15=0,0,IF(BD$3=TotalApuestas!BD10,BD$5,0))</f>
        <v>0</v>
      </c>
      <c r="BE15">
        <f ca="1">IF($B15=0,0,IF(BE$3=TotalApuestas!BE10,BE$5,0))</f>
        <v>0</v>
      </c>
      <c r="BF15">
        <f ca="1">IF($B15=0,0,IF(AND(BD$3=TotalApuestas!BD10,Resultado!BE$3=TotalApuestas!BE10),Resultado!BF$5+VLOOKUP(BF$4&amp;"bonus",Aux!$W$1:$X$46,2,0),IF(BF$3=TotalApuestas!BF10,BF$5,0)))</f>
        <v>0</v>
      </c>
      <c r="BG15">
        <f ca="1">IF($B15=0,0,IF(BG$3=TotalApuestas!BG10,BG$5,0))</f>
        <v>0</v>
      </c>
      <c r="BH15">
        <f ca="1">IF($B15=0,0,IF(BH$3=TotalApuestas!BH10,BH$5,0))</f>
        <v>0</v>
      </c>
      <c r="BI15">
        <f ca="1">IF($B15=0,0,IF(AND(BG$3=TotalApuestas!BG10,Resultado!BH$3=TotalApuestas!BH10),Resultado!BI$5+VLOOKUP(BI$4&amp;"bonus",Aux!$W$1:$X$46,2,0),IF(BI$3=TotalApuestas!BI10,BI$5,0)))</f>
        <v>0</v>
      </c>
      <c r="BJ15">
        <f ca="1">IF($B15=0,0,IF(BJ$3=TotalApuestas!BJ10,BJ$5,0))</f>
        <v>0</v>
      </c>
      <c r="BK15">
        <f ca="1">IF($B15=0,0,IF(BK$3=TotalApuestas!BK10,BK$5,0))</f>
        <v>0</v>
      </c>
      <c r="BL15">
        <f ca="1">IF($B15=0,0,IF(AND(BJ$3=TotalApuestas!BJ10,Resultado!BK$3=TotalApuestas!BK10),Resultado!BL$5+VLOOKUP(BL$4&amp;"bonus",Aux!$W$1:$X$46,2,0),IF(BL$3=TotalApuestas!BL10,BL$5,0)))</f>
        <v>0</v>
      </c>
      <c r="BM15">
        <f ca="1">IF($B15=0,0,IF(BM$3=TotalApuestas!BM10,BM$5,0))</f>
        <v>0</v>
      </c>
      <c r="BN15">
        <f ca="1">IF($B15=0,0,IF(BN$3=TotalApuestas!BN10,BN$5,0))</f>
        <v>0</v>
      </c>
      <c r="BO15">
        <f ca="1">IF($B15=0,0,IF(AND(BM$3=TotalApuestas!BM10,Resultado!BN$3=TotalApuestas!BN10),Resultado!BO$5+VLOOKUP(BO$4&amp;"bonus",Aux!$W$1:$X$46,2,0),IF(BO$3=TotalApuestas!BO10,BO$5,0)))</f>
        <v>0</v>
      </c>
      <c r="BP15">
        <f ca="1">IF($B15=0,0,IF(BP$3=TotalApuestas!BP10,BP$5,0))</f>
        <v>0</v>
      </c>
      <c r="BQ15">
        <f ca="1">IF($B15=0,0,IF(BQ$3=TotalApuestas!BQ10,BQ$5,0))</f>
        <v>0</v>
      </c>
      <c r="BR15">
        <f ca="1">IF($B15=0,0,IF(AND(BP$3=TotalApuestas!BP10,Resultado!BQ$3=TotalApuestas!BQ10),Resultado!BR$5+VLOOKUP(BR$4&amp;"bonus",Aux!$W$1:$X$46,2,0),IF(BR$3=TotalApuestas!BR10,BR$5,0)))</f>
        <v>0</v>
      </c>
      <c r="BS15">
        <f ca="1">IF($B15=0,0,IF(BS$3=TotalApuestas!BS10,BS$5,0))</f>
        <v>0</v>
      </c>
      <c r="BT15">
        <f ca="1">IF($B15=0,0,IF(BT$3=TotalApuestas!BT10,BT$5,0))</f>
        <v>0</v>
      </c>
      <c r="BU15">
        <f ca="1">IF($B15=0,0,IF(AND(BS$3=TotalApuestas!BS10,Resultado!BT$3=TotalApuestas!BT10),Resultado!BU$5+VLOOKUP(BU$4&amp;"bonus",Aux!$W$1:$X$46,2,0),IF(BU$3=TotalApuestas!BU10,BU$5,0)))</f>
        <v>0</v>
      </c>
      <c r="BV15">
        <f ca="1">IF($B15=0,0,IF(BV$3=TotalApuestas!BV10,BV$5,0))</f>
        <v>0</v>
      </c>
      <c r="BW15">
        <f ca="1">IF($B15=0,0,IF(BW$3=TotalApuestas!BW10,BW$5,0))</f>
        <v>0</v>
      </c>
      <c r="BX15">
        <f ca="1">IF($B15=0,0,IF(AND(BV$3=TotalApuestas!BV10,Resultado!BW$3=TotalApuestas!BW10),Resultado!BX$5+VLOOKUP(BX$4&amp;"bonus",Aux!$W$1:$X$46,2,0),IF(BX$3=TotalApuestas!BX10,BX$5,0)))</f>
        <v>0</v>
      </c>
      <c r="BY15">
        <f ca="1">IF($B15=0,0,IF(BY$3=TotalApuestas!BY10,BY$5,0))</f>
        <v>0</v>
      </c>
      <c r="BZ15">
        <f ca="1">IF($B15=0,0,IF(BZ$3=TotalApuestas!BZ10,BZ$5,0))</f>
        <v>0</v>
      </c>
      <c r="CA15">
        <f ca="1">IF($B15=0,0,IF(CA$3=TotalApuestas!CA10,CA$5,0))</f>
        <v>0</v>
      </c>
      <c r="CB15">
        <f ca="1">IF($B15=0,0,IF(CB$3=TotalApuestas!CB10,CB$5,0))</f>
        <v>0</v>
      </c>
      <c r="CC15">
        <f ca="1">IF($B15=0,0,IF(COUNTIF($CC$3:$CJ$3,TotalApuestas!CC10)=1,CC$5,0))</f>
        <v>0</v>
      </c>
      <c r="CD15">
        <f ca="1">IF($B15=0,0,IF(COUNTIF($CC$3:$CJ$3,TotalApuestas!CD10)=1,CD$5,0))</f>
        <v>0</v>
      </c>
      <c r="CE15">
        <f ca="1">IF($B15=0,0,IF(COUNTIF($CC$3:$CJ$3,TotalApuestas!CE10)=1,CE$5,0))</f>
        <v>0</v>
      </c>
      <c r="CF15">
        <f ca="1">IF($B15=0,0,IF(COUNTIF($CC$3:$CJ$3,TotalApuestas!CF10)=1,CF$5,0))</f>
        <v>0</v>
      </c>
      <c r="CG15">
        <f ca="1">IF($B15=0,0,IF(COUNTIF($CC$3:$CJ$3,TotalApuestas!CG10)=1,CG$5,0))</f>
        <v>0</v>
      </c>
      <c r="CH15">
        <f ca="1">IF($B15=0,0,IF(COUNTIF($CC$3:$CJ$3,TotalApuestas!CH10)=1,CH$5,0))</f>
        <v>0</v>
      </c>
      <c r="CI15">
        <f ca="1">IF($B15=0,0,IF(COUNTIF($CC$3:$CJ$3,TotalApuestas!CI10)=1,CI$5,0))</f>
        <v>0</v>
      </c>
      <c r="CJ15">
        <f ca="1">IF($B15=0,0,IF(COUNTIF($CC$3:$CJ$3,TotalApuestas!CJ10)=1,CJ$5,0))</f>
        <v>0</v>
      </c>
      <c r="CK15">
        <f>IF($B15=0,0,IF(COUNTIF($CK$3:$CN$3,TotalApuestas!CK10)=1,CK$5,0))</f>
        <v>0</v>
      </c>
      <c r="CL15">
        <f>IF($B15=0,0,IF(COUNTIF($CK$3:$CN$3,TotalApuestas!CL10)=1,CL$5,0))</f>
        <v>0</v>
      </c>
      <c r="CM15">
        <f>IF($B15=0,0,IF(COUNTIF($CK$3:$CN$3,TotalApuestas!CM10)=1,CM$5,0))</f>
        <v>0</v>
      </c>
      <c r="CN15">
        <f>IF($B15=0,0,IF(COUNTIF($CK$3:$CN$3,TotalApuestas!CN10)=1,CN$5,0))</f>
        <v>0</v>
      </c>
      <c r="CO15">
        <f>IF($B15=0,0,IF(COUNTIF($CO$3:$CP$3,TotalApuestas!CO10)=1,CO$5,0))</f>
        <v>0</v>
      </c>
      <c r="CP15">
        <f>IF($B15=0,0,IF(COUNTIF($CO$3:$CP$3,TotalApuestas!CP10)=1,CP$5,0))</f>
        <v>0</v>
      </c>
      <c r="CQ15">
        <f>IF($B15=0,0,IF(CQ$3=TotalApuestas!CQ10,CQ$5,0))</f>
        <v>0</v>
      </c>
      <c r="CR15">
        <f ca="1">IF($B15=0,0,IF(CR$3=TotalApuestas!CR10,CR$5,0))</f>
        <v>0</v>
      </c>
      <c r="CS15">
        <f ca="1">IF($B15=0,0,IF(CS$3=TotalApuestas!CS10,CS$5,0))</f>
        <v>0</v>
      </c>
      <c r="CT15">
        <f ca="1">IF($B15=0,0,IF(AND(CR$3=TotalApuestas!CR10,Resultado!CS$3=TotalApuestas!CS10),Resultado!CT$5+VLOOKUP(CT$4&amp;"bonus",Aux!$W$1:$X$46,2,0),IF(CT$3=TotalApuestas!CT10,CT$5,0)))</f>
        <v>0</v>
      </c>
      <c r="CU15">
        <f ca="1">IF($B15=0,0,IF(CU$3=TotalApuestas!CU10,CU$5,0))</f>
        <v>0</v>
      </c>
      <c r="CV15">
        <f ca="1">IF($B15=0,0,IF(CV$3=TotalApuestas!CV10,CV$5,0))</f>
        <v>0</v>
      </c>
      <c r="CW15">
        <f ca="1">IF($B15=0,0,IF(AND(CU$3=TotalApuestas!CU10,Resultado!CV$3=TotalApuestas!CV10),Resultado!CW$5+VLOOKUP(CW$4&amp;"bonus",Aux!$W$1:$X$46,2,0),IF(CW$3=TotalApuestas!CW10,CW$5,0)))</f>
        <v>0</v>
      </c>
      <c r="CX15">
        <f ca="1">IF($B15=0,0,IF(CX$3=TotalApuestas!CX10,CX$5,0))</f>
        <v>0</v>
      </c>
      <c r="CY15">
        <f ca="1">IF($B15=0,0,IF(CY$3=TotalApuestas!CY10,CY$5,0))</f>
        <v>0</v>
      </c>
      <c r="CZ15">
        <f ca="1">IF($B15=0,0,IF(AND(CX$3=TotalApuestas!CX10,Resultado!CY$3=TotalApuestas!CY10),Resultado!CZ$5+VLOOKUP(CZ$4&amp;"bonus",Aux!$W$1:$X$46,2,0),IF(CZ$3=TotalApuestas!CZ10,CZ$5,0)))</f>
        <v>0</v>
      </c>
      <c r="DA15">
        <f ca="1">IF($B15=0,0,IF(DA$3=TotalApuestas!DA10,DA$5,0))</f>
        <v>0</v>
      </c>
      <c r="DB15">
        <f ca="1">IF($B15=0,0,IF(DB$3=TotalApuestas!DB10,DB$5,0))</f>
        <v>0</v>
      </c>
      <c r="DC15">
        <f ca="1">IF($B15=0,0,IF(AND(DA$3=TotalApuestas!DA10,Resultado!DB$3=TotalApuestas!DB10),Resultado!DC$5+VLOOKUP(DC$4&amp;"bonus",Aux!$W$1:$X$46,2,0),IF(DC$3=TotalApuestas!DC10,DC$5,0)))</f>
        <v>0</v>
      </c>
      <c r="DD15">
        <f ca="1">IF($B15=0,0,IF(DD$3=TotalApuestas!DD10,DD$5,0))</f>
        <v>0</v>
      </c>
      <c r="DE15">
        <f ca="1">IF($B15=0,0,IF(DE$3=TotalApuestas!DE10,DE$5,0))</f>
        <v>0</v>
      </c>
      <c r="DF15">
        <f ca="1">IF($B15=0,0,IF(AND(DD$3=TotalApuestas!DD10,Resultado!DE$3=TotalApuestas!DE10),Resultado!DF$5+VLOOKUP(DF$4&amp;"bonus",Aux!$W$1:$X$46,2,0),IF(DF$3=TotalApuestas!DF10,DF$5,0)))</f>
        <v>0</v>
      </c>
      <c r="DG15">
        <f ca="1">IF($B15=0,0,IF(DG$3=TotalApuestas!DG10,DG$5,0))</f>
        <v>0</v>
      </c>
      <c r="DH15">
        <f ca="1">IF($B15=0,0,IF(DH$3=TotalApuestas!DH10,DH$5,0))</f>
        <v>0</v>
      </c>
      <c r="DI15">
        <f ca="1">IF($B15=0,0,IF(AND(DG$3=TotalApuestas!DG10,Resultado!DH$3=TotalApuestas!DH10),Resultado!DI$5+VLOOKUP(DI$4&amp;"bonus",Aux!$W$1:$X$46,2,0),IF(DI$3=TotalApuestas!DI10,DI$5,0)))</f>
        <v>0</v>
      </c>
      <c r="DJ15">
        <f ca="1">IF($B15=0,0,IF(DJ$3=TotalApuestas!DJ10,DJ$5,0))</f>
        <v>0</v>
      </c>
      <c r="DK15">
        <f ca="1">IF($B15=0,0,IF(DK$3=TotalApuestas!DK10,DK$5,0))</f>
        <v>0</v>
      </c>
      <c r="DL15">
        <f ca="1">IF($B15=0,0,IF(AND(DJ$3=TotalApuestas!DJ10,Resultado!DK$3=TotalApuestas!DK10),Resultado!DL$5+VLOOKUP(DL$4&amp;"bonus",Aux!$W$1:$X$46,2,0),IF(DL$3=TotalApuestas!DL10,DL$5,0)))</f>
        <v>0</v>
      </c>
      <c r="DM15">
        <f ca="1">IF($B15=0,0,IF(DM$3=TotalApuestas!DM10,DM$5,0))</f>
        <v>0</v>
      </c>
      <c r="DN15">
        <f ca="1">IF($B15=0,0,IF(DN$3=TotalApuestas!DN10,DN$5,0))</f>
        <v>0</v>
      </c>
      <c r="DO15">
        <f ca="1">IF($B15=0,0,IF(AND(DM$3=TotalApuestas!DM10,Resultado!DN$3=TotalApuestas!DN10),Resultado!DO$5+VLOOKUP(DO$4&amp;"bonus",Aux!$W$1:$X$46,2,0),IF(DO$3=TotalApuestas!DO10,DO$5,0)))</f>
        <v>0</v>
      </c>
    </row>
    <row r="16" spans="2:119" x14ac:dyDescent="0.25">
      <c r="B16">
        <f>+TotalApuestas!B11</f>
        <v>0</v>
      </c>
      <c r="E16">
        <f>IF($B16=0,0,IF(E$3=TotalApuestas!E11,E$5,0))</f>
        <v>0</v>
      </c>
      <c r="F16">
        <f>IF($B16=0,0,IF(F$3=TotalApuestas!F11,F$5,0))</f>
        <v>0</v>
      </c>
      <c r="G16">
        <f>IF($B16=0,0,IF(AND(E$3=TotalApuestas!E11,Resultado!F$3=TotalApuestas!F11),Resultado!G$5+VLOOKUP(G$4&amp;"bonus",Aux!$W$1:$X$46,2,0),IF(G$3=TotalApuestas!G11,G$5,0)))</f>
        <v>0</v>
      </c>
      <c r="H16">
        <f>IF($B16=0,0,IF(H$3=TotalApuestas!H11,H$5,0))</f>
        <v>0</v>
      </c>
      <c r="I16">
        <f>IF($B16=0,0,IF(I$3=TotalApuestas!I11,I$5,0))</f>
        <v>0</v>
      </c>
      <c r="J16">
        <f>IF($B16=0,0,IF(AND(H$3=TotalApuestas!H11,Resultado!I$3=TotalApuestas!I11),Resultado!J$5+VLOOKUP(J$4&amp;"bonus",Aux!$W$1:$X$46,2,0),IF(J$3=TotalApuestas!J11,J$5,0)))</f>
        <v>0</v>
      </c>
      <c r="K16">
        <f>IF($B16=0,0,IF(K$3=TotalApuestas!K11,K$5,0))</f>
        <v>0</v>
      </c>
      <c r="L16">
        <f>IF($B16=0,0,IF(L$3=TotalApuestas!L11,L$5,0))</f>
        <v>0</v>
      </c>
      <c r="M16">
        <f>IF($B16=0,0,IF(AND(K$3=TotalApuestas!K11,Resultado!L$3=TotalApuestas!L11),Resultado!M$5+VLOOKUP(M$4&amp;"bonus",Aux!$W$1:$X$46,2,0),IF(M$3=TotalApuestas!M11,M$5,0)))</f>
        <v>0</v>
      </c>
      <c r="N16">
        <f>IF($B16=0,0,IF(N$3=TotalApuestas!N11,N$5,0))</f>
        <v>0</v>
      </c>
      <c r="O16">
        <f>IF($B16=0,0,IF(O$3=TotalApuestas!O11,O$5,0))</f>
        <v>0</v>
      </c>
      <c r="P16">
        <f>IF($B16=0,0,IF(AND(N$3=TotalApuestas!N11,Resultado!O$3=TotalApuestas!O11),Resultado!P$5+VLOOKUP(P$4&amp;"bonus",Aux!$W$1:$X$46,2,0),IF(P$3=TotalApuestas!P11,P$5,0)))</f>
        <v>0</v>
      </c>
      <c r="Q16">
        <f>IF($B16=0,0,IF(Q$3=TotalApuestas!Q11,Q$5,0))</f>
        <v>0</v>
      </c>
      <c r="R16">
        <f>IF($B16=0,0,IF(R$3=TotalApuestas!R11,R$5,0))</f>
        <v>0</v>
      </c>
      <c r="S16">
        <f>IF($B16=0,0,IF(AND(Q$3=TotalApuestas!Q11,Resultado!R$3=TotalApuestas!R11),Resultado!S$5+VLOOKUP(S$4&amp;"bonus",Aux!$W$1:$X$46,2,0),IF(S$3=TotalApuestas!S11,S$5,0)))</f>
        <v>0</v>
      </c>
      <c r="T16">
        <f>IF($B16=0,0,IF(T$3=TotalApuestas!T11,T$5,0))</f>
        <v>0</v>
      </c>
      <c r="U16">
        <f>IF($B16=0,0,IF(U$3=TotalApuestas!U11,U$5,0))</f>
        <v>0</v>
      </c>
      <c r="V16">
        <f>IF($B16=0,0,IF(AND(T$3=TotalApuestas!T11,Resultado!U$3=TotalApuestas!U11),Resultado!V$5+VLOOKUP(V$4&amp;"bonus",Aux!$W$1:$X$46,2,0),IF(V$3=TotalApuestas!V11,V$5,0)))</f>
        <v>0</v>
      </c>
      <c r="W16">
        <f>IF($B16=0,0,IF(W$3=TotalApuestas!W11,W$5,0))</f>
        <v>0</v>
      </c>
      <c r="X16">
        <f>IF($B16=0,0,IF(X$3=TotalApuestas!X11,X$5,0))</f>
        <v>0</v>
      </c>
      <c r="Y16">
        <f>IF($B16=0,0,IF(AND(W$3=TotalApuestas!W11,Resultado!X$3=TotalApuestas!X11),Resultado!Y$5+VLOOKUP(Y$4&amp;"bonus",Aux!$W$1:$X$46,2,0),IF(Y$3=TotalApuestas!Y11,Y$5,0)))</f>
        <v>0</v>
      </c>
      <c r="Z16">
        <f>IF($B16=0,0,IF(Z$3=TotalApuestas!Z11,Z$5,0))</f>
        <v>0</v>
      </c>
      <c r="AA16">
        <f>IF($B16=0,0,IF(AA$3=TotalApuestas!AA11,AA$5,0))</f>
        <v>0</v>
      </c>
      <c r="AB16">
        <f>IF($B16=0,0,IF(AND(Z$3=TotalApuestas!Z11,Resultado!AA$3=TotalApuestas!AA11),Resultado!AB$5+VLOOKUP(AB$4&amp;"bonus",Aux!$W$1:$X$46,2,0),IF(AB$3=TotalApuestas!AB11,AB$5,0)))</f>
        <v>0</v>
      </c>
      <c r="AC16">
        <f>IF($B16=0,0,IF(AC$3=TotalApuestas!AC11,AC$5,0))</f>
        <v>0</v>
      </c>
      <c r="AD16">
        <f>IF($B16=0,0,IF(AD$3=TotalApuestas!AD11,AD$5,0))</f>
        <v>0</v>
      </c>
      <c r="AE16">
        <f>IF($B16=0,0,IF(AND(AC$3=TotalApuestas!AC11,Resultado!AD$3=TotalApuestas!AD11),Resultado!AE$5+VLOOKUP(AE$4&amp;"bonus",Aux!$W$1:$X$46,2,0),IF(AE$3=TotalApuestas!AE11,AE$5,0)))</f>
        <v>0</v>
      </c>
      <c r="AF16">
        <f>IF($B16=0,0,IF(AF$3=TotalApuestas!AF11,AF$5,0))</f>
        <v>0</v>
      </c>
      <c r="AG16">
        <f>IF($B16=0,0,IF(AG$3=TotalApuestas!AG11,AG$5,0))</f>
        <v>0</v>
      </c>
      <c r="AH16">
        <f>IF($B16=0,0,IF(AND(AF$3=TotalApuestas!AF11,Resultado!AG$3=TotalApuestas!AG11),Resultado!AH$5+VLOOKUP(AH$4&amp;"bonus",Aux!$W$1:$X$46,2,0),IF(AH$3=TotalApuestas!AH11,AH$5,0)))</f>
        <v>0</v>
      </c>
      <c r="AI16">
        <f>IF($B16=0,0,IF(AI$3=TotalApuestas!AI11,AI$5,0))</f>
        <v>0</v>
      </c>
      <c r="AJ16">
        <f>IF($B16=0,0,IF(AJ$3=TotalApuestas!AJ11,AJ$5,0))</f>
        <v>0</v>
      </c>
      <c r="AK16">
        <f>IF($B16=0,0,IF(AND(AI$3=TotalApuestas!AI11,Resultado!AJ$3=TotalApuestas!AJ11),Resultado!AK$5+VLOOKUP(AK$4&amp;"bonus",Aux!$W$1:$X$46,2,0),IF(AK$3=TotalApuestas!AK11,AK$5,0)))</f>
        <v>0</v>
      </c>
      <c r="AL16">
        <f>IF($B16=0,0,IF(AL$3=TotalApuestas!AL11,AL$5,0))</f>
        <v>0</v>
      </c>
      <c r="AM16">
        <f>IF($B16=0,0,IF(AM$3=TotalApuestas!AM11,AM$5,0))</f>
        <v>0</v>
      </c>
      <c r="AN16">
        <f>IF($B16=0,0,IF(AND(AL$3=TotalApuestas!AL11,Resultado!AM$3=TotalApuestas!AM11),Resultado!AN$5+VLOOKUP(AN$4&amp;"bonus",Aux!$W$1:$X$46,2,0),IF(AN$3=TotalApuestas!AN11,AN$5,0)))</f>
        <v>0</v>
      </c>
      <c r="AO16">
        <f>IF($B16=0,0,IF(AO$3=TotalApuestas!AO11,AO$5,0))</f>
        <v>0</v>
      </c>
      <c r="AP16">
        <f>IF($B16=0,0,IF(AP$3=TotalApuestas!AP11,AP$5,0))</f>
        <v>0</v>
      </c>
      <c r="AQ16">
        <f>IF($B16=0,0,IF(AND(AO$3=TotalApuestas!AO11,Resultado!AP$3=TotalApuestas!AP11),Resultado!AQ$5+VLOOKUP(AQ$4&amp;"bonus",Aux!$W$1:$X$46,2,0),IF(AQ$3=TotalApuestas!AQ11,AQ$5,0)))</f>
        <v>0</v>
      </c>
      <c r="AR16">
        <f>IF($B16=0,0,IF(AR$3=TotalApuestas!AR11,AR$5,0))</f>
        <v>0</v>
      </c>
      <c r="AS16">
        <f>IF($B16=0,0,IF(AS$3=TotalApuestas!AS11,AS$5,0))</f>
        <v>0</v>
      </c>
      <c r="AT16">
        <f>IF($B16=0,0,IF(AND(AR$3=TotalApuestas!AR11,Resultado!AS$3=TotalApuestas!AS11),Resultado!AT$5+VLOOKUP(AT$4&amp;"bonus",Aux!$W$1:$X$46,2,0),IF(AT$3=TotalApuestas!AT11,AT$5,0)))</f>
        <v>0</v>
      </c>
      <c r="AU16">
        <f>IF($B16=0,0,IF(AU$3=TotalApuestas!AU11,AU$5,0))</f>
        <v>0</v>
      </c>
      <c r="AV16">
        <f>IF($B16=0,0,IF(AV$3=TotalApuestas!AV11,AV$5,0))</f>
        <v>0</v>
      </c>
      <c r="AW16">
        <f>IF($B16=0,0,IF(AND(AU$3=TotalApuestas!AU11,Resultado!AV$3=TotalApuestas!AV11),Resultado!AW$5+VLOOKUP(AW$4&amp;"bonus",Aux!$W$1:$X$46,2,0),IF(AW$3=TotalApuestas!AW11,AW$5,0)))</f>
        <v>0</v>
      </c>
      <c r="AX16">
        <f>IF($B16=0,0,IF(AX$3=TotalApuestas!AX11,AX$5,0))</f>
        <v>0</v>
      </c>
      <c r="AY16">
        <f>IF($B16=0,0,IF(AY$3=TotalApuestas!AY11,AY$5,0))</f>
        <v>0</v>
      </c>
      <c r="AZ16">
        <f>IF($B16=0,0,IF(AND(AX$3=TotalApuestas!AX11,Resultado!AY$3=TotalApuestas!AY11),Resultado!AZ$5+VLOOKUP(AZ$4&amp;"bonus",Aux!$W$1:$X$46,2,0),IF(AZ$3=TotalApuestas!AZ11,AZ$5,0)))</f>
        <v>0</v>
      </c>
      <c r="BA16">
        <f>IF($B16=0,0,IF(BA$3=TotalApuestas!BA11,BA$5,0))</f>
        <v>0</v>
      </c>
      <c r="BB16">
        <f>IF($B16=0,0,IF(BB$3=TotalApuestas!BB11,BB$5,0))</f>
        <v>0</v>
      </c>
      <c r="BC16">
        <f>IF($B16=0,0,IF(AND(BA$3=TotalApuestas!BA11,Resultado!BB$3=TotalApuestas!BB11),Resultado!BC$5+VLOOKUP(BC$4&amp;"bonus",Aux!$W$1:$X$46,2,0),IF(BC$3=TotalApuestas!BC11,BC$5,0)))</f>
        <v>0</v>
      </c>
      <c r="BD16">
        <f>IF($B16=0,0,IF(BD$3=TotalApuestas!BD11,BD$5,0))</f>
        <v>0</v>
      </c>
      <c r="BE16">
        <f>IF($B16=0,0,IF(BE$3=TotalApuestas!BE11,BE$5,0))</f>
        <v>0</v>
      </c>
      <c r="BF16">
        <f>IF($B16=0,0,IF(AND(BD$3=TotalApuestas!BD11,Resultado!BE$3=TotalApuestas!BE11),Resultado!BF$5+VLOOKUP(BF$4&amp;"bonus",Aux!$W$1:$X$46,2,0),IF(BF$3=TotalApuestas!BF11,BF$5,0)))</f>
        <v>0</v>
      </c>
      <c r="BG16">
        <f>IF($B16=0,0,IF(BG$3=TotalApuestas!BG11,BG$5,0))</f>
        <v>0</v>
      </c>
      <c r="BH16">
        <f>IF($B16=0,0,IF(BH$3=TotalApuestas!BH11,BH$5,0))</f>
        <v>0</v>
      </c>
      <c r="BI16">
        <f>IF($B16=0,0,IF(AND(BG$3=TotalApuestas!BG11,Resultado!BH$3=TotalApuestas!BH11),Resultado!BI$5+VLOOKUP(BI$4&amp;"bonus",Aux!$W$1:$X$46,2,0),IF(BI$3=TotalApuestas!BI11,BI$5,0)))</f>
        <v>0</v>
      </c>
      <c r="BJ16">
        <f>IF($B16=0,0,IF(BJ$3=TotalApuestas!BJ11,BJ$5,0))</f>
        <v>0</v>
      </c>
      <c r="BK16">
        <f>IF($B16=0,0,IF(BK$3=TotalApuestas!BK11,BK$5,0))</f>
        <v>0</v>
      </c>
      <c r="BL16">
        <f>IF($B16=0,0,IF(AND(BJ$3=TotalApuestas!BJ11,Resultado!BK$3=TotalApuestas!BK11),Resultado!BL$5+VLOOKUP(BL$4&amp;"bonus",Aux!$W$1:$X$46,2,0),IF(BL$3=TotalApuestas!BL11,BL$5,0)))</f>
        <v>0</v>
      </c>
      <c r="BM16">
        <f>IF($B16=0,0,IF(BM$3=TotalApuestas!BM11,BM$5,0))</f>
        <v>0</v>
      </c>
      <c r="BN16">
        <f>IF($B16=0,0,IF(BN$3=TotalApuestas!BN11,BN$5,0))</f>
        <v>0</v>
      </c>
      <c r="BO16">
        <f>IF($B16=0,0,IF(AND(BM$3=TotalApuestas!BM11,Resultado!BN$3=TotalApuestas!BN11),Resultado!BO$5+VLOOKUP(BO$4&amp;"bonus",Aux!$W$1:$X$46,2,0),IF(BO$3=TotalApuestas!BO11,BO$5,0)))</f>
        <v>0</v>
      </c>
      <c r="BP16">
        <f>IF($B16=0,0,IF(BP$3=TotalApuestas!BP11,BP$5,0))</f>
        <v>0</v>
      </c>
      <c r="BQ16">
        <f>IF($B16=0,0,IF(BQ$3=TotalApuestas!BQ11,BQ$5,0))</f>
        <v>0</v>
      </c>
      <c r="BR16">
        <f>IF($B16=0,0,IF(AND(BP$3=TotalApuestas!BP11,Resultado!BQ$3=TotalApuestas!BQ11),Resultado!BR$5+VLOOKUP(BR$4&amp;"bonus",Aux!$W$1:$X$46,2,0),IF(BR$3=TotalApuestas!BR11,BR$5,0)))</f>
        <v>0</v>
      </c>
      <c r="BS16">
        <f>IF($B16=0,0,IF(BS$3=TotalApuestas!BS11,BS$5,0))</f>
        <v>0</v>
      </c>
      <c r="BT16">
        <f>IF($B16=0,0,IF(BT$3=TotalApuestas!BT11,BT$5,0))</f>
        <v>0</v>
      </c>
      <c r="BU16">
        <f>IF($B16=0,0,IF(AND(BS$3=TotalApuestas!BS11,Resultado!BT$3=TotalApuestas!BT11),Resultado!BU$5+VLOOKUP(BU$4&amp;"bonus",Aux!$W$1:$X$46,2,0),IF(BU$3=TotalApuestas!BU11,BU$5,0)))</f>
        <v>0</v>
      </c>
      <c r="BV16">
        <f>IF($B16=0,0,IF(BV$3=TotalApuestas!BV11,BV$5,0))</f>
        <v>0</v>
      </c>
      <c r="BW16">
        <f>IF($B16=0,0,IF(BW$3=TotalApuestas!BW11,BW$5,0))</f>
        <v>0</v>
      </c>
      <c r="BX16">
        <f>IF($B16=0,0,IF(AND(BV$3=TotalApuestas!BV11,Resultado!BW$3=TotalApuestas!BW11),Resultado!BX$5+VLOOKUP(BX$4&amp;"bonus",Aux!$W$1:$X$46,2,0),IF(BX$3=TotalApuestas!BX11,BX$5,0)))</f>
        <v>0</v>
      </c>
      <c r="BY16">
        <f>IF($B16=0,0,IF(BY$3=TotalApuestas!BY11,BY$5,0))</f>
        <v>0</v>
      </c>
      <c r="BZ16">
        <f>IF($B16=0,0,IF(BZ$3=TotalApuestas!BZ11,BZ$5,0))</f>
        <v>0</v>
      </c>
      <c r="CA16">
        <f>IF($B16=0,0,IF(CA$3=TotalApuestas!CA11,CA$5,0))</f>
        <v>0</v>
      </c>
      <c r="CB16">
        <f>IF($B16=0,0,IF(CB$3=TotalApuestas!CB11,CB$5,0))</f>
        <v>0</v>
      </c>
      <c r="CC16">
        <f>IF($B16=0,0,IF(COUNTIF($CC$3:$CJ$3,TotalApuestas!CC11)=1,CC$5,0))</f>
        <v>0</v>
      </c>
      <c r="CD16">
        <f>IF($B16=0,0,IF(COUNTIF($CC$3:$CJ$3,TotalApuestas!CD11)=1,CD$5,0))</f>
        <v>0</v>
      </c>
      <c r="CE16">
        <f>IF($B16=0,0,IF(COUNTIF($CC$3:$CJ$3,TotalApuestas!CE11)=1,CE$5,0))</f>
        <v>0</v>
      </c>
      <c r="CF16">
        <f>IF($B16=0,0,IF(COUNTIF($CC$3:$CJ$3,TotalApuestas!CF11)=1,CF$5,0))</f>
        <v>0</v>
      </c>
      <c r="CG16">
        <f>IF($B16=0,0,IF(COUNTIF($CC$3:$CJ$3,TotalApuestas!CG11)=1,CG$5,0))</f>
        <v>0</v>
      </c>
      <c r="CH16">
        <f>IF($B16=0,0,IF(COUNTIF($CC$3:$CJ$3,TotalApuestas!CH11)=1,CH$5,0))</f>
        <v>0</v>
      </c>
      <c r="CI16">
        <f>IF($B16=0,0,IF(COUNTIF($CC$3:$CJ$3,TotalApuestas!CI11)=1,CI$5,0))</f>
        <v>0</v>
      </c>
      <c r="CJ16">
        <f>IF($B16=0,0,IF(COUNTIF($CC$3:$CJ$3,TotalApuestas!CJ11)=1,CJ$5,0))</f>
        <v>0</v>
      </c>
      <c r="CK16">
        <f>IF($B16=0,0,IF(COUNTIF($CK$3:$CN$3,TotalApuestas!CK11)=1,CK$5,0))</f>
        <v>0</v>
      </c>
      <c r="CL16">
        <f>IF($B16=0,0,IF(COUNTIF($CK$3:$CN$3,TotalApuestas!CL11)=1,CL$5,0))</f>
        <v>0</v>
      </c>
      <c r="CM16">
        <f>IF($B16=0,0,IF(COUNTIF($CK$3:$CN$3,TotalApuestas!CM11)=1,CM$5,0))</f>
        <v>0</v>
      </c>
      <c r="CN16">
        <f>IF($B16=0,0,IF(COUNTIF($CK$3:$CN$3,TotalApuestas!CN11)=1,CN$5,0))</f>
        <v>0</v>
      </c>
      <c r="CO16">
        <f>IF($B16=0,0,IF(COUNTIF($CO$3:$CP$3,TotalApuestas!CO11)=1,CO$5,0))</f>
        <v>0</v>
      </c>
      <c r="CP16">
        <f>IF($B16=0,0,IF(COUNTIF($CO$3:$CP$3,TotalApuestas!CP11)=1,CP$5,0))</f>
        <v>0</v>
      </c>
      <c r="CQ16">
        <f>IF($B16=0,0,IF(CQ$3=TotalApuestas!CQ11,CQ$5,0))</f>
        <v>0</v>
      </c>
      <c r="CR16">
        <f>IF($B16=0,0,IF(CR$3=TotalApuestas!CR11,CR$5,0))</f>
        <v>0</v>
      </c>
      <c r="CS16">
        <f>IF($B16=0,0,IF(CS$3=TotalApuestas!CS11,CS$5,0))</f>
        <v>0</v>
      </c>
      <c r="CT16">
        <f>IF($B16=0,0,IF(AND(CR$3=TotalApuestas!CR11,Resultado!CS$3=TotalApuestas!CS11),Resultado!CT$5+VLOOKUP(CT$4&amp;"bonus",Aux!$W$1:$X$46,2,0),IF(CT$3=TotalApuestas!CT11,CT$5,0)))</f>
        <v>0</v>
      </c>
      <c r="CU16">
        <f>IF($B16=0,0,IF(CU$3=TotalApuestas!CU11,CU$5,0))</f>
        <v>0</v>
      </c>
      <c r="CV16">
        <f>IF($B16=0,0,IF(CV$3=TotalApuestas!CV11,CV$5,0))</f>
        <v>0</v>
      </c>
      <c r="CW16">
        <f>IF($B16=0,0,IF(AND(CU$3=TotalApuestas!CU11,Resultado!CV$3=TotalApuestas!CV11),Resultado!CW$5+VLOOKUP(CW$4&amp;"bonus",Aux!$W$1:$X$46,2,0),IF(CW$3=TotalApuestas!CW11,CW$5,0)))</f>
        <v>0</v>
      </c>
      <c r="CX16">
        <f>IF($B16=0,0,IF(CX$3=TotalApuestas!CX11,CX$5,0))</f>
        <v>0</v>
      </c>
      <c r="CY16">
        <f>IF($B16=0,0,IF(CY$3=TotalApuestas!CY11,CY$5,0))</f>
        <v>0</v>
      </c>
      <c r="CZ16">
        <f>IF($B16=0,0,IF(AND(CX$3=TotalApuestas!CX11,Resultado!CY$3=TotalApuestas!CY11),Resultado!CZ$5+VLOOKUP(CZ$4&amp;"bonus",Aux!$W$1:$X$46,2,0),IF(CZ$3=TotalApuestas!CZ11,CZ$5,0)))</f>
        <v>0</v>
      </c>
      <c r="DA16">
        <f>IF($B16=0,0,IF(DA$3=TotalApuestas!DA11,DA$5,0))</f>
        <v>0</v>
      </c>
      <c r="DB16">
        <f>IF($B16=0,0,IF(DB$3=TotalApuestas!DB11,DB$5,0))</f>
        <v>0</v>
      </c>
      <c r="DC16">
        <f>IF($B16=0,0,IF(AND(DA$3=TotalApuestas!DA11,Resultado!DB$3=TotalApuestas!DB11),Resultado!DC$5+VLOOKUP(DC$4&amp;"bonus",Aux!$W$1:$X$46,2,0),IF(DC$3=TotalApuestas!DC11,DC$5,0)))</f>
        <v>0</v>
      </c>
      <c r="DD16">
        <f>IF($B16=0,0,IF(DD$3=TotalApuestas!DD11,DD$5,0))</f>
        <v>0</v>
      </c>
      <c r="DE16">
        <f>IF($B16=0,0,IF(DE$3=TotalApuestas!DE11,DE$5,0))</f>
        <v>0</v>
      </c>
      <c r="DF16">
        <f>IF($B16=0,0,IF(AND(DD$3=TotalApuestas!DD11,Resultado!DE$3=TotalApuestas!DE11),Resultado!DF$5+VLOOKUP(DF$4&amp;"bonus",Aux!$W$1:$X$46,2,0),IF(DF$3=TotalApuestas!DF11,DF$5,0)))</f>
        <v>0</v>
      </c>
      <c r="DG16">
        <f>IF($B16=0,0,IF(DG$3=TotalApuestas!DG11,DG$5,0))</f>
        <v>0</v>
      </c>
      <c r="DH16">
        <f>IF($B16=0,0,IF(DH$3=TotalApuestas!DH11,DH$5,0))</f>
        <v>0</v>
      </c>
      <c r="DI16">
        <f>IF($B16=0,0,IF(AND(DG$3=TotalApuestas!DG11,Resultado!DH$3=TotalApuestas!DH11),Resultado!DI$5+VLOOKUP(DI$4&amp;"bonus",Aux!$W$1:$X$46,2,0),IF(DI$3=TotalApuestas!DI11,DI$5,0)))</f>
        <v>0</v>
      </c>
      <c r="DJ16">
        <f>IF($B16=0,0,IF(DJ$3=TotalApuestas!DJ11,DJ$5,0))</f>
        <v>0</v>
      </c>
      <c r="DK16">
        <f>IF($B16=0,0,IF(DK$3=TotalApuestas!DK11,DK$5,0))</f>
        <v>0</v>
      </c>
      <c r="DL16">
        <f>IF($B16=0,0,IF(AND(DJ$3=TotalApuestas!DJ11,Resultado!DK$3=TotalApuestas!DK11),Resultado!DL$5+VLOOKUP(DL$4&amp;"bonus",Aux!$W$1:$X$46,2,0),IF(DL$3=TotalApuestas!DL11,DL$5,0)))</f>
        <v>0</v>
      </c>
      <c r="DM16">
        <f>IF($B16=0,0,IF(DM$3=TotalApuestas!DM11,DM$5,0))</f>
        <v>0</v>
      </c>
      <c r="DN16">
        <f>IF($B16=0,0,IF(DN$3=TotalApuestas!DN11,DN$5,0))</f>
        <v>0</v>
      </c>
      <c r="DO16">
        <f>IF($B16=0,0,IF(AND(DM$3=TotalApuestas!DM11,Resultado!DN$3=TotalApuestas!DN11),Resultado!DO$5+VLOOKUP(DO$4&amp;"bonus",Aux!$W$1:$X$46,2,0),IF(DO$3=TotalApuestas!DO11,DO$5,0)))</f>
        <v>0</v>
      </c>
    </row>
    <row r="17" spans="2:119" x14ac:dyDescent="0.25">
      <c r="B17">
        <f>+TotalApuestas!B12</f>
        <v>0</v>
      </c>
      <c r="E17">
        <f>IF($B17=0,0,IF(E$3=TotalApuestas!E12,E$5,0))</f>
        <v>0</v>
      </c>
      <c r="F17">
        <f>IF($B17=0,0,IF(F$3=TotalApuestas!F12,F$5,0))</f>
        <v>0</v>
      </c>
      <c r="G17">
        <f>IF($B17=0,0,IF(AND(E$3=TotalApuestas!E12,Resultado!F$3=TotalApuestas!F12),Resultado!G$5+VLOOKUP(G$4&amp;"bonus",Aux!$W$1:$X$46,2,0),IF(G$3=TotalApuestas!G12,G$5,0)))</f>
        <v>0</v>
      </c>
      <c r="H17">
        <f>IF($B17=0,0,IF(H$3=TotalApuestas!H12,H$5,0))</f>
        <v>0</v>
      </c>
      <c r="I17">
        <f>IF($B17=0,0,IF(I$3=TotalApuestas!I12,I$5,0))</f>
        <v>0</v>
      </c>
      <c r="J17">
        <f>IF($B17=0,0,IF(AND(H$3=TotalApuestas!H12,Resultado!I$3=TotalApuestas!I12),Resultado!J$5+VLOOKUP(J$4&amp;"bonus",Aux!$W$1:$X$46,2,0),IF(J$3=TotalApuestas!J12,J$5,0)))</f>
        <v>0</v>
      </c>
      <c r="K17">
        <f>IF($B17=0,0,IF(K$3=TotalApuestas!K12,K$5,0))</f>
        <v>0</v>
      </c>
      <c r="L17">
        <f>IF($B17=0,0,IF(L$3=TotalApuestas!L12,L$5,0))</f>
        <v>0</v>
      </c>
      <c r="M17">
        <f>IF($B17=0,0,IF(AND(K$3=TotalApuestas!K12,Resultado!L$3=TotalApuestas!L12),Resultado!M$5+VLOOKUP(M$4&amp;"bonus",Aux!$W$1:$X$46,2,0),IF(M$3=TotalApuestas!M12,M$5,0)))</f>
        <v>0</v>
      </c>
      <c r="N17">
        <f>IF($B17=0,0,IF(N$3=TotalApuestas!N12,N$5,0))</f>
        <v>0</v>
      </c>
      <c r="O17">
        <f>IF($B17=0,0,IF(O$3=TotalApuestas!O12,O$5,0))</f>
        <v>0</v>
      </c>
      <c r="P17">
        <f>IF($B17=0,0,IF(AND(N$3=TotalApuestas!N12,Resultado!O$3=TotalApuestas!O12),Resultado!P$5+VLOOKUP(P$4&amp;"bonus",Aux!$W$1:$X$46,2,0),IF(P$3=TotalApuestas!P12,P$5,0)))</f>
        <v>0</v>
      </c>
      <c r="Q17">
        <f>IF($B17=0,0,IF(Q$3=TotalApuestas!Q12,Q$5,0))</f>
        <v>0</v>
      </c>
      <c r="R17">
        <f>IF($B17=0,0,IF(R$3=TotalApuestas!R12,R$5,0))</f>
        <v>0</v>
      </c>
      <c r="S17">
        <f>IF($B17=0,0,IF(AND(Q$3=TotalApuestas!Q12,Resultado!R$3=TotalApuestas!R12),Resultado!S$5+VLOOKUP(S$4&amp;"bonus",Aux!$W$1:$X$46,2,0),IF(S$3=TotalApuestas!S12,S$5,0)))</f>
        <v>0</v>
      </c>
      <c r="T17">
        <f>IF($B17=0,0,IF(T$3=TotalApuestas!T12,T$5,0))</f>
        <v>0</v>
      </c>
      <c r="U17">
        <f>IF($B17=0,0,IF(U$3=TotalApuestas!U12,U$5,0))</f>
        <v>0</v>
      </c>
      <c r="V17">
        <f>IF($B17=0,0,IF(AND(T$3=TotalApuestas!T12,Resultado!U$3=TotalApuestas!U12),Resultado!V$5+VLOOKUP(V$4&amp;"bonus",Aux!$W$1:$X$46,2,0),IF(V$3=TotalApuestas!V12,V$5,0)))</f>
        <v>0</v>
      </c>
      <c r="W17">
        <f>IF($B17=0,0,IF(W$3=TotalApuestas!W12,W$5,0))</f>
        <v>0</v>
      </c>
      <c r="X17">
        <f>IF($B17=0,0,IF(X$3=TotalApuestas!X12,X$5,0))</f>
        <v>0</v>
      </c>
      <c r="Y17">
        <f>IF($B17=0,0,IF(AND(W$3=TotalApuestas!W12,Resultado!X$3=TotalApuestas!X12),Resultado!Y$5+VLOOKUP(Y$4&amp;"bonus",Aux!$W$1:$X$46,2,0),IF(Y$3=TotalApuestas!Y12,Y$5,0)))</f>
        <v>0</v>
      </c>
      <c r="Z17">
        <f>IF($B17=0,0,IF(Z$3=TotalApuestas!Z12,Z$5,0))</f>
        <v>0</v>
      </c>
      <c r="AA17">
        <f>IF($B17=0,0,IF(AA$3=TotalApuestas!AA12,AA$5,0))</f>
        <v>0</v>
      </c>
      <c r="AB17">
        <f>IF($B17=0,0,IF(AND(Z$3=TotalApuestas!Z12,Resultado!AA$3=TotalApuestas!AA12),Resultado!AB$5+VLOOKUP(AB$4&amp;"bonus",Aux!$W$1:$X$46,2,0),IF(AB$3=TotalApuestas!AB12,AB$5,0)))</f>
        <v>0</v>
      </c>
      <c r="AC17">
        <f>IF($B17=0,0,IF(AC$3=TotalApuestas!AC12,AC$5,0))</f>
        <v>0</v>
      </c>
      <c r="AD17">
        <f>IF($B17=0,0,IF(AD$3=TotalApuestas!AD12,AD$5,0))</f>
        <v>0</v>
      </c>
      <c r="AE17">
        <f>IF($B17=0,0,IF(AND(AC$3=TotalApuestas!AC12,Resultado!AD$3=TotalApuestas!AD12),Resultado!AE$5+VLOOKUP(AE$4&amp;"bonus",Aux!$W$1:$X$46,2,0),IF(AE$3=TotalApuestas!AE12,AE$5,0)))</f>
        <v>0</v>
      </c>
      <c r="AF17">
        <f>IF($B17=0,0,IF(AF$3=TotalApuestas!AF12,AF$5,0))</f>
        <v>0</v>
      </c>
      <c r="AG17">
        <f>IF($B17=0,0,IF(AG$3=TotalApuestas!AG12,AG$5,0))</f>
        <v>0</v>
      </c>
      <c r="AH17">
        <f>IF($B17=0,0,IF(AND(AF$3=TotalApuestas!AF12,Resultado!AG$3=TotalApuestas!AG12),Resultado!AH$5+VLOOKUP(AH$4&amp;"bonus",Aux!$W$1:$X$46,2,0),IF(AH$3=TotalApuestas!AH12,AH$5,0)))</f>
        <v>0</v>
      </c>
      <c r="AI17">
        <f>IF($B17=0,0,IF(AI$3=TotalApuestas!AI12,AI$5,0))</f>
        <v>0</v>
      </c>
      <c r="AJ17">
        <f>IF($B17=0,0,IF(AJ$3=TotalApuestas!AJ12,AJ$5,0))</f>
        <v>0</v>
      </c>
      <c r="AK17">
        <f>IF($B17=0,0,IF(AND(AI$3=TotalApuestas!AI12,Resultado!AJ$3=TotalApuestas!AJ12),Resultado!AK$5+VLOOKUP(AK$4&amp;"bonus",Aux!$W$1:$X$46,2,0),IF(AK$3=TotalApuestas!AK12,AK$5,0)))</f>
        <v>0</v>
      </c>
      <c r="AL17">
        <f>IF($B17=0,0,IF(AL$3=TotalApuestas!AL12,AL$5,0))</f>
        <v>0</v>
      </c>
      <c r="AM17">
        <f>IF($B17=0,0,IF(AM$3=TotalApuestas!AM12,AM$5,0))</f>
        <v>0</v>
      </c>
      <c r="AN17">
        <f>IF($B17=0,0,IF(AND(AL$3=TotalApuestas!AL12,Resultado!AM$3=TotalApuestas!AM12),Resultado!AN$5+VLOOKUP(AN$4&amp;"bonus",Aux!$W$1:$X$46,2,0),IF(AN$3=TotalApuestas!AN12,AN$5,0)))</f>
        <v>0</v>
      </c>
      <c r="AO17">
        <f>IF($B17=0,0,IF(AO$3=TotalApuestas!AO12,AO$5,0))</f>
        <v>0</v>
      </c>
      <c r="AP17">
        <f>IF($B17=0,0,IF(AP$3=TotalApuestas!AP12,AP$5,0))</f>
        <v>0</v>
      </c>
      <c r="AQ17">
        <f>IF($B17=0,0,IF(AND(AO$3=TotalApuestas!AO12,Resultado!AP$3=TotalApuestas!AP12),Resultado!AQ$5+VLOOKUP(AQ$4&amp;"bonus",Aux!$W$1:$X$46,2,0),IF(AQ$3=TotalApuestas!AQ12,AQ$5,0)))</f>
        <v>0</v>
      </c>
      <c r="AR17">
        <f>IF($B17=0,0,IF(AR$3=TotalApuestas!AR12,AR$5,0))</f>
        <v>0</v>
      </c>
      <c r="AS17">
        <f>IF($B17=0,0,IF(AS$3=TotalApuestas!AS12,AS$5,0))</f>
        <v>0</v>
      </c>
      <c r="AT17">
        <f>IF($B17=0,0,IF(AND(AR$3=TotalApuestas!AR12,Resultado!AS$3=TotalApuestas!AS12),Resultado!AT$5+VLOOKUP(AT$4&amp;"bonus",Aux!$W$1:$X$46,2,0),IF(AT$3=TotalApuestas!AT12,AT$5,0)))</f>
        <v>0</v>
      </c>
      <c r="AU17">
        <f>IF($B17=0,0,IF(AU$3=TotalApuestas!AU12,AU$5,0))</f>
        <v>0</v>
      </c>
      <c r="AV17">
        <f>IF($B17=0,0,IF(AV$3=TotalApuestas!AV12,AV$5,0))</f>
        <v>0</v>
      </c>
      <c r="AW17">
        <f>IF($B17=0,0,IF(AND(AU$3=TotalApuestas!AU12,Resultado!AV$3=TotalApuestas!AV12),Resultado!AW$5+VLOOKUP(AW$4&amp;"bonus",Aux!$W$1:$X$46,2,0),IF(AW$3=TotalApuestas!AW12,AW$5,0)))</f>
        <v>0</v>
      </c>
      <c r="AX17">
        <f>IF($B17=0,0,IF(AX$3=TotalApuestas!AX12,AX$5,0))</f>
        <v>0</v>
      </c>
      <c r="AY17">
        <f>IF($B17=0,0,IF(AY$3=TotalApuestas!AY12,AY$5,0))</f>
        <v>0</v>
      </c>
      <c r="AZ17">
        <f>IF($B17=0,0,IF(AND(AX$3=TotalApuestas!AX12,Resultado!AY$3=TotalApuestas!AY12),Resultado!AZ$5+VLOOKUP(AZ$4&amp;"bonus",Aux!$W$1:$X$46,2,0),IF(AZ$3=TotalApuestas!AZ12,AZ$5,0)))</f>
        <v>0</v>
      </c>
      <c r="BA17">
        <f>IF($B17=0,0,IF(BA$3=TotalApuestas!BA12,BA$5,0))</f>
        <v>0</v>
      </c>
      <c r="BB17">
        <f>IF($B17=0,0,IF(BB$3=TotalApuestas!BB12,BB$5,0))</f>
        <v>0</v>
      </c>
      <c r="BC17">
        <f>IF($B17=0,0,IF(AND(BA$3=TotalApuestas!BA12,Resultado!BB$3=TotalApuestas!BB12),Resultado!BC$5+VLOOKUP(BC$4&amp;"bonus",Aux!$W$1:$X$46,2,0),IF(BC$3=TotalApuestas!BC12,BC$5,0)))</f>
        <v>0</v>
      </c>
      <c r="BD17">
        <f>IF($B17=0,0,IF(BD$3=TotalApuestas!BD12,BD$5,0))</f>
        <v>0</v>
      </c>
      <c r="BE17">
        <f>IF($B17=0,0,IF(BE$3=TotalApuestas!BE12,BE$5,0))</f>
        <v>0</v>
      </c>
      <c r="BF17">
        <f>IF($B17=0,0,IF(AND(BD$3=TotalApuestas!BD12,Resultado!BE$3=TotalApuestas!BE12),Resultado!BF$5+VLOOKUP(BF$4&amp;"bonus",Aux!$W$1:$X$46,2,0),IF(BF$3=TotalApuestas!BF12,BF$5,0)))</f>
        <v>0</v>
      </c>
      <c r="BG17">
        <f>IF($B17=0,0,IF(BG$3=TotalApuestas!BG12,BG$5,0))</f>
        <v>0</v>
      </c>
      <c r="BH17">
        <f>IF($B17=0,0,IF(BH$3=TotalApuestas!BH12,BH$5,0))</f>
        <v>0</v>
      </c>
      <c r="BI17">
        <f>IF($B17=0,0,IF(AND(BG$3=TotalApuestas!BG12,Resultado!BH$3=TotalApuestas!BH12),Resultado!BI$5+VLOOKUP(BI$4&amp;"bonus",Aux!$W$1:$X$46,2,0),IF(BI$3=TotalApuestas!BI12,BI$5,0)))</f>
        <v>0</v>
      </c>
      <c r="BJ17">
        <f>IF($B17=0,0,IF(BJ$3=TotalApuestas!BJ12,BJ$5,0))</f>
        <v>0</v>
      </c>
      <c r="BK17">
        <f>IF($B17=0,0,IF(BK$3=TotalApuestas!BK12,BK$5,0))</f>
        <v>0</v>
      </c>
      <c r="BL17">
        <f>IF($B17=0,0,IF(AND(BJ$3=TotalApuestas!BJ12,Resultado!BK$3=TotalApuestas!BK12),Resultado!BL$5+VLOOKUP(BL$4&amp;"bonus",Aux!$W$1:$X$46,2,0),IF(BL$3=TotalApuestas!BL12,BL$5,0)))</f>
        <v>0</v>
      </c>
      <c r="BM17">
        <f>IF($B17=0,0,IF(BM$3=TotalApuestas!BM12,BM$5,0))</f>
        <v>0</v>
      </c>
      <c r="BN17">
        <f>IF($B17=0,0,IF(BN$3=TotalApuestas!BN12,BN$5,0))</f>
        <v>0</v>
      </c>
      <c r="BO17">
        <f>IF($B17=0,0,IF(AND(BM$3=TotalApuestas!BM12,Resultado!BN$3=TotalApuestas!BN12),Resultado!BO$5+VLOOKUP(BO$4&amp;"bonus",Aux!$W$1:$X$46,2,0),IF(BO$3=TotalApuestas!BO12,BO$5,0)))</f>
        <v>0</v>
      </c>
      <c r="BP17">
        <f>IF($B17=0,0,IF(BP$3=TotalApuestas!BP12,BP$5,0))</f>
        <v>0</v>
      </c>
      <c r="BQ17">
        <f>IF($B17=0,0,IF(BQ$3=TotalApuestas!BQ12,BQ$5,0))</f>
        <v>0</v>
      </c>
      <c r="BR17">
        <f>IF($B17=0,0,IF(AND(BP$3=TotalApuestas!BP12,Resultado!BQ$3=TotalApuestas!BQ12),Resultado!BR$5+VLOOKUP(BR$4&amp;"bonus",Aux!$W$1:$X$46,2,0),IF(BR$3=TotalApuestas!BR12,BR$5,0)))</f>
        <v>0</v>
      </c>
      <c r="BS17">
        <f>IF($B17=0,0,IF(BS$3=TotalApuestas!BS12,BS$5,0))</f>
        <v>0</v>
      </c>
      <c r="BT17">
        <f>IF($B17=0,0,IF(BT$3=TotalApuestas!BT12,BT$5,0))</f>
        <v>0</v>
      </c>
      <c r="BU17">
        <f>IF($B17=0,0,IF(AND(BS$3=TotalApuestas!BS12,Resultado!BT$3=TotalApuestas!BT12),Resultado!BU$5+VLOOKUP(BU$4&amp;"bonus",Aux!$W$1:$X$46,2,0),IF(BU$3=TotalApuestas!BU12,BU$5,0)))</f>
        <v>0</v>
      </c>
      <c r="BV17">
        <f>IF($B17=0,0,IF(BV$3=TotalApuestas!BV12,BV$5,0))</f>
        <v>0</v>
      </c>
      <c r="BW17">
        <f>IF($B17=0,0,IF(BW$3=TotalApuestas!BW12,BW$5,0))</f>
        <v>0</v>
      </c>
      <c r="BX17">
        <f>IF($B17=0,0,IF(AND(BV$3=TotalApuestas!BV12,Resultado!BW$3=TotalApuestas!BW12),Resultado!BX$5+VLOOKUP(BX$4&amp;"bonus",Aux!$W$1:$X$46,2,0),IF(BX$3=TotalApuestas!BX12,BX$5,0)))</f>
        <v>0</v>
      </c>
      <c r="BY17">
        <f>IF($B17=0,0,IF(BY$3=TotalApuestas!BY12,BY$5,0))</f>
        <v>0</v>
      </c>
      <c r="BZ17">
        <f>IF($B17=0,0,IF(BZ$3=TotalApuestas!BZ12,BZ$5,0))</f>
        <v>0</v>
      </c>
      <c r="CA17">
        <f>IF($B17=0,0,IF(CA$3=TotalApuestas!CA12,CA$5,0))</f>
        <v>0</v>
      </c>
      <c r="CB17">
        <f>IF($B17=0,0,IF(CB$3=TotalApuestas!CB12,CB$5,0))</f>
        <v>0</v>
      </c>
      <c r="CC17">
        <f>IF($B17=0,0,IF(COUNTIF($CC$3:$CJ$3,TotalApuestas!CC12)=1,CC$5,0))</f>
        <v>0</v>
      </c>
      <c r="CD17">
        <f>IF($B17=0,0,IF(COUNTIF($CC$3:$CJ$3,TotalApuestas!CD12)=1,CD$5,0))</f>
        <v>0</v>
      </c>
      <c r="CE17">
        <f>IF($B17=0,0,IF(COUNTIF($CC$3:$CJ$3,TotalApuestas!CE12)=1,CE$5,0))</f>
        <v>0</v>
      </c>
      <c r="CF17">
        <f>IF($B17=0,0,IF(COUNTIF($CC$3:$CJ$3,TotalApuestas!CF12)=1,CF$5,0))</f>
        <v>0</v>
      </c>
      <c r="CG17">
        <f>IF($B17=0,0,IF(COUNTIF($CC$3:$CJ$3,TotalApuestas!CG12)=1,CG$5,0))</f>
        <v>0</v>
      </c>
      <c r="CH17">
        <f>IF($B17=0,0,IF(COUNTIF($CC$3:$CJ$3,TotalApuestas!CH12)=1,CH$5,0))</f>
        <v>0</v>
      </c>
      <c r="CI17">
        <f>IF($B17=0,0,IF(COUNTIF($CC$3:$CJ$3,TotalApuestas!CI12)=1,CI$5,0))</f>
        <v>0</v>
      </c>
      <c r="CJ17">
        <f>IF($B17=0,0,IF(COUNTIF($CC$3:$CJ$3,TotalApuestas!CJ12)=1,CJ$5,0))</f>
        <v>0</v>
      </c>
      <c r="CK17">
        <f>IF($B17=0,0,IF(COUNTIF($CK$3:$CN$3,TotalApuestas!CK12)=1,CK$5,0))</f>
        <v>0</v>
      </c>
      <c r="CL17">
        <f>IF($B17=0,0,IF(COUNTIF($CK$3:$CN$3,TotalApuestas!CL12)=1,CL$5,0))</f>
        <v>0</v>
      </c>
      <c r="CM17">
        <f>IF($B17=0,0,IF(COUNTIF($CK$3:$CN$3,TotalApuestas!CM12)=1,CM$5,0))</f>
        <v>0</v>
      </c>
      <c r="CN17">
        <f>IF($B17=0,0,IF(COUNTIF($CK$3:$CN$3,TotalApuestas!CN12)=1,CN$5,0))</f>
        <v>0</v>
      </c>
      <c r="CO17">
        <f>IF($B17=0,0,IF(COUNTIF($CO$3:$CP$3,TotalApuestas!CO12)=1,CO$5,0))</f>
        <v>0</v>
      </c>
      <c r="CP17">
        <f>IF($B17=0,0,IF(COUNTIF($CO$3:$CP$3,TotalApuestas!CP12)=1,CP$5,0))</f>
        <v>0</v>
      </c>
      <c r="CQ17">
        <f>IF($B17=0,0,IF(CQ$3=TotalApuestas!CQ12,CQ$5,0))</f>
        <v>0</v>
      </c>
      <c r="CR17">
        <f>IF($B17=0,0,IF(CR$3=TotalApuestas!CR12,CR$5,0))</f>
        <v>0</v>
      </c>
      <c r="CS17">
        <f>IF($B17=0,0,IF(CS$3=TotalApuestas!CS12,CS$5,0))</f>
        <v>0</v>
      </c>
      <c r="CT17">
        <f>IF($B17=0,0,IF(AND(CR$3=TotalApuestas!CR12,Resultado!CS$3=TotalApuestas!CS12),Resultado!CT$5+VLOOKUP(CT$4&amp;"bonus",Aux!$W$1:$X$46,2,0),IF(CT$3=TotalApuestas!CT12,CT$5,0)))</f>
        <v>0</v>
      </c>
      <c r="CU17">
        <f>IF($B17=0,0,IF(CU$3=TotalApuestas!CU12,CU$5,0))</f>
        <v>0</v>
      </c>
      <c r="CV17">
        <f>IF($B17=0,0,IF(CV$3=TotalApuestas!CV12,CV$5,0))</f>
        <v>0</v>
      </c>
      <c r="CW17">
        <f>IF($B17=0,0,IF(AND(CU$3=TotalApuestas!CU12,Resultado!CV$3=TotalApuestas!CV12),Resultado!CW$5+VLOOKUP(CW$4&amp;"bonus",Aux!$W$1:$X$46,2,0),IF(CW$3=TotalApuestas!CW12,CW$5,0)))</f>
        <v>0</v>
      </c>
      <c r="CX17">
        <f>IF($B17=0,0,IF(CX$3=TotalApuestas!CX12,CX$5,0))</f>
        <v>0</v>
      </c>
      <c r="CY17">
        <f>IF($B17=0,0,IF(CY$3=TotalApuestas!CY12,CY$5,0))</f>
        <v>0</v>
      </c>
      <c r="CZ17">
        <f>IF($B17=0,0,IF(AND(CX$3=TotalApuestas!CX12,Resultado!CY$3=TotalApuestas!CY12),Resultado!CZ$5+VLOOKUP(CZ$4&amp;"bonus",Aux!$W$1:$X$46,2,0),IF(CZ$3=TotalApuestas!CZ12,CZ$5,0)))</f>
        <v>0</v>
      </c>
      <c r="DA17">
        <f>IF($B17=0,0,IF(DA$3=TotalApuestas!DA12,DA$5,0))</f>
        <v>0</v>
      </c>
      <c r="DB17">
        <f>IF($B17=0,0,IF(DB$3=TotalApuestas!DB12,DB$5,0))</f>
        <v>0</v>
      </c>
      <c r="DC17">
        <f>IF($B17=0,0,IF(AND(DA$3=TotalApuestas!DA12,Resultado!DB$3=TotalApuestas!DB12),Resultado!DC$5+VLOOKUP(DC$4&amp;"bonus",Aux!$W$1:$X$46,2,0),IF(DC$3=TotalApuestas!DC12,DC$5,0)))</f>
        <v>0</v>
      </c>
      <c r="DD17">
        <f>IF($B17=0,0,IF(DD$3=TotalApuestas!DD12,DD$5,0))</f>
        <v>0</v>
      </c>
      <c r="DE17">
        <f>IF($B17=0,0,IF(DE$3=TotalApuestas!DE12,DE$5,0))</f>
        <v>0</v>
      </c>
      <c r="DF17">
        <f>IF($B17=0,0,IF(AND(DD$3=TotalApuestas!DD12,Resultado!DE$3=TotalApuestas!DE12),Resultado!DF$5+VLOOKUP(DF$4&amp;"bonus",Aux!$W$1:$X$46,2,0),IF(DF$3=TotalApuestas!DF12,DF$5,0)))</f>
        <v>0</v>
      </c>
      <c r="DG17">
        <f>IF($B17=0,0,IF(DG$3=TotalApuestas!DG12,DG$5,0))</f>
        <v>0</v>
      </c>
      <c r="DH17">
        <f>IF($B17=0,0,IF(DH$3=TotalApuestas!DH12,DH$5,0))</f>
        <v>0</v>
      </c>
      <c r="DI17">
        <f>IF($B17=0,0,IF(AND(DG$3=TotalApuestas!DG12,Resultado!DH$3=TotalApuestas!DH12),Resultado!DI$5+VLOOKUP(DI$4&amp;"bonus",Aux!$W$1:$X$46,2,0),IF(DI$3=TotalApuestas!DI12,DI$5,0)))</f>
        <v>0</v>
      </c>
      <c r="DJ17">
        <f>IF($B17=0,0,IF(DJ$3=TotalApuestas!DJ12,DJ$5,0))</f>
        <v>0</v>
      </c>
      <c r="DK17">
        <f>IF($B17=0,0,IF(DK$3=TotalApuestas!DK12,DK$5,0))</f>
        <v>0</v>
      </c>
      <c r="DL17">
        <f>IF($B17=0,0,IF(AND(DJ$3=TotalApuestas!DJ12,Resultado!DK$3=TotalApuestas!DK12),Resultado!DL$5+VLOOKUP(DL$4&amp;"bonus",Aux!$W$1:$X$46,2,0),IF(DL$3=TotalApuestas!DL12,DL$5,0)))</f>
        <v>0</v>
      </c>
      <c r="DM17">
        <f>IF($B17=0,0,IF(DM$3=TotalApuestas!DM12,DM$5,0))</f>
        <v>0</v>
      </c>
      <c r="DN17">
        <f>IF($B17=0,0,IF(DN$3=TotalApuestas!DN12,DN$5,0))</f>
        <v>0</v>
      </c>
      <c r="DO17">
        <f>IF($B17=0,0,IF(AND(DM$3=TotalApuestas!DM12,Resultado!DN$3=TotalApuestas!DN12),Resultado!DO$5+VLOOKUP(DO$4&amp;"bonus",Aux!$W$1:$X$46,2,0),IF(DO$3=TotalApuestas!DO12,DO$5,0)))</f>
        <v>0</v>
      </c>
    </row>
    <row r="18" spans="2:119" x14ac:dyDescent="0.25">
      <c r="B18">
        <f>+TotalApuestas!B13</f>
        <v>0</v>
      </c>
      <c r="E18">
        <f>IF($B18=0,0,IF(E$3=TotalApuestas!E13,E$5,0))</f>
        <v>0</v>
      </c>
      <c r="F18">
        <f>IF($B18=0,0,IF(F$3=TotalApuestas!F13,F$5,0))</f>
        <v>0</v>
      </c>
      <c r="G18">
        <f>IF($B18=0,0,IF(AND(E$3=TotalApuestas!E13,Resultado!F$3=TotalApuestas!F13),Resultado!G$5+VLOOKUP(G$4&amp;"bonus",Aux!$W$1:$X$46,2,0),IF(G$3=TotalApuestas!G13,G$5,0)))</f>
        <v>0</v>
      </c>
      <c r="H18">
        <f>IF($B18=0,0,IF(H$3=TotalApuestas!H13,H$5,0))</f>
        <v>0</v>
      </c>
      <c r="I18">
        <f>IF($B18=0,0,IF(I$3=TotalApuestas!I13,I$5,0))</f>
        <v>0</v>
      </c>
      <c r="J18">
        <f>IF($B18=0,0,IF(AND(H$3=TotalApuestas!H13,Resultado!I$3=TotalApuestas!I13),Resultado!J$5+VLOOKUP(J$4&amp;"bonus",Aux!$W$1:$X$46,2,0),IF(J$3=TotalApuestas!J13,J$5,0)))</f>
        <v>0</v>
      </c>
      <c r="K18">
        <f>IF($B18=0,0,IF(K$3=TotalApuestas!K13,K$5,0))</f>
        <v>0</v>
      </c>
      <c r="L18">
        <f>IF($B18=0,0,IF(L$3=TotalApuestas!L13,L$5,0))</f>
        <v>0</v>
      </c>
      <c r="M18">
        <f>IF($B18=0,0,IF(AND(K$3=TotalApuestas!K13,Resultado!L$3=TotalApuestas!L13),Resultado!M$5+VLOOKUP(M$4&amp;"bonus",Aux!$W$1:$X$46,2,0),IF(M$3=TotalApuestas!M13,M$5,0)))</f>
        <v>0</v>
      </c>
      <c r="N18">
        <f>IF($B18=0,0,IF(N$3=TotalApuestas!N13,N$5,0))</f>
        <v>0</v>
      </c>
      <c r="O18">
        <f>IF($B18=0,0,IF(O$3=TotalApuestas!O13,O$5,0))</f>
        <v>0</v>
      </c>
      <c r="P18">
        <f>IF($B18=0,0,IF(AND(N$3=TotalApuestas!N13,Resultado!O$3=TotalApuestas!O13),Resultado!P$5+VLOOKUP(P$4&amp;"bonus",Aux!$W$1:$X$46,2,0),IF(P$3=TotalApuestas!P13,P$5,0)))</f>
        <v>0</v>
      </c>
      <c r="Q18">
        <f>IF($B18=0,0,IF(Q$3=TotalApuestas!Q13,Q$5,0))</f>
        <v>0</v>
      </c>
      <c r="R18">
        <f>IF($B18=0,0,IF(R$3=TotalApuestas!R13,R$5,0))</f>
        <v>0</v>
      </c>
      <c r="S18">
        <f>IF($B18=0,0,IF(AND(Q$3=TotalApuestas!Q13,Resultado!R$3=TotalApuestas!R13),Resultado!S$5+VLOOKUP(S$4&amp;"bonus",Aux!$W$1:$X$46,2,0),IF(S$3=TotalApuestas!S13,S$5,0)))</f>
        <v>0</v>
      </c>
      <c r="T18">
        <f>IF($B18=0,0,IF(T$3=TotalApuestas!T13,T$5,0))</f>
        <v>0</v>
      </c>
      <c r="U18">
        <f>IF($B18=0,0,IF(U$3=TotalApuestas!U13,U$5,0))</f>
        <v>0</v>
      </c>
      <c r="V18">
        <f>IF($B18=0,0,IF(AND(T$3=TotalApuestas!T13,Resultado!U$3=TotalApuestas!U13),Resultado!V$5+VLOOKUP(V$4&amp;"bonus",Aux!$W$1:$X$46,2,0),IF(V$3=TotalApuestas!V13,V$5,0)))</f>
        <v>0</v>
      </c>
      <c r="W18">
        <f>IF($B18=0,0,IF(W$3=TotalApuestas!W13,W$5,0))</f>
        <v>0</v>
      </c>
      <c r="X18">
        <f>IF($B18=0,0,IF(X$3=TotalApuestas!X13,X$5,0))</f>
        <v>0</v>
      </c>
      <c r="Y18">
        <f>IF($B18=0,0,IF(AND(W$3=TotalApuestas!W13,Resultado!X$3=TotalApuestas!X13),Resultado!Y$5+VLOOKUP(Y$4&amp;"bonus",Aux!$W$1:$X$46,2,0),IF(Y$3=TotalApuestas!Y13,Y$5,0)))</f>
        <v>0</v>
      </c>
      <c r="Z18">
        <f>IF($B18=0,0,IF(Z$3=TotalApuestas!Z13,Z$5,0))</f>
        <v>0</v>
      </c>
      <c r="AA18">
        <f>IF($B18=0,0,IF(AA$3=TotalApuestas!AA13,AA$5,0))</f>
        <v>0</v>
      </c>
      <c r="AB18">
        <f>IF($B18=0,0,IF(AND(Z$3=TotalApuestas!Z13,Resultado!AA$3=TotalApuestas!AA13),Resultado!AB$5+VLOOKUP(AB$4&amp;"bonus",Aux!$W$1:$X$46,2,0),IF(AB$3=TotalApuestas!AB13,AB$5,0)))</f>
        <v>0</v>
      </c>
      <c r="AC18">
        <f>IF($B18=0,0,IF(AC$3=TotalApuestas!AC13,AC$5,0))</f>
        <v>0</v>
      </c>
      <c r="AD18">
        <f>IF($B18=0,0,IF(AD$3=TotalApuestas!AD13,AD$5,0))</f>
        <v>0</v>
      </c>
      <c r="AE18">
        <f>IF($B18=0,0,IF(AND(AC$3=TotalApuestas!AC13,Resultado!AD$3=TotalApuestas!AD13),Resultado!AE$5+VLOOKUP(AE$4&amp;"bonus",Aux!$W$1:$X$46,2,0),IF(AE$3=TotalApuestas!AE13,AE$5,0)))</f>
        <v>0</v>
      </c>
      <c r="AF18">
        <f>IF($B18=0,0,IF(AF$3=TotalApuestas!AF13,AF$5,0))</f>
        <v>0</v>
      </c>
      <c r="AG18">
        <f>IF($B18=0,0,IF(AG$3=TotalApuestas!AG13,AG$5,0))</f>
        <v>0</v>
      </c>
      <c r="AH18">
        <f>IF($B18=0,0,IF(AND(AF$3=TotalApuestas!AF13,Resultado!AG$3=TotalApuestas!AG13),Resultado!AH$5+VLOOKUP(AH$4&amp;"bonus",Aux!$W$1:$X$46,2,0),IF(AH$3=TotalApuestas!AH13,AH$5,0)))</f>
        <v>0</v>
      </c>
      <c r="AI18">
        <f>IF($B18=0,0,IF(AI$3=TotalApuestas!AI13,AI$5,0))</f>
        <v>0</v>
      </c>
      <c r="AJ18">
        <f>IF($B18=0,0,IF(AJ$3=TotalApuestas!AJ13,AJ$5,0))</f>
        <v>0</v>
      </c>
      <c r="AK18">
        <f>IF($B18=0,0,IF(AND(AI$3=TotalApuestas!AI13,Resultado!AJ$3=TotalApuestas!AJ13),Resultado!AK$5+VLOOKUP(AK$4&amp;"bonus",Aux!$W$1:$X$46,2,0),IF(AK$3=TotalApuestas!AK13,AK$5,0)))</f>
        <v>0</v>
      </c>
      <c r="AL18">
        <f>IF($B18=0,0,IF(AL$3=TotalApuestas!AL13,AL$5,0))</f>
        <v>0</v>
      </c>
      <c r="AM18">
        <f>IF($B18=0,0,IF(AM$3=TotalApuestas!AM13,AM$5,0))</f>
        <v>0</v>
      </c>
      <c r="AN18">
        <f>IF($B18=0,0,IF(AND(AL$3=TotalApuestas!AL13,Resultado!AM$3=TotalApuestas!AM13),Resultado!AN$5+VLOOKUP(AN$4&amp;"bonus",Aux!$W$1:$X$46,2,0),IF(AN$3=TotalApuestas!AN13,AN$5,0)))</f>
        <v>0</v>
      </c>
      <c r="AO18">
        <f>IF($B18=0,0,IF(AO$3=TotalApuestas!AO13,AO$5,0))</f>
        <v>0</v>
      </c>
      <c r="AP18">
        <f>IF($B18=0,0,IF(AP$3=TotalApuestas!AP13,AP$5,0))</f>
        <v>0</v>
      </c>
      <c r="AQ18">
        <f>IF($B18=0,0,IF(AND(AO$3=TotalApuestas!AO13,Resultado!AP$3=TotalApuestas!AP13),Resultado!AQ$5+VLOOKUP(AQ$4&amp;"bonus",Aux!$W$1:$X$46,2,0),IF(AQ$3=TotalApuestas!AQ13,AQ$5,0)))</f>
        <v>0</v>
      </c>
      <c r="AR18">
        <f>IF($B18=0,0,IF(AR$3=TotalApuestas!AR13,AR$5,0))</f>
        <v>0</v>
      </c>
      <c r="AS18">
        <f>IF($B18=0,0,IF(AS$3=TotalApuestas!AS13,AS$5,0))</f>
        <v>0</v>
      </c>
      <c r="AT18">
        <f>IF($B18=0,0,IF(AND(AR$3=TotalApuestas!AR13,Resultado!AS$3=TotalApuestas!AS13),Resultado!AT$5+VLOOKUP(AT$4&amp;"bonus",Aux!$W$1:$X$46,2,0),IF(AT$3=TotalApuestas!AT13,AT$5,0)))</f>
        <v>0</v>
      </c>
      <c r="AU18">
        <f>IF($B18=0,0,IF(AU$3=TotalApuestas!AU13,AU$5,0))</f>
        <v>0</v>
      </c>
      <c r="AV18">
        <f>IF($B18=0,0,IF(AV$3=TotalApuestas!AV13,AV$5,0))</f>
        <v>0</v>
      </c>
      <c r="AW18">
        <f>IF($B18=0,0,IF(AND(AU$3=TotalApuestas!AU13,Resultado!AV$3=TotalApuestas!AV13),Resultado!AW$5+VLOOKUP(AW$4&amp;"bonus",Aux!$W$1:$X$46,2,0),IF(AW$3=TotalApuestas!AW13,AW$5,0)))</f>
        <v>0</v>
      </c>
      <c r="AX18">
        <f>IF($B18=0,0,IF(AX$3=TotalApuestas!AX13,AX$5,0))</f>
        <v>0</v>
      </c>
      <c r="AY18">
        <f>IF($B18=0,0,IF(AY$3=TotalApuestas!AY13,AY$5,0))</f>
        <v>0</v>
      </c>
      <c r="AZ18">
        <f>IF($B18=0,0,IF(AND(AX$3=TotalApuestas!AX13,Resultado!AY$3=TotalApuestas!AY13),Resultado!AZ$5+VLOOKUP(AZ$4&amp;"bonus",Aux!$W$1:$X$46,2,0),IF(AZ$3=TotalApuestas!AZ13,AZ$5,0)))</f>
        <v>0</v>
      </c>
      <c r="BA18">
        <f>IF($B18=0,0,IF(BA$3=TotalApuestas!BA13,BA$5,0))</f>
        <v>0</v>
      </c>
      <c r="BB18">
        <f>IF($B18=0,0,IF(BB$3=TotalApuestas!BB13,BB$5,0))</f>
        <v>0</v>
      </c>
      <c r="BC18">
        <f>IF($B18=0,0,IF(AND(BA$3=TotalApuestas!BA13,Resultado!BB$3=TotalApuestas!BB13),Resultado!BC$5+VLOOKUP(BC$4&amp;"bonus",Aux!$W$1:$X$46,2,0),IF(BC$3=TotalApuestas!BC13,BC$5,0)))</f>
        <v>0</v>
      </c>
      <c r="BD18">
        <f>IF($B18=0,0,IF(BD$3=TotalApuestas!BD13,BD$5,0))</f>
        <v>0</v>
      </c>
      <c r="BE18">
        <f>IF($B18=0,0,IF(BE$3=TotalApuestas!BE13,BE$5,0))</f>
        <v>0</v>
      </c>
      <c r="BF18">
        <f>IF($B18=0,0,IF(AND(BD$3=TotalApuestas!BD13,Resultado!BE$3=TotalApuestas!BE13),Resultado!BF$5+VLOOKUP(BF$4&amp;"bonus",Aux!$W$1:$X$46,2,0),IF(BF$3=TotalApuestas!BF13,BF$5,0)))</f>
        <v>0</v>
      </c>
      <c r="BG18">
        <f>IF($B18=0,0,IF(BG$3=TotalApuestas!BG13,BG$5,0))</f>
        <v>0</v>
      </c>
      <c r="BH18">
        <f>IF($B18=0,0,IF(BH$3=TotalApuestas!BH13,BH$5,0))</f>
        <v>0</v>
      </c>
      <c r="BI18">
        <f>IF($B18=0,0,IF(AND(BG$3=TotalApuestas!BG13,Resultado!BH$3=TotalApuestas!BH13),Resultado!BI$5+VLOOKUP(BI$4&amp;"bonus",Aux!$W$1:$X$46,2,0),IF(BI$3=TotalApuestas!BI13,BI$5,0)))</f>
        <v>0</v>
      </c>
      <c r="BJ18">
        <f>IF($B18=0,0,IF(BJ$3=TotalApuestas!BJ13,BJ$5,0))</f>
        <v>0</v>
      </c>
      <c r="BK18">
        <f>IF($B18=0,0,IF(BK$3=TotalApuestas!BK13,BK$5,0))</f>
        <v>0</v>
      </c>
      <c r="BL18">
        <f>IF($B18=0,0,IF(AND(BJ$3=TotalApuestas!BJ13,Resultado!BK$3=TotalApuestas!BK13),Resultado!BL$5+VLOOKUP(BL$4&amp;"bonus",Aux!$W$1:$X$46,2,0),IF(BL$3=TotalApuestas!BL13,BL$5,0)))</f>
        <v>0</v>
      </c>
      <c r="BM18">
        <f>IF($B18=0,0,IF(BM$3=TotalApuestas!BM13,BM$5,0))</f>
        <v>0</v>
      </c>
      <c r="BN18">
        <f>IF($B18=0,0,IF(BN$3=TotalApuestas!BN13,BN$5,0))</f>
        <v>0</v>
      </c>
      <c r="BO18">
        <f>IF($B18=0,0,IF(AND(BM$3=TotalApuestas!BM13,Resultado!BN$3=TotalApuestas!BN13),Resultado!BO$5+VLOOKUP(BO$4&amp;"bonus",Aux!$W$1:$X$46,2,0),IF(BO$3=TotalApuestas!BO13,BO$5,0)))</f>
        <v>0</v>
      </c>
      <c r="BP18">
        <f>IF($B18=0,0,IF(BP$3=TotalApuestas!BP13,BP$5,0))</f>
        <v>0</v>
      </c>
      <c r="BQ18">
        <f>IF($B18=0,0,IF(BQ$3=TotalApuestas!BQ13,BQ$5,0))</f>
        <v>0</v>
      </c>
      <c r="BR18">
        <f>IF($B18=0,0,IF(AND(BP$3=TotalApuestas!BP13,Resultado!BQ$3=TotalApuestas!BQ13),Resultado!BR$5+VLOOKUP(BR$4&amp;"bonus",Aux!$W$1:$X$46,2,0),IF(BR$3=TotalApuestas!BR13,BR$5,0)))</f>
        <v>0</v>
      </c>
      <c r="BS18">
        <f>IF($B18=0,0,IF(BS$3=TotalApuestas!BS13,BS$5,0))</f>
        <v>0</v>
      </c>
      <c r="BT18">
        <f>IF($B18=0,0,IF(BT$3=TotalApuestas!BT13,BT$5,0))</f>
        <v>0</v>
      </c>
      <c r="BU18">
        <f>IF($B18=0,0,IF(AND(BS$3=TotalApuestas!BS13,Resultado!BT$3=TotalApuestas!BT13),Resultado!BU$5+VLOOKUP(BU$4&amp;"bonus",Aux!$W$1:$X$46,2,0),IF(BU$3=TotalApuestas!BU13,BU$5,0)))</f>
        <v>0</v>
      </c>
      <c r="BV18">
        <f>IF($B18=0,0,IF(BV$3=TotalApuestas!BV13,BV$5,0))</f>
        <v>0</v>
      </c>
      <c r="BW18">
        <f>IF($B18=0,0,IF(BW$3=TotalApuestas!BW13,BW$5,0))</f>
        <v>0</v>
      </c>
      <c r="BX18">
        <f>IF($B18=0,0,IF(AND(BV$3=TotalApuestas!BV13,Resultado!BW$3=TotalApuestas!BW13),Resultado!BX$5+VLOOKUP(BX$4&amp;"bonus",Aux!$W$1:$X$46,2,0),IF(BX$3=TotalApuestas!BX13,BX$5,0)))</f>
        <v>0</v>
      </c>
      <c r="BY18">
        <f>IF($B18=0,0,IF(BY$3=TotalApuestas!BY13,BY$5,0))</f>
        <v>0</v>
      </c>
      <c r="BZ18">
        <f>IF($B18=0,0,IF(BZ$3=TotalApuestas!BZ13,BZ$5,0))</f>
        <v>0</v>
      </c>
      <c r="CA18">
        <f>IF($B18=0,0,IF(CA$3=TotalApuestas!CA13,CA$5,0))</f>
        <v>0</v>
      </c>
      <c r="CB18">
        <f>IF($B18=0,0,IF(CB$3=TotalApuestas!CB13,CB$5,0))</f>
        <v>0</v>
      </c>
      <c r="CC18">
        <f>IF($B18=0,0,IF(COUNTIF($CC$3:$CJ$3,TotalApuestas!CC13)=1,CC$5,0))</f>
        <v>0</v>
      </c>
      <c r="CD18">
        <f>IF($B18=0,0,IF(COUNTIF($CC$3:$CJ$3,TotalApuestas!CD13)=1,CD$5,0))</f>
        <v>0</v>
      </c>
      <c r="CE18">
        <f>IF($B18=0,0,IF(COUNTIF($CC$3:$CJ$3,TotalApuestas!CE13)=1,CE$5,0))</f>
        <v>0</v>
      </c>
      <c r="CF18">
        <f>IF($B18=0,0,IF(COUNTIF($CC$3:$CJ$3,TotalApuestas!CF13)=1,CF$5,0))</f>
        <v>0</v>
      </c>
      <c r="CG18">
        <f>IF($B18=0,0,IF(COUNTIF($CC$3:$CJ$3,TotalApuestas!CG13)=1,CG$5,0))</f>
        <v>0</v>
      </c>
      <c r="CH18">
        <f>IF($B18=0,0,IF(COUNTIF($CC$3:$CJ$3,TotalApuestas!CH13)=1,CH$5,0))</f>
        <v>0</v>
      </c>
      <c r="CI18">
        <f>IF($B18=0,0,IF(COUNTIF($CC$3:$CJ$3,TotalApuestas!CI13)=1,CI$5,0))</f>
        <v>0</v>
      </c>
      <c r="CJ18">
        <f>IF($B18=0,0,IF(COUNTIF($CC$3:$CJ$3,TotalApuestas!CJ13)=1,CJ$5,0))</f>
        <v>0</v>
      </c>
      <c r="CK18">
        <f>IF($B18=0,0,IF(COUNTIF($CK$3:$CN$3,TotalApuestas!CK13)=1,CK$5,0))</f>
        <v>0</v>
      </c>
      <c r="CL18">
        <f>IF($B18=0,0,IF(COUNTIF($CK$3:$CN$3,TotalApuestas!CL13)=1,CL$5,0))</f>
        <v>0</v>
      </c>
      <c r="CM18">
        <f>IF($B18=0,0,IF(COUNTIF($CK$3:$CN$3,TotalApuestas!CM13)=1,CM$5,0))</f>
        <v>0</v>
      </c>
      <c r="CN18">
        <f>IF($B18=0,0,IF(COUNTIF($CK$3:$CN$3,TotalApuestas!CN13)=1,CN$5,0))</f>
        <v>0</v>
      </c>
      <c r="CO18">
        <f>IF($B18=0,0,IF(COUNTIF($CO$3:$CP$3,TotalApuestas!CO13)=1,CO$5,0))</f>
        <v>0</v>
      </c>
      <c r="CP18">
        <f>IF($B18=0,0,IF(COUNTIF($CO$3:$CP$3,TotalApuestas!CP13)=1,CP$5,0))</f>
        <v>0</v>
      </c>
      <c r="CQ18">
        <f>IF($B18=0,0,IF(CQ$3=TotalApuestas!CQ13,CQ$5,0))</f>
        <v>0</v>
      </c>
      <c r="CR18">
        <f>IF($B18=0,0,IF(CR$3=TotalApuestas!CR13,CR$5,0))</f>
        <v>0</v>
      </c>
      <c r="CS18">
        <f>IF($B18=0,0,IF(CS$3=TotalApuestas!CS13,CS$5,0))</f>
        <v>0</v>
      </c>
      <c r="CT18">
        <f>IF($B18=0,0,IF(AND(CR$3=TotalApuestas!CR13,Resultado!CS$3=TotalApuestas!CS13),Resultado!CT$5+VLOOKUP(CT$4&amp;"bonus",Aux!$W$1:$X$46,2,0),IF(CT$3=TotalApuestas!CT13,CT$5,0)))</f>
        <v>0</v>
      </c>
      <c r="CU18">
        <f>IF($B18=0,0,IF(CU$3=TotalApuestas!CU13,CU$5,0))</f>
        <v>0</v>
      </c>
      <c r="CV18">
        <f>IF($B18=0,0,IF(CV$3=TotalApuestas!CV13,CV$5,0))</f>
        <v>0</v>
      </c>
      <c r="CW18">
        <f>IF($B18=0,0,IF(AND(CU$3=TotalApuestas!CU13,Resultado!CV$3=TotalApuestas!CV13),Resultado!CW$5+VLOOKUP(CW$4&amp;"bonus",Aux!$W$1:$X$46,2,0),IF(CW$3=TotalApuestas!CW13,CW$5,0)))</f>
        <v>0</v>
      </c>
      <c r="CX18">
        <f>IF($B18=0,0,IF(CX$3=TotalApuestas!CX13,CX$5,0))</f>
        <v>0</v>
      </c>
      <c r="CY18">
        <f>IF($B18=0,0,IF(CY$3=TotalApuestas!CY13,CY$5,0))</f>
        <v>0</v>
      </c>
      <c r="CZ18">
        <f>IF($B18=0,0,IF(AND(CX$3=TotalApuestas!CX13,Resultado!CY$3=TotalApuestas!CY13),Resultado!CZ$5+VLOOKUP(CZ$4&amp;"bonus",Aux!$W$1:$X$46,2,0),IF(CZ$3=TotalApuestas!CZ13,CZ$5,0)))</f>
        <v>0</v>
      </c>
      <c r="DA18">
        <f>IF($B18=0,0,IF(DA$3=TotalApuestas!DA13,DA$5,0))</f>
        <v>0</v>
      </c>
      <c r="DB18">
        <f>IF($B18=0,0,IF(DB$3=TotalApuestas!DB13,DB$5,0))</f>
        <v>0</v>
      </c>
      <c r="DC18">
        <f>IF($B18=0,0,IF(AND(DA$3=TotalApuestas!DA13,Resultado!DB$3=TotalApuestas!DB13),Resultado!DC$5+VLOOKUP(DC$4&amp;"bonus",Aux!$W$1:$X$46,2,0),IF(DC$3=TotalApuestas!DC13,DC$5,0)))</f>
        <v>0</v>
      </c>
      <c r="DD18">
        <f>IF($B18=0,0,IF(DD$3=TotalApuestas!DD13,DD$5,0))</f>
        <v>0</v>
      </c>
      <c r="DE18">
        <f>IF($B18=0,0,IF(DE$3=TotalApuestas!DE13,DE$5,0))</f>
        <v>0</v>
      </c>
      <c r="DF18">
        <f>IF($B18=0,0,IF(AND(DD$3=TotalApuestas!DD13,Resultado!DE$3=TotalApuestas!DE13),Resultado!DF$5+VLOOKUP(DF$4&amp;"bonus",Aux!$W$1:$X$46,2,0),IF(DF$3=TotalApuestas!DF13,DF$5,0)))</f>
        <v>0</v>
      </c>
      <c r="DG18">
        <f>IF($B18=0,0,IF(DG$3=TotalApuestas!DG13,DG$5,0))</f>
        <v>0</v>
      </c>
      <c r="DH18">
        <f>IF($B18=0,0,IF(DH$3=TotalApuestas!DH13,DH$5,0))</f>
        <v>0</v>
      </c>
      <c r="DI18">
        <f>IF($B18=0,0,IF(AND(DG$3=TotalApuestas!DG13,Resultado!DH$3=TotalApuestas!DH13),Resultado!DI$5+VLOOKUP(DI$4&amp;"bonus",Aux!$W$1:$X$46,2,0),IF(DI$3=TotalApuestas!DI13,DI$5,0)))</f>
        <v>0</v>
      </c>
      <c r="DJ18">
        <f>IF($B18=0,0,IF(DJ$3=TotalApuestas!DJ13,DJ$5,0))</f>
        <v>0</v>
      </c>
      <c r="DK18">
        <f>IF($B18=0,0,IF(DK$3=TotalApuestas!DK13,DK$5,0))</f>
        <v>0</v>
      </c>
      <c r="DL18">
        <f>IF($B18=0,0,IF(AND(DJ$3=TotalApuestas!DJ13,Resultado!DK$3=TotalApuestas!DK13),Resultado!DL$5+VLOOKUP(DL$4&amp;"bonus",Aux!$W$1:$X$46,2,0),IF(DL$3=TotalApuestas!DL13,DL$5,0)))</f>
        <v>0</v>
      </c>
      <c r="DM18">
        <f>IF($B18=0,0,IF(DM$3=TotalApuestas!DM13,DM$5,0))</f>
        <v>0</v>
      </c>
      <c r="DN18">
        <f>IF($B18=0,0,IF(DN$3=TotalApuestas!DN13,DN$5,0))</f>
        <v>0</v>
      </c>
      <c r="DO18">
        <f>IF($B18=0,0,IF(AND(DM$3=TotalApuestas!DM13,Resultado!DN$3=TotalApuestas!DN13),Resultado!DO$5+VLOOKUP(DO$4&amp;"bonus",Aux!$W$1:$X$46,2,0),IF(DO$3=TotalApuestas!DO13,DO$5,0)))</f>
        <v>0</v>
      </c>
    </row>
    <row r="19" spans="2:119" x14ac:dyDescent="0.25">
      <c r="B19">
        <f>+TotalApuestas!B14</f>
        <v>0</v>
      </c>
      <c r="E19">
        <f>IF($B19=0,0,IF(E$3=TotalApuestas!E14,E$5,0))</f>
        <v>0</v>
      </c>
      <c r="F19">
        <f>IF($B19=0,0,IF(F$3=TotalApuestas!F14,F$5,0))</f>
        <v>0</v>
      </c>
      <c r="G19">
        <f>IF($B19=0,0,IF(AND(E$3=TotalApuestas!E14,Resultado!F$3=TotalApuestas!F14),Resultado!G$5+VLOOKUP(G$4&amp;"bonus",Aux!$W$1:$X$46,2,0),IF(G$3=TotalApuestas!G14,G$5,0)))</f>
        <v>0</v>
      </c>
      <c r="H19">
        <f>IF($B19=0,0,IF(H$3=TotalApuestas!H14,H$5,0))</f>
        <v>0</v>
      </c>
      <c r="I19">
        <f>IF($B19=0,0,IF(I$3=TotalApuestas!I14,I$5,0))</f>
        <v>0</v>
      </c>
      <c r="J19">
        <f>IF($B19=0,0,IF(AND(H$3=TotalApuestas!H14,Resultado!I$3=TotalApuestas!I14),Resultado!J$5+VLOOKUP(J$4&amp;"bonus",Aux!$W$1:$X$46,2,0),IF(J$3=TotalApuestas!J14,J$5,0)))</f>
        <v>0</v>
      </c>
      <c r="K19">
        <f>IF($B19=0,0,IF(K$3=TotalApuestas!K14,K$5,0))</f>
        <v>0</v>
      </c>
      <c r="L19">
        <f>IF($B19=0,0,IF(L$3=TotalApuestas!L14,L$5,0))</f>
        <v>0</v>
      </c>
      <c r="M19">
        <f>IF($B19=0,0,IF(AND(K$3=TotalApuestas!K14,Resultado!L$3=TotalApuestas!L14),Resultado!M$5+VLOOKUP(M$4&amp;"bonus",Aux!$W$1:$X$46,2,0),IF(M$3=TotalApuestas!M14,M$5,0)))</f>
        <v>0</v>
      </c>
      <c r="N19">
        <f>IF($B19=0,0,IF(N$3=TotalApuestas!N14,N$5,0))</f>
        <v>0</v>
      </c>
      <c r="O19">
        <f>IF($B19=0,0,IF(O$3=TotalApuestas!O14,O$5,0))</f>
        <v>0</v>
      </c>
      <c r="P19">
        <f>IF($B19=0,0,IF(AND(N$3=TotalApuestas!N14,Resultado!O$3=TotalApuestas!O14),Resultado!P$5+VLOOKUP(P$4&amp;"bonus",Aux!$W$1:$X$46,2,0),IF(P$3=TotalApuestas!P14,P$5,0)))</f>
        <v>0</v>
      </c>
      <c r="Q19">
        <f>IF($B19=0,0,IF(Q$3=TotalApuestas!Q14,Q$5,0))</f>
        <v>0</v>
      </c>
      <c r="R19">
        <f>IF($B19=0,0,IF(R$3=TotalApuestas!R14,R$5,0))</f>
        <v>0</v>
      </c>
      <c r="S19">
        <f>IF($B19=0,0,IF(AND(Q$3=TotalApuestas!Q14,Resultado!R$3=TotalApuestas!R14),Resultado!S$5+VLOOKUP(S$4&amp;"bonus",Aux!$W$1:$X$46,2,0),IF(S$3=TotalApuestas!S14,S$5,0)))</f>
        <v>0</v>
      </c>
      <c r="T19">
        <f>IF($B19=0,0,IF(T$3=TotalApuestas!T14,T$5,0))</f>
        <v>0</v>
      </c>
      <c r="U19">
        <f>IF($B19=0,0,IF(U$3=TotalApuestas!U14,U$5,0))</f>
        <v>0</v>
      </c>
      <c r="V19">
        <f>IF($B19=0,0,IF(AND(T$3=TotalApuestas!T14,Resultado!U$3=TotalApuestas!U14),Resultado!V$5+VLOOKUP(V$4&amp;"bonus",Aux!$W$1:$X$46,2,0),IF(V$3=TotalApuestas!V14,V$5,0)))</f>
        <v>0</v>
      </c>
      <c r="W19">
        <f>IF($B19=0,0,IF(W$3=TotalApuestas!W14,W$5,0))</f>
        <v>0</v>
      </c>
      <c r="X19">
        <f>IF($B19=0,0,IF(X$3=TotalApuestas!X14,X$5,0))</f>
        <v>0</v>
      </c>
      <c r="Y19">
        <f>IF($B19=0,0,IF(AND(W$3=TotalApuestas!W14,Resultado!X$3=TotalApuestas!X14),Resultado!Y$5+VLOOKUP(Y$4&amp;"bonus",Aux!$W$1:$X$46,2,0),IF(Y$3=TotalApuestas!Y14,Y$5,0)))</f>
        <v>0</v>
      </c>
      <c r="Z19">
        <f>IF($B19=0,0,IF(Z$3=TotalApuestas!Z14,Z$5,0))</f>
        <v>0</v>
      </c>
      <c r="AA19">
        <f>IF($B19=0,0,IF(AA$3=TotalApuestas!AA14,AA$5,0))</f>
        <v>0</v>
      </c>
      <c r="AB19">
        <f>IF($B19=0,0,IF(AND(Z$3=TotalApuestas!Z14,Resultado!AA$3=TotalApuestas!AA14),Resultado!AB$5+VLOOKUP(AB$4&amp;"bonus",Aux!$W$1:$X$46,2,0),IF(AB$3=TotalApuestas!AB14,AB$5,0)))</f>
        <v>0</v>
      </c>
      <c r="AC19">
        <f>IF($B19=0,0,IF(AC$3=TotalApuestas!AC14,AC$5,0))</f>
        <v>0</v>
      </c>
      <c r="AD19">
        <f>IF($B19=0,0,IF(AD$3=TotalApuestas!AD14,AD$5,0))</f>
        <v>0</v>
      </c>
      <c r="AE19">
        <f>IF($B19=0,0,IF(AND(AC$3=TotalApuestas!AC14,Resultado!AD$3=TotalApuestas!AD14),Resultado!AE$5+VLOOKUP(AE$4&amp;"bonus",Aux!$W$1:$X$46,2,0),IF(AE$3=TotalApuestas!AE14,AE$5,0)))</f>
        <v>0</v>
      </c>
      <c r="AF19">
        <f>IF($B19=0,0,IF(AF$3=TotalApuestas!AF14,AF$5,0))</f>
        <v>0</v>
      </c>
      <c r="AG19">
        <f>IF($B19=0,0,IF(AG$3=TotalApuestas!AG14,AG$5,0))</f>
        <v>0</v>
      </c>
      <c r="AH19">
        <f>IF($B19=0,0,IF(AND(AF$3=TotalApuestas!AF14,Resultado!AG$3=TotalApuestas!AG14),Resultado!AH$5+VLOOKUP(AH$4&amp;"bonus",Aux!$W$1:$X$46,2,0),IF(AH$3=TotalApuestas!AH14,AH$5,0)))</f>
        <v>0</v>
      </c>
      <c r="AI19">
        <f>IF($B19=0,0,IF(AI$3=TotalApuestas!AI14,AI$5,0))</f>
        <v>0</v>
      </c>
      <c r="AJ19">
        <f>IF($B19=0,0,IF(AJ$3=TotalApuestas!AJ14,AJ$5,0))</f>
        <v>0</v>
      </c>
      <c r="AK19">
        <f>IF($B19=0,0,IF(AND(AI$3=TotalApuestas!AI14,Resultado!AJ$3=TotalApuestas!AJ14),Resultado!AK$5+VLOOKUP(AK$4&amp;"bonus",Aux!$W$1:$X$46,2,0),IF(AK$3=TotalApuestas!AK14,AK$5,0)))</f>
        <v>0</v>
      </c>
      <c r="AL19">
        <f>IF($B19=0,0,IF(AL$3=TotalApuestas!AL14,AL$5,0))</f>
        <v>0</v>
      </c>
      <c r="AM19">
        <f>IF($B19=0,0,IF(AM$3=TotalApuestas!AM14,AM$5,0))</f>
        <v>0</v>
      </c>
      <c r="AN19">
        <f>IF($B19=0,0,IF(AND(AL$3=TotalApuestas!AL14,Resultado!AM$3=TotalApuestas!AM14),Resultado!AN$5+VLOOKUP(AN$4&amp;"bonus",Aux!$W$1:$X$46,2,0),IF(AN$3=TotalApuestas!AN14,AN$5,0)))</f>
        <v>0</v>
      </c>
      <c r="AO19">
        <f>IF($B19=0,0,IF(AO$3=TotalApuestas!AO14,AO$5,0))</f>
        <v>0</v>
      </c>
      <c r="AP19">
        <f>IF($B19=0,0,IF(AP$3=TotalApuestas!AP14,AP$5,0))</f>
        <v>0</v>
      </c>
      <c r="AQ19">
        <f>IF($B19=0,0,IF(AND(AO$3=TotalApuestas!AO14,Resultado!AP$3=TotalApuestas!AP14),Resultado!AQ$5+VLOOKUP(AQ$4&amp;"bonus",Aux!$W$1:$X$46,2,0),IF(AQ$3=TotalApuestas!AQ14,AQ$5,0)))</f>
        <v>0</v>
      </c>
      <c r="AR19">
        <f>IF($B19=0,0,IF(AR$3=TotalApuestas!AR14,AR$5,0))</f>
        <v>0</v>
      </c>
      <c r="AS19">
        <f>IF($B19=0,0,IF(AS$3=TotalApuestas!AS14,AS$5,0))</f>
        <v>0</v>
      </c>
      <c r="AT19">
        <f>IF($B19=0,0,IF(AND(AR$3=TotalApuestas!AR14,Resultado!AS$3=TotalApuestas!AS14),Resultado!AT$5+VLOOKUP(AT$4&amp;"bonus",Aux!$W$1:$X$46,2,0),IF(AT$3=TotalApuestas!AT14,AT$5,0)))</f>
        <v>0</v>
      </c>
      <c r="AU19">
        <f>IF($B19=0,0,IF(AU$3=TotalApuestas!AU14,AU$5,0))</f>
        <v>0</v>
      </c>
      <c r="AV19">
        <f>IF($B19=0,0,IF(AV$3=TotalApuestas!AV14,AV$5,0))</f>
        <v>0</v>
      </c>
      <c r="AW19">
        <f>IF($B19=0,0,IF(AND(AU$3=TotalApuestas!AU14,Resultado!AV$3=TotalApuestas!AV14),Resultado!AW$5+VLOOKUP(AW$4&amp;"bonus",Aux!$W$1:$X$46,2,0),IF(AW$3=TotalApuestas!AW14,AW$5,0)))</f>
        <v>0</v>
      </c>
      <c r="AX19">
        <f>IF($B19=0,0,IF(AX$3=TotalApuestas!AX14,AX$5,0))</f>
        <v>0</v>
      </c>
      <c r="AY19">
        <f>IF($B19=0,0,IF(AY$3=TotalApuestas!AY14,AY$5,0))</f>
        <v>0</v>
      </c>
      <c r="AZ19">
        <f>IF($B19=0,0,IF(AND(AX$3=TotalApuestas!AX14,Resultado!AY$3=TotalApuestas!AY14),Resultado!AZ$5+VLOOKUP(AZ$4&amp;"bonus",Aux!$W$1:$X$46,2,0),IF(AZ$3=TotalApuestas!AZ14,AZ$5,0)))</f>
        <v>0</v>
      </c>
      <c r="BA19">
        <f>IF($B19=0,0,IF(BA$3=TotalApuestas!BA14,BA$5,0))</f>
        <v>0</v>
      </c>
      <c r="BB19">
        <f>IF($B19=0,0,IF(BB$3=TotalApuestas!BB14,BB$5,0))</f>
        <v>0</v>
      </c>
      <c r="BC19">
        <f>IF($B19=0,0,IF(AND(BA$3=TotalApuestas!BA14,Resultado!BB$3=TotalApuestas!BB14),Resultado!BC$5+VLOOKUP(BC$4&amp;"bonus",Aux!$W$1:$X$46,2,0),IF(BC$3=TotalApuestas!BC14,BC$5,0)))</f>
        <v>0</v>
      </c>
      <c r="BD19">
        <f>IF($B19=0,0,IF(BD$3=TotalApuestas!BD14,BD$5,0))</f>
        <v>0</v>
      </c>
      <c r="BE19">
        <f>IF($B19=0,0,IF(BE$3=TotalApuestas!BE14,BE$5,0))</f>
        <v>0</v>
      </c>
      <c r="BF19">
        <f>IF($B19=0,0,IF(AND(BD$3=TotalApuestas!BD14,Resultado!BE$3=TotalApuestas!BE14),Resultado!BF$5+VLOOKUP(BF$4&amp;"bonus",Aux!$W$1:$X$46,2,0),IF(BF$3=TotalApuestas!BF14,BF$5,0)))</f>
        <v>0</v>
      </c>
      <c r="BG19">
        <f>IF($B19=0,0,IF(BG$3=TotalApuestas!BG14,BG$5,0))</f>
        <v>0</v>
      </c>
      <c r="BH19">
        <f>IF($B19=0,0,IF(BH$3=TotalApuestas!BH14,BH$5,0))</f>
        <v>0</v>
      </c>
      <c r="BI19">
        <f>IF($B19=0,0,IF(AND(BG$3=TotalApuestas!BG14,Resultado!BH$3=TotalApuestas!BH14),Resultado!BI$5+VLOOKUP(BI$4&amp;"bonus",Aux!$W$1:$X$46,2,0),IF(BI$3=TotalApuestas!BI14,BI$5,0)))</f>
        <v>0</v>
      </c>
      <c r="BJ19">
        <f>IF($B19=0,0,IF(BJ$3=TotalApuestas!BJ14,BJ$5,0))</f>
        <v>0</v>
      </c>
      <c r="BK19">
        <f>IF($B19=0,0,IF(BK$3=TotalApuestas!BK14,BK$5,0))</f>
        <v>0</v>
      </c>
      <c r="BL19">
        <f>IF($B19=0,0,IF(AND(BJ$3=TotalApuestas!BJ14,Resultado!BK$3=TotalApuestas!BK14),Resultado!BL$5+VLOOKUP(BL$4&amp;"bonus",Aux!$W$1:$X$46,2,0),IF(BL$3=TotalApuestas!BL14,BL$5,0)))</f>
        <v>0</v>
      </c>
      <c r="BM19">
        <f>IF($B19=0,0,IF(BM$3=TotalApuestas!BM14,BM$5,0))</f>
        <v>0</v>
      </c>
      <c r="BN19">
        <f>IF($B19=0,0,IF(BN$3=TotalApuestas!BN14,BN$5,0))</f>
        <v>0</v>
      </c>
      <c r="BO19">
        <f>IF($B19=0,0,IF(AND(BM$3=TotalApuestas!BM14,Resultado!BN$3=TotalApuestas!BN14),Resultado!BO$5+VLOOKUP(BO$4&amp;"bonus",Aux!$W$1:$X$46,2,0),IF(BO$3=TotalApuestas!BO14,BO$5,0)))</f>
        <v>0</v>
      </c>
      <c r="BP19">
        <f>IF($B19=0,0,IF(BP$3=TotalApuestas!BP14,BP$5,0))</f>
        <v>0</v>
      </c>
      <c r="BQ19">
        <f>IF($B19=0,0,IF(BQ$3=TotalApuestas!BQ14,BQ$5,0))</f>
        <v>0</v>
      </c>
      <c r="BR19">
        <f>IF($B19=0,0,IF(AND(BP$3=TotalApuestas!BP14,Resultado!BQ$3=TotalApuestas!BQ14),Resultado!BR$5+VLOOKUP(BR$4&amp;"bonus",Aux!$W$1:$X$46,2,0),IF(BR$3=TotalApuestas!BR14,BR$5,0)))</f>
        <v>0</v>
      </c>
      <c r="BS19">
        <f>IF($B19=0,0,IF(BS$3=TotalApuestas!BS14,BS$5,0))</f>
        <v>0</v>
      </c>
      <c r="BT19">
        <f>IF($B19=0,0,IF(BT$3=TotalApuestas!BT14,BT$5,0))</f>
        <v>0</v>
      </c>
      <c r="BU19">
        <f>IF($B19=0,0,IF(AND(BS$3=TotalApuestas!BS14,Resultado!BT$3=TotalApuestas!BT14),Resultado!BU$5+VLOOKUP(BU$4&amp;"bonus",Aux!$W$1:$X$46,2,0),IF(BU$3=TotalApuestas!BU14,BU$5,0)))</f>
        <v>0</v>
      </c>
      <c r="BV19">
        <f>IF($B19=0,0,IF(BV$3=TotalApuestas!BV14,BV$5,0))</f>
        <v>0</v>
      </c>
      <c r="BW19">
        <f>IF($B19=0,0,IF(BW$3=TotalApuestas!BW14,BW$5,0))</f>
        <v>0</v>
      </c>
      <c r="BX19">
        <f>IF($B19=0,0,IF(AND(BV$3=TotalApuestas!BV14,Resultado!BW$3=TotalApuestas!BW14),Resultado!BX$5+VLOOKUP(BX$4&amp;"bonus",Aux!$W$1:$X$46,2,0),IF(BX$3=TotalApuestas!BX14,BX$5,0)))</f>
        <v>0</v>
      </c>
      <c r="BY19">
        <f>IF($B19=0,0,IF(BY$3=TotalApuestas!BY14,BY$5,0))</f>
        <v>0</v>
      </c>
      <c r="BZ19">
        <f>IF($B19=0,0,IF(BZ$3=TotalApuestas!BZ14,BZ$5,0))</f>
        <v>0</v>
      </c>
      <c r="CA19">
        <f>IF($B19=0,0,IF(CA$3=TotalApuestas!CA14,CA$5,0))</f>
        <v>0</v>
      </c>
      <c r="CB19">
        <f>IF($B19=0,0,IF(CB$3=TotalApuestas!CB14,CB$5,0))</f>
        <v>0</v>
      </c>
      <c r="CC19">
        <f>IF($B19=0,0,IF(COUNTIF($CC$3:$CJ$3,TotalApuestas!CC14)=1,CC$5,0))</f>
        <v>0</v>
      </c>
      <c r="CD19">
        <f>IF($B19=0,0,IF(COUNTIF($CC$3:$CJ$3,TotalApuestas!CD14)=1,CD$5,0))</f>
        <v>0</v>
      </c>
      <c r="CE19">
        <f>IF($B19=0,0,IF(COUNTIF($CC$3:$CJ$3,TotalApuestas!CE14)=1,CE$5,0))</f>
        <v>0</v>
      </c>
      <c r="CF19">
        <f>IF($B19=0,0,IF(COUNTIF($CC$3:$CJ$3,TotalApuestas!CF14)=1,CF$5,0))</f>
        <v>0</v>
      </c>
      <c r="CG19">
        <f>IF($B19=0,0,IF(COUNTIF($CC$3:$CJ$3,TotalApuestas!CG14)=1,CG$5,0))</f>
        <v>0</v>
      </c>
      <c r="CH19">
        <f>IF($B19=0,0,IF(COUNTIF($CC$3:$CJ$3,TotalApuestas!CH14)=1,CH$5,0))</f>
        <v>0</v>
      </c>
      <c r="CI19">
        <f>IF($B19=0,0,IF(COUNTIF($CC$3:$CJ$3,TotalApuestas!CI14)=1,CI$5,0))</f>
        <v>0</v>
      </c>
      <c r="CJ19">
        <f>IF($B19=0,0,IF(COUNTIF($CC$3:$CJ$3,TotalApuestas!CJ14)=1,CJ$5,0))</f>
        <v>0</v>
      </c>
      <c r="CK19">
        <f>IF($B19=0,0,IF(COUNTIF($CK$3:$CN$3,TotalApuestas!CK14)=1,CK$5,0))</f>
        <v>0</v>
      </c>
      <c r="CL19">
        <f>IF($B19=0,0,IF(COUNTIF($CK$3:$CN$3,TotalApuestas!CL14)=1,CL$5,0))</f>
        <v>0</v>
      </c>
      <c r="CM19">
        <f>IF($B19=0,0,IF(COUNTIF($CK$3:$CN$3,TotalApuestas!CM14)=1,CM$5,0))</f>
        <v>0</v>
      </c>
      <c r="CN19">
        <f>IF($B19=0,0,IF(COUNTIF($CK$3:$CN$3,TotalApuestas!CN14)=1,CN$5,0))</f>
        <v>0</v>
      </c>
      <c r="CO19">
        <f>IF($B19=0,0,IF(COUNTIF($CO$3:$CP$3,TotalApuestas!CO14)=1,CO$5,0))</f>
        <v>0</v>
      </c>
      <c r="CP19">
        <f>IF($B19=0,0,IF(COUNTIF($CO$3:$CP$3,TotalApuestas!CP14)=1,CP$5,0))</f>
        <v>0</v>
      </c>
      <c r="CQ19">
        <f>IF($B19=0,0,IF(CQ$3=TotalApuestas!CQ14,CQ$5,0))</f>
        <v>0</v>
      </c>
      <c r="CR19">
        <f>IF($B19=0,0,IF(CR$3=TotalApuestas!CR14,CR$5,0))</f>
        <v>0</v>
      </c>
      <c r="CS19">
        <f>IF($B19=0,0,IF(CS$3=TotalApuestas!CS14,CS$5,0))</f>
        <v>0</v>
      </c>
      <c r="CT19">
        <f>IF($B19=0,0,IF(AND(CR$3=TotalApuestas!CR14,Resultado!CS$3=TotalApuestas!CS14),Resultado!CT$5+VLOOKUP(CT$4&amp;"bonus",Aux!$W$1:$X$46,2,0),IF(CT$3=TotalApuestas!CT14,CT$5,0)))</f>
        <v>0</v>
      </c>
      <c r="CU19">
        <f>IF($B19=0,0,IF(CU$3=TotalApuestas!CU14,CU$5,0))</f>
        <v>0</v>
      </c>
      <c r="CV19">
        <f>IF($B19=0,0,IF(CV$3=TotalApuestas!CV14,CV$5,0))</f>
        <v>0</v>
      </c>
      <c r="CW19">
        <f>IF($B19=0,0,IF(AND(CU$3=TotalApuestas!CU14,Resultado!CV$3=TotalApuestas!CV14),Resultado!CW$5+VLOOKUP(CW$4&amp;"bonus",Aux!$W$1:$X$46,2,0),IF(CW$3=TotalApuestas!CW14,CW$5,0)))</f>
        <v>0</v>
      </c>
      <c r="CX19">
        <f>IF($B19=0,0,IF(CX$3=TotalApuestas!CX14,CX$5,0))</f>
        <v>0</v>
      </c>
      <c r="CY19">
        <f>IF($B19=0,0,IF(CY$3=TotalApuestas!CY14,CY$5,0))</f>
        <v>0</v>
      </c>
      <c r="CZ19">
        <f>IF($B19=0,0,IF(AND(CX$3=TotalApuestas!CX14,Resultado!CY$3=TotalApuestas!CY14),Resultado!CZ$5+VLOOKUP(CZ$4&amp;"bonus",Aux!$W$1:$X$46,2,0),IF(CZ$3=TotalApuestas!CZ14,CZ$5,0)))</f>
        <v>0</v>
      </c>
      <c r="DA19">
        <f>IF($B19=0,0,IF(DA$3=TotalApuestas!DA14,DA$5,0))</f>
        <v>0</v>
      </c>
      <c r="DB19">
        <f>IF($B19=0,0,IF(DB$3=TotalApuestas!DB14,DB$5,0))</f>
        <v>0</v>
      </c>
      <c r="DC19">
        <f>IF($B19=0,0,IF(AND(DA$3=TotalApuestas!DA14,Resultado!DB$3=TotalApuestas!DB14),Resultado!DC$5+VLOOKUP(DC$4&amp;"bonus",Aux!$W$1:$X$46,2,0),IF(DC$3=TotalApuestas!DC14,DC$5,0)))</f>
        <v>0</v>
      </c>
      <c r="DD19">
        <f>IF($B19=0,0,IF(DD$3=TotalApuestas!DD14,DD$5,0))</f>
        <v>0</v>
      </c>
      <c r="DE19">
        <f>IF($B19=0,0,IF(DE$3=TotalApuestas!DE14,DE$5,0))</f>
        <v>0</v>
      </c>
      <c r="DF19">
        <f>IF($B19=0,0,IF(AND(DD$3=TotalApuestas!DD14,Resultado!DE$3=TotalApuestas!DE14),Resultado!DF$5+VLOOKUP(DF$4&amp;"bonus",Aux!$W$1:$X$46,2,0),IF(DF$3=TotalApuestas!DF14,DF$5,0)))</f>
        <v>0</v>
      </c>
      <c r="DG19">
        <f>IF($B19=0,0,IF(DG$3=TotalApuestas!DG14,DG$5,0))</f>
        <v>0</v>
      </c>
      <c r="DH19">
        <f>IF($B19=0,0,IF(DH$3=TotalApuestas!DH14,DH$5,0))</f>
        <v>0</v>
      </c>
      <c r="DI19">
        <f>IF($B19=0,0,IF(AND(DG$3=TotalApuestas!DG14,Resultado!DH$3=TotalApuestas!DH14),Resultado!DI$5+VLOOKUP(DI$4&amp;"bonus",Aux!$W$1:$X$46,2,0),IF(DI$3=TotalApuestas!DI14,DI$5,0)))</f>
        <v>0</v>
      </c>
      <c r="DJ19">
        <f>IF($B19=0,0,IF(DJ$3=TotalApuestas!DJ14,DJ$5,0))</f>
        <v>0</v>
      </c>
      <c r="DK19">
        <f>IF($B19=0,0,IF(DK$3=TotalApuestas!DK14,DK$5,0))</f>
        <v>0</v>
      </c>
      <c r="DL19">
        <f>IF($B19=0,0,IF(AND(DJ$3=TotalApuestas!DJ14,Resultado!DK$3=TotalApuestas!DK14),Resultado!DL$5+VLOOKUP(DL$4&amp;"bonus",Aux!$W$1:$X$46,2,0),IF(DL$3=TotalApuestas!DL14,DL$5,0)))</f>
        <v>0</v>
      </c>
      <c r="DM19">
        <f>IF($B19=0,0,IF(DM$3=TotalApuestas!DM14,DM$5,0))</f>
        <v>0</v>
      </c>
      <c r="DN19">
        <f>IF($B19=0,0,IF(DN$3=TotalApuestas!DN14,DN$5,0))</f>
        <v>0</v>
      </c>
      <c r="DO19">
        <f>IF($B19=0,0,IF(AND(DM$3=TotalApuestas!DM14,Resultado!DN$3=TotalApuestas!DN14),Resultado!DO$5+VLOOKUP(DO$4&amp;"bonus",Aux!$W$1:$X$46,2,0),IF(DO$3=TotalApuestas!DO14,DO$5,0)))</f>
        <v>0</v>
      </c>
    </row>
    <row r="20" spans="2:119" x14ac:dyDescent="0.25">
      <c r="B20">
        <f>+TotalApuestas!B15</f>
        <v>0</v>
      </c>
      <c r="E20">
        <f>IF($B20=0,0,IF(E$3=TotalApuestas!E15,E$5,0))</f>
        <v>0</v>
      </c>
      <c r="F20">
        <f>IF($B20=0,0,IF(F$3=TotalApuestas!F15,F$5,0))</f>
        <v>0</v>
      </c>
      <c r="G20">
        <f>IF($B20=0,0,IF(AND(E$3=TotalApuestas!E15,Resultado!F$3=TotalApuestas!F15),Resultado!G$5+VLOOKUP(G$4&amp;"bonus",Aux!$W$1:$X$46,2,0),IF(G$3=TotalApuestas!G15,G$5,0)))</f>
        <v>0</v>
      </c>
      <c r="H20">
        <f>IF($B20=0,0,IF(H$3=TotalApuestas!H15,H$5,0))</f>
        <v>0</v>
      </c>
      <c r="I20">
        <f>IF($B20=0,0,IF(I$3=TotalApuestas!I15,I$5,0))</f>
        <v>0</v>
      </c>
      <c r="J20">
        <f>IF($B20=0,0,IF(AND(H$3=TotalApuestas!H15,Resultado!I$3=TotalApuestas!I15),Resultado!J$5+VLOOKUP(J$4&amp;"bonus",Aux!$W$1:$X$46,2,0),IF(J$3=TotalApuestas!J15,J$5,0)))</f>
        <v>0</v>
      </c>
      <c r="K20">
        <f>IF($B20=0,0,IF(K$3=TotalApuestas!K15,K$5,0))</f>
        <v>0</v>
      </c>
      <c r="L20">
        <f>IF($B20=0,0,IF(L$3=TotalApuestas!L15,L$5,0))</f>
        <v>0</v>
      </c>
      <c r="M20">
        <f>IF($B20=0,0,IF(AND(K$3=TotalApuestas!K15,Resultado!L$3=TotalApuestas!L15),Resultado!M$5+VLOOKUP(M$4&amp;"bonus",Aux!$W$1:$X$46,2,0),IF(M$3=TotalApuestas!M15,M$5,0)))</f>
        <v>0</v>
      </c>
      <c r="N20">
        <f>IF($B20=0,0,IF(N$3=TotalApuestas!N15,N$5,0))</f>
        <v>0</v>
      </c>
      <c r="O20">
        <f>IF($B20=0,0,IF(O$3=TotalApuestas!O15,O$5,0))</f>
        <v>0</v>
      </c>
      <c r="P20">
        <f>IF($B20=0,0,IF(AND(N$3=TotalApuestas!N15,Resultado!O$3=TotalApuestas!O15),Resultado!P$5+VLOOKUP(P$4&amp;"bonus",Aux!$W$1:$X$46,2,0),IF(P$3=TotalApuestas!P15,P$5,0)))</f>
        <v>0</v>
      </c>
      <c r="Q20">
        <f>IF($B20=0,0,IF(Q$3=TotalApuestas!Q15,Q$5,0))</f>
        <v>0</v>
      </c>
      <c r="R20">
        <f>IF($B20=0,0,IF(R$3=TotalApuestas!R15,R$5,0))</f>
        <v>0</v>
      </c>
      <c r="S20">
        <f>IF($B20=0,0,IF(AND(Q$3=TotalApuestas!Q15,Resultado!R$3=TotalApuestas!R15),Resultado!S$5+VLOOKUP(S$4&amp;"bonus",Aux!$W$1:$X$46,2,0),IF(S$3=TotalApuestas!S15,S$5,0)))</f>
        <v>0</v>
      </c>
      <c r="T20">
        <f>IF($B20=0,0,IF(T$3=TotalApuestas!T15,T$5,0))</f>
        <v>0</v>
      </c>
      <c r="U20">
        <f>IF($B20=0,0,IF(U$3=TotalApuestas!U15,U$5,0))</f>
        <v>0</v>
      </c>
      <c r="V20">
        <f>IF($B20=0,0,IF(AND(T$3=TotalApuestas!T15,Resultado!U$3=TotalApuestas!U15),Resultado!V$5+VLOOKUP(V$4&amp;"bonus",Aux!$W$1:$X$46,2,0),IF(V$3=TotalApuestas!V15,V$5,0)))</f>
        <v>0</v>
      </c>
      <c r="W20">
        <f>IF($B20=0,0,IF(W$3=TotalApuestas!W15,W$5,0))</f>
        <v>0</v>
      </c>
      <c r="X20">
        <f>IF($B20=0,0,IF(X$3=TotalApuestas!X15,X$5,0))</f>
        <v>0</v>
      </c>
      <c r="Y20">
        <f>IF($B20=0,0,IF(AND(W$3=TotalApuestas!W15,Resultado!X$3=TotalApuestas!X15),Resultado!Y$5+VLOOKUP(Y$4&amp;"bonus",Aux!$W$1:$X$46,2,0),IF(Y$3=TotalApuestas!Y15,Y$5,0)))</f>
        <v>0</v>
      </c>
      <c r="Z20">
        <f>IF($B20=0,0,IF(Z$3=TotalApuestas!Z15,Z$5,0))</f>
        <v>0</v>
      </c>
      <c r="AA20">
        <f>IF($B20=0,0,IF(AA$3=TotalApuestas!AA15,AA$5,0))</f>
        <v>0</v>
      </c>
      <c r="AB20">
        <f>IF($B20=0,0,IF(AND(Z$3=TotalApuestas!Z15,Resultado!AA$3=TotalApuestas!AA15),Resultado!AB$5+VLOOKUP(AB$4&amp;"bonus",Aux!$W$1:$X$46,2,0),IF(AB$3=TotalApuestas!AB15,AB$5,0)))</f>
        <v>0</v>
      </c>
      <c r="AC20">
        <f>IF($B20=0,0,IF(AC$3=TotalApuestas!AC15,AC$5,0))</f>
        <v>0</v>
      </c>
      <c r="AD20">
        <f>IF($B20=0,0,IF(AD$3=TotalApuestas!AD15,AD$5,0))</f>
        <v>0</v>
      </c>
      <c r="AE20">
        <f>IF($B20=0,0,IF(AND(AC$3=TotalApuestas!AC15,Resultado!AD$3=TotalApuestas!AD15),Resultado!AE$5+VLOOKUP(AE$4&amp;"bonus",Aux!$W$1:$X$46,2,0),IF(AE$3=TotalApuestas!AE15,AE$5,0)))</f>
        <v>0</v>
      </c>
      <c r="AF20">
        <f>IF($B20=0,0,IF(AF$3=TotalApuestas!AF15,AF$5,0))</f>
        <v>0</v>
      </c>
      <c r="AG20">
        <f>IF($B20=0,0,IF(AG$3=TotalApuestas!AG15,AG$5,0))</f>
        <v>0</v>
      </c>
      <c r="AH20">
        <f>IF($B20=0,0,IF(AND(AF$3=TotalApuestas!AF15,Resultado!AG$3=TotalApuestas!AG15),Resultado!AH$5+VLOOKUP(AH$4&amp;"bonus",Aux!$W$1:$X$46,2,0),IF(AH$3=TotalApuestas!AH15,AH$5,0)))</f>
        <v>0</v>
      </c>
      <c r="AI20">
        <f>IF($B20=0,0,IF(AI$3=TotalApuestas!AI15,AI$5,0))</f>
        <v>0</v>
      </c>
      <c r="AJ20">
        <f>IF($B20=0,0,IF(AJ$3=TotalApuestas!AJ15,AJ$5,0))</f>
        <v>0</v>
      </c>
      <c r="AK20">
        <f>IF($B20=0,0,IF(AND(AI$3=TotalApuestas!AI15,Resultado!AJ$3=TotalApuestas!AJ15),Resultado!AK$5+VLOOKUP(AK$4&amp;"bonus",Aux!$W$1:$X$46,2,0),IF(AK$3=TotalApuestas!AK15,AK$5,0)))</f>
        <v>0</v>
      </c>
      <c r="AL20">
        <f>IF($B20=0,0,IF(AL$3=TotalApuestas!AL15,AL$5,0))</f>
        <v>0</v>
      </c>
      <c r="AM20">
        <f>IF($B20=0,0,IF(AM$3=TotalApuestas!AM15,AM$5,0))</f>
        <v>0</v>
      </c>
      <c r="AN20">
        <f>IF($B20=0,0,IF(AND(AL$3=TotalApuestas!AL15,Resultado!AM$3=TotalApuestas!AM15),Resultado!AN$5+VLOOKUP(AN$4&amp;"bonus",Aux!$W$1:$X$46,2,0),IF(AN$3=TotalApuestas!AN15,AN$5,0)))</f>
        <v>0</v>
      </c>
      <c r="AO20">
        <f>IF($B20=0,0,IF(AO$3=TotalApuestas!AO15,AO$5,0))</f>
        <v>0</v>
      </c>
      <c r="AP20">
        <f>IF($B20=0,0,IF(AP$3=TotalApuestas!AP15,AP$5,0))</f>
        <v>0</v>
      </c>
      <c r="AQ20">
        <f>IF($B20=0,0,IF(AND(AO$3=TotalApuestas!AO15,Resultado!AP$3=TotalApuestas!AP15),Resultado!AQ$5+VLOOKUP(AQ$4&amp;"bonus",Aux!$W$1:$X$46,2,0),IF(AQ$3=TotalApuestas!AQ15,AQ$5,0)))</f>
        <v>0</v>
      </c>
      <c r="AR20">
        <f>IF($B20=0,0,IF(AR$3=TotalApuestas!AR15,AR$5,0))</f>
        <v>0</v>
      </c>
      <c r="AS20">
        <f>IF($B20=0,0,IF(AS$3=TotalApuestas!AS15,AS$5,0))</f>
        <v>0</v>
      </c>
      <c r="AT20">
        <f>IF($B20=0,0,IF(AND(AR$3=TotalApuestas!AR15,Resultado!AS$3=TotalApuestas!AS15),Resultado!AT$5+VLOOKUP(AT$4&amp;"bonus",Aux!$W$1:$X$46,2,0),IF(AT$3=TotalApuestas!AT15,AT$5,0)))</f>
        <v>0</v>
      </c>
      <c r="AU20">
        <f>IF($B20=0,0,IF(AU$3=TotalApuestas!AU15,AU$5,0))</f>
        <v>0</v>
      </c>
      <c r="AV20">
        <f>IF($B20=0,0,IF(AV$3=TotalApuestas!AV15,AV$5,0))</f>
        <v>0</v>
      </c>
      <c r="AW20">
        <f>IF($B20=0,0,IF(AND(AU$3=TotalApuestas!AU15,Resultado!AV$3=TotalApuestas!AV15),Resultado!AW$5+VLOOKUP(AW$4&amp;"bonus",Aux!$W$1:$X$46,2,0),IF(AW$3=TotalApuestas!AW15,AW$5,0)))</f>
        <v>0</v>
      </c>
      <c r="AX20">
        <f>IF($B20=0,0,IF(AX$3=TotalApuestas!AX15,AX$5,0))</f>
        <v>0</v>
      </c>
      <c r="AY20">
        <f>IF($B20=0,0,IF(AY$3=TotalApuestas!AY15,AY$5,0))</f>
        <v>0</v>
      </c>
      <c r="AZ20">
        <f>IF($B20=0,0,IF(AND(AX$3=TotalApuestas!AX15,Resultado!AY$3=TotalApuestas!AY15),Resultado!AZ$5+VLOOKUP(AZ$4&amp;"bonus",Aux!$W$1:$X$46,2,0),IF(AZ$3=TotalApuestas!AZ15,AZ$5,0)))</f>
        <v>0</v>
      </c>
      <c r="BA20">
        <f>IF($B20=0,0,IF(BA$3=TotalApuestas!BA15,BA$5,0))</f>
        <v>0</v>
      </c>
      <c r="BB20">
        <f>IF($B20=0,0,IF(BB$3=TotalApuestas!BB15,BB$5,0))</f>
        <v>0</v>
      </c>
      <c r="BC20">
        <f>IF($B20=0,0,IF(AND(BA$3=TotalApuestas!BA15,Resultado!BB$3=TotalApuestas!BB15),Resultado!BC$5+VLOOKUP(BC$4&amp;"bonus",Aux!$W$1:$X$46,2,0),IF(BC$3=TotalApuestas!BC15,BC$5,0)))</f>
        <v>0</v>
      </c>
      <c r="BD20">
        <f>IF($B20=0,0,IF(BD$3=TotalApuestas!BD15,BD$5,0))</f>
        <v>0</v>
      </c>
      <c r="BE20">
        <f>IF($B20=0,0,IF(BE$3=TotalApuestas!BE15,BE$5,0))</f>
        <v>0</v>
      </c>
      <c r="BF20">
        <f>IF($B20=0,0,IF(AND(BD$3=TotalApuestas!BD15,Resultado!BE$3=TotalApuestas!BE15),Resultado!BF$5+VLOOKUP(BF$4&amp;"bonus",Aux!$W$1:$X$46,2,0),IF(BF$3=TotalApuestas!BF15,BF$5,0)))</f>
        <v>0</v>
      </c>
      <c r="BG20">
        <f>IF($B20=0,0,IF(BG$3=TotalApuestas!BG15,BG$5,0))</f>
        <v>0</v>
      </c>
      <c r="BH20">
        <f>IF($B20=0,0,IF(BH$3=TotalApuestas!BH15,BH$5,0))</f>
        <v>0</v>
      </c>
      <c r="BI20">
        <f>IF($B20=0,0,IF(AND(BG$3=TotalApuestas!BG15,Resultado!BH$3=TotalApuestas!BH15),Resultado!BI$5+VLOOKUP(BI$4&amp;"bonus",Aux!$W$1:$X$46,2,0),IF(BI$3=TotalApuestas!BI15,BI$5,0)))</f>
        <v>0</v>
      </c>
      <c r="BJ20">
        <f>IF($B20=0,0,IF(BJ$3=TotalApuestas!BJ15,BJ$5,0))</f>
        <v>0</v>
      </c>
      <c r="BK20">
        <f>IF($B20=0,0,IF(BK$3=TotalApuestas!BK15,BK$5,0))</f>
        <v>0</v>
      </c>
      <c r="BL20">
        <f>IF($B20=0,0,IF(AND(BJ$3=TotalApuestas!BJ15,Resultado!BK$3=TotalApuestas!BK15),Resultado!BL$5+VLOOKUP(BL$4&amp;"bonus",Aux!$W$1:$X$46,2,0),IF(BL$3=TotalApuestas!BL15,BL$5,0)))</f>
        <v>0</v>
      </c>
      <c r="BM20">
        <f>IF($B20=0,0,IF(BM$3=TotalApuestas!BM15,BM$5,0))</f>
        <v>0</v>
      </c>
      <c r="BN20">
        <f>IF($B20=0,0,IF(BN$3=TotalApuestas!BN15,BN$5,0))</f>
        <v>0</v>
      </c>
      <c r="BO20">
        <f>IF($B20=0,0,IF(AND(BM$3=TotalApuestas!BM15,Resultado!BN$3=TotalApuestas!BN15),Resultado!BO$5+VLOOKUP(BO$4&amp;"bonus",Aux!$W$1:$X$46,2,0),IF(BO$3=TotalApuestas!BO15,BO$5,0)))</f>
        <v>0</v>
      </c>
      <c r="BP20">
        <f>IF($B20=0,0,IF(BP$3=TotalApuestas!BP15,BP$5,0))</f>
        <v>0</v>
      </c>
      <c r="BQ20">
        <f>IF($B20=0,0,IF(BQ$3=TotalApuestas!BQ15,BQ$5,0))</f>
        <v>0</v>
      </c>
      <c r="BR20">
        <f>IF($B20=0,0,IF(AND(BP$3=TotalApuestas!BP15,Resultado!BQ$3=TotalApuestas!BQ15),Resultado!BR$5+VLOOKUP(BR$4&amp;"bonus",Aux!$W$1:$X$46,2,0),IF(BR$3=TotalApuestas!BR15,BR$5,0)))</f>
        <v>0</v>
      </c>
      <c r="BS20">
        <f>IF($B20=0,0,IF(BS$3=TotalApuestas!BS15,BS$5,0))</f>
        <v>0</v>
      </c>
      <c r="BT20">
        <f>IF($B20=0,0,IF(BT$3=TotalApuestas!BT15,BT$5,0))</f>
        <v>0</v>
      </c>
      <c r="BU20">
        <f>IF($B20=0,0,IF(AND(BS$3=TotalApuestas!BS15,Resultado!BT$3=TotalApuestas!BT15),Resultado!BU$5+VLOOKUP(BU$4&amp;"bonus",Aux!$W$1:$X$46,2,0),IF(BU$3=TotalApuestas!BU15,BU$5,0)))</f>
        <v>0</v>
      </c>
      <c r="BV20">
        <f>IF($B20=0,0,IF(BV$3=TotalApuestas!BV15,BV$5,0))</f>
        <v>0</v>
      </c>
      <c r="BW20">
        <f>IF($B20=0,0,IF(BW$3=TotalApuestas!BW15,BW$5,0))</f>
        <v>0</v>
      </c>
      <c r="BX20">
        <f>IF($B20=0,0,IF(AND(BV$3=TotalApuestas!BV15,Resultado!BW$3=TotalApuestas!BW15),Resultado!BX$5+VLOOKUP(BX$4&amp;"bonus",Aux!$W$1:$X$46,2,0),IF(BX$3=TotalApuestas!BX15,BX$5,0)))</f>
        <v>0</v>
      </c>
      <c r="BY20">
        <f>IF($B20=0,0,IF(BY$3=TotalApuestas!BY15,BY$5,0))</f>
        <v>0</v>
      </c>
      <c r="BZ20">
        <f>IF($B20=0,0,IF(BZ$3=TotalApuestas!BZ15,BZ$5,0))</f>
        <v>0</v>
      </c>
      <c r="CA20">
        <f>IF($B20=0,0,IF(CA$3=TotalApuestas!CA15,CA$5,0))</f>
        <v>0</v>
      </c>
      <c r="CB20">
        <f>IF($B20=0,0,IF(CB$3=TotalApuestas!CB15,CB$5,0))</f>
        <v>0</v>
      </c>
      <c r="CC20">
        <f>IF($B20=0,0,IF(COUNTIF($CC$3:$CJ$3,TotalApuestas!CC15)=1,CC$5,0))</f>
        <v>0</v>
      </c>
      <c r="CD20">
        <f>IF($B20=0,0,IF(COUNTIF($CC$3:$CJ$3,TotalApuestas!CD15)=1,CD$5,0))</f>
        <v>0</v>
      </c>
      <c r="CE20">
        <f>IF($B20=0,0,IF(COUNTIF($CC$3:$CJ$3,TotalApuestas!CE15)=1,CE$5,0))</f>
        <v>0</v>
      </c>
      <c r="CF20">
        <f>IF($B20=0,0,IF(COUNTIF($CC$3:$CJ$3,TotalApuestas!CF15)=1,CF$5,0))</f>
        <v>0</v>
      </c>
      <c r="CG20">
        <f>IF($B20=0,0,IF(COUNTIF($CC$3:$CJ$3,TotalApuestas!CG15)=1,CG$5,0))</f>
        <v>0</v>
      </c>
      <c r="CH20">
        <f>IF($B20=0,0,IF(COUNTIF($CC$3:$CJ$3,TotalApuestas!CH15)=1,CH$5,0))</f>
        <v>0</v>
      </c>
      <c r="CI20">
        <f>IF($B20=0,0,IF(COUNTIF($CC$3:$CJ$3,TotalApuestas!CI15)=1,CI$5,0))</f>
        <v>0</v>
      </c>
      <c r="CJ20">
        <f>IF($B20=0,0,IF(COUNTIF($CC$3:$CJ$3,TotalApuestas!CJ15)=1,CJ$5,0))</f>
        <v>0</v>
      </c>
      <c r="CK20">
        <f>IF($B20=0,0,IF(COUNTIF($CK$3:$CN$3,TotalApuestas!CK15)=1,CK$5,0))</f>
        <v>0</v>
      </c>
      <c r="CL20">
        <f>IF($B20=0,0,IF(COUNTIF($CK$3:$CN$3,TotalApuestas!CL15)=1,CL$5,0))</f>
        <v>0</v>
      </c>
      <c r="CM20">
        <f>IF($B20=0,0,IF(COUNTIF($CK$3:$CN$3,TotalApuestas!CM15)=1,CM$5,0))</f>
        <v>0</v>
      </c>
      <c r="CN20">
        <f>IF($B20=0,0,IF(COUNTIF($CK$3:$CN$3,TotalApuestas!CN15)=1,CN$5,0))</f>
        <v>0</v>
      </c>
      <c r="CO20">
        <f>IF($B20=0,0,IF(COUNTIF($CO$3:$CP$3,TotalApuestas!CO15)=1,CO$5,0))</f>
        <v>0</v>
      </c>
      <c r="CP20">
        <f>IF($B20=0,0,IF(COUNTIF($CO$3:$CP$3,TotalApuestas!CP15)=1,CP$5,0))</f>
        <v>0</v>
      </c>
      <c r="CQ20">
        <f>IF($B20=0,0,IF(CQ$3=TotalApuestas!CQ15,CQ$5,0))</f>
        <v>0</v>
      </c>
      <c r="CR20">
        <f>IF($B20=0,0,IF(CR$3=TotalApuestas!CR15,CR$5,0))</f>
        <v>0</v>
      </c>
      <c r="CS20">
        <f>IF($B20=0,0,IF(CS$3=TotalApuestas!CS15,CS$5,0))</f>
        <v>0</v>
      </c>
      <c r="CT20">
        <f>IF($B20=0,0,IF(AND(CR$3=TotalApuestas!CR15,Resultado!CS$3=TotalApuestas!CS15),Resultado!CT$5+VLOOKUP(CT$4&amp;"bonus",Aux!$W$1:$X$46,2,0),IF(CT$3=TotalApuestas!CT15,CT$5,0)))</f>
        <v>0</v>
      </c>
      <c r="CU20">
        <f>IF($B20=0,0,IF(CU$3=TotalApuestas!CU15,CU$5,0))</f>
        <v>0</v>
      </c>
      <c r="CV20">
        <f>IF($B20=0,0,IF(CV$3=TotalApuestas!CV15,CV$5,0))</f>
        <v>0</v>
      </c>
      <c r="CW20">
        <f>IF($B20=0,0,IF(AND(CU$3=TotalApuestas!CU15,Resultado!CV$3=TotalApuestas!CV15),Resultado!CW$5+VLOOKUP(CW$4&amp;"bonus",Aux!$W$1:$X$46,2,0),IF(CW$3=TotalApuestas!CW15,CW$5,0)))</f>
        <v>0</v>
      </c>
      <c r="CX20">
        <f>IF($B20=0,0,IF(CX$3=TotalApuestas!CX15,CX$5,0))</f>
        <v>0</v>
      </c>
      <c r="CY20">
        <f>IF($B20=0,0,IF(CY$3=TotalApuestas!CY15,CY$5,0))</f>
        <v>0</v>
      </c>
      <c r="CZ20">
        <f>IF($B20=0,0,IF(AND(CX$3=TotalApuestas!CX15,Resultado!CY$3=TotalApuestas!CY15),Resultado!CZ$5+VLOOKUP(CZ$4&amp;"bonus",Aux!$W$1:$X$46,2,0),IF(CZ$3=TotalApuestas!CZ15,CZ$5,0)))</f>
        <v>0</v>
      </c>
      <c r="DA20">
        <f>IF($B20=0,0,IF(DA$3=TotalApuestas!DA15,DA$5,0))</f>
        <v>0</v>
      </c>
      <c r="DB20">
        <f>IF($B20=0,0,IF(DB$3=TotalApuestas!DB15,DB$5,0))</f>
        <v>0</v>
      </c>
      <c r="DC20">
        <f>IF($B20=0,0,IF(AND(DA$3=TotalApuestas!DA15,Resultado!DB$3=TotalApuestas!DB15),Resultado!DC$5+VLOOKUP(DC$4&amp;"bonus",Aux!$W$1:$X$46,2,0),IF(DC$3=TotalApuestas!DC15,DC$5,0)))</f>
        <v>0</v>
      </c>
      <c r="DD20">
        <f>IF($B20=0,0,IF(DD$3=TotalApuestas!DD15,DD$5,0))</f>
        <v>0</v>
      </c>
      <c r="DE20">
        <f>IF($B20=0,0,IF(DE$3=TotalApuestas!DE15,DE$5,0))</f>
        <v>0</v>
      </c>
      <c r="DF20">
        <f>IF($B20=0,0,IF(AND(DD$3=TotalApuestas!DD15,Resultado!DE$3=TotalApuestas!DE15),Resultado!DF$5+VLOOKUP(DF$4&amp;"bonus",Aux!$W$1:$X$46,2,0),IF(DF$3=TotalApuestas!DF15,DF$5,0)))</f>
        <v>0</v>
      </c>
      <c r="DG20">
        <f>IF($B20=0,0,IF(DG$3=TotalApuestas!DG15,DG$5,0))</f>
        <v>0</v>
      </c>
      <c r="DH20">
        <f>IF($B20=0,0,IF(DH$3=TotalApuestas!DH15,DH$5,0))</f>
        <v>0</v>
      </c>
      <c r="DI20">
        <f>IF($B20=0,0,IF(AND(DG$3=TotalApuestas!DG15,Resultado!DH$3=TotalApuestas!DH15),Resultado!DI$5+VLOOKUP(DI$4&amp;"bonus",Aux!$W$1:$X$46,2,0),IF(DI$3=TotalApuestas!DI15,DI$5,0)))</f>
        <v>0</v>
      </c>
      <c r="DJ20">
        <f>IF($B20=0,0,IF(DJ$3=TotalApuestas!DJ15,DJ$5,0))</f>
        <v>0</v>
      </c>
      <c r="DK20">
        <f>IF($B20=0,0,IF(DK$3=TotalApuestas!DK15,DK$5,0))</f>
        <v>0</v>
      </c>
      <c r="DL20">
        <f>IF($B20=0,0,IF(AND(DJ$3=TotalApuestas!DJ15,Resultado!DK$3=TotalApuestas!DK15),Resultado!DL$5+VLOOKUP(DL$4&amp;"bonus",Aux!$W$1:$X$46,2,0),IF(DL$3=TotalApuestas!DL15,DL$5,0)))</f>
        <v>0</v>
      </c>
      <c r="DM20">
        <f>IF($B20=0,0,IF(DM$3=TotalApuestas!DM15,DM$5,0))</f>
        <v>0</v>
      </c>
      <c r="DN20">
        <f>IF($B20=0,0,IF(DN$3=TotalApuestas!DN15,DN$5,0))</f>
        <v>0</v>
      </c>
      <c r="DO20">
        <f>IF($B20=0,0,IF(AND(DM$3=TotalApuestas!DM15,Resultado!DN$3=TotalApuestas!DN15),Resultado!DO$5+VLOOKUP(DO$4&amp;"bonus",Aux!$W$1:$X$46,2,0),IF(DO$3=TotalApuestas!DO15,DO$5,0)))</f>
        <v>0</v>
      </c>
    </row>
    <row r="21" spans="2:119" x14ac:dyDescent="0.25">
      <c r="B21">
        <f>+TotalApuestas!B16</f>
        <v>0</v>
      </c>
      <c r="E21">
        <f>IF($B21=0,0,IF(E$3=TotalApuestas!E16,E$5,0))</f>
        <v>0</v>
      </c>
      <c r="F21">
        <f>IF($B21=0,0,IF(F$3=TotalApuestas!F16,F$5,0))</f>
        <v>0</v>
      </c>
      <c r="G21">
        <f>IF($B21=0,0,IF(AND(E$3=TotalApuestas!E16,Resultado!F$3=TotalApuestas!F16),Resultado!G$5+VLOOKUP(G$4&amp;"bonus",Aux!$W$1:$X$46,2,0),IF(G$3=TotalApuestas!G16,G$5,0)))</f>
        <v>0</v>
      </c>
      <c r="H21">
        <f>IF($B21=0,0,IF(H$3=TotalApuestas!H16,H$5,0))</f>
        <v>0</v>
      </c>
      <c r="I21">
        <f>IF($B21=0,0,IF(I$3=TotalApuestas!I16,I$5,0))</f>
        <v>0</v>
      </c>
      <c r="J21">
        <f>IF($B21=0,0,IF(AND(H$3=TotalApuestas!H16,Resultado!I$3=TotalApuestas!I16),Resultado!J$5+VLOOKUP(J$4&amp;"bonus",Aux!$W$1:$X$46,2,0),IF(J$3=TotalApuestas!J16,J$5,0)))</f>
        <v>0</v>
      </c>
      <c r="K21">
        <f>IF($B21=0,0,IF(K$3=TotalApuestas!K16,K$5,0))</f>
        <v>0</v>
      </c>
      <c r="L21">
        <f>IF($B21=0,0,IF(L$3=TotalApuestas!L16,L$5,0))</f>
        <v>0</v>
      </c>
      <c r="M21">
        <f>IF($B21=0,0,IF(AND(K$3=TotalApuestas!K16,Resultado!L$3=TotalApuestas!L16),Resultado!M$5+VLOOKUP(M$4&amp;"bonus",Aux!$W$1:$X$46,2,0),IF(M$3=TotalApuestas!M16,M$5,0)))</f>
        <v>0</v>
      </c>
      <c r="N21">
        <f>IF($B21=0,0,IF(N$3=TotalApuestas!N16,N$5,0))</f>
        <v>0</v>
      </c>
      <c r="O21">
        <f>IF($B21=0,0,IF(O$3=TotalApuestas!O16,O$5,0))</f>
        <v>0</v>
      </c>
      <c r="P21">
        <f>IF($B21=0,0,IF(AND(N$3=TotalApuestas!N16,Resultado!O$3=TotalApuestas!O16),Resultado!P$5+VLOOKUP(P$4&amp;"bonus",Aux!$W$1:$X$46,2,0),IF(P$3=TotalApuestas!P16,P$5,0)))</f>
        <v>0</v>
      </c>
      <c r="Q21">
        <f>IF($B21=0,0,IF(Q$3=TotalApuestas!Q16,Q$5,0))</f>
        <v>0</v>
      </c>
      <c r="R21">
        <f>IF($B21=0,0,IF(R$3=TotalApuestas!R16,R$5,0))</f>
        <v>0</v>
      </c>
      <c r="S21">
        <f>IF($B21=0,0,IF(AND(Q$3=TotalApuestas!Q16,Resultado!R$3=TotalApuestas!R16),Resultado!S$5+VLOOKUP(S$4&amp;"bonus",Aux!$W$1:$X$46,2,0),IF(S$3=TotalApuestas!S16,S$5,0)))</f>
        <v>0</v>
      </c>
      <c r="T21">
        <f>IF($B21=0,0,IF(T$3=TotalApuestas!T16,T$5,0))</f>
        <v>0</v>
      </c>
      <c r="U21">
        <f>IF($B21=0,0,IF(U$3=TotalApuestas!U16,U$5,0))</f>
        <v>0</v>
      </c>
      <c r="V21">
        <f>IF($B21=0,0,IF(AND(T$3=TotalApuestas!T16,Resultado!U$3=TotalApuestas!U16),Resultado!V$5+VLOOKUP(V$4&amp;"bonus",Aux!$W$1:$X$46,2,0),IF(V$3=TotalApuestas!V16,V$5,0)))</f>
        <v>0</v>
      </c>
      <c r="W21">
        <f>IF($B21=0,0,IF(W$3=TotalApuestas!W16,W$5,0))</f>
        <v>0</v>
      </c>
      <c r="X21">
        <f>IF($B21=0,0,IF(X$3=TotalApuestas!X16,X$5,0))</f>
        <v>0</v>
      </c>
      <c r="Y21">
        <f>IF($B21=0,0,IF(AND(W$3=TotalApuestas!W16,Resultado!X$3=TotalApuestas!X16),Resultado!Y$5+VLOOKUP(Y$4&amp;"bonus",Aux!$W$1:$X$46,2,0),IF(Y$3=TotalApuestas!Y16,Y$5,0)))</f>
        <v>0</v>
      </c>
      <c r="Z21">
        <f>IF($B21=0,0,IF(Z$3=TotalApuestas!Z16,Z$5,0))</f>
        <v>0</v>
      </c>
      <c r="AA21">
        <f>IF($B21=0,0,IF(AA$3=TotalApuestas!AA16,AA$5,0))</f>
        <v>0</v>
      </c>
      <c r="AB21">
        <f>IF($B21=0,0,IF(AND(Z$3=TotalApuestas!Z16,Resultado!AA$3=TotalApuestas!AA16),Resultado!AB$5+VLOOKUP(AB$4&amp;"bonus",Aux!$W$1:$X$46,2,0),IF(AB$3=TotalApuestas!AB16,AB$5,0)))</f>
        <v>0</v>
      </c>
      <c r="AC21">
        <f>IF($B21=0,0,IF(AC$3=TotalApuestas!AC16,AC$5,0))</f>
        <v>0</v>
      </c>
      <c r="AD21">
        <f>IF($B21=0,0,IF(AD$3=TotalApuestas!AD16,AD$5,0))</f>
        <v>0</v>
      </c>
      <c r="AE21">
        <f>IF($B21=0,0,IF(AND(AC$3=TotalApuestas!AC16,Resultado!AD$3=TotalApuestas!AD16),Resultado!AE$5+VLOOKUP(AE$4&amp;"bonus",Aux!$W$1:$X$46,2,0),IF(AE$3=TotalApuestas!AE16,AE$5,0)))</f>
        <v>0</v>
      </c>
      <c r="AF21">
        <f>IF($B21=0,0,IF(AF$3=TotalApuestas!AF16,AF$5,0))</f>
        <v>0</v>
      </c>
      <c r="AG21">
        <f>IF($B21=0,0,IF(AG$3=TotalApuestas!AG16,AG$5,0))</f>
        <v>0</v>
      </c>
      <c r="AH21">
        <f>IF($B21=0,0,IF(AND(AF$3=TotalApuestas!AF16,Resultado!AG$3=TotalApuestas!AG16),Resultado!AH$5+VLOOKUP(AH$4&amp;"bonus",Aux!$W$1:$X$46,2,0),IF(AH$3=TotalApuestas!AH16,AH$5,0)))</f>
        <v>0</v>
      </c>
      <c r="AI21">
        <f>IF($B21=0,0,IF(AI$3=TotalApuestas!AI16,AI$5,0))</f>
        <v>0</v>
      </c>
      <c r="AJ21">
        <f>IF($B21=0,0,IF(AJ$3=TotalApuestas!AJ16,AJ$5,0))</f>
        <v>0</v>
      </c>
      <c r="AK21">
        <f>IF($B21=0,0,IF(AND(AI$3=TotalApuestas!AI16,Resultado!AJ$3=TotalApuestas!AJ16),Resultado!AK$5+VLOOKUP(AK$4&amp;"bonus",Aux!$W$1:$X$46,2,0),IF(AK$3=TotalApuestas!AK16,AK$5,0)))</f>
        <v>0</v>
      </c>
      <c r="AL21">
        <f>IF($B21=0,0,IF(AL$3=TotalApuestas!AL16,AL$5,0))</f>
        <v>0</v>
      </c>
      <c r="AM21">
        <f>IF($B21=0,0,IF(AM$3=TotalApuestas!AM16,AM$5,0))</f>
        <v>0</v>
      </c>
      <c r="AN21">
        <f>IF($B21=0,0,IF(AND(AL$3=TotalApuestas!AL16,Resultado!AM$3=TotalApuestas!AM16),Resultado!AN$5+VLOOKUP(AN$4&amp;"bonus",Aux!$W$1:$X$46,2,0),IF(AN$3=TotalApuestas!AN16,AN$5,0)))</f>
        <v>0</v>
      </c>
      <c r="AO21">
        <f>IF($B21=0,0,IF(AO$3=TotalApuestas!AO16,AO$5,0))</f>
        <v>0</v>
      </c>
      <c r="AP21">
        <f>IF($B21=0,0,IF(AP$3=TotalApuestas!AP16,AP$5,0))</f>
        <v>0</v>
      </c>
      <c r="AQ21">
        <f>IF($B21=0,0,IF(AND(AO$3=TotalApuestas!AO16,Resultado!AP$3=TotalApuestas!AP16),Resultado!AQ$5+VLOOKUP(AQ$4&amp;"bonus",Aux!$W$1:$X$46,2,0),IF(AQ$3=TotalApuestas!AQ16,AQ$5,0)))</f>
        <v>0</v>
      </c>
      <c r="AR21">
        <f>IF($B21=0,0,IF(AR$3=TotalApuestas!AR16,AR$5,0))</f>
        <v>0</v>
      </c>
      <c r="AS21">
        <f>IF($B21=0,0,IF(AS$3=TotalApuestas!AS16,AS$5,0))</f>
        <v>0</v>
      </c>
      <c r="AT21">
        <f>IF($B21=0,0,IF(AND(AR$3=TotalApuestas!AR16,Resultado!AS$3=TotalApuestas!AS16),Resultado!AT$5+VLOOKUP(AT$4&amp;"bonus",Aux!$W$1:$X$46,2,0),IF(AT$3=TotalApuestas!AT16,AT$5,0)))</f>
        <v>0</v>
      </c>
      <c r="AU21">
        <f>IF($B21=0,0,IF(AU$3=TotalApuestas!AU16,AU$5,0))</f>
        <v>0</v>
      </c>
      <c r="AV21">
        <f>IF($B21=0,0,IF(AV$3=TotalApuestas!AV16,AV$5,0))</f>
        <v>0</v>
      </c>
      <c r="AW21">
        <f>IF($B21=0,0,IF(AND(AU$3=TotalApuestas!AU16,Resultado!AV$3=TotalApuestas!AV16),Resultado!AW$5+VLOOKUP(AW$4&amp;"bonus",Aux!$W$1:$X$46,2,0),IF(AW$3=TotalApuestas!AW16,AW$5,0)))</f>
        <v>0</v>
      </c>
      <c r="AX21">
        <f>IF($B21=0,0,IF(AX$3=TotalApuestas!AX16,AX$5,0))</f>
        <v>0</v>
      </c>
      <c r="AY21">
        <f>IF($B21=0,0,IF(AY$3=TotalApuestas!AY16,AY$5,0))</f>
        <v>0</v>
      </c>
      <c r="AZ21">
        <f>IF($B21=0,0,IF(AND(AX$3=TotalApuestas!AX16,Resultado!AY$3=TotalApuestas!AY16),Resultado!AZ$5+VLOOKUP(AZ$4&amp;"bonus",Aux!$W$1:$X$46,2,0),IF(AZ$3=TotalApuestas!AZ16,AZ$5,0)))</f>
        <v>0</v>
      </c>
      <c r="BA21">
        <f>IF($B21=0,0,IF(BA$3=TotalApuestas!BA16,BA$5,0))</f>
        <v>0</v>
      </c>
      <c r="BB21">
        <f>IF($B21=0,0,IF(BB$3=TotalApuestas!BB16,BB$5,0))</f>
        <v>0</v>
      </c>
      <c r="BC21">
        <f>IF($B21=0,0,IF(AND(BA$3=TotalApuestas!BA16,Resultado!BB$3=TotalApuestas!BB16),Resultado!BC$5+VLOOKUP(BC$4&amp;"bonus",Aux!$W$1:$X$46,2,0),IF(BC$3=TotalApuestas!BC16,BC$5,0)))</f>
        <v>0</v>
      </c>
      <c r="BD21">
        <f>IF($B21=0,0,IF(BD$3=TotalApuestas!BD16,BD$5,0))</f>
        <v>0</v>
      </c>
      <c r="BE21">
        <f>IF($B21=0,0,IF(BE$3=TotalApuestas!BE16,BE$5,0))</f>
        <v>0</v>
      </c>
      <c r="BF21">
        <f>IF($B21=0,0,IF(AND(BD$3=TotalApuestas!BD16,Resultado!BE$3=TotalApuestas!BE16),Resultado!BF$5+VLOOKUP(BF$4&amp;"bonus",Aux!$W$1:$X$46,2,0),IF(BF$3=TotalApuestas!BF16,BF$5,0)))</f>
        <v>0</v>
      </c>
      <c r="BG21">
        <f>IF($B21=0,0,IF(BG$3=TotalApuestas!BG16,BG$5,0))</f>
        <v>0</v>
      </c>
      <c r="BH21">
        <f>IF($B21=0,0,IF(BH$3=TotalApuestas!BH16,BH$5,0))</f>
        <v>0</v>
      </c>
      <c r="BI21">
        <f>IF($B21=0,0,IF(AND(BG$3=TotalApuestas!BG16,Resultado!BH$3=TotalApuestas!BH16),Resultado!BI$5+VLOOKUP(BI$4&amp;"bonus",Aux!$W$1:$X$46,2,0),IF(BI$3=TotalApuestas!BI16,BI$5,0)))</f>
        <v>0</v>
      </c>
      <c r="BJ21">
        <f>IF($B21=0,0,IF(BJ$3=TotalApuestas!BJ16,BJ$5,0))</f>
        <v>0</v>
      </c>
      <c r="BK21">
        <f>IF($B21=0,0,IF(BK$3=TotalApuestas!BK16,BK$5,0))</f>
        <v>0</v>
      </c>
      <c r="BL21">
        <f>IF($B21=0,0,IF(AND(BJ$3=TotalApuestas!BJ16,Resultado!BK$3=TotalApuestas!BK16),Resultado!BL$5+VLOOKUP(BL$4&amp;"bonus",Aux!$W$1:$X$46,2,0),IF(BL$3=TotalApuestas!BL16,BL$5,0)))</f>
        <v>0</v>
      </c>
      <c r="BM21">
        <f>IF($B21=0,0,IF(BM$3=TotalApuestas!BM16,BM$5,0))</f>
        <v>0</v>
      </c>
      <c r="BN21">
        <f>IF($B21=0,0,IF(BN$3=TotalApuestas!BN16,BN$5,0))</f>
        <v>0</v>
      </c>
      <c r="BO21">
        <f>IF($B21=0,0,IF(AND(BM$3=TotalApuestas!BM16,Resultado!BN$3=TotalApuestas!BN16),Resultado!BO$5+VLOOKUP(BO$4&amp;"bonus",Aux!$W$1:$X$46,2,0),IF(BO$3=TotalApuestas!BO16,BO$5,0)))</f>
        <v>0</v>
      </c>
      <c r="BP21">
        <f>IF($B21=0,0,IF(BP$3=TotalApuestas!BP16,BP$5,0))</f>
        <v>0</v>
      </c>
      <c r="BQ21">
        <f>IF($B21=0,0,IF(BQ$3=TotalApuestas!BQ16,BQ$5,0))</f>
        <v>0</v>
      </c>
      <c r="BR21">
        <f>IF($B21=0,0,IF(AND(BP$3=TotalApuestas!BP16,Resultado!BQ$3=TotalApuestas!BQ16),Resultado!BR$5+VLOOKUP(BR$4&amp;"bonus",Aux!$W$1:$X$46,2,0),IF(BR$3=TotalApuestas!BR16,BR$5,0)))</f>
        <v>0</v>
      </c>
      <c r="BS21">
        <f>IF($B21=0,0,IF(BS$3=TotalApuestas!BS16,BS$5,0))</f>
        <v>0</v>
      </c>
      <c r="BT21">
        <f>IF($B21=0,0,IF(BT$3=TotalApuestas!BT16,BT$5,0))</f>
        <v>0</v>
      </c>
      <c r="BU21">
        <f>IF($B21=0,0,IF(AND(BS$3=TotalApuestas!BS16,Resultado!BT$3=TotalApuestas!BT16),Resultado!BU$5+VLOOKUP(BU$4&amp;"bonus",Aux!$W$1:$X$46,2,0),IF(BU$3=TotalApuestas!BU16,BU$5,0)))</f>
        <v>0</v>
      </c>
      <c r="BV21">
        <f>IF($B21=0,0,IF(BV$3=TotalApuestas!BV16,BV$5,0))</f>
        <v>0</v>
      </c>
      <c r="BW21">
        <f>IF($B21=0,0,IF(BW$3=TotalApuestas!BW16,BW$5,0))</f>
        <v>0</v>
      </c>
      <c r="BX21">
        <f>IF($B21=0,0,IF(AND(BV$3=TotalApuestas!BV16,Resultado!BW$3=TotalApuestas!BW16),Resultado!BX$5+VLOOKUP(BX$4&amp;"bonus",Aux!$W$1:$X$46,2,0),IF(BX$3=TotalApuestas!BX16,BX$5,0)))</f>
        <v>0</v>
      </c>
      <c r="BY21">
        <f>IF($B21=0,0,IF(BY$3=TotalApuestas!BY16,BY$5,0))</f>
        <v>0</v>
      </c>
      <c r="BZ21">
        <f>IF($B21=0,0,IF(BZ$3=TotalApuestas!BZ16,BZ$5,0))</f>
        <v>0</v>
      </c>
      <c r="CA21">
        <f>IF($B21=0,0,IF(CA$3=TotalApuestas!CA16,CA$5,0))</f>
        <v>0</v>
      </c>
      <c r="CB21">
        <f>IF($B21=0,0,IF(CB$3=TotalApuestas!CB16,CB$5,0))</f>
        <v>0</v>
      </c>
      <c r="CC21">
        <f>IF($B21=0,0,IF(COUNTIF($CC$3:$CJ$3,TotalApuestas!CC16)=1,CC$5,0))</f>
        <v>0</v>
      </c>
      <c r="CD21">
        <f>IF($B21=0,0,IF(COUNTIF($CC$3:$CJ$3,TotalApuestas!CD16)=1,CD$5,0))</f>
        <v>0</v>
      </c>
      <c r="CE21">
        <f>IF($B21=0,0,IF(COUNTIF($CC$3:$CJ$3,TotalApuestas!CE16)=1,CE$5,0))</f>
        <v>0</v>
      </c>
      <c r="CF21">
        <f>IF($B21=0,0,IF(COUNTIF($CC$3:$CJ$3,TotalApuestas!CF16)=1,CF$5,0))</f>
        <v>0</v>
      </c>
      <c r="CG21">
        <f>IF($B21=0,0,IF(COUNTIF($CC$3:$CJ$3,TotalApuestas!CG16)=1,CG$5,0))</f>
        <v>0</v>
      </c>
      <c r="CH21">
        <f>IF($B21=0,0,IF(COUNTIF($CC$3:$CJ$3,TotalApuestas!CH16)=1,CH$5,0))</f>
        <v>0</v>
      </c>
      <c r="CI21">
        <f>IF($B21=0,0,IF(COUNTIF($CC$3:$CJ$3,TotalApuestas!CI16)=1,CI$5,0))</f>
        <v>0</v>
      </c>
      <c r="CJ21">
        <f>IF($B21=0,0,IF(COUNTIF($CC$3:$CJ$3,TotalApuestas!CJ16)=1,CJ$5,0))</f>
        <v>0</v>
      </c>
      <c r="CK21">
        <f>IF($B21=0,0,IF(COUNTIF($CK$3:$CN$3,TotalApuestas!CK16)=1,CK$5,0))</f>
        <v>0</v>
      </c>
      <c r="CL21">
        <f>IF($B21=0,0,IF(COUNTIF($CK$3:$CN$3,TotalApuestas!CL16)=1,CL$5,0))</f>
        <v>0</v>
      </c>
      <c r="CM21">
        <f>IF($B21=0,0,IF(COUNTIF($CK$3:$CN$3,TotalApuestas!CM16)=1,CM$5,0))</f>
        <v>0</v>
      </c>
      <c r="CN21">
        <f>IF($B21=0,0,IF(COUNTIF($CK$3:$CN$3,TotalApuestas!CN16)=1,CN$5,0))</f>
        <v>0</v>
      </c>
      <c r="CO21">
        <f>IF($B21=0,0,IF(COUNTIF($CO$3:$CP$3,TotalApuestas!CO16)=1,CO$5,0))</f>
        <v>0</v>
      </c>
      <c r="CP21">
        <f>IF($B21=0,0,IF(COUNTIF($CO$3:$CP$3,TotalApuestas!CP16)=1,CP$5,0))</f>
        <v>0</v>
      </c>
      <c r="CQ21">
        <f>IF($B21=0,0,IF(CQ$3=TotalApuestas!CQ16,CQ$5,0))</f>
        <v>0</v>
      </c>
      <c r="CR21">
        <f>IF($B21=0,0,IF(CR$3=TotalApuestas!CR16,CR$5,0))</f>
        <v>0</v>
      </c>
      <c r="CS21">
        <f>IF($B21=0,0,IF(CS$3=TotalApuestas!CS16,CS$5,0))</f>
        <v>0</v>
      </c>
      <c r="CT21">
        <f>IF($B21=0,0,IF(AND(CR$3=TotalApuestas!CR16,Resultado!CS$3=TotalApuestas!CS16),Resultado!CT$5+VLOOKUP(CT$4&amp;"bonus",Aux!$W$1:$X$46,2,0),IF(CT$3=TotalApuestas!CT16,CT$5,0)))</f>
        <v>0</v>
      </c>
      <c r="CU21">
        <f>IF($B21=0,0,IF(CU$3=TotalApuestas!CU16,CU$5,0))</f>
        <v>0</v>
      </c>
      <c r="CV21">
        <f>IF($B21=0,0,IF(CV$3=TotalApuestas!CV16,CV$5,0))</f>
        <v>0</v>
      </c>
      <c r="CW21">
        <f>IF($B21=0,0,IF(AND(CU$3=TotalApuestas!CU16,Resultado!CV$3=TotalApuestas!CV16),Resultado!CW$5+VLOOKUP(CW$4&amp;"bonus",Aux!$W$1:$X$46,2,0),IF(CW$3=TotalApuestas!CW16,CW$5,0)))</f>
        <v>0</v>
      </c>
      <c r="CX21">
        <f>IF($B21=0,0,IF(CX$3=TotalApuestas!CX16,CX$5,0))</f>
        <v>0</v>
      </c>
      <c r="CY21">
        <f>IF($B21=0,0,IF(CY$3=TotalApuestas!CY16,CY$5,0))</f>
        <v>0</v>
      </c>
      <c r="CZ21">
        <f>IF($B21=0,0,IF(AND(CX$3=TotalApuestas!CX16,Resultado!CY$3=TotalApuestas!CY16),Resultado!CZ$5+VLOOKUP(CZ$4&amp;"bonus",Aux!$W$1:$X$46,2,0),IF(CZ$3=TotalApuestas!CZ16,CZ$5,0)))</f>
        <v>0</v>
      </c>
      <c r="DA21">
        <f>IF($B21=0,0,IF(DA$3=TotalApuestas!DA16,DA$5,0))</f>
        <v>0</v>
      </c>
      <c r="DB21">
        <f>IF($B21=0,0,IF(DB$3=TotalApuestas!DB16,DB$5,0))</f>
        <v>0</v>
      </c>
      <c r="DC21">
        <f>IF($B21=0,0,IF(AND(DA$3=TotalApuestas!DA16,Resultado!DB$3=TotalApuestas!DB16),Resultado!DC$5+VLOOKUP(DC$4&amp;"bonus",Aux!$W$1:$X$46,2,0),IF(DC$3=TotalApuestas!DC16,DC$5,0)))</f>
        <v>0</v>
      </c>
      <c r="DD21">
        <f>IF($B21=0,0,IF(DD$3=TotalApuestas!DD16,DD$5,0))</f>
        <v>0</v>
      </c>
      <c r="DE21">
        <f>IF($B21=0,0,IF(DE$3=TotalApuestas!DE16,DE$5,0))</f>
        <v>0</v>
      </c>
      <c r="DF21">
        <f>IF($B21=0,0,IF(AND(DD$3=TotalApuestas!DD16,Resultado!DE$3=TotalApuestas!DE16),Resultado!DF$5+VLOOKUP(DF$4&amp;"bonus",Aux!$W$1:$X$46,2,0),IF(DF$3=TotalApuestas!DF16,DF$5,0)))</f>
        <v>0</v>
      </c>
      <c r="DG21">
        <f>IF($B21=0,0,IF(DG$3=TotalApuestas!DG16,DG$5,0))</f>
        <v>0</v>
      </c>
      <c r="DH21">
        <f>IF($B21=0,0,IF(DH$3=TotalApuestas!DH16,DH$5,0))</f>
        <v>0</v>
      </c>
      <c r="DI21">
        <f>IF($B21=0,0,IF(AND(DG$3=TotalApuestas!DG16,Resultado!DH$3=TotalApuestas!DH16),Resultado!DI$5+VLOOKUP(DI$4&amp;"bonus",Aux!$W$1:$X$46,2,0),IF(DI$3=TotalApuestas!DI16,DI$5,0)))</f>
        <v>0</v>
      </c>
      <c r="DJ21">
        <f>IF($B21=0,0,IF(DJ$3=TotalApuestas!DJ16,DJ$5,0))</f>
        <v>0</v>
      </c>
      <c r="DK21">
        <f>IF($B21=0,0,IF(DK$3=TotalApuestas!DK16,DK$5,0))</f>
        <v>0</v>
      </c>
      <c r="DL21">
        <f>IF($B21=0,0,IF(AND(DJ$3=TotalApuestas!DJ16,Resultado!DK$3=TotalApuestas!DK16),Resultado!DL$5+VLOOKUP(DL$4&amp;"bonus",Aux!$W$1:$X$46,2,0),IF(DL$3=TotalApuestas!DL16,DL$5,0)))</f>
        <v>0</v>
      </c>
      <c r="DM21">
        <f>IF($B21=0,0,IF(DM$3=TotalApuestas!DM16,DM$5,0))</f>
        <v>0</v>
      </c>
      <c r="DN21">
        <f>IF($B21=0,0,IF(DN$3=TotalApuestas!DN16,DN$5,0))</f>
        <v>0</v>
      </c>
      <c r="DO21">
        <f>IF($B21=0,0,IF(AND(DM$3=TotalApuestas!DM16,Resultado!DN$3=TotalApuestas!DN16),Resultado!DO$5+VLOOKUP(DO$4&amp;"bonus",Aux!$W$1:$X$46,2,0),IF(DO$3=TotalApuestas!DO16,DO$5,0)))</f>
        <v>0</v>
      </c>
    </row>
    <row r="22" spans="2:119" x14ac:dyDescent="0.25">
      <c r="B22">
        <f>+TotalApuestas!B17</f>
        <v>0</v>
      </c>
      <c r="E22">
        <f>IF($B22=0,0,IF(E$3=TotalApuestas!E17,E$5,0))</f>
        <v>0</v>
      </c>
      <c r="F22">
        <f>IF($B22=0,0,IF(F$3=TotalApuestas!F17,F$5,0))</f>
        <v>0</v>
      </c>
      <c r="G22">
        <f>IF($B22=0,0,IF(AND(E$3=TotalApuestas!E17,Resultado!F$3=TotalApuestas!F17),Resultado!G$5+VLOOKUP(G$4&amp;"bonus",Aux!$W$1:$X$46,2,0),IF(G$3=TotalApuestas!G17,G$5,0)))</f>
        <v>0</v>
      </c>
      <c r="H22">
        <f>IF($B22=0,0,IF(H$3=TotalApuestas!H17,H$5,0))</f>
        <v>0</v>
      </c>
      <c r="I22">
        <f>IF($B22=0,0,IF(I$3=TotalApuestas!I17,I$5,0))</f>
        <v>0</v>
      </c>
      <c r="J22">
        <f>IF($B22=0,0,IF(AND(H$3=TotalApuestas!H17,Resultado!I$3=TotalApuestas!I17),Resultado!J$5+VLOOKUP(J$4&amp;"bonus",Aux!$W$1:$X$46,2,0),IF(J$3=TotalApuestas!J17,J$5,0)))</f>
        <v>0</v>
      </c>
      <c r="K22">
        <f>IF($B22=0,0,IF(K$3=TotalApuestas!K17,K$5,0))</f>
        <v>0</v>
      </c>
      <c r="L22">
        <f>IF($B22=0,0,IF(L$3=TotalApuestas!L17,L$5,0))</f>
        <v>0</v>
      </c>
      <c r="M22">
        <f>IF($B22=0,0,IF(AND(K$3=TotalApuestas!K17,Resultado!L$3=TotalApuestas!L17),Resultado!M$5+VLOOKUP(M$4&amp;"bonus",Aux!$W$1:$X$46,2,0),IF(M$3=TotalApuestas!M17,M$5,0)))</f>
        <v>0</v>
      </c>
      <c r="N22">
        <f>IF($B22=0,0,IF(N$3=TotalApuestas!N17,N$5,0))</f>
        <v>0</v>
      </c>
      <c r="O22">
        <f>IF($B22=0,0,IF(O$3=TotalApuestas!O17,O$5,0))</f>
        <v>0</v>
      </c>
      <c r="P22">
        <f>IF($B22=0,0,IF(AND(N$3=TotalApuestas!N17,Resultado!O$3=TotalApuestas!O17),Resultado!P$5+VLOOKUP(P$4&amp;"bonus",Aux!$W$1:$X$46,2,0),IF(P$3=TotalApuestas!P17,P$5,0)))</f>
        <v>0</v>
      </c>
      <c r="Q22">
        <f>IF($B22=0,0,IF(Q$3=TotalApuestas!Q17,Q$5,0))</f>
        <v>0</v>
      </c>
      <c r="R22">
        <f>IF($B22=0,0,IF(R$3=TotalApuestas!R17,R$5,0))</f>
        <v>0</v>
      </c>
      <c r="S22">
        <f>IF($B22=0,0,IF(AND(Q$3=TotalApuestas!Q17,Resultado!R$3=TotalApuestas!R17),Resultado!S$5+VLOOKUP(S$4&amp;"bonus",Aux!$W$1:$X$46,2,0),IF(S$3=TotalApuestas!S17,S$5,0)))</f>
        <v>0</v>
      </c>
      <c r="T22">
        <f>IF($B22=0,0,IF(T$3=TotalApuestas!T17,T$5,0))</f>
        <v>0</v>
      </c>
      <c r="U22">
        <f>IF($B22=0,0,IF(U$3=TotalApuestas!U17,U$5,0))</f>
        <v>0</v>
      </c>
      <c r="V22">
        <f>IF($B22=0,0,IF(AND(T$3=TotalApuestas!T17,Resultado!U$3=TotalApuestas!U17),Resultado!V$5+VLOOKUP(V$4&amp;"bonus",Aux!$W$1:$X$46,2,0),IF(V$3=TotalApuestas!V17,V$5,0)))</f>
        <v>0</v>
      </c>
      <c r="W22">
        <f>IF($B22=0,0,IF(W$3=TotalApuestas!W17,W$5,0))</f>
        <v>0</v>
      </c>
      <c r="X22">
        <f>IF($B22=0,0,IF(X$3=TotalApuestas!X17,X$5,0))</f>
        <v>0</v>
      </c>
      <c r="Y22">
        <f>IF($B22=0,0,IF(AND(W$3=TotalApuestas!W17,Resultado!X$3=TotalApuestas!X17),Resultado!Y$5+VLOOKUP(Y$4&amp;"bonus",Aux!$W$1:$X$46,2,0),IF(Y$3=TotalApuestas!Y17,Y$5,0)))</f>
        <v>0</v>
      </c>
      <c r="Z22">
        <f>IF($B22=0,0,IF(Z$3=TotalApuestas!Z17,Z$5,0))</f>
        <v>0</v>
      </c>
      <c r="AA22">
        <f>IF($B22=0,0,IF(AA$3=TotalApuestas!AA17,AA$5,0))</f>
        <v>0</v>
      </c>
      <c r="AB22">
        <f>IF($B22=0,0,IF(AND(Z$3=TotalApuestas!Z17,Resultado!AA$3=TotalApuestas!AA17),Resultado!AB$5+VLOOKUP(AB$4&amp;"bonus",Aux!$W$1:$X$46,2,0),IF(AB$3=TotalApuestas!AB17,AB$5,0)))</f>
        <v>0</v>
      </c>
      <c r="AC22">
        <f>IF($B22=0,0,IF(AC$3=TotalApuestas!AC17,AC$5,0))</f>
        <v>0</v>
      </c>
      <c r="AD22">
        <f>IF($B22=0,0,IF(AD$3=TotalApuestas!AD17,AD$5,0))</f>
        <v>0</v>
      </c>
      <c r="AE22">
        <f>IF($B22=0,0,IF(AND(AC$3=TotalApuestas!AC17,Resultado!AD$3=TotalApuestas!AD17),Resultado!AE$5+VLOOKUP(AE$4&amp;"bonus",Aux!$W$1:$X$46,2,0),IF(AE$3=TotalApuestas!AE17,AE$5,0)))</f>
        <v>0</v>
      </c>
      <c r="AF22">
        <f>IF($B22=0,0,IF(AF$3=TotalApuestas!AF17,AF$5,0))</f>
        <v>0</v>
      </c>
      <c r="AG22">
        <f>IF($B22=0,0,IF(AG$3=TotalApuestas!AG17,AG$5,0))</f>
        <v>0</v>
      </c>
      <c r="AH22">
        <f>IF($B22=0,0,IF(AND(AF$3=TotalApuestas!AF17,Resultado!AG$3=TotalApuestas!AG17),Resultado!AH$5+VLOOKUP(AH$4&amp;"bonus",Aux!$W$1:$X$46,2,0),IF(AH$3=TotalApuestas!AH17,AH$5,0)))</f>
        <v>0</v>
      </c>
      <c r="AI22">
        <f>IF($B22=0,0,IF(AI$3=TotalApuestas!AI17,AI$5,0))</f>
        <v>0</v>
      </c>
      <c r="AJ22">
        <f>IF($B22=0,0,IF(AJ$3=TotalApuestas!AJ17,AJ$5,0))</f>
        <v>0</v>
      </c>
      <c r="AK22">
        <f>IF($B22=0,0,IF(AND(AI$3=TotalApuestas!AI17,Resultado!AJ$3=TotalApuestas!AJ17),Resultado!AK$5+VLOOKUP(AK$4&amp;"bonus",Aux!$W$1:$X$46,2,0),IF(AK$3=TotalApuestas!AK17,AK$5,0)))</f>
        <v>0</v>
      </c>
      <c r="AL22">
        <f>IF($B22=0,0,IF(AL$3=TotalApuestas!AL17,AL$5,0))</f>
        <v>0</v>
      </c>
      <c r="AM22">
        <f>IF($B22=0,0,IF(AM$3=TotalApuestas!AM17,AM$5,0))</f>
        <v>0</v>
      </c>
      <c r="AN22">
        <f>IF($B22=0,0,IF(AND(AL$3=TotalApuestas!AL17,Resultado!AM$3=TotalApuestas!AM17),Resultado!AN$5+VLOOKUP(AN$4&amp;"bonus",Aux!$W$1:$X$46,2,0),IF(AN$3=TotalApuestas!AN17,AN$5,0)))</f>
        <v>0</v>
      </c>
      <c r="AO22">
        <f>IF($B22=0,0,IF(AO$3=TotalApuestas!AO17,AO$5,0))</f>
        <v>0</v>
      </c>
      <c r="AP22">
        <f>IF($B22=0,0,IF(AP$3=TotalApuestas!AP17,AP$5,0))</f>
        <v>0</v>
      </c>
      <c r="AQ22">
        <f>IF($B22=0,0,IF(AND(AO$3=TotalApuestas!AO17,Resultado!AP$3=TotalApuestas!AP17),Resultado!AQ$5+VLOOKUP(AQ$4&amp;"bonus",Aux!$W$1:$X$46,2,0),IF(AQ$3=TotalApuestas!AQ17,AQ$5,0)))</f>
        <v>0</v>
      </c>
      <c r="AR22">
        <f>IF($B22=0,0,IF(AR$3=TotalApuestas!AR17,AR$5,0))</f>
        <v>0</v>
      </c>
      <c r="AS22">
        <f>IF($B22=0,0,IF(AS$3=TotalApuestas!AS17,AS$5,0))</f>
        <v>0</v>
      </c>
      <c r="AT22">
        <f>IF($B22=0,0,IF(AND(AR$3=TotalApuestas!AR17,Resultado!AS$3=TotalApuestas!AS17),Resultado!AT$5+VLOOKUP(AT$4&amp;"bonus",Aux!$W$1:$X$46,2,0),IF(AT$3=TotalApuestas!AT17,AT$5,0)))</f>
        <v>0</v>
      </c>
      <c r="AU22">
        <f>IF($B22=0,0,IF(AU$3=TotalApuestas!AU17,AU$5,0))</f>
        <v>0</v>
      </c>
      <c r="AV22">
        <f>IF($B22=0,0,IF(AV$3=TotalApuestas!AV17,AV$5,0))</f>
        <v>0</v>
      </c>
      <c r="AW22">
        <f>IF($B22=0,0,IF(AND(AU$3=TotalApuestas!AU17,Resultado!AV$3=TotalApuestas!AV17),Resultado!AW$5+VLOOKUP(AW$4&amp;"bonus",Aux!$W$1:$X$46,2,0),IF(AW$3=TotalApuestas!AW17,AW$5,0)))</f>
        <v>0</v>
      </c>
      <c r="AX22">
        <f>IF($B22=0,0,IF(AX$3=TotalApuestas!AX17,AX$5,0))</f>
        <v>0</v>
      </c>
      <c r="AY22">
        <f>IF($B22=0,0,IF(AY$3=TotalApuestas!AY17,AY$5,0))</f>
        <v>0</v>
      </c>
      <c r="AZ22">
        <f>IF($B22=0,0,IF(AND(AX$3=TotalApuestas!AX17,Resultado!AY$3=TotalApuestas!AY17),Resultado!AZ$5+VLOOKUP(AZ$4&amp;"bonus",Aux!$W$1:$X$46,2,0),IF(AZ$3=TotalApuestas!AZ17,AZ$5,0)))</f>
        <v>0</v>
      </c>
      <c r="BA22">
        <f>IF($B22=0,0,IF(BA$3=TotalApuestas!BA17,BA$5,0))</f>
        <v>0</v>
      </c>
      <c r="BB22">
        <f>IF($B22=0,0,IF(BB$3=TotalApuestas!BB17,BB$5,0))</f>
        <v>0</v>
      </c>
      <c r="BC22">
        <f>IF($B22=0,0,IF(AND(BA$3=TotalApuestas!BA17,Resultado!BB$3=TotalApuestas!BB17),Resultado!BC$5+VLOOKUP(BC$4&amp;"bonus",Aux!$W$1:$X$46,2,0),IF(BC$3=TotalApuestas!BC17,BC$5,0)))</f>
        <v>0</v>
      </c>
      <c r="BD22">
        <f>IF($B22=0,0,IF(BD$3=TotalApuestas!BD17,BD$5,0))</f>
        <v>0</v>
      </c>
      <c r="BE22">
        <f>IF($B22=0,0,IF(BE$3=TotalApuestas!BE17,BE$5,0))</f>
        <v>0</v>
      </c>
      <c r="BF22">
        <f>IF($B22=0,0,IF(AND(BD$3=TotalApuestas!BD17,Resultado!BE$3=TotalApuestas!BE17),Resultado!BF$5+VLOOKUP(BF$4&amp;"bonus",Aux!$W$1:$X$46,2,0),IF(BF$3=TotalApuestas!BF17,BF$5,0)))</f>
        <v>0</v>
      </c>
      <c r="BG22">
        <f>IF($B22=0,0,IF(BG$3=TotalApuestas!BG17,BG$5,0))</f>
        <v>0</v>
      </c>
      <c r="BH22">
        <f>IF($B22=0,0,IF(BH$3=TotalApuestas!BH17,BH$5,0))</f>
        <v>0</v>
      </c>
      <c r="BI22">
        <f>IF($B22=0,0,IF(AND(BG$3=TotalApuestas!BG17,Resultado!BH$3=TotalApuestas!BH17),Resultado!BI$5+VLOOKUP(BI$4&amp;"bonus",Aux!$W$1:$X$46,2,0),IF(BI$3=TotalApuestas!BI17,BI$5,0)))</f>
        <v>0</v>
      </c>
      <c r="BJ22">
        <f>IF($B22=0,0,IF(BJ$3=TotalApuestas!BJ17,BJ$5,0))</f>
        <v>0</v>
      </c>
      <c r="BK22">
        <f>IF($B22=0,0,IF(BK$3=TotalApuestas!BK17,BK$5,0))</f>
        <v>0</v>
      </c>
      <c r="BL22">
        <f>IF($B22=0,0,IF(AND(BJ$3=TotalApuestas!BJ17,Resultado!BK$3=TotalApuestas!BK17),Resultado!BL$5+VLOOKUP(BL$4&amp;"bonus",Aux!$W$1:$X$46,2,0),IF(BL$3=TotalApuestas!BL17,BL$5,0)))</f>
        <v>0</v>
      </c>
      <c r="BM22">
        <f>IF($B22=0,0,IF(BM$3=TotalApuestas!BM17,BM$5,0))</f>
        <v>0</v>
      </c>
      <c r="BN22">
        <f>IF($B22=0,0,IF(BN$3=TotalApuestas!BN17,BN$5,0))</f>
        <v>0</v>
      </c>
      <c r="BO22">
        <f>IF($B22=0,0,IF(AND(BM$3=TotalApuestas!BM17,Resultado!BN$3=TotalApuestas!BN17),Resultado!BO$5+VLOOKUP(BO$4&amp;"bonus",Aux!$W$1:$X$46,2,0),IF(BO$3=TotalApuestas!BO17,BO$5,0)))</f>
        <v>0</v>
      </c>
      <c r="BP22">
        <f>IF($B22=0,0,IF(BP$3=TotalApuestas!BP17,BP$5,0))</f>
        <v>0</v>
      </c>
      <c r="BQ22">
        <f>IF($B22=0,0,IF(BQ$3=TotalApuestas!BQ17,BQ$5,0))</f>
        <v>0</v>
      </c>
      <c r="BR22">
        <f>IF($B22=0,0,IF(AND(BP$3=TotalApuestas!BP17,Resultado!BQ$3=TotalApuestas!BQ17),Resultado!BR$5+VLOOKUP(BR$4&amp;"bonus",Aux!$W$1:$X$46,2,0),IF(BR$3=TotalApuestas!BR17,BR$5,0)))</f>
        <v>0</v>
      </c>
      <c r="BS22">
        <f>IF($B22=0,0,IF(BS$3=TotalApuestas!BS17,BS$5,0))</f>
        <v>0</v>
      </c>
      <c r="BT22">
        <f>IF($B22=0,0,IF(BT$3=TotalApuestas!BT17,BT$5,0))</f>
        <v>0</v>
      </c>
      <c r="BU22">
        <f>IF($B22=0,0,IF(AND(BS$3=TotalApuestas!BS17,Resultado!BT$3=TotalApuestas!BT17),Resultado!BU$5+VLOOKUP(BU$4&amp;"bonus",Aux!$W$1:$X$46,2,0),IF(BU$3=TotalApuestas!BU17,BU$5,0)))</f>
        <v>0</v>
      </c>
      <c r="BV22">
        <f>IF($B22=0,0,IF(BV$3=TotalApuestas!BV17,BV$5,0))</f>
        <v>0</v>
      </c>
      <c r="BW22">
        <f>IF($B22=0,0,IF(BW$3=TotalApuestas!BW17,BW$5,0))</f>
        <v>0</v>
      </c>
      <c r="BX22">
        <f>IF($B22=0,0,IF(AND(BV$3=TotalApuestas!BV17,Resultado!BW$3=TotalApuestas!BW17),Resultado!BX$5+VLOOKUP(BX$4&amp;"bonus",Aux!$W$1:$X$46,2,0),IF(BX$3=TotalApuestas!BX17,BX$5,0)))</f>
        <v>0</v>
      </c>
      <c r="BY22">
        <f>IF($B22=0,0,IF(BY$3=TotalApuestas!BY17,BY$5,0))</f>
        <v>0</v>
      </c>
      <c r="BZ22">
        <f>IF($B22=0,0,IF(BZ$3=TotalApuestas!BZ17,BZ$5,0))</f>
        <v>0</v>
      </c>
      <c r="CA22">
        <f>IF($B22=0,0,IF(CA$3=TotalApuestas!CA17,CA$5,0))</f>
        <v>0</v>
      </c>
      <c r="CB22">
        <f>IF($B22=0,0,IF(CB$3=TotalApuestas!CB17,CB$5,0))</f>
        <v>0</v>
      </c>
      <c r="CC22">
        <f>IF($B22=0,0,IF(COUNTIF($CC$3:$CJ$3,TotalApuestas!CC17)=1,CC$5,0))</f>
        <v>0</v>
      </c>
      <c r="CD22">
        <f>IF($B22=0,0,IF(COUNTIF($CC$3:$CJ$3,TotalApuestas!CD17)=1,CD$5,0))</f>
        <v>0</v>
      </c>
      <c r="CE22">
        <f>IF($B22=0,0,IF(COUNTIF($CC$3:$CJ$3,TotalApuestas!CE17)=1,CE$5,0))</f>
        <v>0</v>
      </c>
      <c r="CF22">
        <f>IF($B22=0,0,IF(COUNTIF($CC$3:$CJ$3,TotalApuestas!CF17)=1,CF$5,0))</f>
        <v>0</v>
      </c>
      <c r="CG22">
        <f>IF($B22=0,0,IF(COUNTIF($CC$3:$CJ$3,TotalApuestas!CG17)=1,CG$5,0))</f>
        <v>0</v>
      </c>
      <c r="CH22">
        <f>IF($B22=0,0,IF(COUNTIF($CC$3:$CJ$3,TotalApuestas!CH17)=1,CH$5,0))</f>
        <v>0</v>
      </c>
      <c r="CI22">
        <f>IF($B22=0,0,IF(COUNTIF($CC$3:$CJ$3,TotalApuestas!CI17)=1,CI$5,0))</f>
        <v>0</v>
      </c>
      <c r="CJ22">
        <f>IF($B22=0,0,IF(COUNTIF($CC$3:$CJ$3,TotalApuestas!CJ17)=1,CJ$5,0))</f>
        <v>0</v>
      </c>
      <c r="CK22">
        <f>IF($B22=0,0,IF(COUNTIF($CK$3:$CN$3,TotalApuestas!CK17)=1,CK$5,0))</f>
        <v>0</v>
      </c>
      <c r="CL22">
        <f>IF($B22=0,0,IF(COUNTIF($CK$3:$CN$3,TotalApuestas!CL17)=1,CL$5,0))</f>
        <v>0</v>
      </c>
      <c r="CM22">
        <f>IF($B22=0,0,IF(COUNTIF($CK$3:$CN$3,TotalApuestas!CM17)=1,CM$5,0))</f>
        <v>0</v>
      </c>
      <c r="CN22">
        <f>IF($B22=0,0,IF(COUNTIF($CK$3:$CN$3,TotalApuestas!CN17)=1,CN$5,0))</f>
        <v>0</v>
      </c>
      <c r="CO22">
        <f>IF($B22=0,0,IF(COUNTIF($CO$3:$CP$3,TotalApuestas!CO17)=1,CO$5,0))</f>
        <v>0</v>
      </c>
      <c r="CP22">
        <f>IF($B22=0,0,IF(COUNTIF($CO$3:$CP$3,TotalApuestas!CP17)=1,CP$5,0))</f>
        <v>0</v>
      </c>
      <c r="CQ22">
        <f>IF($B22=0,0,IF(CQ$3=TotalApuestas!CQ17,CQ$5,0))</f>
        <v>0</v>
      </c>
      <c r="CR22">
        <f>IF($B22=0,0,IF(CR$3=TotalApuestas!CR17,CR$5,0))</f>
        <v>0</v>
      </c>
      <c r="CS22">
        <f>IF($B22=0,0,IF(CS$3=TotalApuestas!CS17,CS$5,0))</f>
        <v>0</v>
      </c>
      <c r="CT22">
        <f>IF($B22=0,0,IF(AND(CR$3=TotalApuestas!CR17,Resultado!CS$3=TotalApuestas!CS17),Resultado!CT$5+VLOOKUP(CT$4&amp;"bonus",Aux!$W$1:$X$46,2,0),IF(CT$3=TotalApuestas!CT17,CT$5,0)))</f>
        <v>0</v>
      </c>
      <c r="CU22">
        <f>IF($B22=0,0,IF(CU$3=TotalApuestas!CU17,CU$5,0))</f>
        <v>0</v>
      </c>
      <c r="CV22">
        <f>IF($B22=0,0,IF(CV$3=TotalApuestas!CV17,CV$5,0))</f>
        <v>0</v>
      </c>
      <c r="CW22">
        <f>IF($B22=0,0,IF(AND(CU$3=TotalApuestas!CU17,Resultado!CV$3=TotalApuestas!CV17),Resultado!CW$5+VLOOKUP(CW$4&amp;"bonus",Aux!$W$1:$X$46,2,0),IF(CW$3=TotalApuestas!CW17,CW$5,0)))</f>
        <v>0</v>
      </c>
      <c r="CX22">
        <f>IF($B22=0,0,IF(CX$3=TotalApuestas!CX17,CX$5,0))</f>
        <v>0</v>
      </c>
      <c r="CY22">
        <f>IF($B22=0,0,IF(CY$3=TotalApuestas!CY17,CY$5,0))</f>
        <v>0</v>
      </c>
      <c r="CZ22">
        <f>IF($B22=0,0,IF(AND(CX$3=TotalApuestas!CX17,Resultado!CY$3=TotalApuestas!CY17),Resultado!CZ$5+VLOOKUP(CZ$4&amp;"bonus",Aux!$W$1:$X$46,2,0),IF(CZ$3=TotalApuestas!CZ17,CZ$5,0)))</f>
        <v>0</v>
      </c>
      <c r="DA22">
        <f>IF($B22=0,0,IF(DA$3=TotalApuestas!DA17,DA$5,0))</f>
        <v>0</v>
      </c>
      <c r="DB22">
        <f>IF($B22=0,0,IF(DB$3=TotalApuestas!DB17,DB$5,0))</f>
        <v>0</v>
      </c>
      <c r="DC22">
        <f>IF($B22=0,0,IF(AND(DA$3=TotalApuestas!DA17,Resultado!DB$3=TotalApuestas!DB17),Resultado!DC$5+VLOOKUP(DC$4&amp;"bonus",Aux!$W$1:$X$46,2,0),IF(DC$3=TotalApuestas!DC17,DC$5,0)))</f>
        <v>0</v>
      </c>
      <c r="DD22">
        <f>IF($B22=0,0,IF(DD$3=TotalApuestas!DD17,DD$5,0))</f>
        <v>0</v>
      </c>
      <c r="DE22">
        <f>IF($B22=0,0,IF(DE$3=TotalApuestas!DE17,DE$5,0))</f>
        <v>0</v>
      </c>
      <c r="DF22">
        <f>IF($B22=0,0,IF(AND(DD$3=TotalApuestas!DD17,Resultado!DE$3=TotalApuestas!DE17),Resultado!DF$5+VLOOKUP(DF$4&amp;"bonus",Aux!$W$1:$X$46,2,0),IF(DF$3=TotalApuestas!DF17,DF$5,0)))</f>
        <v>0</v>
      </c>
      <c r="DG22">
        <f>IF($B22=0,0,IF(DG$3=TotalApuestas!DG17,DG$5,0))</f>
        <v>0</v>
      </c>
      <c r="DH22">
        <f>IF($B22=0,0,IF(DH$3=TotalApuestas!DH17,DH$5,0))</f>
        <v>0</v>
      </c>
      <c r="DI22">
        <f>IF($B22=0,0,IF(AND(DG$3=TotalApuestas!DG17,Resultado!DH$3=TotalApuestas!DH17),Resultado!DI$5+VLOOKUP(DI$4&amp;"bonus",Aux!$W$1:$X$46,2,0),IF(DI$3=TotalApuestas!DI17,DI$5,0)))</f>
        <v>0</v>
      </c>
      <c r="DJ22">
        <f>IF($B22=0,0,IF(DJ$3=TotalApuestas!DJ17,DJ$5,0))</f>
        <v>0</v>
      </c>
      <c r="DK22">
        <f>IF($B22=0,0,IF(DK$3=TotalApuestas!DK17,DK$5,0))</f>
        <v>0</v>
      </c>
      <c r="DL22">
        <f>IF($B22=0,0,IF(AND(DJ$3=TotalApuestas!DJ17,Resultado!DK$3=TotalApuestas!DK17),Resultado!DL$5+VLOOKUP(DL$4&amp;"bonus",Aux!$W$1:$X$46,2,0),IF(DL$3=TotalApuestas!DL17,DL$5,0)))</f>
        <v>0</v>
      </c>
      <c r="DM22">
        <f>IF($B22=0,0,IF(DM$3=TotalApuestas!DM17,DM$5,0))</f>
        <v>0</v>
      </c>
      <c r="DN22">
        <f>IF($B22=0,0,IF(DN$3=TotalApuestas!DN17,DN$5,0))</f>
        <v>0</v>
      </c>
      <c r="DO22">
        <f>IF($B22=0,0,IF(AND(DM$3=TotalApuestas!DM17,Resultado!DN$3=TotalApuestas!DN17),Resultado!DO$5+VLOOKUP(DO$4&amp;"bonus",Aux!$W$1:$X$46,2,0),IF(DO$3=TotalApuestas!DO17,DO$5,0)))</f>
        <v>0</v>
      </c>
    </row>
    <row r="23" spans="2:119" x14ac:dyDescent="0.25">
      <c r="B23">
        <f>+TotalApuestas!B18</f>
        <v>0</v>
      </c>
      <c r="E23">
        <f>IF($B23=0,0,IF(E$3=TotalApuestas!E18,E$5,0))</f>
        <v>0</v>
      </c>
      <c r="F23">
        <f>IF($B23=0,0,IF(F$3=TotalApuestas!F18,F$5,0))</f>
        <v>0</v>
      </c>
      <c r="G23">
        <f>IF($B23=0,0,IF(AND(E$3=TotalApuestas!E18,Resultado!F$3=TotalApuestas!F18),Resultado!G$5+VLOOKUP(G$4&amp;"bonus",Aux!$W$1:$X$46,2,0),IF(G$3=TotalApuestas!G18,G$5,0)))</f>
        <v>0</v>
      </c>
      <c r="H23">
        <f>IF($B23=0,0,IF(H$3=TotalApuestas!H18,H$5,0))</f>
        <v>0</v>
      </c>
      <c r="I23">
        <f>IF($B23=0,0,IF(I$3=TotalApuestas!I18,I$5,0))</f>
        <v>0</v>
      </c>
      <c r="J23">
        <f>IF($B23=0,0,IF(AND(H$3=TotalApuestas!H18,Resultado!I$3=TotalApuestas!I18),Resultado!J$5+VLOOKUP(J$4&amp;"bonus",Aux!$W$1:$X$46,2,0),IF(J$3=TotalApuestas!J18,J$5,0)))</f>
        <v>0</v>
      </c>
      <c r="K23">
        <f>IF($B23=0,0,IF(K$3=TotalApuestas!K18,K$5,0))</f>
        <v>0</v>
      </c>
      <c r="L23">
        <f>IF($B23=0,0,IF(L$3=TotalApuestas!L18,L$5,0))</f>
        <v>0</v>
      </c>
      <c r="M23">
        <f>IF($B23=0,0,IF(AND(K$3=TotalApuestas!K18,Resultado!L$3=TotalApuestas!L18),Resultado!M$5+VLOOKUP(M$4&amp;"bonus",Aux!$W$1:$X$46,2,0),IF(M$3=TotalApuestas!M18,M$5,0)))</f>
        <v>0</v>
      </c>
      <c r="N23">
        <f>IF($B23=0,0,IF(N$3=TotalApuestas!N18,N$5,0))</f>
        <v>0</v>
      </c>
      <c r="O23">
        <f>IF($B23=0,0,IF(O$3=TotalApuestas!O18,O$5,0))</f>
        <v>0</v>
      </c>
      <c r="P23">
        <f>IF($B23=0,0,IF(AND(N$3=TotalApuestas!N18,Resultado!O$3=TotalApuestas!O18),Resultado!P$5+VLOOKUP(P$4&amp;"bonus",Aux!$W$1:$X$46,2,0),IF(P$3=TotalApuestas!P18,P$5,0)))</f>
        <v>0</v>
      </c>
      <c r="Q23">
        <f>IF($B23=0,0,IF(Q$3=TotalApuestas!Q18,Q$5,0))</f>
        <v>0</v>
      </c>
      <c r="R23">
        <f>IF($B23=0,0,IF(R$3=TotalApuestas!R18,R$5,0))</f>
        <v>0</v>
      </c>
      <c r="S23">
        <f>IF($B23=0,0,IF(AND(Q$3=TotalApuestas!Q18,Resultado!R$3=TotalApuestas!R18),Resultado!S$5+VLOOKUP(S$4&amp;"bonus",Aux!$W$1:$X$46,2,0),IF(S$3=TotalApuestas!S18,S$5,0)))</f>
        <v>0</v>
      </c>
      <c r="T23">
        <f>IF($B23=0,0,IF(T$3=TotalApuestas!T18,T$5,0))</f>
        <v>0</v>
      </c>
      <c r="U23">
        <f>IF($B23=0,0,IF(U$3=TotalApuestas!U18,U$5,0))</f>
        <v>0</v>
      </c>
      <c r="V23">
        <f>IF($B23=0,0,IF(AND(T$3=TotalApuestas!T18,Resultado!U$3=TotalApuestas!U18),Resultado!V$5+VLOOKUP(V$4&amp;"bonus",Aux!$W$1:$X$46,2,0),IF(V$3=TotalApuestas!V18,V$5,0)))</f>
        <v>0</v>
      </c>
      <c r="W23">
        <f>IF($B23=0,0,IF(W$3=TotalApuestas!W18,W$5,0))</f>
        <v>0</v>
      </c>
      <c r="X23">
        <f>IF($B23=0,0,IF(X$3=TotalApuestas!X18,X$5,0))</f>
        <v>0</v>
      </c>
      <c r="Y23">
        <f>IF($B23=0,0,IF(AND(W$3=TotalApuestas!W18,Resultado!X$3=TotalApuestas!X18),Resultado!Y$5+VLOOKUP(Y$4&amp;"bonus",Aux!$W$1:$X$46,2,0),IF(Y$3=TotalApuestas!Y18,Y$5,0)))</f>
        <v>0</v>
      </c>
      <c r="Z23">
        <f>IF($B23=0,0,IF(Z$3=TotalApuestas!Z18,Z$5,0))</f>
        <v>0</v>
      </c>
      <c r="AA23">
        <f>IF($B23=0,0,IF(AA$3=TotalApuestas!AA18,AA$5,0))</f>
        <v>0</v>
      </c>
      <c r="AB23">
        <f>IF($B23=0,0,IF(AND(Z$3=TotalApuestas!Z18,Resultado!AA$3=TotalApuestas!AA18),Resultado!AB$5+VLOOKUP(AB$4&amp;"bonus",Aux!$W$1:$X$46,2,0),IF(AB$3=TotalApuestas!AB18,AB$5,0)))</f>
        <v>0</v>
      </c>
      <c r="AC23">
        <f>IF($B23=0,0,IF(AC$3=TotalApuestas!AC18,AC$5,0))</f>
        <v>0</v>
      </c>
      <c r="AD23">
        <f>IF($B23=0,0,IF(AD$3=TotalApuestas!AD18,AD$5,0))</f>
        <v>0</v>
      </c>
      <c r="AE23">
        <f>IF($B23=0,0,IF(AND(AC$3=TotalApuestas!AC18,Resultado!AD$3=TotalApuestas!AD18),Resultado!AE$5+VLOOKUP(AE$4&amp;"bonus",Aux!$W$1:$X$46,2,0),IF(AE$3=TotalApuestas!AE18,AE$5,0)))</f>
        <v>0</v>
      </c>
      <c r="AF23">
        <f>IF($B23=0,0,IF(AF$3=TotalApuestas!AF18,AF$5,0))</f>
        <v>0</v>
      </c>
      <c r="AG23">
        <f>IF($B23=0,0,IF(AG$3=TotalApuestas!AG18,AG$5,0))</f>
        <v>0</v>
      </c>
      <c r="AH23">
        <f>IF($B23=0,0,IF(AND(AF$3=TotalApuestas!AF18,Resultado!AG$3=TotalApuestas!AG18),Resultado!AH$5+VLOOKUP(AH$4&amp;"bonus",Aux!$W$1:$X$46,2,0),IF(AH$3=TotalApuestas!AH18,AH$5,0)))</f>
        <v>0</v>
      </c>
      <c r="AI23">
        <f>IF($B23=0,0,IF(AI$3=TotalApuestas!AI18,AI$5,0))</f>
        <v>0</v>
      </c>
      <c r="AJ23">
        <f>IF($B23=0,0,IF(AJ$3=TotalApuestas!AJ18,AJ$5,0))</f>
        <v>0</v>
      </c>
      <c r="AK23">
        <f>IF($B23=0,0,IF(AND(AI$3=TotalApuestas!AI18,Resultado!AJ$3=TotalApuestas!AJ18),Resultado!AK$5+VLOOKUP(AK$4&amp;"bonus",Aux!$W$1:$X$46,2,0),IF(AK$3=TotalApuestas!AK18,AK$5,0)))</f>
        <v>0</v>
      </c>
      <c r="AL23">
        <f>IF($B23=0,0,IF(AL$3=TotalApuestas!AL18,AL$5,0))</f>
        <v>0</v>
      </c>
      <c r="AM23">
        <f>IF($B23=0,0,IF(AM$3=TotalApuestas!AM18,AM$5,0))</f>
        <v>0</v>
      </c>
      <c r="AN23">
        <f>IF($B23=0,0,IF(AND(AL$3=TotalApuestas!AL18,Resultado!AM$3=TotalApuestas!AM18),Resultado!AN$5+VLOOKUP(AN$4&amp;"bonus",Aux!$W$1:$X$46,2,0),IF(AN$3=TotalApuestas!AN18,AN$5,0)))</f>
        <v>0</v>
      </c>
      <c r="AO23">
        <f>IF($B23=0,0,IF(AO$3=TotalApuestas!AO18,AO$5,0))</f>
        <v>0</v>
      </c>
      <c r="AP23">
        <f>IF($B23=0,0,IF(AP$3=TotalApuestas!AP18,AP$5,0))</f>
        <v>0</v>
      </c>
      <c r="AQ23">
        <f>IF($B23=0,0,IF(AND(AO$3=TotalApuestas!AO18,Resultado!AP$3=TotalApuestas!AP18),Resultado!AQ$5+VLOOKUP(AQ$4&amp;"bonus",Aux!$W$1:$X$46,2,0),IF(AQ$3=TotalApuestas!AQ18,AQ$5,0)))</f>
        <v>0</v>
      </c>
      <c r="AR23">
        <f>IF($B23=0,0,IF(AR$3=TotalApuestas!AR18,AR$5,0))</f>
        <v>0</v>
      </c>
      <c r="AS23">
        <f>IF($B23=0,0,IF(AS$3=TotalApuestas!AS18,AS$5,0))</f>
        <v>0</v>
      </c>
      <c r="AT23">
        <f>IF($B23=0,0,IF(AND(AR$3=TotalApuestas!AR18,Resultado!AS$3=TotalApuestas!AS18),Resultado!AT$5+VLOOKUP(AT$4&amp;"bonus",Aux!$W$1:$X$46,2,0),IF(AT$3=TotalApuestas!AT18,AT$5,0)))</f>
        <v>0</v>
      </c>
      <c r="AU23">
        <f>IF($B23=0,0,IF(AU$3=TotalApuestas!AU18,AU$5,0))</f>
        <v>0</v>
      </c>
      <c r="AV23">
        <f>IF($B23=0,0,IF(AV$3=TotalApuestas!AV18,AV$5,0))</f>
        <v>0</v>
      </c>
      <c r="AW23">
        <f>IF($B23=0,0,IF(AND(AU$3=TotalApuestas!AU18,Resultado!AV$3=TotalApuestas!AV18),Resultado!AW$5+VLOOKUP(AW$4&amp;"bonus",Aux!$W$1:$X$46,2,0),IF(AW$3=TotalApuestas!AW18,AW$5,0)))</f>
        <v>0</v>
      </c>
      <c r="AX23">
        <f>IF($B23=0,0,IF(AX$3=TotalApuestas!AX18,AX$5,0))</f>
        <v>0</v>
      </c>
      <c r="AY23">
        <f>IF($B23=0,0,IF(AY$3=TotalApuestas!AY18,AY$5,0))</f>
        <v>0</v>
      </c>
      <c r="AZ23">
        <f>IF($B23=0,0,IF(AND(AX$3=TotalApuestas!AX18,Resultado!AY$3=TotalApuestas!AY18),Resultado!AZ$5+VLOOKUP(AZ$4&amp;"bonus",Aux!$W$1:$X$46,2,0),IF(AZ$3=TotalApuestas!AZ18,AZ$5,0)))</f>
        <v>0</v>
      </c>
      <c r="BA23">
        <f>IF($B23=0,0,IF(BA$3=TotalApuestas!BA18,BA$5,0))</f>
        <v>0</v>
      </c>
      <c r="BB23">
        <f>IF($B23=0,0,IF(BB$3=TotalApuestas!BB18,BB$5,0))</f>
        <v>0</v>
      </c>
      <c r="BC23">
        <f>IF($B23=0,0,IF(AND(BA$3=TotalApuestas!BA18,Resultado!BB$3=TotalApuestas!BB18),Resultado!BC$5+VLOOKUP(BC$4&amp;"bonus",Aux!$W$1:$X$46,2,0),IF(BC$3=TotalApuestas!BC18,BC$5,0)))</f>
        <v>0</v>
      </c>
      <c r="BD23">
        <f>IF($B23=0,0,IF(BD$3=TotalApuestas!BD18,BD$5,0))</f>
        <v>0</v>
      </c>
      <c r="BE23">
        <f>IF($B23=0,0,IF(BE$3=TotalApuestas!BE18,BE$5,0))</f>
        <v>0</v>
      </c>
      <c r="BF23">
        <f>IF($B23=0,0,IF(AND(BD$3=TotalApuestas!BD18,Resultado!BE$3=TotalApuestas!BE18),Resultado!BF$5+VLOOKUP(BF$4&amp;"bonus",Aux!$W$1:$X$46,2,0),IF(BF$3=TotalApuestas!BF18,BF$5,0)))</f>
        <v>0</v>
      </c>
      <c r="BG23">
        <f>IF($B23=0,0,IF(BG$3=TotalApuestas!BG18,BG$5,0))</f>
        <v>0</v>
      </c>
      <c r="BH23">
        <f>IF($B23=0,0,IF(BH$3=TotalApuestas!BH18,BH$5,0))</f>
        <v>0</v>
      </c>
      <c r="BI23">
        <f>IF($B23=0,0,IF(AND(BG$3=TotalApuestas!BG18,Resultado!BH$3=TotalApuestas!BH18),Resultado!BI$5+VLOOKUP(BI$4&amp;"bonus",Aux!$W$1:$X$46,2,0),IF(BI$3=TotalApuestas!BI18,BI$5,0)))</f>
        <v>0</v>
      </c>
      <c r="BJ23">
        <f>IF($B23=0,0,IF(BJ$3=TotalApuestas!BJ18,BJ$5,0))</f>
        <v>0</v>
      </c>
      <c r="BK23">
        <f>IF($B23=0,0,IF(BK$3=TotalApuestas!BK18,BK$5,0))</f>
        <v>0</v>
      </c>
      <c r="BL23">
        <f>IF($B23=0,0,IF(AND(BJ$3=TotalApuestas!BJ18,Resultado!BK$3=TotalApuestas!BK18),Resultado!BL$5+VLOOKUP(BL$4&amp;"bonus",Aux!$W$1:$X$46,2,0),IF(BL$3=TotalApuestas!BL18,BL$5,0)))</f>
        <v>0</v>
      </c>
      <c r="BM23">
        <f>IF($B23=0,0,IF(BM$3=TotalApuestas!BM18,BM$5,0))</f>
        <v>0</v>
      </c>
      <c r="BN23">
        <f>IF($B23=0,0,IF(BN$3=TotalApuestas!BN18,BN$5,0))</f>
        <v>0</v>
      </c>
      <c r="BO23">
        <f>IF($B23=0,0,IF(AND(BM$3=TotalApuestas!BM18,Resultado!BN$3=TotalApuestas!BN18),Resultado!BO$5+VLOOKUP(BO$4&amp;"bonus",Aux!$W$1:$X$46,2,0),IF(BO$3=TotalApuestas!BO18,BO$5,0)))</f>
        <v>0</v>
      </c>
      <c r="BP23">
        <f>IF($B23=0,0,IF(BP$3=TotalApuestas!BP18,BP$5,0))</f>
        <v>0</v>
      </c>
      <c r="BQ23">
        <f>IF($B23=0,0,IF(BQ$3=TotalApuestas!BQ18,BQ$5,0))</f>
        <v>0</v>
      </c>
      <c r="BR23">
        <f>IF($B23=0,0,IF(AND(BP$3=TotalApuestas!BP18,Resultado!BQ$3=TotalApuestas!BQ18),Resultado!BR$5+VLOOKUP(BR$4&amp;"bonus",Aux!$W$1:$X$46,2,0),IF(BR$3=TotalApuestas!BR18,BR$5,0)))</f>
        <v>0</v>
      </c>
      <c r="BS23">
        <f>IF($B23=0,0,IF(BS$3=TotalApuestas!BS18,BS$5,0))</f>
        <v>0</v>
      </c>
      <c r="BT23">
        <f>IF($B23=0,0,IF(BT$3=TotalApuestas!BT18,BT$5,0))</f>
        <v>0</v>
      </c>
      <c r="BU23">
        <f>IF($B23=0,0,IF(AND(BS$3=TotalApuestas!BS18,Resultado!BT$3=TotalApuestas!BT18),Resultado!BU$5+VLOOKUP(BU$4&amp;"bonus",Aux!$W$1:$X$46,2,0),IF(BU$3=TotalApuestas!BU18,BU$5,0)))</f>
        <v>0</v>
      </c>
      <c r="BV23">
        <f>IF($B23=0,0,IF(BV$3=TotalApuestas!BV18,BV$5,0))</f>
        <v>0</v>
      </c>
      <c r="BW23">
        <f>IF($B23=0,0,IF(BW$3=TotalApuestas!BW18,BW$5,0))</f>
        <v>0</v>
      </c>
      <c r="BX23">
        <f>IF($B23=0,0,IF(AND(BV$3=TotalApuestas!BV18,Resultado!BW$3=TotalApuestas!BW18),Resultado!BX$5+VLOOKUP(BX$4&amp;"bonus",Aux!$W$1:$X$46,2,0),IF(BX$3=TotalApuestas!BX18,BX$5,0)))</f>
        <v>0</v>
      </c>
      <c r="BY23">
        <f>IF($B23=0,0,IF(BY$3=TotalApuestas!BY18,BY$5,0))</f>
        <v>0</v>
      </c>
      <c r="BZ23">
        <f>IF($B23=0,0,IF(BZ$3=TotalApuestas!BZ18,BZ$5,0))</f>
        <v>0</v>
      </c>
      <c r="CA23">
        <f>IF($B23=0,0,IF(CA$3=TotalApuestas!CA18,CA$5,0))</f>
        <v>0</v>
      </c>
      <c r="CB23">
        <f>IF($B23=0,0,IF(CB$3=TotalApuestas!CB18,CB$5,0))</f>
        <v>0</v>
      </c>
      <c r="CC23">
        <f>IF($B23=0,0,IF(COUNTIF($CC$3:$CJ$3,TotalApuestas!CC18)=1,CC$5,0))</f>
        <v>0</v>
      </c>
      <c r="CD23">
        <f>IF($B23=0,0,IF(COUNTIF($CC$3:$CJ$3,TotalApuestas!CD18)=1,CD$5,0))</f>
        <v>0</v>
      </c>
      <c r="CE23">
        <f>IF($B23=0,0,IF(COUNTIF($CC$3:$CJ$3,TotalApuestas!CE18)=1,CE$5,0))</f>
        <v>0</v>
      </c>
      <c r="CF23">
        <f>IF($B23=0,0,IF(COUNTIF($CC$3:$CJ$3,TotalApuestas!CF18)=1,CF$5,0))</f>
        <v>0</v>
      </c>
      <c r="CG23">
        <f>IF($B23=0,0,IF(COUNTIF($CC$3:$CJ$3,TotalApuestas!CG18)=1,CG$5,0))</f>
        <v>0</v>
      </c>
      <c r="CH23">
        <f>IF($B23=0,0,IF(COUNTIF($CC$3:$CJ$3,TotalApuestas!CH18)=1,CH$5,0))</f>
        <v>0</v>
      </c>
      <c r="CI23">
        <f>IF($B23=0,0,IF(COUNTIF($CC$3:$CJ$3,TotalApuestas!CI18)=1,CI$5,0))</f>
        <v>0</v>
      </c>
      <c r="CJ23">
        <f>IF($B23=0,0,IF(COUNTIF($CC$3:$CJ$3,TotalApuestas!CJ18)=1,CJ$5,0))</f>
        <v>0</v>
      </c>
      <c r="CK23">
        <f>IF($B23=0,0,IF(COUNTIF($CK$3:$CN$3,TotalApuestas!CK18)=1,CK$5,0))</f>
        <v>0</v>
      </c>
      <c r="CL23">
        <f>IF($B23=0,0,IF(COUNTIF($CK$3:$CN$3,TotalApuestas!CL18)=1,CL$5,0))</f>
        <v>0</v>
      </c>
      <c r="CM23">
        <f>IF($B23=0,0,IF(COUNTIF($CK$3:$CN$3,TotalApuestas!CM18)=1,CM$5,0))</f>
        <v>0</v>
      </c>
      <c r="CN23">
        <f>IF($B23=0,0,IF(COUNTIF($CK$3:$CN$3,TotalApuestas!CN18)=1,CN$5,0))</f>
        <v>0</v>
      </c>
      <c r="CO23">
        <f>IF($B23=0,0,IF(COUNTIF($CO$3:$CP$3,TotalApuestas!CO18)=1,CO$5,0))</f>
        <v>0</v>
      </c>
      <c r="CP23">
        <f>IF($B23=0,0,IF(COUNTIF($CO$3:$CP$3,TotalApuestas!CP18)=1,CP$5,0))</f>
        <v>0</v>
      </c>
      <c r="CQ23">
        <f>IF($B23=0,0,IF(CQ$3=TotalApuestas!CQ18,CQ$5,0))</f>
        <v>0</v>
      </c>
      <c r="CR23">
        <f>IF($B23=0,0,IF(CR$3=TotalApuestas!CR18,CR$5,0))</f>
        <v>0</v>
      </c>
      <c r="CS23">
        <f>IF($B23=0,0,IF(CS$3=TotalApuestas!CS18,CS$5,0))</f>
        <v>0</v>
      </c>
      <c r="CT23">
        <f>IF($B23=0,0,IF(AND(CR$3=TotalApuestas!CR18,Resultado!CS$3=TotalApuestas!CS18),Resultado!CT$5+VLOOKUP(CT$4&amp;"bonus",Aux!$W$1:$X$46,2,0),IF(CT$3=TotalApuestas!CT18,CT$5,0)))</f>
        <v>0</v>
      </c>
      <c r="CU23">
        <f>IF($B23=0,0,IF(CU$3=TotalApuestas!CU18,CU$5,0))</f>
        <v>0</v>
      </c>
      <c r="CV23">
        <f>IF($B23=0,0,IF(CV$3=TotalApuestas!CV18,CV$5,0))</f>
        <v>0</v>
      </c>
      <c r="CW23">
        <f>IF($B23=0,0,IF(AND(CU$3=TotalApuestas!CU18,Resultado!CV$3=TotalApuestas!CV18),Resultado!CW$5+VLOOKUP(CW$4&amp;"bonus",Aux!$W$1:$X$46,2,0),IF(CW$3=TotalApuestas!CW18,CW$5,0)))</f>
        <v>0</v>
      </c>
      <c r="CX23">
        <f>IF($B23=0,0,IF(CX$3=TotalApuestas!CX18,CX$5,0))</f>
        <v>0</v>
      </c>
      <c r="CY23">
        <f>IF($B23=0,0,IF(CY$3=TotalApuestas!CY18,CY$5,0))</f>
        <v>0</v>
      </c>
      <c r="CZ23">
        <f>IF($B23=0,0,IF(AND(CX$3=TotalApuestas!CX18,Resultado!CY$3=TotalApuestas!CY18),Resultado!CZ$5+VLOOKUP(CZ$4&amp;"bonus",Aux!$W$1:$X$46,2,0),IF(CZ$3=TotalApuestas!CZ18,CZ$5,0)))</f>
        <v>0</v>
      </c>
      <c r="DA23">
        <f>IF($B23=0,0,IF(DA$3=TotalApuestas!DA18,DA$5,0))</f>
        <v>0</v>
      </c>
      <c r="DB23">
        <f>IF($B23=0,0,IF(DB$3=TotalApuestas!DB18,DB$5,0))</f>
        <v>0</v>
      </c>
      <c r="DC23">
        <f>IF($B23=0,0,IF(AND(DA$3=TotalApuestas!DA18,Resultado!DB$3=TotalApuestas!DB18),Resultado!DC$5+VLOOKUP(DC$4&amp;"bonus",Aux!$W$1:$X$46,2,0),IF(DC$3=TotalApuestas!DC18,DC$5,0)))</f>
        <v>0</v>
      </c>
      <c r="DD23">
        <f>IF($B23=0,0,IF(DD$3=TotalApuestas!DD18,DD$5,0))</f>
        <v>0</v>
      </c>
      <c r="DE23">
        <f>IF($B23=0,0,IF(DE$3=TotalApuestas!DE18,DE$5,0))</f>
        <v>0</v>
      </c>
      <c r="DF23">
        <f>IF($B23=0,0,IF(AND(DD$3=TotalApuestas!DD18,Resultado!DE$3=TotalApuestas!DE18),Resultado!DF$5+VLOOKUP(DF$4&amp;"bonus",Aux!$W$1:$X$46,2,0),IF(DF$3=TotalApuestas!DF18,DF$5,0)))</f>
        <v>0</v>
      </c>
      <c r="DG23">
        <f>IF($B23=0,0,IF(DG$3=TotalApuestas!DG18,DG$5,0))</f>
        <v>0</v>
      </c>
      <c r="DH23">
        <f>IF($B23=0,0,IF(DH$3=TotalApuestas!DH18,DH$5,0))</f>
        <v>0</v>
      </c>
      <c r="DI23">
        <f>IF($B23=0,0,IF(AND(DG$3=TotalApuestas!DG18,Resultado!DH$3=TotalApuestas!DH18),Resultado!DI$5+VLOOKUP(DI$4&amp;"bonus",Aux!$W$1:$X$46,2,0),IF(DI$3=TotalApuestas!DI18,DI$5,0)))</f>
        <v>0</v>
      </c>
      <c r="DJ23">
        <f>IF($B23=0,0,IF(DJ$3=TotalApuestas!DJ18,DJ$5,0))</f>
        <v>0</v>
      </c>
      <c r="DK23">
        <f>IF($B23=0,0,IF(DK$3=TotalApuestas!DK18,DK$5,0))</f>
        <v>0</v>
      </c>
      <c r="DL23">
        <f>IF($B23=0,0,IF(AND(DJ$3=TotalApuestas!DJ18,Resultado!DK$3=TotalApuestas!DK18),Resultado!DL$5+VLOOKUP(DL$4&amp;"bonus",Aux!$W$1:$X$46,2,0),IF(DL$3=TotalApuestas!DL18,DL$5,0)))</f>
        <v>0</v>
      </c>
      <c r="DM23">
        <f>IF($B23=0,0,IF(DM$3=TotalApuestas!DM18,DM$5,0))</f>
        <v>0</v>
      </c>
      <c r="DN23">
        <f>IF($B23=0,0,IF(DN$3=TotalApuestas!DN18,DN$5,0))</f>
        <v>0</v>
      </c>
      <c r="DO23">
        <f>IF($B23=0,0,IF(AND(DM$3=TotalApuestas!DM18,Resultado!DN$3=TotalApuestas!DN18),Resultado!DO$5+VLOOKUP(DO$4&amp;"bonus",Aux!$W$1:$X$46,2,0),IF(DO$3=TotalApuestas!DO18,DO$5,0)))</f>
        <v>0</v>
      </c>
    </row>
    <row r="24" spans="2:119" x14ac:dyDescent="0.25">
      <c r="B24">
        <f>+TotalApuestas!B19</f>
        <v>0</v>
      </c>
      <c r="E24">
        <f>IF($B24=0,0,IF(E$3=TotalApuestas!E19,E$5,0))</f>
        <v>0</v>
      </c>
      <c r="F24">
        <f>IF($B24=0,0,IF(F$3=TotalApuestas!F19,F$5,0))</f>
        <v>0</v>
      </c>
      <c r="G24">
        <f>IF($B24=0,0,IF(AND(E$3=TotalApuestas!E19,Resultado!F$3=TotalApuestas!F19),Resultado!G$5+VLOOKUP(G$4&amp;"bonus",Aux!$W$1:$X$46,2,0),IF(G$3=TotalApuestas!G19,G$5,0)))</f>
        <v>0</v>
      </c>
      <c r="H24">
        <f>IF($B24=0,0,IF(H$3=TotalApuestas!H19,H$5,0))</f>
        <v>0</v>
      </c>
      <c r="I24">
        <f>IF($B24=0,0,IF(I$3=TotalApuestas!I19,I$5,0))</f>
        <v>0</v>
      </c>
      <c r="J24">
        <f>IF($B24=0,0,IF(AND(H$3=TotalApuestas!H19,Resultado!I$3=TotalApuestas!I19),Resultado!J$5+VLOOKUP(J$4&amp;"bonus",Aux!$W$1:$X$46,2,0),IF(J$3=TotalApuestas!J19,J$5,0)))</f>
        <v>0</v>
      </c>
      <c r="K24">
        <f>IF($B24=0,0,IF(K$3=TotalApuestas!K19,K$5,0))</f>
        <v>0</v>
      </c>
      <c r="L24">
        <f>IF($B24=0,0,IF(L$3=TotalApuestas!L19,L$5,0))</f>
        <v>0</v>
      </c>
      <c r="M24">
        <f>IF($B24=0,0,IF(AND(K$3=TotalApuestas!K19,Resultado!L$3=TotalApuestas!L19),Resultado!M$5+VLOOKUP(M$4&amp;"bonus",Aux!$W$1:$X$46,2,0),IF(M$3=TotalApuestas!M19,M$5,0)))</f>
        <v>0</v>
      </c>
      <c r="N24">
        <f>IF($B24=0,0,IF(N$3=TotalApuestas!N19,N$5,0))</f>
        <v>0</v>
      </c>
      <c r="O24">
        <f>IF($B24=0,0,IF(O$3=TotalApuestas!O19,O$5,0))</f>
        <v>0</v>
      </c>
      <c r="P24">
        <f>IF($B24=0,0,IF(AND(N$3=TotalApuestas!N19,Resultado!O$3=TotalApuestas!O19),Resultado!P$5+VLOOKUP(P$4&amp;"bonus",Aux!$W$1:$X$46,2,0),IF(P$3=TotalApuestas!P19,P$5,0)))</f>
        <v>0</v>
      </c>
      <c r="Q24">
        <f>IF($B24=0,0,IF(Q$3=TotalApuestas!Q19,Q$5,0))</f>
        <v>0</v>
      </c>
      <c r="R24">
        <f>IF($B24=0,0,IF(R$3=TotalApuestas!R19,R$5,0))</f>
        <v>0</v>
      </c>
      <c r="S24">
        <f>IF($B24=0,0,IF(AND(Q$3=TotalApuestas!Q19,Resultado!R$3=TotalApuestas!R19),Resultado!S$5+VLOOKUP(S$4&amp;"bonus",Aux!$W$1:$X$46,2,0),IF(S$3=TotalApuestas!S19,S$5,0)))</f>
        <v>0</v>
      </c>
      <c r="T24">
        <f>IF($B24=0,0,IF(T$3=TotalApuestas!T19,T$5,0))</f>
        <v>0</v>
      </c>
      <c r="U24">
        <f>IF($B24=0,0,IF(U$3=TotalApuestas!U19,U$5,0))</f>
        <v>0</v>
      </c>
      <c r="V24">
        <f>IF($B24=0,0,IF(AND(T$3=TotalApuestas!T19,Resultado!U$3=TotalApuestas!U19),Resultado!V$5+VLOOKUP(V$4&amp;"bonus",Aux!$W$1:$X$46,2,0),IF(V$3=TotalApuestas!V19,V$5,0)))</f>
        <v>0</v>
      </c>
      <c r="W24">
        <f>IF($B24=0,0,IF(W$3=TotalApuestas!W19,W$5,0))</f>
        <v>0</v>
      </c>
      <c r="X24">
        <f>IF($B24=0,0,IF(X$3=TotalApuestas!X19,X$5,0))</f>
        <v>0</v>
      </c>
      <c r="Y24">
        <f>IF($B24=0,0,IF(AND(W$3=TotalApuestas!W19,Resultado!X$3=TotalApuestas!X19),Resultado!Y$5+VLOOKUP(Y$4&amp;"bonus",Aux!$W$1:$X$46,2,0),IF(Y$3=TotalApuestas!Y19,Y$5,0)))</f>
        <v>0</v>
      </c>
      <c r="Z24">
        <f>IF($B24=0,0,IF(Z$3=TotalApuestas!Z19,Z$5,0))</f>
        <v>0</v>
      </c>
      <c r="AA24">
        <f>IF($B24=0,0,IF(AA$3=TotalApuestas!AA19,AA$5,0))</f>
        <v>0</v>
      </c>
      <c r="AB24">
        <f>IF($B24=0,0,IF(AND(Z$3=TotalApuestas!Z19,Resultado!AA$3=TotalApuestas!AA19),Resultado!AB$5+VLOOKUP(AB$4&amp;"bonus",Aux!$W$1:$X$46,2,0),IF(AB$3=TotalApuestas!AB19,AB$5,0)))</f>
        <v>0</v>
      </c>
      <c r="AC24">
        <f>IF($B24=0,0,IF(AC$3=TotalApuestas!AC19,AC$5,0))</f>
        <v>0</v>
      </c>
      <c r="AD24">
        <f>IF($B24=0,0,IF(AD$3=TotalApuestas!AD19,AD$5,0))</f>
        <v>0</v>
      </c>
      <c r="AE24">
        <f>IF($B24=0,0,IF(AND(AC$3=TotalApuestas!AC19,Resultado!AD$3=TotalApuestas!AD19),Resultado!AE$5+VLOOKUP(AE$4&amp;"bonus",Aux!$W$1:$X$46,2,0),IF(AE$3=TotalApuestas!AE19,AE$5,0)))</f>
        <v>0</v>
      </c>
      <c r="AF24">
        <f>IF($B24=0,0,IF(AF$3=TotalApuestas!AF19,AF$5,0))</f>
        <v>0</v>
      </c>
      <c r="AG24">
        <f>IF($B24=0,0,IF(AG$3=TotalApuestas!AG19,AG$5,0))</f>
        <v>0</v>
      </c>
      <c r="AH24">
        <f>IF($B24=0,0,IF(AND(AF$3=TotalApuestas!AF19,Resultado!AG$3=TotalApuestas!AG19),Resultado!AH$5+VLOOKUP(AH$4&amp;"bonus",Aux!$W$1:$X$46,2,0),IF(AH$3=TotalApuestas!AH19,AH$5,0)))</f>
        <v>0</v>
      </c>
      <c r="AI24">
        <f>IF($B24=0,0,IF(AI$3=TotalApuestas!AI19,AI$5,0))</f>
        <v>0</v>
      </c>
      <c r="AJ24">
        <f>IF($B24=0,0,IF(AJ$3=TotalApuestas!AJ19,AJ$5,0))</f>
        <v>0</v>
      </c>
      <c r="AK24">
        <f>IF($B24=0,0,IF(AND(AI$3=TotalApuestas!AI19,Resultado!AJ$3=TotalApuestas!AJ19),Resultado!AK$5+VLOOKUP(AK$4&amp;"bonus",Aux!$W$1:$X$46,2,0),IF(AK$3=TotalApuestas!AK19,AK$5,0)))</f>
        <v>0</v>
      </c>
      <c r="AL24">
        <f>IF($B24=0,0,IF(AL$3=TotalApuestas!AL19,AL$5,0))</f>
        <v>0</v>
      </c>
      <c r="AM24">
        <f>IF($B24=0,0,IF(AM$3=TotalApuestas!AM19,AM$5,0))</f>
        <v>0</v>
      </c>
      <c r="AN24">
        <f>IF($B24=0,0,IF(AND(AL$3=TotalApuestas!AL19,Resultado!AM$3=TotalApuestas!AM19),Resultado!AN$5+VLOOKUP(AN$4&amp;"bonus",Aux!$W$1:$X$46,2,0),IF(AN$3=TotalApuestas!AN19,AN$5,0)))</f>
        <v>0</v>
      </c>
      <c r="AO24">
        <f>IF($B24=0,0,IF(AO$3=TotalApuestas!AO19,AO$5,0))</f>
        <v>0</v>
      </c>
      <c r="AP24">
        <f>IF($B24=0,0,IF(AP$3=TotalApuestas!AP19,AP$5,0))</f>
        <v>0</v>
      </c>
      <c r="AQ24">
        <f>IF($B24=0,0,IF(AND(AO$3=TotalApuestas!AO19,Resultado!AP$3=TotalApuestas!AP19),Resultado!AQ$5+VLOOKUP(AQ$4&amp;"bonus",Aux!$W$1:$X$46,2,0),IF(AQ$3=TotalApuestas!AQ19,AQ$5,0)))</f>
        <v>0</v>
      </c>
      <c r="AR24">
        <f>IF($B24=0,0,IF(AR$3=TotalApuestas!AR19,AR$5,0))</f>
        <v>0</v>
      </c>
      <c r="AS24">
        <f>IF($B24=0,0,IF(AS$3=TotalApuestas!AS19,AS$5,0))</f>
        <v>0</v>
      </c>
      <c r="AT24">
        <f>IF($B24=0,0,IF(AND(AR$3=TotalApuestas!AR19,Resultado!AS$3=TotalApuestas!AS19),Resultado!AT$5+VLOOKUP(AT$4&amp;"bonus",Aux!$W$1:$X$46,2,0),IF(AT$3=TotalApuestas!AT19,AT$5,0)))</f>
        <v>0</v>
      </c>
      <c r="AU24">
        <f>IF($B24=0,0,IF(AU$3=TotalApuestas!AU19,AU$5,0))</f>
        <v>0</v>
      </c>
      <c r="AV24">
        <f>IF($B24=0,0,IF(AV$3=TotalApuestas!AV19,AV$5,0))</f>
        <v>0</v>
      </c>
      <c r="AW24">
        <f>IF($B24=0,0,IF(AND(AU$3=TotalApuestas!AU19,Resultado!AV$3=TotalApuestas!AV19),Resultado!AW$5+VLOOKUP(AW$4&amp;"bonus",Aux!$W$1:$X$46,2,0),IF(AW$3=TotalApuestas!AW19,AW$5,0)))</f>
        <v>0</v>
      </c>
      <c r="AX24">
        <f>IF($B24=0,0,IF(AX$3=TotalApuestas!AX19,AX$5,0))</f>
        <v>0</v>
      </c>
      <c r="AY24">
        <f>IF($B24=0,0,IF(AY$3=TotalApuestas!AY19,AY$5,0))</f>
        <v>0</v>
      </c>
      <c r="AZ24">
        <f>IF($B24=0,0,IF(AND(AX$3=TotalApuestas!AX19,Resultado!AY$3=TotalApuestas!AY19),Resultado!AZ$5+VLOOKUP(AZ$4&amp;"bonus",Aux!$W$1:$X$46,2,0),IF(AZ$3=TotalApuestas!AZ19,AZ$5,0)))</f>
        <v>0</v>
      </c>
      <c r="BA24">
        <f>IF($B24=0,0,IF(BA$3=TotalApuestas!BA19,BA$5,0))</f>
        <v>0</v>
      </c>
      <c r="BB24">
        <f>IF($B24=0,0,IF(BB$3=TotalApuestas!BB19,BB$5,0))</f>
        <v>0</v>
      </c>
      <c r="BC24">
        <f>IF($B24=0,0,IF(AND(BA$3=TotalApuestas!BA19,Resultado!BB$3=TotalApuestas!BB19),Resultado!BC$5+VLOOKUP(BC$4&amp;"bonus",Aux!$W$1:$X$46,2,0),IF(BC$3=TotalApuestas!BC19,BC$5,0)))</f>
        <v>0</v>
      </c>
      <c r="BD24">
        <f>IF($B24=0,0,IF(BD$3=TotalApuestas!BD19,BD$5,0))</f>
        <v>0</v>
      </c>
      <c r="BE24">
        <f>IF($B24=0,0,IF(BE$3=TotalApuestas!BE19,BE$5,0))</f>
        <v>0</v>
      </c>
      <c r="BF24">
        <f>IF($B24=0,0,IF(AND(BD$3=TotalApuestas!BD19,Resultado!BE$3=TotalApuestas!BE19),Resultado!BF$5+VLOOKUP(BF$4&amp;"bonus",Aux!$W$1:$X$46,2,0),IF(BF$3=TotalApuestas!BF19,BF$5,0)))</f>
        <v>0</v>
      </c>
      <c r="BG24">
        <f>IF($B24=0,0,IF(BG$3=TotalApuestas!BG19,BG$5,0))</f>
        <v>0</v>
      </c>
      <c r="BH24">
        <f>IF($B24=0,0,IF(BH$3=TotalApuestas!BH19,BH$5,0))</f>
        <v>0</v>
      </c>
      <c r="BI24">
        <f>IF($B24=0,0,IF(AND(BG$3=TotalApuestas!BG19,Resultado!BH$3=TotalApuestas!BH19),Resultado!BI$5+VLOOKUP(BI$4&amp;"bonus",Aux!$W$1:$X$46,2,0),IF(BI$3=TotalApuestas!BI19,BI$5,0)))</f>
        <v>0</v>
      </c>
      <c r="BJ24">
        <f>IF($B24=0,0,IF(BJ$3=TotalApuestas!BJ19,BJ$5,0))</f>
        <v>0</v>
      </c>
      <c r="BK24">
        <f>IF($B24=0,0,IF(BK$3=TotalApuestas!BK19,BK$5,0))</f>
        <v>0</v>
      </c>
      <c r="BL24">
        <f>IF($B24=0,0,IF(AND(BJ$3=TotalApuestas!BJ19,Resultado!BK$3=TotalApuestas!BK19),Resultado!BL$5+VLOOKUP(BL$4&amp;"bonus",Aux!$W$1:$X$46,2,0),IF(BL$3=TotalApuestas!BL19,BL$5,0)))</f>
        <v>0</v>
      </c>
      <c r="BM24">
        <f>IF($B24=0,0,IF(BM$3=TotalApuestas!BM19,BM$5,0))</f>
        <v>0</v>
      </c>
      <c r="BN24">
        <f>IF($B24=0,0,IF(BN$3=TotalApuestas!BN19,BN$5,0))</f>
        <v>0</v>
      </c>
      <c r="BO24">
        <f>IF($B24=0,0,IF(AND(BM$3=TotalApuestas!BM19,Resultado!BN$3=TotalApuestas!BN19),Resultado!BO$5+VLOOKUP(BO$4&amp;"bonus",Aux!$W$1:$X$46,2,0),IF(BO$3=TotalApuestas!BO19,BO$5,0)))</f>
        <v>0</v>
      </c>
      <c r="BP24">
        <f>IF($B24=0,0,IF(BP$3=TotalApuestas!BP19,BP$5,0))</f>
        <v>0</v>
      </c>
      <c r="BQ24">
        <f>IF($B24=0,0,IF(BQ$3=TotalApuestas!BQ19,BQ$5,0))</f>
        <v>0</v>
      </c>
      <c r="BR24">
        <f>IF($B24=0,0,IF(AND(BP$3=TotalApuestas!BP19,Resultado!BQ$3=TotalApuestas!BQ19),Resultado!BR$5+VLOOKUP(BR$4&amp;"bonus",Aux!$W$1:$X$46,2,0),IF(BR$3=TotalApuestas!BR19,BR$5,0)))</f>
        <v>0</v>
      </c>
      <c r="BS24">
        <f>IF($B24=0,0,IF(BS$3=TotalApuestas!BS19,BS$5,0))</f>
        <v>0</v>
      </c>
      <c r="BT24">
        <f>IF($B24=0,0,IF(BT$3=TotalApuestas!BT19,BT$5,0))</f>
        <v>0</v>
      </c>
      <c r="BU24">
        <f>IF($B24=0,0,IF(AND(BS$3=TotalApuestas!BS19,Resultado!BT$3=TotalApuestas!BT19),Resultado!BU$5+VLOOKUP(BU$4&amp;"bonus",Aux!$W$1:$X$46,2,0),IF(BU$3=TotalApuestas!BU19,BU$5,0)))</f>
        <v>0</v>
      </c>
      <c r="BV24">
        <f>IF($B24=0,0,IF(BV$3=TotalApuestas!BV19,BV$5,0))</f>
        <v>0</v>
      </c>
      <c r="BW24">
        <f>IF($B24=0,0,IF(BW$3=TotalApuestas!BW19,BW$5,0))</f>
        <v>0</v>
      </c>
      <c r="BX24">
        <f>IF($B24=0,0,IF(AND(BV$3=TotalApuestas!BV19,Resultado!BW$3=TotalApuestas!BW19),Resultado!BX$5+VLOOKUP(BX$4&amp;"bonus",Aux!$W$1:$X$46,2,0),IF(BX$3=TotalApuestas!BX19,BX$5,0)))</f>
        <v>0</v>
      </c>
      <c r="BY24">
        <f>IF($B24=0,0,IF(BY$3=TotalApuestas!BY19,BY$5,0))</f>
        <v>0</v>
      </c>
      <c r="BZ24">
        <f>IF($B24=0,0,IF(BZ$3=TotalApuestas!BZ19,BZ$5,0))</f>
        <v>0</v>
      </c>
      <c r="CA24">
        <f>IF($B24=0,0,IF(CA$3=TotalApuestas!CA19,CA$5,0))</f>
        <v>0</v>
      </c>
      <c r="CB24">
        <f>IF($B24=0,0,IF(CB$3=TotalApuestas!CB19,CB$5,0))</f>
        <v>0</v>
      </c>
      <c r="CC24">
        <f>IF($B24=0,0,IF(COUNTIF($CC$3:$CJ$3,TotalApuestas!CC19)=1,CC$5,0))</f>
        <v>0</v>
      </c>
      <c r="CD24">
        <f>IF($B24=0,0,IF(COUNTIF($CC$3:$CJ$3,TotalApuestas!CD19)=1,CD$5,0))</f>
        <v>0</v>
      </c>
      <c r="CE24">
        <f>IF($B24=0,0,IF(COUNTIF($CC$3:$CJ$3,TotalApuestas!CE19)=1,CE$5,0))</f>
        <v>0</v>
      </c>
      <c r="CF24">
        <f>IF($B24=0,0,IF(COUNTIF($CC$3:$CJ$3,TotalApuestas!CF19)=1,CF$5,0))</f>
        <v>0</v>
      </c>
      <c r="CG24">
        <f>IF($B24=0,0,IF(COUNTIF($CC$3:$CJ$3,TotalApuestas!CG19)=1,CG$5,0))</f>
        <v>0</v>
      </c>
      <c r="CH24">
        <f>IF($B24=0,0,IF(COUNTIF($CC$3:$CJ$3,TotalApuestas!CH19)=1,CH$5,0))</f>
        <v>0</v>
      </c>
      <c r="CI24">
        <f>IF($B24=0,0,IF(COUNTIF($CC$3:$CJ$3,TotalApuestas!CI19)=1,CI$5,0))</f>
        <v>0</v>
      </c>
      <c r="CJ24">
        <f>IF($B24=0,0,IF(COUNTIF($CC$3:$CJ$3,TotalApuestas!CJ19)=1,CJ$5,0))</f>
        <v>0</v>
      </c>
      <c r="CK24">
        <f>IF($B24=0,0,IF(COUNTIF($CK$3:$CN$3,TotalApuestas!CK19)=1,CK$5,0))</f>
        <v>0</v>
      </c>
      <c r="CL24">
        <f>IF($B24=0,0,IF(COUNTIF($CK$3:$CN$3,TotalApuestas!CL19)=1,CL$5,0))</f>
        <v>0</v>
      </c>
      <c r="CM24">
        <f>IF($B24=0,0,IF(COUNTIF($CK$3:$CN$3,TotalApuestas!CM19)=1,CM$5,0))</f>
        <v>0</v>
      </c>
      <c r="CN24">
        <f>IF($B24=0,0,IF(COUNTIF($CK$3:$CN$3,TotalApuestas!CN19)=1,CN$5,0))</f>
        <v>0</v>
      </c>
      <c r="CO24">
        <f>IF($B24=0,0,IF(COUNTIF($CO$3:$CP$3,TotalApuestas!CO19)=1,CO$5,0))</f>
        <v>0</v>
      </c>
      <c r="CP24">
        <f>IF($B24=0,0,IF(COUNTIF($CO$3:$CP$3,TotalApuestas!CP19)=1,CP$5,0))</f>
        <v>0</v>
      </c>
      <c r="CQ24">
        <f>IF($B24=0,0,IF(CQ$3=TotalApuestas!CQ19,CQ$5,0))</f>
        <v>0</v>
      </c>
      <c r="CR24">
        <f>IF($B24=0,0,IF(CR$3=TotalApuestas!CR19,CR$5,0))</f>
        <v>0</v>
      </c>
      <c r="CS24">
        <f>IF($B24=0,0,IF(CS$3=TotalApuestas!CS19,CS$5,0))</f>
        <v>0</v>
      </c>
      <c r="CT24">
        <f>IF($B24=0,0,IF(AND(CR$3=TotalApuestas!CR19,Resultado!CS$3=TotalApuestas!CS19),Resultado!CT$5+VLOOKUP(CT$4&amp;"bonus",Aux!$W$1:$X$46,2,0),IF(CT$3=TotalApuestas!CT19,CT$5,0)))</f>
        <v>0</v>
      </c>
      <c r="CU24">
        <f>IF($B24=0,0,IF(CU$3=TotalApuestas!CU19,CU$5,0))</f>
        <v>0</v>
      </c>
      <c r="CV24">
        <f>IF($B24=0,0,IF(CV$3=TotalApuestas!CV19,CV$5,0))</f>
        <v>0</v>
      </c>
      <c r="CW24">
        <f>IF($B24=0,0,IF(AND(CU$3=TotalApuestas!CU19,Resultado!CV$3=TotalApuestas!CV19),Resultado!CW$5+VLOOKUP(CW$4&amp;"bonus",Aux!$W$1:$X$46,2,0),IF(CW$3=TotalApuestas!CW19,CW$5,0)))</f>
        <v>0</v>
      </c>
      <c r="CX24">
        <f>IF($B24=0,0,IF(CX$3=TotalApuestas!CX19,CX$5,0))</f>
        <v>0</v>
      </c>
      <c r="CY24">
        <f>IF($B24=0,0,IF(CY$3=TotalApuestas!CY19,CY$5,0))</f>
        <v>0</v>
      </c>
      <c r="CZ24">
        <f>IF($B24=0,0,IF(AND(CX$3=TotalApuestas!CX19,Resultado!CY$3=TotalApuestas!CY19),Resultado!CZ$5+VLOOKUP(CZ$4&amp;"bonus",Aux!$W$1:$X$46,2,0),IF(CZ$3=TotalApuestas!CZ19,CZ$5,0)))</f>
        <v>0</v>
      </c>
      <c r="DA24">
        <f>IF($B24=0,0,IF(DA$3=TotalApuestas!DA19,DA$5,0))</f>
        <v>0</v>
      </c>
      <c r="DB24">
        <f>IF($B24=0,0,IF(DB$3=TotalApuestas!DB19,DB$5,0))</f>
        <v>0</v>
      </c>
      <c r="DC24">
        <f>IF($B24=0,0,IF(AND(DA$3=TotalApuestas!DA19,Resultado!DB$3=TotalApuestas!DB19),Resultado!DC$5+VLOOKUP(DC$4&amp;"bonus",Aux!$W$1:$X$46,2,0),IF(DC$3=TotalApuestas!DC19,DC$5,0)))</f>
        <v>0</v>
      </c>
      <c r="DD24">
        <f>IF($B24=0,0,IF(DD$3=TotalApuestas!DD19,DD$5,0))</f>
        <v>0</v>
      </c>
      <c r="DE24">
        <f>IF($B24=0,0,IF(DE$3=TotalApuestas!DE19,DE$5,0))</f>
        <v>0</v>
      </c>
      <c r="DF24">
        <f>IF($B24=0,0,IF(AND(DD$3=TotalApuestas!DD19,Resultado!DE$3=TotalApuestas!DE19),Resultado!DF$5+VLOOKUP(DF$4&amp;"bonus",Aux!$W$1:$X$46,2,0),IF(DF$3=TotalApuestas!DF19,DF$5,0)))</f>
        <v>0</v>
      </c>
      <c r="DG24">
        <f>IF($B24=0,0,IF(DG$3=TotalApuestas!DG19,DG$5,0))</f>
        <v>0</v>
      </c>
      <c r="DH24">
        <f>IF($B24=0,0,IF(DH$3=TotalApuestas!DH19,DH$5,0))</f>
        <v>0</v>
      </c>
      <c r="DI24">
        <f>IF($B24=0,0,IF(AND(DG$3=TotalApuestas!DG19,Resultado!DH$3=TotalApuestas!DH19),Resultado!DI$5+VLOOKUP(DI$4&amp;"bonus",Aux!$W$1:$X$46,2,0),IF(DI$3=TotalApuestas!DI19,DI$5,0)))</f>
        <v>0</v>
      </c>
      <c r="DJ24">
        <f>IF($B24=0,0,IF(DJ$3=TotalApuestas!DJ19,DJ$5,0))</f>
        <v>0</v>
      </c>
      <c r="DK24">
        <f>IF($B24=0,0,IF(DK$3=TotalApuestas!DK19,DK$5,0))</f>
        <v>0</v>
      </c>
      <c r="DL24">
        <f>IF($B24=0,0,IF(AND(DJ$3=TotalApuestas!DJ19,Resultado!DK$3=TotalApuestas!DK19),Resultado!DL$5+VLOOKUP(DL$4&amp;"bonus",Aux!$W$1:$X$46,2,0),IF(DL$3=TotalApuestas!DL19,DL$5,0)))</f>
        <v>0</v>
      </c>
      <c r="DM24">
        <f>IF($B24=0,0,IF(DM$3=TotalApuestas!DM19,DM$5,0))</f>
        <v>0</v>
      </c>
      <c r="DN24">
        <f>IF($B24=0,0,IF(DN$3=TotalApuestas!DN19,DN$5,0))</f>
        <v>0</v>
      </c>
      <c r="DO24">
        <f>IF($B24=0,0,IF(AND(DM$3=TotalApuestas!DM19,Resultado!DN$3=TotalApuestas!DN19),Resultado!DO$5+VLOOKUP(DO$4&amp;"bonus",Aux!$W$1:$X$46,2,0),IF(DO$3=TotalApuestas!DO19,DO$5,0)))</f>
        <v>0</v>
      </c>
    </row>
    <row r="25" spans="2:119" x14ac:dyDescent="0.25">
      <c r="B25">
        <f>+TotalApuestas!B20</f>
        <v>0</v>
      </c>
      <c r="E25">
        <f>IF($B25=0,0,IF(E$3=TotalApuestas!E20,E$5,0))</f>
        <v>0</v>
      </c>
      <c r="F25">
        <f>IF($B25=0,0,IF(F$3=TotalApuestas!F20,F$5,0))</f>
        <v>0</v>
      </c>
      <c r="G25">
        <f>IF($B25=0,0,IF(AND(E$3=TotalApuestas!E20,Resultado!F$3=TotalApuestas!F20),Resultado!G$5+VLOOKUP(G$4&amp;"bonus",Aux!$W$1:$X$46,2,0),IF(G$3=TotalApuestas!G20,G$5,0)))</f>
        <v>0</v>
      </c>
      <c r="H25">
        <f>IF($B25=0,0,IF(H$3=TotalApuestas!H20,H$5,0))</f>
        <v>0</v>
      </c>
      <c r="I25">
        <f>IF($B25=0,0,IF(I$3=TotalApuestas!I20,I$5,0))</f>
        <v>0</v>
      </c>
      <c r="J25">
        <f>IF($B25=0,0,IF(AND(H$3=TotalApuestas!H20,Resultado!I$3=TotalApuestas!I20),Resultado!J$5+VLOOKUP(J$4&amp;"bonus",Aux!$W$1:$X$46,2,0),IF(J$3=TotalApuestas!J20,J$5,0)))</f>
        <v>0</v>
      </c>
      <c r="K25">
        <f>IF($B25=0,0,IF(K$3=TotalApuestas!K20,K$5,0))</f>
        <v>0</v>
      </c>
      <c r="L25">
        <f>IF($B25=0,0,IF(L$3=TotalApuestas!L20,L$5,0))</f>
        <v>0</v>
      </c>
      <c r="M25">
        <f>IF($B25=0,0,IF(AND(K$3=TotalApuestas!K20,Resultado!L$3=TotalApuestas!L20),Resultado!M$5+VLOOKUP(M$4&amp;"bonus",Aux!$W$1:$X$46,2,0),IF(M$3=TotalApuestas!M20,M$5,0)))</f>
        <v>0</v>
      </c>
      <c r="N25">
        <f>IF($B25=0,0,IF(N$3=TotalApuestas!N20,N$5,0))</f>
        <v>0</v>
      </c>
      <c r="O25">
        <f>IF($B25=0,0,IF(O$3=TotalApuestas!O20,O$5,0))</f>
        <v>0</v>
      </c>
      <c r="P25">
        <f>IF($B25=0,0,IF(AND(N$3=TotalApuestas!N20,Resultado!O$3=TotalApuestas!O20),Resultado!P$5+VLOOKUP(P$4&amp;"bonus",Aux!$W$1:$X$46,2,0),IF(P$3=TotalApuestas!P20,P$5,0)))</f>
        <v>0</v>
      </c>
      <c r="Q25">
        <f>IF($B25=0,0,IF(Q$3=TotalApuestas!Q20,Q$5,0))</f>
        <v>0</v>
      </c>
      <c r="R25">
        <f>IF($B25=0,0,IF(R$3=TotalApuestas!R20,R$5,0))</f>
        <v>0</v>
      </c>
      <c r="S25">
        <f>IF($B25=0,0,IF(AND(Q$3=TotalApuestas!Q20,Resultado!R$3=TotalApuestas!R20),Resultado!S$5+VLOOKUP(S$4&amp;"bonus",Aux!$W$1:$X$46,2,0),IF(S$3=TotalApuestas!S20,S$5,0)))</f>
        <v>0</v>
      </c>
      <c r="T25">
        <f>IF($B25=0,0,IF(T$3=TotalApuestas!T20,T$5,0))</f>
        <v>0</v>
      </c>
      <c r="U25">
        <f>IF($B25=0,0,IF(U$3=TotalApuestas!U20,U$5,0))</f>
        <v>0</v>
      </c>
      <c r="V25">
        <f>IF($B25=0,0,IF(AND(T$3=TotalApuestas!T20,Resultado!U$3=TotalApuestas!U20),Resultado!V$5+VLOOKUP(V$4&amp;"bonus",Aux!$W$1:$X$46,2,0),IF(V$3=TotalApuestas!V20,V$5,0)))</f>
        <v>0</v>
      </c>
      <c r="W25">
        <f>IF($B25=0,0,IF(W$3=TotalApuestas!W20,W$5,0))</f>
        <v>0</v>
      </c>
      <c r="X25">
        <f>IF($B25=0,0,IF(X$3=TotalApuestas!X20,X$5,0))</f>
        <v>0</v>
      </c>
      <c r="Y25">
        <f>IF($B25=0,0,IF(AND(W$3=TotalApuestas!W20,Resultado!X$3=TotalApuestas!X20),Resultado!Y$5+VLOOKUP(Y$4&amp;"bonus",Aux!$W$1:$X$46,2,0),IF(Y$3=TotalApuestas!Y20,Y$5,0)))</f>
        <v>0</v>
      </c>
      <c r="Z25">
        <f>IF($B25=0,0,IF(Z$3=TotalApuestas!Z20,Z$5,0))</f>
        <v>0</v>
      </c>
      <c r="AA25">
        <f>IF($B25=0,0,IF(AA$3=TotalApuestas!AA20,AA$5,0))</f>
        <v>0</v>
      </c>
      <c r="AB25">
        <f>IF($B25=0,0,IF(AND(Z$3=TotalApuestas!Z20,Resultado!AA$3=TotalApuestas!AA20),Resultado!AB$5+VLOOKUP(AB$4&amp;"bonus",Aux!$W$1:$X$46,2,0),IF(AB$3=TotalApuestas!AB20,AB$5,0)))</f>
        <v>0</v>
      </c>
      <c r="AC25">
        <f>IF($B25=0,0,IF(AC$3=TotalApuestas!AC20,AC$5,0))</f>
        <v>0</v>
      </c>
      <c r="AD25">
        <f>IF($B25=0,0,IF(AD$3=TotalApuestas!AD20,AD$5,0))</f>
        <v>0</v>
      </c>
      <c r="AE25">
        <f>IF($B25=0,0,IF(AND(AC$3=TotalApuestas!AC20,Resultado!AD$3=TotalApuestas!AD20),Resultado!AE$5+VLOOKUP(AE$4&amp;"bonus",Aux!$W$1:$X$46,2,0),IF(AE$3=TotalApuestas!AE20,AE$5,0)))</f>
        <v>0</v>
      </c>
      <c r="AF25">
        <f>IF($B25=0,0,IF(AF$3=TotalApuestas!AF20,AF$5,0))</f>
        <v>0</v>
      </c>
      <c r="AG25">
        <f>IF($B25=0,0,IF(AG$3=TotalApuestas!AG20,AG$5,0))</f>
        <v>0</v>
      </c>
      <c r="AH25">
        <f>IF($B25=0,0,IF(AND(AF$3=TotalApuestas!AF20,Resultado!AG$3=TotalApuestas!AG20),Resultado!AH$5+VLOOKUP(AH$4&amp;"bonus",Aux!$W$1:$X$46,2,0),IF(AH$3=TotalApuestas!AH20,AH$5,0)))</f>
        <v>0</v>
      </c>
      <c r="AI25">
        <f>IF($B25=0,0,IF(AI$3=TotalApuestas!AI20,AI$5,0))</f>
        <v>0</v>
      </c>
      <c r="AJ25">
        <f>IF($B25=0,0,IF(AJ$3=TotalApuestas!AJ20,AJ$5,0))</f>
        <v>0</v>
      </c>
      <c r="AK25">
        <f>IF($B25=0,0,IF(AND(AI$3=TotalApuestas!AI20,Resultado!AJ$3=TotalApuestas!AJ20),Resultado!AK$5+VLOOKUP(AK$4&amp;"bonus",Aux!$W$1:$X$46,2,0),IF(AK$3=TotalApuestas!AK20,AK$5,0)))</f>
        <v>0</v>
      </c>
      <c r="AL25">
        <f>IF($B25=0,0,IF(AL$3=TotalApuestas!AL20,AL$5,0))</f>
        <v>0</v>
      </c>
      <c r="AM25">
        <f>IF($B25=0,0,IF(AM$3=TotalApuestas!AM20,AM$5,0))</f>
        <v>0</v>
      </c>
      <c r="AN25">
        <f>IF($B25=0,0,IF(AND(AL$3=TotalApuestas!AL20,Resultado!AM$3=TotalApuestas!AM20),Resultado!AN$5+VLOOKUP(AN$4&amp;"bonus",Aux!$W$1:$X$46,2,0),IF(AN$3=TotalApuestas!AN20,AN$5,0)))</f>
        <v>0</v>
      </c>
      <c r="AO25">
        <f>IF($B25=0,0,IF(AO$3=TotalApuestas!AO20,AO$5,0))</f>
        <v>0</v>
      </c>
      <c r="AP25">
        <f>IF($B25=0,0,IF(AP$3=TotalApuestas!AP20,AP$5,0))</f>
        <v>0</v>
      </c>
      <c r="AQ25">
        <f>IF($B25=0,0,IF(AND(AO$3=TotalApuestas!AO20,Resultado!AP$3=TotalApuestas!AP20),Resultado!AQ$5+VLOOKUP(AQ$4&amp;"bonus",Aux!$W$1:$X$46,2,0),IF(AQ$3=TotalApuestas!AQ20,AQ$5,0)))</f>
        <v>0</v>
      </c>
      <c r="AR25">
        <f>IF($B25=0,0,IF(AR$3=TotalApuestas!AR20,AR$5,0))</f>
        <v>0</v>
      </c>
      <c r="AS25">
        <f>IF($B25=0,0,IF(AS$3=TotalApuestas!AS20,AS$5,0))</f>
        <v>0</v>
      </c>
      <c r="AT25">
        <f>IF($B25=0,0,IF(AND(AR$3=TotalApuestas!AR20,Resultado!AS$3=TotalApuestas!AS20),Resultado!AT$5+VLOOKUP(AT$4&amp;"bonus",Aux!$W$1:$X$46,2,0),IF(AT$3=TotalApuestas!AT20,AT$5,0)))</f>
        <v>0</v>
      </c>
      <c r="AU25">
        <f>IF($B25=0,0,IF(AU$3=TotalApuestas!AU20,AU$5,0))</f>
        <v>0</v>
      </c>
      <c r="AV25">
        <f>IF($B25=0,0,IF(AV$3=TotalApuestas!AV20,AV$5,0))</f>
        <v>0</v>
      </c>
      <c r="AW25">
        <f>IF($B25=0,0,IF(AND(AU$3=TotalApuestas!AU20,Resultado!AV$3=TotalApuestas!AV20),Resultado!AW$5+VLOOKUP(AW$4&amp;"bonus",Aux!$W$1:$X$46,2,0),IF(AW$3=TotalApuestas!AW20,AW$5,0)))</f>
        <v>0</v>
      </c>
      <c r="AX25">
        <f>IF($B25=0,0,IF(AX$3=TotalApuestas!AX20,AX$5,0))</f>
        <v>0</v>
      </c>
      <c r="AY25">
        <f>IF($B25=0,0,IF(AY$3=TotalApuestas!AY20,AY$5,0))</f>
        <v>0</v>
      </c>
      <c r="AZ25">
        <f>IF($B25=0,0,IF(AND(AX$3=TotalApuestas!AX20,Resultado!AY$3=TotalApuestas!AY20),Resultado!AZ$5+VLOOKUP(AZ$4&amp;"bonus",Aux!$W$1:$X$46,2,0),IF(AZ$3=TotalApuestas!AZ20,AZ$5,0)))</f>
        <v>0</v>
      </c>
      <c r="BA25">
        <f>IF($B25=0,0,IF(BA$3=TotalApuestas!BA20,BA$5,0))</f>
        <v>0</v>
      </c>
      <c r="BB25">
        <f>IF($B25=0,0,IF(BB$3=TotalApuestas!BB20,BB$5,0))</f>
        <v>0</v>
      </c>
      <c r="BC25">
        <f>IF($B25=0,0,IF(AND(BA$3=TotalApuestas!BA20,Resultado!BB$3=TotalApuestas!BB20),Resultado!BC$5+VLOOKUP(BC$4&amp;"bonus",Aux!$W$1:$X$46,2,0),IF(BC$3=TotalApuestas!BC20,BC$5,0)))</f>
        <v>0</v>
      </c>
      <c r="BD25">
        <f>IF($B25=0,0,IF(BD$3=TotalApuestas!BD20,BD$5,0))</f>
        <v>0</v>
      </c>
      <c r="BE25">
        <f>IF($B25=0,0,IF(BE$3=TotalApuestas!BE20,BE$5,0))</f>
        <v>0</v>
      </c>
      <c r="BF25">
        <f>IF($B25=0,0,IF(AND(BD$3=TotalApuestas!BD20,Resultado!BE$3=TotalApuestas!BE20),Resultado!BF$5+VLOOKUP(BF$4&amp;"bonus",Aux!$W$1:$X$46,2,0),IF(BF$3=TotalApuestas!BF20,BF$5,0)))</f>
        <v>0</v>
      </c>
      <c r="BG25">
        <f>IF($B25=0,0,IF(BG$3=TotalApuestas!BG20,BG$5,0))</f>
        <v>0</v>
      </c>
      <c r="BH25">
        <f>IF($B25=0,0,IF(BH$3=TotalApuestas!BH20,BH$5,0))</f>
        <v>0</v>
      </c>
      <c r="BI25">
        <f>IF($B25=0,0,IF(AND(BG$3=TotalApuestas!BG20,Resultado!BH$3=TotalApuestas!BH20),Resultado!BI$5+VLOOKUP(BI$4&amp;"bonus",Aux!$W$1:$X$46,2,0),IF(BI$3=TotalApuestas!BI20,BI$5,0)))</f>
        <v>0</v>
      </c>
      <c r="BJ25">
        <f>IF($B25=0,0,IF(BJ$3=TotalApuestas!BJ20,BJ$5,0))</f>
        <v>0</v>
      </c>
      <c r="BK25">
        <f>IF($B25=0,0,IF(BK$3=TotalApuestas!BK20,BK$5,0))</f>
        <v>0</v>
      </c>
      <c r="BL25">
        <f>IF($B25=0,0,IF(AND(BJ$3=TotalApuestas!BJ20,Resultado!BK$3=TotalApuestas!BK20),Resultado!BL$5+VLOOKUP(BL$4&amp;"bonus",Aux!$W$1:$X$46,2,0),IF(BL$3=TotalApuestas!BL20,BL$5,0)))</f>
        <v>0</v>
      </c>
      <c r="BM25">
        <f>IF($B25=0,0,IF(BM$3=TotalApuestas!BM20,BM$5,0))</f>
        <v>0</v>
      </c>
      <c r="BN25">
        <f>IF($B25=0,0,IF(BN$3=TotalApuestas!BN20,BN$5,0))</f>
        <v>0</v>
      </c>
      <c r="BO25">
        <f>IF($B25=0,0,IF(AND(BM$3=TotalApuestas!BM20,Resultado!BN$3=TotalApuestas!BN20),Resultado!BO$5+VLOOKUP(BO$4&amp;"bonus",Aux!$W$1:$X$46,2,0),IF(BO$3=TotalApuestas!BO20,BO$5,0)))</f>
        <v>0</v>
      </c>
      <c r="BP25">
        <f>IF($B25=0,0,IF(BP$3=TotalApuestas!BP20,BP$5,0))</f>
        <v>0</v>
      </c>
      <c r="BQ25">
        <f>IF($B25=0,0,IF(BQ$3=TotalApuestas!BQ20,BQ$5,0))</f>
        <v>0</v>
      </c>
      <c r="BR25">
        <f>IF($B25=0,0,IF(AND(BP$3=TotalApuestas!BP20,Resultado!BQ$3=TotalApuestas!BQ20),Resultado!BR$5+VLOOKUP(BR$4&amp;"bonus",Aux!$W$1:$X$46,2,0),IF(BR$3=TotalApuestas!BR20,BR$5,0)))</f>
        <v>0</v>
      </c>
      <c r="BS25">
        <f>IF($B25=0,0,IF(BS$3=TotalApuestas!BS20,BS$5,0))</f>
        <v>0</v>
      </c>
      <c r="BT25">
        <f>IF($B25=0,0,IF(BT$3=TotalApuestas!BT20,BT$5,0))</f>
        <v>0</v>
      </c>
      <c r="BU25">
        <f>IF($B25=0,0,IF(AND(BS$3=TotalApuestas!BS20,Resultado!BT$3=TotalApuestas!BT20),Resultado!BU$5+VLOOKUP(BU$4&amp;"bonus",Aux!$W$1:$X$46,2,0),IF(BU$3=TotalApuestas!BU20,BU$5,0)))</f>
        <v>0</v>
      </c>
      <c r="BV25">
        <f>IF($B25=0,0,IF(BV$3=TotalApuestas!BV20,BV$5,0))</f>
        <v>0</v>
      </c>
      <c r="BW25">
        <f>IF($B25=0,0,IF(BW$3=TotalApuestas!BW20,BW$5,0))</f>
        <v>0</v>
      </c>
      <c r="BX25">
        <f>IF($B25=0,0,IF(AND(BV$3=TotalApuestas!BV20,Resultado!BW$3=TotalApuestas!BW20),Resultado!BX$5+VLOOKUP(BX$4&amp;"bonus",Aux!$W$1:$X$46,2,0),IF(BX$3=TotalApuestas!BX20,BX$5,0)))</f>
        <v>0</v>
      </c>
      <c r="BY25">
        <f>IF($B25=0,0,IF(BY$3=TotalApuestas!BY20,BY$5,0))</f>
        <v>0</v>
      </c>
      <c r="BZ25">
        <f>IF($B25=0,0,IF(BZ$3=TotalApuestas!BZ20,BZ$5,0))</f>
        <v>0</v>
      </c>
      <c r="CA25">
        <f>IF($B25=0,0,IF(CA$3=TotalApuestas!CA20,CA$5,0))</f>
        <v>0</v>
      </c>
      <c r="CB25">
        <f>IF($B25=0,0,IF(CB$3=TotalApuestas!CB20,CB$5,0))</f>
        <v>0</v>
      </c>
      <c r="CC25">
        <f>IF($B25=0,0,IF(COUNTIF($CC$3:$CJ$3,TotalApuestas!CC20)=1,CC$5,0))</f>
        <v>0</v>
      </c>
      <c r="CD25">
        <f>IF($B25=0,0,IF(COUNTIF($CC$3:$CJ$3,TotalApuestas!CD20)=1,CD$5,0))</f>
        <v>0</v>
      </c>
      <c r="CE25">
        <f>IF($B25=0,0,IF(COUNTIF($CC$3:$CJ$3,TotalApuestas!CE20)=1,CE$5,0))</f>
        <v>0</v>
      </c>
      <c r="CF25">
        <f>IF($B25=0,0,IF(COUNTIF($CC$3:$CJ$3,TotalApuestas!CF20)=1,CF$5,0))</f>
        <v>0</v>
      </c>
      <c r="CG25">
        <f>IF($B25=0,0,IF(COUNTIF($CC$3:$CJ$3,TotalApuestas!CG20)=1,CG$5,0))</f>
        <v>0</v>
      </c>
      <c r="CH25">
        <f>IF($B25=0,0,IF(COUNTIF($CC$3:$CJ$3,TotalApuestas!CH20)=1,CH$5,0))</f>
        <v>0</v>
      </c>
      <c r="CI25">
        <f>IF($B25=0,0,IF(COUNTIF($CC$3:$CJ$3,TotalApuestas!CI20)=1,CI$5,0))</f>
        <v>0</v>
      </c>
      <c r="CJ25">
        <f>IF($B25=0,0,IF(COUNTIF($CC$3:$CJ$3,TotalApuestas!CJ20)=1,CJ$5,0))</f>
        <v>0</v>
      </c>
      <c r="CK25">
        <f>IF($B25=0,0,IF(COUNTIF($CK$3:$CN$3,TotalApuestas!CK20)=1,CK$5,0))</f>
        <v>0</v>
      </c>
      <c r="CL25">
        <f>IF($B25=0,0,IF(COUNTIF($CK$3:$CN$3,TotalApuestas!CL20)=1,CL$5,0))</f>
        <v>0</v>
      </c>
      <c r="CM25">
        <f>IF($B25=0,0,IF(COUNTIF($CK$3:$CN$3,TotalApuestas!CM20)=1,CM$5,0))</f>
        <v>0</v>
      </c>
      <c r="CN25">
        <f>IF($B25=0,0,IF(COUNTIF($CK$3:$CN$3,TotalApuestas!CN20)=1,CN$5,0))</f>
        <v>0</v>
      </c>
      <c r="CO25">
        <f>IF($B25=0,0,IF(COUNTIF($CO$3:$CP$3,TotalApuestas!CO20)=1,CO$5,0))</f>
        <v>0</v>
      </c>
      <c r="CP25">
        <f>IF($B25=0,0,IF(COUNTIF($CO$3:$CP$3,TotalApuestas!CP20)=1,CP$5,0))</f>
        <v>0</v>
      </c>
      <c r="CQ25">
        <f>IF($B25=0,0,IF(CQ$3=TotalApuestas!CQ20,CQ$5,0))</f>
        <v>0</v>
      </c>
      <c r="CR25">
        <f>IF($B25=0,0,IF(CR$3=TotalApuestas!CR20,CR$5,0))</f>
        <v>0</v>
      </c>
      <c r="CS25">
        <f>IF($B25=0,0,IF(CS$3=TotalApuestas!CS20,CS$5,0))</f>
        <v>0</v>
      </c>
      <c r="CT25">
        <f>IF($B25=0,0,IF(AND(CR$3=TotalApuestas!CR20,Resultado!CS$3=TotalApuestas!CS20),Resultado!CT$5+VLOOKUP(CT$4&amp;"bonus",Aux!$W$1:$X$46,2,0),IF(CT$3=TotalApuestas!CT20,CT$5,0)))</f>
        <v>0</v>
      </c>
      <c r="CU25">
        <f>IF($B25=0,0,IF(CU$3=TotalApuestas!CU20,CU$5,0))</f>
        <v>0</v>
      </c>
      <c r="CV25">
        <f>IF($B25=0,0,IF(CV$3=TotalApuestas!CV20,CV$5,0))</f>
        <v>0</v>
      </c>
      <c r="CW25">
        <f>IF($B25=0,0,IF(AND(CU$3=TotalApuestas!CU20,Resultado!CV$3=TotalApuestas!CV20),Resultado!CW$5+VLOOKUP(CW$4&amp;"bonus",Aux!$W$1:$X$46,2,0),IF(CW$3=TotalApuestas!CW20,CW$5,0)))</f>
        <v>0</v>
      </c>
      <c r="CX25">
        <f>IF($B25=0,0,IF(CX$3=TotalApuestas!CX20,CX$5,0))</f>
        <v>0</v>
      </c>
      <c r="CY25">
        <f>IF($B25=0,0,IF(CY$3=TotalApuestas!CY20,CY$5,0))</f>
        <v>0</v>
      </c>
      <c r="CZ25">
        <f>IF($B25=0,0,IF(AND(CX$3=TotalApuestas!CX20,Resultado!CY$3=TotalApuestas!CY20),Resultado!CZ$5+VLOOKUP(CZ$4&amp;"bonus",Aux!$W$1:$X$46,2,0),IF(CZ$3=TotalApuestas!CZ20,CZ$5,0)))</f>
        <v>0</v>
      </c>
      <c r="DA25">
        <f>IF($B25=0,0,IF(DA$3=TotalApuestas!DA20,DA$5,0))</f>
        <v>0</v>
      </c>
      <c r="DB25">
        <f>IF($B25=0,0,IF(DB$3=TotalApuestas!DB20,DB$5,0))</f>
        <v>0</v>
      </c>
      <c r="DC25">
        <f>IF($B25=0,0,IF(AND(DA$3=TotalApuestas!DA20,Resultado!DB$3=TotalApuestas!DB20),Resultado!DC$5+VLOOKUP(DC$4&amp;"bonus",Aux!$W$1:$X$46,2,0),IF(DC$3=TotalApuestas!DC20,DC$5,0)))</f>
        <v>0</v>
      </c>
      <c r="DD25">
        <f>IF($B25=0,0,IF(DD$3=TotalApuestas!DD20,DD$5,0))</f>
        <v>0</v>
      </c>
      <c r="DE25">
        <f>IF($B25=0,0,IF(DE$3=TotalApuestas!DE20,DE$5,0))</f>
        <v>0</v>
      </c>
      <c r="DF25">
        <f>IF($B25=0,0,IF(AND(DD$3=TotalApuestas!DD20,Resultado!DE$3=TotalApuestas!DE20),Resultado!DF$5+VLOOKUP(DF$4&amp;"bonus",Aux!$W$1:$X$46,2,0),IF(DF$3=TotalApuestas!DF20,DF$5,0)))</f>
        <v>0</v>
      </c>
      <c r="DG25">
        <f>IF($B25=0,0,IF(DG$3=TotalApuestas!DG20,DG$5,0))</f>
        <v>0</v>
      </c>
      <c r="DH25">
        <f>IF($B25=0,0,IF(DH$3=TotalApuestas!DH20,DH$5,0))</f>
        <v>0</v>
      </c>
      <c r="DI25">
        <f>IF($B25=0,0,IF(AND(DG$3=TotalApuestas!DG20,Resultado!DH$3=TotalApuestas!DH20),Resultado!DI$5+VLOOKUP(DI$4&amp;"bonus",Aux!$W$1:$X$46,2,0),IF(DI$3=TotalApuestas!DI20,DI$5,0)))</f>
        <v>0</v>
      </c>
      <c r="DJ25">
        <f>IF($B25=0,0,IF(DJ$3=TotalApuestas!DJ20,DJ$5,0))</f>
        <v>0</v>
      </c>
      <c r="DK25">
        <f>IF($B25=0,0,IF(DK$3=TotalApuestas!DK20,DK$5,0))</f>
        <v>0</v>
      </c>
      <c r="DL25">
        <f>IF($B25=0,0,IF(AND(DJ$3=TotalApuestas!DJ20,Resultado!DK$3=TotalApuestas!DK20),Resultado!DL$5+VLOOKUP(DL$4&amp;"bonus",Aux!$W$1:$X$46,2,0),IF(DL$3=TotalApuestas!DL20,DL$5,0)))</f>
        <v>0</v>
      </c>
      <c r="DM25">
        <f>IF($B25=0,0,IF(DM$3=TotalApuestas!DM20,DM$5,0))</f>
        <v>0</v>
      </c>
      <c r="DN25">
        <f>IF($B25=0,0,IF(DN$3=TotalApuestas!DN20,DN$5,0))</f>
        <v>0</v>
      </c>
      <c r="DO25">
        <f>IF($B25=0,0,IF(AND(DM$3=TotalApuestas!DM20,Resultado!DN$3=TotalApuestas!DN20),Resultado!DO$5+VLOOKUP(DO$4&amp;"bonus",Aux!$W$1:$X$46,2,0),IF(DO$3=TotalApuestas!DO20,DO$5,0)))</f>
        <v>0</v>
      </c>
    </row>
    <row r="26" spans="2:119" x14ac:dyDescent="0.25">
      <c r="B26">
        <f>+TotalApuestas!B21</f>
        <v>0</v>
      </c>
      <c r="E26">
        <f>IF($B26=0,0,IF(E$3=TotalApuestas!E21,E$5,0))</f>
        <v>0</v>
      </c>
      <c r="F26">
        <f>IF($B26=0,0,IF(F$3=TotalApuestas!F21,F$5,0))</f>
        <v>0</v>
      </c>
      <c r="G26">
        <f>IF($B26=0,0,IF(AND(E$3=TotalApuestas!E21,Resultado!F$3=TotalApuestas!F21),Resultado!G$5+VLOOKUP(G$4&amp;"bonus",Aux!$W$1:$X$46,2,0),IF(G$3=TotalApuestas!G21,G$5,0)))</f>
        <v>0</v>
      </c>
      <c r="H26">
        <f>IF($B26=0,0,IF(H$3=TotalApuestas!H21,H$5,0))</f>
        <v>0</v>
      </c>
      <c r="I26">
        <f>IF($B26=0,0,IF(I$3=TotalApuestas!I21,I$5,0))</f>
        <v>0</v>
      </c>
      <c r="J26">
        <f>IF($B26=0,0,IF(AND(H$3=TotalApuestas!H21,Resultado!I$3=TotalApuestas!I21),Resultado!J$5+VLOOKUP(J$4&amp;"bonus",Aux!$W$1:$X$46,2,0),IF(J$3=TotalApuestas!J21,J$5,0)))</f>
        <v>0</v>
      </c>
      <c r="K26">
        <f>IF($B26=0,0,IF(K$3=TotalApuestas!K21,K$5,0))</f>
        <v>0</v>
      </c>
      <c r="L26">
        <f>IF($B26=0,0,IF(L$3=TotalApuestas!L21,L$5,0))</f>
        <v>0</v>
      </c>
      <c r="M26">
        <f>IF($B26=0,0,IF(AND(K$3=TotalApuestas!K21,Resultado!L$3=TotalApuestas!L21),Resultado!M$5+VLOOKUP(M$4&amp;"bonus",Aux!$W$1:$X$46,2,0),IF(M$3=TotalApuestas!M21,M$5,0)))</f>
        <v>0</v>
      </c>
      <c r="N26">
        <f>IF($B26=0,0,IF(N$3=TotalApuestas!N21,N$5,0))</f>
        <v>0</v>
      </c>
      <c r="O26">
        <f>IF($B26=0,0,IF(O$3=TotalApuestas!O21,O$5,0))</f>
        <v>0</v>
      </c>
      <c r="P26">
        <f>IF($B26=0,0,IF(AND(N$3=TotalApuestas!N21,Resultado!O$3=TotalApuestas!O21),Resultado!P$5+VLOOKUP(P$4&amp;"bonus",Aux!$W$1:$X$46,2,0),IF(P$3=TotalApuestas!P21,P$5,0)))</f>
        <v>0</v>
      </c>
      <c r="Q26">
        <f>IF($B26=0,0,IF(Q$3=TotalApuestas!Q21,Q$5,0))</f>
        <v>0</v>
      </c>
      <c r="R26">
        <f>IF($B26=0,0,IF(R$3=TotalApuestas!R21,R$5,0))</f>
        <v>0</v>
      </c>
      <c r="S26">
        <f>IF($B26=0,0,IF(AND(Q$3=TotalApuestas!Q21,Resultado!R$3=TotalApuestas!R21),Resultado!S$5+VLOOKUP(S$4&amp;"bonus",Aux!$W$1:$X$46,2,0),IF(S$3=TotalApuestas!S21,S$5,0)))</f>
        <v>0</v>
      </c>
      <c r="T26">
        <f>IF($B26=0,0,IF(T$3=TotalApuestas!T21,T$5,0))</f>
        <v>0</v>
      </c>
      <c r="U26">
        <f>IF($B26=0,0,IF(U$3=TotalApuestas!U21,U$5,0))</f>
        <v>0</v>
      </c>
      <c r="V26">
        <f>IF($B26=0,0,IF(AND(T$3=TotalApuestas!T21,Resultado!U$3=TotalApuestas!U21),Resultado!V$5+VLOOKUP(V$4&amp;"bonus",Aux!$W$1:$X$46,2,0),IF(V$3=TotalApuestas!V21,V$5,0)))</f>
        <v>0</v>
      </c>
      <c r="W26">
        <f>IF($B26=0,0,IF(W$3=TotalApuestas!W21,W$5,0))</f>
        <v>0</v>
      </c>
      <c r="X26">
        <f>IF($B26=0,0,IF(X$3=TotalApuestas!X21,X$5,0))</f>
        <v>0</v>
      </c>
      <c r="Y26">
        <f>IF($B26=0,0,IF(AND(W$3=TotalApuestas!W21,Resultado!X$3=TotalApuestas!X21),Resultado!Y$5+VLOOKUP(Y$4&amp;"bonus",Aux!$W$1:$X$46,2,0),IF(Y$3=TotalApuestas!Y21,Y$5,0)))</f>
        <v>0</v>
      </c>
      <c r="Z26">
        <f>IF($B26=0,0,IF(Z$3=TotalApuestas!Z21,Z$5,0))</f>
        <v>0</v>
      </c>
      <c r="AA26">
        <f>IF($B26=0,0,IF(AA$3=TotalApuestas!AA21,AA$5,0))</f>
        <v>0</v>
      </c>
      <c r="AB26">
        <f>IF($B26=0,0,IF(AND(Z$3=TotalApuestas!Z21,Resultado!AA$3=TotalApuestas!AA21),Resultado!AB$5+VLOOKUP(AB$4&amp;"bonus",Aux!$W$1:$X$46,2,0),IF(AB$3=TotalApuestas!AB21,AB$5,0)))</f>
        <v>0</v>
      </c>
      <c r="AC26">
        <f>IF($B26=0,0,IF(AC$3=TotalApuestas!AC21,AC$5,0))</f>
        <v>0</v>
      </c>
      <c r="AD26">
        <f>IF($B26=0,0,IF(AD$3=TotalApuestas!AD21,AD$5,0))</f>
        <v>0</v>
      </c>
      <c r="AE26">
        <f>IF($B26=0,0,IF(AND(AC$3=TotalApuestas!AC21,Resultado!AD$3=TotalApuestas!AD21),Resultado!AE$5+VLOOKUP(AE$4&amp;"bonus",Aux!$W$1:$X$46,2,0),IF(AE$3=TotalApuestas!AE21,AE$5,0)))</f>
        <v>0</v>
      </c>
      <c r="AF26">
        <f>IF($B26=0,0,IF(AF$3=TotalApuestas!AF21,AF$5,0))</f>
        <v>0</v>
      </c>
      <c r="AG26">
        <f>IF($B26=0,0,IF(AG$3=TotalApuestas!AG21,AG$5,0))</f>
        <v>0</v>
      </c>
      <c r="AH26">
        <f>IF($B26=0,0,IF(AND(AF$3=TotalApuestas!AF21,Resultado!AG$3=TotalApuestas!AG21),Resultado!AH$5+VLOOKUP(AH$4&amp;"bonus",Aux!$W$1:$X$46,2,0),IF(AH$3=TotalApuestas!AH21,AH$5,0)))</f>
        <v>0</v>
      </c>
      <c r="AI26">
        <f>IF($B26=0,0,IF(AI$3=TotalApuestas!AI21,AI$5,0))</f>
        <v>0</v>
      </c>
      <c r="AJ26">
        <f>IF($B26=0,0,IF(AJ$3=TotalApuestas!AJ21,AJ$5,0))</f>
        <v>0</v>
      </c>
      <c r="AK26">
        <f>IF($B26=0,0,IF(AND(AI$3=TotalApuestas!AI21,Resultado!AJ$3=TotalApuestas!AJ21),Resultado!AK$5+VLOOKUP(AK$4&amp;"bonus",Aux!$W$1:$X$46,2,0),IF(AK$3=TotalApuestas!AK21,AK$5,0)))</f>
        <v>0</v>
      </c>
      <c r="AL26">
        <f>IF($B26=0,0,IF(AL$3=TotalApuestas!AL21,AL$5,0))</f>
        <v>0</v>
      </c>
      <c r="AM26">
        <f>IF($B26=0,0,IF(AM$3=TotalApuestas!AM21,AM$5,0))</f>
        <v>0</v>
      </c>
      <c r="AN26">
        <f>IF($B26=0,0,IF(AND(AL$3=TotalApuestas!AL21,Resultado!AM$3=TotalApuestas!AM21),Resultado!AN$5+VLOOKUP(AN$4&amp;"bonus",Aux!$W$1:$X$46,2,0),IF(AN$3=TotalApuestas!AN21,AN$5,0)))</f>
        <v>0</v>
      </c>
      <c r="AO26">
        <f>IF($B26=0,0,IF(AO$3=TotalApuestas!AO21,AO$5,0))</f>
        <v>0</v>
      </c>
      <c r="AP26">
        <f>IF($B26=0,0,IF(AP$3=TotalApuestas!AP21,AP$5,0))</f>
        <v>0</v>
      </c>
      <c r="AQ26">
        <f>IF($B26=0,0,IF(AND(AO$3=TotalApuestas!AO21,Resultado!AP$3=TotalApuestas!AP21),Resultado!AQ$5+VLOOKUP(AQ$4&amp;"bonus",Aux!$W$1:$X$46,2,0),IF(AQ$3=TotalApuestas!AQ21,AQ$5,0)))</f>
        <v>0</v>
      </c>
      <c r="AR26">
        <f>IF($B26=0,0,IF(AR$3=TotalApuestas!AR21,AR$5,0))</f>
        <v>0</v>
      </c>
      <c r="AS26">
        <f>IF($B26=0,0,IF(AS$3=TotalApuestas!AS21,AS$5,0))</f>
        <v>0</v>
      </c>
      <c r="AT26">
        <f>IF($B26=0,0,IF(AND(AR$3=TotalApuestas!AR21,Resultado!AS$3=TotalApuestas!AS21),Resultado!AT$5+VLOOKUP(AT$4&amp;"bonus",Aux!$W$1:$X$46,2,0),IF(AT$3=TotalApuestas!AT21,AT$5,0)))</f>
        <v>0</v>
      </c>
      <c r="AU26">
        <f>IF($B26=0,0,IF(AU$3=TotalApuestas!AU21,AU$5,0))</f>
        <v>0</v>
      </c>
      <c r="AV26">
        <f>IF($B26=0,0,IF(AV$3=TotalApuestas!AV21,AV$5,0))</f>
        <v>0</v>
      </c>
      <c r="AW26">
        <f>IF($B26=0,0,IF(AND(AU$3=TotalApuestas!AU21,Resultado!AV$3=TotalApuestas!AV21),Resultado!AW$5+VLOOKUP(AW$4&amp;"bonus",Aux!$W$1:$X$46,2,0),IF(AW$3=TotalApuestas!AW21,AW$5,0)))</f>
        <v>0</v>
      </c>
      <c r="AX26">
        <f>IF($B26=0,0,IF(AX$3=TotalApuestas!AX21,AX$5,0))</f>
        <v>0</v>
      </c>
      <c r="AY26">
        <f>IF($B26=0,0,IF(AY$3=TotalApuestas!AY21,AY$5,0))</f>
        <v>0</v>
      </c>
      <c r="AZ26">
        <f>IF($B26=0,0,IF(AND(AX$3=TotalApuestas!AX21,Resultado!AY$3=TotalApuestas!AY21),Resultado!AZ$5+VLOOKUP(AZ$4&amp;"bonus",Aux!$W$1:$X$46,2,0),IF(AZ$3=TotalApuestas!AZ21,AZ$5,0)))</f>
        <v>0</v>
      </c>
      <c r="BA26">
        <f>IF($B26=0,0,IF(BA$3=TotalApuestas!BA21,BA$5,0))</f>
        <v>0</v>
      </c>
      <c r="BB26">
        <f>IF($B26=0,0,IF(BB$3=TotalApuestas!BB21,BB$5,0))</f>
        <v>0</v>
      </c>
      <c r="BC26">
        <f>IF($B26=0,0,IF(AND(BA$3=TotalApuestas!BA21,Resultado!BB$3=TotalApuestas!BB21),Resultado!BC$5+VLOOKUP(BC$4&amp;"bonus",Aux!$W$1:$X$46,2,0),IF(BC$3=TotalApuestas!BC21,BC$5,0)))</f>
        <v>0</v>
      </c>
      <c r="BD26">
        <f>IF($B26=0,0,IF(BD$3=TotalApuestas!BD21,BD$5,0))</f>
        <v>0</v>
      </c>
      <c r="BE26">
        <f>IF($B26=0,0,IF(BE$3=TotalApuestas!BE21,BE$5,0))</f>
        <v>0</v>
      </c>
      <c r="BF26">
        <f>IF($B26=0,0,IF(AND(BD$3=TotalApuestas!BD21,Resultado!BE$3=TotalApuestas!BE21),Resultado!BF$5+VLOOKUP(BF$4&amp;"bonus",Aux!$W$1:$X$46,2,0),IF(BF$3=TotalApuestas!BF21,BF$5,0)))</f>
        <v>0</v>
      </c>
      <c r="BG26">
        <f>IF($B26=0,0,IF(BG$3=TotalApuestas!BG21,BG$5,0))</f>
        <v>0</v>
      </c>
      <c r="BH26">
        <f>IF($B26=0,0,IF(BH$3=TotalApuestas!BH21,BH$5,0))</f>
        <v>0</v>
      </c>
      <c r="BI26">
        <f>IF($B26=0,0,IF(AND(BG$3=TotalApuestas!BG21,Resultado!BH$3=TotalApuestas!BH21),Resultado!BI$5+VLOOKUP(BI$4&amp;"bonus",Aux!$W$1:$X$46,2,0),IF(BI$3=TotalApuestas!BI21,BI$5,0)))</f>
        <v>0</v>
      </c>
      <c r="BJ26">
        <f>IF($B26=0,0,IF(BJ$3=TotalApuestas!BJ21,BJ$5,0))</f>
        <v>0</v>
      </c>
      <c r="BK26">
        <f>IF($B26=0,0,IF(BK$3=TotalApuestas!BK21,BK$5,0))</f>
        <v>0</v>
      </c>
      <c r="BL26">
        <f>IF($B26=0,0,IF(AND(BJ$3=TotalApuestas!BJ21,Resultado!BK$3=TotalApuestas!BK21),Resultado!BL$5+VLOOKUP(BL$4&amp;"bonus",Aux!$W$1:$X$46,2,0),IF(BL$3=TotalApuestas!BL21,BL$5,0)))</f>
        <v>0</v>
      </c>
      <c r="BM26">
        <f>IF($B26=0,0,IF(BM$3=TotalApuestas!BM21,BM$5,0))</f>
        <v>0</v>
      </c>
      <c r="BN26">
        <f>IF($B26=0,0,IF(BN$3=TotalApuestas!BN21,BN$5,0))</f>
        <v>0</v>
      </c>
      <c r="BO26">
        <f>IF($B26=0,0,IF(AND(BM$3=TotalApuestas!BM21,Resultado!BN$3=TotalApuestas!BN21),Resultado!BO$5+VLOOKUP(BO$4&amp;"bonus",Aux!$W$1:$X$46,2,0),IF(BO$3=TotalApuestas!BO21,BO$5,0)))</f>
        <v>0</v>
      </c>
      <c r="BP26">
        <f>IF($B26=0,0,IF(BP$3=TotalApuestas!BP21,BP$5,0))</f>
        <v>0</v>
      </c>
      <c r="BQ26">
        <f>IF($B26=0,0,IF(BQ$3=TotalApuestas!BQ21,BQ$5,0))</f>
        <v>0</v>
      </c>
      <c r="BR26">
        <f>IF($B26=0,0,IF(AND(BP$3=TotalApuestas!BP21,Resultado!BQ$3=TotalApuestas!BQ21),Resultado!BR$5+VLOOKUP(BR$4&amp;"bonus",Aux!$W$1:$X$46,2,0),IF(BR$3=TotalApuestas!BR21,BR$5,0)))</f>
        <v>0</v>
      </c>
      <c r="BS26">
        <f>IF($B26=0,0,IF(BS$3=TotalApuestas!BS21,BS$5,0))</f>
        <v>0</v>
      </c>
      <c r="BT26">
        <f>IF($B26=0,0,IF(BT$3=TotalApuestas!BT21,BT$5,0))</f>
        <v>0</v>
      </c>
      <c r="BU26">
        <f>IF($B26=0,0,IF(AND(BS$3=TotalApuestas!BS21,Resultado!BT$3=TotalApuestas!BT21),Resultado!BU$5+VLOOKUP(BU$4&amp;"bonus",Aux!$W$1:$X$46,2,0),IF(BU$3=TotalApuestas!BU21,BU$5,0)))</f>
        <v>0</v>
      </c>
      <c r="BV26">
        <f>IF($B26=0,0,IF(BV$3=TotalApuestas!BV21,BV$5,0))</f>
        <v>0</v>
      </c>
      <c r="BW26">
        <f>IF($B26=0,0,IF(BW$3=TotalApuestas!BW21,BW$5,0))</f>
        <v>0</v>
      </c>
      <c r="BX26">
        <f>IF($B26=0,0,IF(AND(BV$3=TotalApuestas!BV21,Resultado!BW$3=TotalApuestas!BW21),Resultado!BX$5+VLOOKUP(BX$4&amp;"bonus",Aux!$W$1:$X$46,2,0),IF(BX$3=TotalApuestas!BX21,BX$5,0)))</f>
        <v>0</v>
      </c>
      <c r="BY26">
        <f>IF($B26=0,0,IF(BY$3=TotalApuestas!BY21,BY$5,0))</f>
        <v>0</v>
      </c>
      <c r="BZ26">
        <f>IF($B26=0,0,IF(BZ$3=TotalApuestas!BZ21,BZ$5,0))</f>
        <v>0</v>
      </c>
      <c r="CA26">
        <f>IF($B26=0,0,IF(CA$3=TotalApuestas!CA21,CA$5,0))</f>
        <v>0</v>
      </c>
      <c r="CB26">
        <f>IF($B26=0,0,IF(CB$3=TotalApuestas!CB21,CB$5,0))</f>
        <v>0</v>
      </c>
      <c r="CC26">
        <f>IF($B26=0,0,IF(COUNTIF($CC$3:$CJ$3,TotalApuestas!CC21)=1,CC$5,0))</f>
        <v>0</v>
      </c>
      <c r="CD26">
        <f>IF($B26=0,0,IF(COUNTIF($CC$3:$CJ$3,TotalApuestas!CD21)=1,CD$5,0))</f>
        <v>0</v>
      </c>
      <c r="CE26">
        <f>IF($B26=0,0,IF(COUNTIF($CC$3:$CJ$3,TotalApuestas!CE21)=1,CE$5,0))</f>
        <v>0</v>
      </c>
      <c r="CF26">
        <f>IF($B26=0,0,IF(COUNTIF($CC$3:$CJ$3,TotalApuestas!CF21)=1,CF$5,0))</f>
        <v>0</v>
      </c>
      <c r="CG26">
        <f>IF($B26=0,0,IF(COUNTIF($CC$3:$CJ$3,TotalApuestas!CG21)=1,CG$5,0))</f>
        <v>0</v>
      </c>
      <c r="CH26">
        <f>IF($B26=0,0,IF(COUNTIF($CC$3:$CJ$3,TotalApuestas!CH21)=1,CH$5,0))</f>
        <v>0</v>
      </c>
      <c r="CI26">
        <f>IF($B26=0,0,IF(COUNTIF($CC$3:$CJ$3,TotalApuestas!CI21)=1,CI$5,0))</f>
        <v>0</v>
      </c>
      <c r="CJ26">
        <f>IF($B26=0,0,IF(COUNTIF($CC$3:$CJ$3,TotalApuestas!CJ21)=1,CJ$5,0))</f>
        <v>0</v>
      </c>
      <c r="CK26">
        <f>IF($B26=0,0,IF(COUNTIF($CK$3:$CN$3,TotalApuestas!CK21)=1,CK$5,0))</f>
        <v>0</v>
      </c>
      <c r="CL26">
        <f>IF($B26=0,0,IF(COUNTIF($CK$3:$CN$3,TotalApuestas!CL21)=1,CL$5,0))</f>
        <v>0</v>
      </c>
      <c r="CM26">
        <f>IF($B26=0,0,IF(COUNTIF($CK$3:$CN$3,TotalApuestas!CM21)=1,CM$5,0))</f>
        <v>0</v>
      </c>
      <c r="CN26">
        <f>IF($B26=0,0,IF(COUNTIF($CK$3:$CN$3,TotalApuestas!CN21)=1,CN$5,0))</f>
        <v>0</v>
      </c>
      <c r="CO26">
        <f>IF($B26=0,0,IF(COUNTIF($CO$3:$CP$3,TotalApuestas!CO21)=1,CO$5,0))</f>
        <v>0</v>
      </c>
      <c r="CP26">
        <f>IF($B26=0,0,IF(COUNTIF($CO$3:$CP$3,TotalApuestas!CP21)=1,CP$5,0))</f>
        <v>0</v>
      </c>
      <c r="CQ26">
        <f>IF($B26=0,0,IF(CQ$3=TotalApuestas!CQ21,CQ$5,0))</f>
        <v>0</v>
      </c>
      <c r="CR26">
        <f>IF($B26=0,0,IF(CR$3=TotalApuestas!CR21,CR$5,0))</f>
        <v>0</v>
      </c>
      <c r="CS26">
        <f>IF($B26=0,0,IF(CS$3=TotalApuestas!CS21,CS$5,0))</f>
        <v>0</v>
      </c>
      <c r="CT26">
        <f>IF($B26=0,0,IF(AND(CR$3=TotalApuestas!CR21,Resultado!CS$3=TotalApuestas!CS21),Resultado!CT$5+VLOOKUP(CT$4&amp;"bonus",Aux!$W$1:$X$46,2,0),IF(CT$3=TotalApuestas!CT21,CT$5,0)))</f>
        <v>0</v>
      </c>
      <c r="CU26">
        <f>IF($B26=0,0,IF(CU$3=TotalApuestas!CU21,CU$5,0))</f>
        <v>0</v>
      </c>
      <c r="CV26">
        <f>IF($B26=0,0,IF(CV$3=TotalApuestas!CV21,CV$5,0))</f>
        <v>0</v>
      </c>
      <c r="CW26">
        <f>IF($B26=0,0,IF(AND(CU$3=TotalApuestas!CU21,Resultado!CV$3=TotalApuestas!CV21),Resultado!CW$5+VLOOKUP(CW$4&amp;"bonus",Aux!$W$1:$X$46,2,0),IF(CW$3=TotalApuestas!CW21,CW$5,0)))</f>
        <v>0</v>
      </c>
      <c r="CX26">
        <f>IF($B26=0,0,IF(CX$3=TotalApuestas!CX21,CX$5,0))</f>
        <v>0</v>
      </c>
      <c r="CY26">
        <f>IF($B26=0,0,IF(CY$3=TotalApuestas!CY21,CY$5,0))</f>
        <v>0</v>
      </c>
      <c r="CZ26">
        <f>IF($B26=0,0,IF(AND(CX$3=TotalApuestas!CX21,Resultado!CY$3=TotalApuestas!CY21),Resultado!CZ$5+VLOOKUP(CZ$4&amp;"bonus",Aux!$W$1:$X$46,2,0),IF(CZ$3=TotalApuestas!CZ21,CZ$5,0)))</f>
        <v>0</v>
      </c>
      <c r="DA26">
        <f>IF($B26=0,0,IF(DA$3=TotalApuestas!DA21,DA$5,0))</f>
        <v>0</v>
      </c>
      <c r="DB26">
        <f>IF($B26=0,0,IF(DB$3=TotalApuestas!DB21,DB$5,0))</f>
        <v>0</v>
      </c>
      <c r="DC26">
        <f>IF($B26=0,0,IF(AND(DA$3=TotalApuestas!DA21,Resultado!DB$3=TotalApuestas!DB21),Resultado!DC$5+VLOOKUP(DC$4&amp;"bonus",Aux!$W$1:$X$46,2,0),IF(DC$3=TotalApuestas!DC21,DC$5,0)))</f>
        <v>0</v>
      </c>
      <c r="DD26">
        <f>IF($B26=0,0,IF(DD$3=TotalApuestas!DD21,DD$5,0))</f>
        <v>0</v>
      </c>
      <c r="DE26">
        <f>IF($B26=0,0,IF(DE$3=TotalApuestas!DE21,DE$5,0))</f>
        <v>0</v>
      </c>
      <c r="DF26">
        <f>IF($B26=0,0,IF(AND(DD$3=TotalApuestas!DD21,Resultado!DE$3=TotalApuestas!DE21),Resultado!DF$5+VLOOKUP(DF$4&amp;"bonus",Aux!$W$1:$X$46,2,0),IF(DF$3=TotalApuestas!DF21,DF$5,0)))</f>
        <v>0</v>
      </c>
      <c r="DG26">
        <f>IF($B26=0,0,IF(DG$3=TotalApuestas!DG21,DG$5,0))</f>
        <v>0</v>
      </c>
      <c r="DH26">
        <f>IF($B26=0,0,IF(DH$3=TotalApuestas!DH21,DH$5,0))</f>
        <v>0</v>
      </c>
      <c r="DI26">
        <f>IF($B26=0,0,IF(AND(DG$3=TotalApuestas!DG21,Resultado!DH$3=TotalApuestas!DH21),Resultado!DI$5+VLOOKUP(DI$4&amp;"bonus",Aux!$W$1:$X$46,2,0),IF(DI$3=TotalApuestas!DI21,DI$5,0)))</f>
        <v>0</v>
      </c>
      <c r="DJ26">
        <f>IF($B26=0,0,IF(DJ$3=TotalApuestas!DJ21,DJ$5,0))</f>
        <v>0</v>
      </c>
      <c r="DK26">
        <f>IF($B26=0,0,IF(DK$3=TotalApuestas!DK21,DK$5,0))</f>
        <v>0</v>
      </c>
      <c r="DL26">
        <f>IF($B26=0,0,IF(AND(DJ$3=TotalApuestas!DJ21,Resultado!DK$3=TotalApuestas!DK21),Resultado!DL$5+VLOOKUP(DL$4&amp;"bonus",Aux!$W$1:$X$46,2,0),IF(DL$3=TotalApuestas!DL21,DL$5,0)))</f>
        <v>0</v>
      </c>
      <c r="DM26">
        <f>IF($B26=0,0,IF(DM$3=TotalApuestas!DM21,DM$5,0))</f>
        <v>0</v>
      </c>
      <c r="DN26">
        <f>IF($B26=0,0,IF(DN$3=TotalApuestas!DN21,DN$5,0))</f>
        <v>0</v>
      </c>
      <c r="DO26">
        <f>IF($B26=0,0,IF(AND(DM$3=TotalApuestas!DM21,Resultado!DN$3=TotalApuestas!DN21),Resultado!DO$5+VLOOKUP(DO$4&amp;"bonus",Aux!$W$1:$X$46,2,0),IF(DO$3=TotalApuestas!DO21,DO$5,0)))</f>
        <v>0</v>
      </c>
    </row>
    <row r="27" spans="2:119" x14ac:dyDescent="0.25">
      <c r="B27">
        <f>+TotalApuestas!B22</f>
        <v>0</v>
      </c>
      <c r="E27">
        <f>IF($B27=0,0,IF(E$3=TotalApuestas!E22,E$5,0))</f>
        <v>0</v>
      </c>
      <c r="F27">
        <f>IF($B27=0,0,IF(F$3=TotalApuestas!F22,F$5,0))</f>
        <v>0</v>
      </c>
      <c r="G27">
        <f>IF($B27=0,0,IF(AND(E$3=TotalApuestas!E22,Resultado!F$3=TotalApuestas!F22),Resultado!G$5+VLOOKUP(G$4&amp;"bonus",Aux!$W$1:$X$46,2,0),IF(G$3=TotalApuestas!G22,G$5,0)))</f>
        <v>0</v>
      </c>
      <c r="H27">
        <f>IF($B27=0,0,IF(H$3=TotalApuestas!H22,H$5,0))</f>
        <v>0</v>
      </c>
      <c r="I27">
        <f>IF($B27=0,0,IF(I$3=TotalApuestas!I22,I$5,0))</f>
        <v>0</v>
      </c>
      <c r="J27">
        <f>IF($B27=0,0,IF(AND(H$3=TotalApuestas!H22,Resultado!I$3=TotalApuestas!I22),Resultado!J$5+VLOOKUP(J$4&amp;"bonus",Aux!$W$1:$X$46,2,0),IF(J$3=TotalApuestas!J22,J$5,0)))</f>
        <v>0</v>
      </c>
      <c r="K27">
        <f>IF($B27=0,0,IF(K$3=TotalApuestas!K22,K$5,0))</f>
        <v>0</v>
      </c>
      <c r="L27">
        <f>IF($B27=0,0,IF(L$3=TotalApuestas!L22,L$5,0))</f>
        <v>0</v>
      </c>
      <c r="M27">
        <f>IF($B27=0,0,IF(AND(K$3=TotalApuestas!K22,Resultado!L$3=TotalApuestas!L22),Resultado!M$5+VLOOKUP(M$4&amp;"bonus",Aux!$W$1:$X$46,2,0),IF(M$3=TotalApuestas!M22,M$5,0)))</f>
        <v>0</v>
      </c>
      <c r="N27">
        <f>IF($B27=0,0,IF(N$3=TotalApuestas!N22,N$5,0))</f>
        <v>0</v>
      </c>
      <c r="O27">
        <f>IF($B27=0,0,IF(O$3=TotalApuestas!O22,O$5,0))</f>
        <v>0</v>
      </c>
      <c r="P27">
        <f>IF($B27=0,0,IF(AND(N$3=TotalApuestas!N22,Resultado!O$3=TotalApuestas!O22),Resultado!P$5+VLOOKUP(P$4&amp;"bonus",Aux!$W$1:$X$46,2,0),IF(P$3=TotalApuestas!P22,P$5,0)))</f>
        <v>0</v>
      </c>
      <c r="Q27">
        <f>IF($B27=0,0,IF(Q$3=TotalApuestas!Q22,Q$5,0))</f>
        <v>0</v>
      </c>
      <c r="R27">
        <f>IF($B27=0,0,IF(R$3=TotalApuestas!R22,R$5,0))</f>
        <v>0</v>
      </c>
      <c r="S27">
        <f>IF($B27=0,0,IF(AND(Q$3=TotalApuestas!Q22,Resultado!R$3=TotalApuestas!R22),Resultado!S$5+VLOOKUP(S$4&amp;"bonus",Aux!$W$1:$X$46,2,0),IF(S$3=TotalApuestas!S22,S$5,0)))</f>
        <v>0</v>
      </c>
      <c r="T27">
        <f>IF($B27=0,0,IF(T$3=TotalApuestas!T22,T$5,0))</f>
        <v>0</v>
      </c>
      <c r="U27">
        <f>IF($B27=0,0,IF(U$3=TotalApuestas!U22,U$5,0))</f>
        <v>0</v>
      </c>
      <c r="V27">
        <f>IF($B27=0,0,IF(AND(T$3=TotalApuestas!T22,Resultado!U$3=TotalApuestas!U22),Resultado!V$5+VLOOKUP(V$4&amp;"bonus",Aux!$W$1:$X$46,2,0),IF(V$3=TotalApuestas!V22,V$5,0)))</f>
        <v>0</v>
      </c>
      <c r="W27">
        <f>IF($B27=0,0,IF(W$3=TotalApuestas!W22,W$5,0))</f>
        <v>0</v>
      </c>
      <c r="X27">
        <f>IF($B27=0,0,IF(X$3=TotalApuestas!X22,X$5,0))</f>
        <v>0</v>
      </c>
      <c r="Y27">
        <f>IF($B27=0,0,IF(AND(W$3=TotalApuestas!W22,Resultado!X$3=TotalApuestas!X22),Resultado!Y$5+VLOOKUP(Y$4&amp;"bonus",Aux!$W$1:$X$46,2,0),IF(Y$3=TotalApuestas!Y22,Y$5,0)))</f>
        <v>0</v>
      </c>
      <c r="Z27">
        <f>IF($B27=0,0,IF(Z$3=TotalApuestas!Z22,Z$5,0))</f>
        <v>0</v>
      </c>
      <c r="AA27">
        <f>IF($B27=0,0,IF(AA$3=TotalApuestas!AA22,AA$5,0))</f>
        <v>0</v>
      </c>
      <c r="AB27">
        <f>IF($B27=0,0,IF(AND(Z$3=TotalApuestas!Z22,Resultado!AA$3=TotalApuestas!AA22),Resultado!AB$5+VLOOKUP(AB$4&amp;"bonus",Aux!$W$1:$X$46,2,0),IF(AB$3=TotalApuestas!AB22,AB$5,0)))</f>
        <v>0</v>
      </c>
      <c r="AC27">
        <f>IF($B27=0,0,IF(AC$3=TotalApuestas!AC22,AC$5,0))</f>
        <v>0</v>
      </c>
      <c r="AD27">
        <f>IF($B27=0,0,IF(AD$3=TotalApuestas!AD22,AD$5,0))</f>
        <v>0</v>
      </c>
      <c r="AE27">
        <f>IF($B27=0,0,IF(AND(AC$3=TotalApuestas!AC22,Resultado!AD$3=TotalApuestas!AD22),Resultado!AE$5+VLOOKUP(AE$4&amp;"bonus",Aux!$W$1:$X$46,2,0),IF(AE$3=TotalApuestas!AE22,AE$5,0)))</f>
        <v>0</v>
      </c>
      <c r="AF27">
        <f>IF($B27=0,0,IF(AF$3=TotalApuestas!AF22,AF$5,0))</f>
        <v>0</v>
      </c>
      <c r="AG27">
        <f>IF($B27=0,0,IF(AG$3=TotalApuestas!AG22,AG$5,0))</f>
        <v>0</v>
      </c>
      <c r="AH27">
        <f>IF($B27=0,0,IF(AND(AF$3=TotalApuestas!AF22,Resultado!AG$3=TotalApuestas!AG22),Resultado!AH$5+VLOOKUP(AH$4&amp;"bonus",Aux!$W$1:$X$46,2,0),IF(AH$3=TotalApuestas!AH22,AH$5,0)))</f>
        <v>0</v>
      </c>
      <c r="AI27">
        <f>IF($B27=0,0,IF(AI$3=TotalApuestas!AI22,AI$5,0))</f>
        <v>0</v>
      </c>
      <c r="AJ27">
        <f>IF($B27=0,0,IF(AJ$3=TotalApuestas!AJ22,AJ$5,0))</f>
        <v>0</v>
      </c>
      <c r="AK27">
        <f>IF($B27=0,0,IF(AND(AI$3=TotalApuestas!AI22,Resultado!AJ$3=TotalApuestas!AJ22),Resultado!AK$5+VLOOKUP(AK$4&amp;"bonus",Aux!$W$1:$X$46,2,0),IF(AK$3=TotalApuestas!AK22,AK$5,0)))</f>
        <v>0</v>
      </c>
      <c r="AL27">
        <f>IF($B27=0,0,IF(AL$3=TotalApuestas!AL22,AL$5,0))</f>
        <v>0</v>
      </c>
      <c r="AM27">
        <f>IF($B27=0,0,IF(AM$3=TotalApuestas!AM22,AM$5,0))</f>
        <v>0</v>
      </c>
      <c r="AN27">
        <f>IF($B27=0,0,IF(AND(AL$3=TotalApuestas!AL22,Resultado!AM$3=TotalApuestas!AM22),Resultado!AN$5+VLOOKUP(AN$4&amp;"bonus",Aux!$W$1:$X$46,2,0),IF(AN$3=TotalApuestas!AN22,AN$5,0)))</f>
        <v>0</v>
      </c>
      <c r="AO27">
        <f>IF($B27=0,0,IF(AO$3=TotalApuestas!AO22,AO$5,0))</f>
        <v>0</v>
      </c>
      <c r="AP27">
        <f>IF($B27=0,0,IF(AP$3=TotalApuestas!AP22,AP$5,0))</f>
        <v>0</v>
      </c>
      <c r="AQ27">
        <f>IF($B27=0,0,IF(AND(AO$3=TotalApuestas!AO22,Resultado!AP$3=TotalApuestas!AP22),Resultado!AQ$5+VLOOKUP(AQ$4&amp;"bonus",Aux!$W$1:$X$46,2,0),IF(AQ$3=TotalApuestas!AQ22,AQ$5,0)))</f>
        <v>0</v>
      </c>
      <c r="AR27">
        <f>IF($B27=0,0,IF(AR$3=TotalApuestas!AR22,AR$5,0))</f>
        <v>0</v>
      </c>
      <c r="AS27">
        <f>IF($B27=0,0,IF(AS$3=TotalApuestas!AS22,AS$5,0))</f>
        <v>0</v>
      </c>
      <c r="AT27">
        <f>IF($B27=0,0,IF(AND(AR$3=TotalApuestas!AR22,Resultado!AS$3=TotalApuestas!AS22),Resultado!AT$5+VLOOKUP(AT$4&amp;"bonus",Aux!$W$1:$X$46,2,0),IF(AT$3=TotalApuestas!AT22,AT$5,0)))</f>
        <v>0</v>
      </c>
      <c r="AU27">
        <f>IF($B27=0,0,IF(AU$3=TotalApuestas!AU22,AU$5,0))</f>
        <v>0</v>
      </c>
      <c r="AV27">
        <f>IF($B27=0,0,IF(AV$3=TotalApuestas!AV22,AV$5,0))</f>
        <v>0</v>
      </c>
      <c r="AW27">
        <f>IF($B27=0,0,IF(AND(AU$3=TotalApuestas!AU22,Resultado!AV$3=TotalApuestas!AV22),Resultado!AW$5+VLOOKUP(AW$4&amp;"bonus",Aux!$W$1:$X$46,2,0),IF(AW$3=TotalApuestas!AW22,AW$5,0)))</f>
        <v>0</v>
      </c>
      <c r="AX27">
        <f>IF($B27=0,0,IF(AX$3=TotalApuestas!AX22,AX$5,0))</f>
        <v>0</v>
      </c>
      <c r="AY27">
        <f>IF($B27=0,0,IF(AY$3=TotalApuestas!AY22,AY$5,0))</f>
        <v>0</v>
      </c>
      <c r="AZ27">
        <f>IF($B27=0,0,IF(AND(AX$3=TotalApuestas!AX22,Resultado!AY$3=TotalApuestas!AY22),Resultado!AZ$5+VLOOKUP(AZ$4&amp;"bonus",Aux!$W$1:$X$46,2,0),IF(AZ$3=TotalApuestas!AZ22,AZ$5,0)))</f>
        <v>0</v>
      </c>
      <c r="BA27">
        <f>IF($B27=0,0,IF(BA$3=TotalApuestas!BA22,BA$5,0))</f>
        <v>0</v>
      </c>
      <c r="BB27">
        <f>IF($B27=0,0,IF(BB$3=TotalApuestas!BB22,BB$5,0))</f>
        <v>0</v>
      </c>
      <c r="BC27">
        <f>IF($B27=0,0,IF(AND(BA$3=TotalApuestas!BA22,Resultado!BB$3=TotalApuestas!BB22),Resultado!BC$5+VLOOKUP(BC$4&amp;"bonus",Aux!$W$1:$X$46,2,0),IF(BC$3=TotalApuestas!BC22,BC$5,0)))</f>
        <v>0</v>
      </c>
      <c r="BD27">
        <f>IF($B27=0,0,IF(BD$3=TotalApuestas!BD22,BD$5,0))</f>
        <v>0</v>
      </c>
      <c r="BE27">
        <f>IF($B27=0,0,IF(BE$3=TotalApuestas!BE22,BE$5,0))</f>
        <v>0</v>
      </c>
      <c r="BF27">
        <f>IF($B27=0,0,IF(AND(BD$3=TotalApuestas!BD22,Resultado!BE$3=TotalApuestas!BE22),Resultado!BF$5+VLOOKUP(BF$4&amp;"bonus",Aux!$W$1:$X$46,2,0),IF(BF$3=TotalApuestas!BF22,BF$5,0)))</f>
        <v>0</v>
      </c>
      <c r="BG27">
        <f>IF($B27=0,0,IF(BG$3=TotalApuestas!BG22,BG$5,0))</f>
        <v>0</v>
      </c>
      <c r="BH27">
        <f>IF($B27=0,0,IF(BH$3=TotalApuestas!BH22,BH$5,0))</f>
        <v>0</v>
      </c>
      <c r="BI27">
        <f>IF($B27=0,0,IF(AND(BG$3=TotalApuestas!BG22,Resultado!BH$3=TotalApuestas!BH22),Resultado!BI$5+VLOOKUP(BI$4&amp;"bonus",Aux!$W$1:$X$46,2,0),IF(BI$3=TotalApuestas!BI22,BI$5,0)))</f>
        <v>0</v>
      </c>
      <c r="BJ27">
        <f>IF($B27=0,0,IF(BJ$3=TotalApuestas!BJ22,BJ$5,0))</f>
        <v>0</v>
      </c>
      <c r="BK27">
        <f>IF($B27=0,0,IF(BK$3=TotalApuestas!BK22,BK$5,0))</f>
        <v>0</v>
      </c>
      <c r="BL27">
        <f>IF($B27=0,0,IF(AND(BJ$3=TotalApuestas!BJ22,Resultado!BK$3=TotalApuestas!BK22),Resultado!BL$5+VLOOKUP(BL$4&amp;"bonus",Aux!$W$1:$X$46,2,0),IF(BL$3=TotalApuestas!BL22,BL$5,0)))</f>
        <v>0</v>
      </c>
      <c r="BM27">
        <f>IF($B27=0,0,IF(BM$3=TotalApuestas!BM22,BM$5,0))</f>
        <v>0</v>
      </c>
      <c r="BN27">
        <f>IF($B27=0,0,IF(BN$3=TotalApuestas!BN22,BN$5,0))</f>
        <v>0</v>
      </c>
      <c r="BO27">
        <f>IF($B27=0,0,IF(AND(BM$3=TotalApuestas!BM22,Resultado!BN$3=TotalApuestas!BN22),Resultado!BO$5+VLOOKUP(BO$4&amp;"bonus",Aux!$W$1:$X$46,2,0),IF(BO$3=TotalApuestas!BO22,BO$5,0)))</f>
        <v>0</v>
      </c>
      <c r="BP27">
        <f>IF($B27=0,0,IF(BP$3=TotalApuestas!BP22,BP$5,0))</f>
        <v>0</v>
      </c>
      <c r="BQ27">
        <f>IF($B27=0,0,IF(BQ$3=TotalApuestas!BQ22,BQ$5,0))</f>
        <v>0</v>
      </c>
      <c r="BR27">
        <f>IF($B27=0,0,IF(AND(BP$3=TotalApuestas!BP22,Resultado!BQ$3=TotalApuestas!BQ22),Resultado!BR$5+VLOOKUP(BR$4&amp;"bonus",Aux!$W$1:$X$46,2,0),IF(BR$3=TotalApuestas!BR22,BR$5,0)))</f>
        <v>0</v>
      </c>
      <c r="BS27">
        <f>IF($B27=0,0,IF(BS$3=TotalApuestas!BS22,BS$5,0))</f>
        <v>0</v>
      </c>
      <c r="BT27">
        <f>IF($B27=0,0,IF(BT$3=TotalApuestas!BT22,BT$5,0))</f>
        <v>0</v>
      </c>
      <c r="BU27">
        <f>IF($B27=0,0,IF(AND(BS$3=TotalApuestas!BS22,Resultado!BT$3=TotalApuestas!BT22),Resultado!BU$5+VLOOKUP(BU$4&amp;"bonus",Aux!$W$1:$X$46,2,0),IF(BU$3=TotalApuestas!BU22,BU$5,0)))</f>
        <v>0</v>
      </c>
      <c r="BV27">
        <f>IF($B27=0,0,IF(BV$3=TotalApuestas!BV22,BV$5,0))</f>
        <v>0</v>
      </c>
      <c r="BW27">
        <f>IF($B27=0,0,IF(BW$3=TotalApuestas!BW22,BW$5,0))</f>
        <v>0</v>
      </c>
      <c r="BX27">
        <f>IF($B27=0,0,IF(AND(BV$3=TotalApuestas!BV22,Resultado!BW$3=TotalApuestas!BW22),Resultado!BX$5+VLOOKUP(BX$4&amp;"bonus",Aux!$W$1:$X$46,2,0),IF(BX$3=TotalApuestas!BX22,BX$5,0)))</f>
        <v>0</v>
      </c>
      <c r="BY27">
        <f>IF($B27=0,0,IF(BY$3=TotalApuestas!BY22,BY$5,0))</f>
        <v>0</v>
      </c>
      <c r="BZ27">
        <f>IF($B27=0,0,IF(BZ$3=TotalApuestas!BZ22,BZ$5,0))</f>
        <v>0</v>
      </c>
      <c r="CA27">
        <f>IF($B27=0,0,IF(CA$3=TotalApuestas!CA22,CA$5,0))</f>
        <v>0</v>
      </c>
      <c r="CB27">
        <f>IF($B27=0,0,IF(CB$3=TotalApuestas!CB22,CB$5,0))</f>
        <v>0</v>
      </c>
      <c r="CC27">
        <f>IF($B27=0,0,IF(COUNTIF($CC$3:$CJ$3,TotalApuestas!CC22)=1,CC$5,0))</f>
        <v>0</v>
      </c>
      <c r="CD27">
        <f>IF($B27=0,0,IF(COUNTIF($CC$3:$CJ$3,TotalApuestas!CD22)=1,CD$5,0))</f>
        <v>0</v>
      </c>
      <c r="CE27">
        <f>IF($B27=0,0,IF(COUNTIF($CC$3:$CJ$3,TotalApuestas!CE22)=1,CE$5,0))</f>
        <v>0</v>
      </c>
      <c r="CF27">
        <f>IF($B27=0,0,IF(COUNTIF($CC$3:$CJ$3,TotalApuestas!CF22)=1,CF$5,0))</f>
        <v>0</v>
      </c>
      <c r="CG27">
        <f>IF($B27=0,0,IF(COUNTIF($CC$3:$CJ$3,TotalApuestas!CG22)=1,CG$5,0))</f>
        <v>0</v>
      </c>
      <c r="CH27">
        <f>IF($B27=0,0,IF(COUNTIF($CC$3:$CJ$3,TotalApuestas!CH22)=1,CH$5,0))</f>
        <v>0</v>
      </c>
      <c r="CI27">
        <f>IF($B27=0,0,IF(COUNTIF($CC$3:$CJ$3,TotalApuestas!CI22)=1,CI$5,0))</f>
        <v>0</v>
      </c>
      <c r="CJ27">
        <f>IF($B27=0,0,IF(COUNTIF($CC$3:$CJ$3,TotalApuestas!CJ22)=1,CJ$5,0))</f>
        <v>0</v>
      </c>
      <c r="CK27">
        <f>IF($B27=0,0,IF(COUNTIF($CK$3:$CN$3,TotalApuestas!CK22)=1,CK$5,0))</f>
        <v>0</v>
      </c>
      <c r="CL27">
        <f>IF($B27=0,0,IF(COUNTIF($CK$3:$CN$3,TotalApuestas!CL22)=1,CL$5,0))</f>
        <v>0</v>
      </c>
      <c r="CM27">
        <f>IF($B27=0,0,IF(COUNTIF($CK$3:$CN$3,TotalApuestas!CM22)=1,CM$5,0))</f>
        <v>0</v>
      </c>
      <c r="CN27">
        <f>IF($B27=0,0,IF(COUNTIF($CK$3:$CN$3,TotalApuestas!CN22)=1,CN$5,0))</f>
        <v>0</v>
      </c>
      <c r="CO27">
        <f>IF($B27=0,0,IF(COUNTIF($CO$3:$CP$3,TotalApuestas!CO22)=1,CO$5,0))</f>
        <v>0</v>
      </c>
      <c r="CP27">
        <f>IF($B27=0,0,IF(COUNTIF($CO$3:$CP$3,TotalApuestas!CP22)=1,CP$5,0))</f>
        <v>0</v>
      </c>
      <c r="CQ27">
        <f>IF($B27=0,0,IF(CQ$3=TotalApuestas!CQ22,CQ$5,0))</f>
        <v>0</v>
      </c>
      <c r="CR27">
        <f>IF($B27=0,0,IF(CR$3=TotalApuestas!CR22,CR$5,0))</f>
        <v>0</v>
      </c>
      <c r="CS27">
        <f>IF($B27=0,0,IF(CS$3=TotalApuestas!CS22,CS$5,0))</f>
        <v>0</v>
      </c>
      <c r="CT27">
        <f>IF($B27=0,0,IF(AND(CR$3=TotalApuestas!CR22,Resultado!CS$3=TotalApuestas!CS22),Resultado!CT$5+VLOOKUP(CT$4&amp;"bonus",Aux!$W$1:$X$46,2,0),IF(CT$3=TotalApuestas!CT22,CT$5,0)))</f>
        <v>0</v>
      </c>
      <c r="CU27">
        <f>IF($B27=0,0,IF(CU$3=TotalApuestas!CU22,CU$5,0))</f>
        <v>0</v>
      </c>
      <c r="CV27">
        <f>IF($B27=0,0,IF(CV$3=TotalApuestas!CV22,CV$5,0))</f>
        <v>0</v>
      </c>
      <c r="CW27">
        <f>IF($B27=0,0,IF(AND(CU$3=TotalApuestas!CU22,Resultado!CV$3=TotalApuestas!CV22),Resultado!CW$5+VLOOKUP(CW$4&amp;"bonus",Aux!$W$1:$X$46,2,0),IF(CW$3=TotalApuestas!CW22,CW$5,0)))</f>
        <v>0</v>
      </c>
      <c r="CX27">
        <f>IF($B27=0,0,IF(CX$3=TotalApuestas!CX22,CX$5,0))</f>
        <v>0</v>
      </c>
      <c r="CY27">
        <f>IF($B27=0,0,IF(CY$3=TotalApuestas!CY22,CY$5,0))</f>
        <v>0</v>
      </c>
      <c r="CZ27">
        <f>IF($B27=0,0,IF(AND(CX$3=TotalApuestas!CX22,Resultado!CY$3=TotalApuestas!CY22),Resultado!CZ$5+VLOOKUP(CZ$4&amp;"bonus",Aux!$W$1:$X$46,2,0),IF(CZ$3=TotalApuestas!CZ22,CZ$5,0)))</f>
        <v>0</v>
      </c>
      <c r="DA27">
        <f>IF($B27=0,0,IF(DA$3=TotalApuestas!DA22,DA$5,0))</f>
        <v>0</v>
      </c>
      <c r="DB27">
        <f>IF($B27=0,0,IF(DB$3=TotalApuestas!DB22,DB$5,0))</f>
        <v>0</v>
      </c>
      <c r="DC27">
        <f>IF($B27=0,0,IF(AND(DA$3=TotalApuestas!DA22,Resultado!DB$3=TotalApuestas!DB22),Resultado!DC$5+VLOOKUP(DC$4&amp;"bonus",Aux!$W$1:$X$46,2,0),IF(DC$3=TotalApuestas!DC22,DC$5,0)))</f>
        <v>0</v>
      </c>
      <c r="DD27">
        <f>IF($B27=0,0,IF(DD$3=TotalApuestas!DD22,DD$5,0))</f>
        <v>0</v>
      </c>
      <c r="DE27">
        <f>IF($B27=0,0,IF(DE$3=TotalApuestas!DE22,DE$5,0))</f>
        <v>0</v>
      </c>
      <c r="DF27">
        <f>IF($B27=0,0,IF(AND(DD$3=TotalApuestas!DD22,Resultado!DE$3=TotalApuestas!DE22),Resultado!DF$5+VLOOKUP(DF$4&amp;"bonus",Aux!$W$1:$X$46,2,0),IF(DF$3=TotalApuestas!DF22,DF$5,0)))</f>
        <v>0</v>
      </c>
      <c r="DG27">
        <f>IF($B27=0,0,IF(DG$3=TotalApuestas!DG22,DG$5,0))</f>
        <v>0</v>
      </c>
      <c r="DH27">
        <f>IF($B27=0,0,IF(DH$3=TotalApuestas!DH22,DH$5,0))</f>
        <v>0</v>
      </c>
      <c r="DI27">
        <f>IF($B27=0,0,IF(AND(DG$3=TotalApuestas!DG22,Resultado!DH$3=TotalApuestas!DH22),Resultado!DI$5+VLOOKUP(DI$4&amp;"bonus",Aux!$W$1:$X$46,2,0),IF(DI$3=TotalApuestas!DI22,DI$5,0)))</f>
        <v>0</v>
      </c>
      <c r="DJ27">
        <f>IF($B27=0,0,IF(DJ$3=TotalApuestas!DJ22,DJ$5,0))</f>
        <v>0</v>
      </c>
      <c r="DK27">
        <f>IF($B27=0,0,IF(DK$3=TotalApuestas!DK22,DK$5,0))</f>
        <v>0</v>
      </c>
      <c r="DL27">
        <f>IF($B27=0,0,IF(AND(DJ$3=TotalApuestas!DJ22,Resultado!DK$3=TotalApuestas!DK22),Resultado!DL$5+VLOOKUP(DL$4&amp;"bonus",Aux!$W$1:$X$46,2,0),IF(DL$3=TotalApuestas!DL22,DL$5,0)))</f>
        <v>0</v>
      </c>
      <c r="DM27">
        <f>IF($B27=0,0,IF(DM$3=TotalApuestas!DM22,DM$5,0))</f>
        <v>0</v>
      </c>
      <c r="DN27">
        <f>IF($B27=0,0,IF(DN$3=TotalApuestas!DN22,DN$5,0))</f>
        <v>0</v>
      </c>
      <c r="DO27">
        <f>IF($B27=0,0,IF(AND(DM$3=TotalApuestas!DM22,Resultado!DN$3=TotalApuestas!DN22),Resultado!DO$5+VLOOKUP(DO$4&amp;"bonus",Aux!$W$1:$X$46,2,0),IF(DO$3=TotalApuestas!DO22,DO$5,0)))</f>
        <v>0</v>
      </c>
    </row>
    <row r="28" spans="2:119" x14ac:dyDescent="0.25">
      <c r="B28">
        <f>+TotalApuestas!B23</f>
        <v>0</v>
      </c>
      <c r="E28">
        <f>IF($B28=0,0,IF(E$3=TotalApuestas!E23,E$5,0))</f>
        <v>0</v>
      </c>
      <c r="F28">
        <f>IF($B28=0,0,IF(F$3=TotalApuestas!F23,F$5,0))</f>
        <v>0</v>
      </c>
      <c r="G28">
        <f>IF($B28=0,0,IF(AND(E$3=TotalApuestas!E23,Resultado!F$3=TotalApuestas!F23),Resultado!G$5+VLOOKUP(G$4&amp;"bonus",Aux!$W$1:$X$46,2,0),IF(G$3=TotalApuestas!G23,G$5,0)))</f>
        <v>0</v>
      </c>
      <c r="H28">
        <f>IF($B28=0,0,IF(H$3=TotalApuestas!H23,H$5,0))</f>
        <v>0</v>
      </c>
      <c r="I28">
        <f>IF($B28=0,0,IF(I$3=TotalApuestas!I23,I$5,0))</f>
        <v>0</v>
      </c>
      <c r="J28">
        <f>IF($B28=0,0,IF(AND(H$3=TotalApuestas!H23,Resultado!I$3=TotalApuestas!I23),Resultado!J$5+VLOOKUP(J$4&amp;"bonus",Aux!$W$1:$X$46,2,0),IF(J$3=TotalApuestas!J23,J$5,0)))</f>
        <v>0</v>
      </c>
      <c r="K28">
        <f>IF($B28=0,0,IF(K$3=TotalApuestas!K23,K$5,0))</f>
        <v>0</v>
      </c>
      <c r="L28">
        <f>IF($B28=0,0,IF(L$3=TotalApuestas!L23,L$5,0))</f>
        <v>0</v>
      </c>
      <c r="M28">
        <f>IF($B28=0,0,IF(AND(K$3=TotalApuestas!K23,Resultado!L$3=TotalApuestas!L23),Resultado!M$5+VLOOKUP(M$4&amp;"bonus",Aux!$W$1:$X$46,2,0),IF(M$3=TotalApuestas!M23,M$5,0)))</f>
        <v>0</v>
      </c>
      <c r="N28">
        <f>IF($B28=0,0,IF(N$3=TotalApuestas!N23,N$5,0))</f>
        <v>0</v>
      </c>
      <c r="O28">
        <f>IF($B28=0,0,IF(O$3=TotalApuestas!O23,O$5,0))</f>
        <v>0</v>
      </c>
      <c r="P28">
        <f>IF($B28=0,0,IF(AND(N$3=TotalApuestas!N23,Resultado!O$3=TotalApuestas!O23),Resultado!P$5+VLOOKUP(P$4&amp;"bonus",Aux!$W$1:$X$46,2,0),IF(P$3=TotalApuestas!P23,P$5,0)))</f>
        <v>0</v>
      </c>
      <c r="Q28">
        <f>IF($B28=0,0,IF(Q$3=TotalApuestas!Q23,Q$5,0))</f>
        <v>0</v>
      </c>
      <c r="R28">
        <f>IF($B28=0,0,IF(R$3=TotalApuestas!R23,R$5,0))</f>
        <v>0</v>
      </c>
      <c r="S28">
        <f>IF($B28=0,0,IF(AND(Q$3=TotalApuestas!Q23,Resultado!R$3=TotalApuestas!R23),Resultado!S$5+VLOOKUP(S$4&amp;"bonus",Aux!$W$1:$X$46,2,0),IF(S$3=TotalApuestas!S23,S$5,0)))</f>
        <v>0</v>
      </c>
      <c r="T28">
        <f>IF($B28=0,0,IF(T$3=TotalApuestas!T23,T$5,0))</f>
        <v>0</v>
      </c>
      <c r="U28">
        <f>IF($B28=0,0,IF(U$3=TotalApuestas!U23,U$5,0))</f>
        <v>0</v>
      </c>
      <c r="V28">
        <f>IF($B28=0,0,IF(AND(T$3=TotalApuestas!T23,Resultado!U$3=TotalApuestas!U23),Resultado!V$5+VLOOKUP(V$4&amp;"bonus",Aux!$W$1:$X$46,2,0),IF(V$3=TotalApuestas!V23,V$5,0)))</f>
        <v>0</v>
      </c>
      <c r="W28">
        <f>IF($B28=0,0,IF(W$3=TotalApuestas!W23,W$5,0))</f>
        <v>0</v>
      </c>
      <c r="X28">
        <f>IF($B28=0,0,IF(X$3=TotalApuestas!X23,X$5,0))</f>
        <v>0</v>
      </c>
      <c r="Y28">
        <f>IF($B28=0,0,IF(AND(W$3=TotalApuestas!W23,Resultado!X$3=TotalApuestas!X23),Resultado!Y$5+VLOOKUP(Y$4&amp;"bonus",Aux!$W$1:$X$46,2,0),IF(Y$3=TotalApuestas!Y23,Y$5,0)))</f>
        <v>0</v>
      </c>
      <c r="Z28">
        <f>IF($B28=0,0,IF(Z$3=TotalApuestas!Z23,Z$5,0))</f>
        <v>0</v>
      </c>
      <c r="AA28">
        <f>IF($B28=0,0,IF(AA$3=TotalApuestas!AA23,AA$5,0))</f>
        <v>0</v>
      </c>
      <c r="AB28">
        <f>IF($B28=0,0,IF(AND(Z$3=TotalApuestas!Z23,Resultado!AA$3=TotalApuestas!AA23),Resultado!AB$5+VLOOKUP(AB$4&amp;"bonus",Aux!$W$1:$X$46,2,0),IF(AB$3=TotalApuestas!AB23,AB$5,0)))</f>
        <v>0</v>
      </c>
      <c r="AC28">
        <f>IF($B28=0,0,IF(AC$3=TotalApuestas!AC23,AC$5,0))</f>
        <v>0</v>
      </c>
      <c r="AD28">
        <f>IF($B28=0,0,IF(AD$3=TotalApuestas!AD23,AD$5,0))</f>
        <v>0</v>
      </c>
      <c r="AE28">
        <f>IF($B28=0,0,IF(AND(AC$3=TotalApuestas!AC23,Resultado!AD$3=TotalApuestas!AD23),Resultado!AE$5+VLOOKUP(AE$4&amp;"bonus",Aux!$W$1:$X$46,2,0),IF(AE$3=TotalApuestas!AE23,AE$5,0)))</f>
        <v>0</v>
      </c>
      <c r="AF28">
        <f>IF($B28=0,0,IF(AF$3=TotalApuestas!AF23,AF$5,0))</f>
        <v>0</v>
      </c>
      <c r="AG28">
        <f>IF($B28=0,0,IF(AG$3=TotalApuestas!AG23,AG$5,0))</f>
        <v>0</v>
      </c>
      <c r="AH28">
        <f>IF($B28=0,0,IF(AND(AF$3=TotalApuestas!AF23,Resultado!AG$3=TotalApuestas!AG23),Resultado!AH$5+VLOOKUP(AH$4&amp;"bonus",Aux!$W$1:$X$46,2,0),IF(AH$3=TotalApuestas!AH23,AH$5,0)))</f>
        <v>0</v>
      </c>
      <c r="AI28">
        <f>IF($B28=0,0,IF(AI$3=TotalApuestas!AI23,AI$5,0))</f>
        <v>0</v>
      </c>
      <c r="AJ28">
        <f>IF($B28=0,0,IF(AJ$3=TotalApuestas!AJ23,AJ$5,0))</f>
        <v>0</v>
      </c>
      <c r="AK28">
        <f>IF($B28=0,0,IF(AND(AI$3=TotalApuestas!AI23,Resultado!AJ$3=TotalApuestas!AJ23),Resultado!AK$5+VLOOKUP(AK$4&amp;"bonus",Aux!$W$1:$X$46,2,0),IF(AK$3=TotalApuestas!AK23,AK$5,0)))</f>
        <v>0</v>
      </c>
      <c r="AL28">
        <f>IF($B28=0,0,IF(AL$3=TotalApuestas!AL23,AL$5,0))</f>
        <v>0</v>
      </c>
      <c r="AM28">
        <f>IF($B28=0,0,IF(AM$3=TotalApuestas!AM23,AM$5,0))</f>
        <v>0</v>
      </c>
      <c r="AN28">
        <f>IF($B28=0,0,IF(AND(AL$3=TotalApuestas!AL23,Resultado!AM$3=TotalApuestas!AM23),Resultado!AN$5+VLOOKUP(AN$4&amp;"bonus",Aux!$W$1:$X$46,2,0),IF(AN$3=TotalApuestas!AN23,AN$5,0)))</f>
        <v>0</v>
      </c>
      <c r="AO28">
        <f>IF($B28=0,0,IF(AO$3=TotalApuestas!AO23,AO$5,0))</f>
        <v>0</v>
      </c>
      <c r="AP28">
        <f>IF($B28=0,0,IF(AP$3=TotalApuestas!AP23,AP$5,0))</f>
        <v>0</v>
      </c>
      <c r="AQ28">
        <f>IF($B28=0,0,IF(AND(AO$3=TotalApuestas!AO23,Resultado!AP$3=TotalApuestas!AP23),Resultado!AQ$5+VLOOKUP(AQ$4&amp;"bonus",Aux!$W$1:$X$46,2,0),IF(AQ$3=TotalApuestas!AQ23,AQ$5,0)))</f>
        <v>0</v>
      </c>
      <c r="AR28">
        <f>IF($B28=0,0,IF(AR$3=TotalApuestas!AR23,AR$5,0))</f>
        <v>0</v>
      </c>
      <c r="AS28">
        <f>IF($B28=0,0,IF(AS$3=TotalApuestas!AS23,AS$5,0))</f>
        <v>0</v>
      </c>
      <c r="AT28">
        <f>IF($B28=0,0,IF(AND(AR$3=TotalApuestas!AR23,Resultado!AS$3=TotalApuestas!AS23),Resultado!AT$5+VLOOKUP(AT$4&amp;"bonus",Aux!$W$1:$X$46,2,0),IF(AT$3=TotalApuestas!AT23,AT$5,0)))</f>
        <v>0</v>
      </c>
      <c r="AU28">
        <f>IF($B28=0,0,IF(AU$3=TotalApuestas!AU23,AU$5,0))</f>
        <v>0</v>
      </c>
      <c r="AV28">
        <f>IF($B28=0,0,IF(AV$3=TotalApuestas!AV23,AV$5,0))</f>
        <v>0</v>
      </c>
      <c r="AW28">
        <f>IF($B28=0,0,IF(AND(AU$3=TotalApuestas!AU23,Resultado!AV$3=TotalApuestas!AV23),Resultado!AW$5+VLOOKUP(AW$4&amp;"bonus",Aux!$W$1:$X$46,2,0),IF(AW$3=TotalApuestas!AW23,AW$5,0)))</f>
        <v>0</v>
      </c>
      <c r="AX28">
        <f>IF($B28=0,0,IF(AX$3=TotalApuestas!AX23,AX$5,0))</f>
        <v>0</v>
      </c>
      <c r="AY28">
        <f>IF($B28=0,0,IF(AY$3=TotalApuestas!AY23,AY$5,0))</f>
        <v>0</v>
      </c>
      <c r="AZ28">
        <f>IF($B28=0,0,IF(AND(AX$3=TotalApuestas!AX23,Resultado!AY$3=TotalApuestas!AY23),Resultado!AZ$5+VLOOKUP(AZ$4&amp;"bonus",Aux!$W$1:$X$46,2,0),IF(AZ$3=TotalApuestas!AZ23,AZ$5,0)))</f>
        <v>0</v>
      </c>
      <c r="BA28">
        <f>IF($B28=0,0,IF(BA$3=TotalApuestas!BA23,BA$5,0))</f>
        <v>0</v>
      </c>
      <c r="BB28">
        <f>IF($B28=0,0,IF(BB$3=TotalApuestas!BB23,BB$5,0))</f>
        <v>0</v>
      </c>
      <c r="BC28">
        <f>IF($B28=0,0,IF(AND(BA$3=TotalApuestas!BA23,Resultado!BB$3=TotalApuestas!BB23),Resultado!BC$5+VLOOKUP(BC$4&amp;"bonus",Aux!$W$1:$X$46,2,0),IF(BC$3=TotalApuestas!BC23,BC$5,0)))</f>
        <v>0</v>
      </c>
      <c r="BD28">
        <f>IF($B28=0,0,IF(BD$3=TotalApuestas!BD23,BD$5,0))</f>
        <v>0</v>
      </c>
      <c r="BE28">
        <f>IF($B28=0,0,IF(BE$3=TotalApuestas!BE23,BE$5,0))</f>
        <v>0</v>
      </c>
      <c r="BF28">
        <f>IF($B28=0,0,IF(AND(BD$3=TotalApuestas!BD23,Resultado!BE$3=TotalApuestas!BE23),Resultado!BF$5+VLOOKUP(BF$4&amp;"bonus",Aux!$W$1:$X$46,2,0),IF(BF$3=TotalApuestas!BF23,BF$5,0)))</f>
        <v>0</v>
      </c>
      <c r="BG28">
        <f>IF($B28=0,0,IF(BG$3=TotalApuestas!BG23,BG$5,0))</f>
        <v>0</v>
      </c>
      <c r="BH28">
        <f>IF($B28=0,0,IF(BH$3=TotalApuestas!BH23,BH$5,0))</f>
        <v>0</v>
      </c>
      <c r="BI28">
        <f>IF($B28=0,0,IF(AND(BG$3=TotalApuestas!BG23,Resultado!BH$3=TotalApuestas!BH23),Resultado!BI$5+VLOOKUP(BI$4&amp;"bonus",Aux!$W$1:$X$46,2,0),IF(BI$3=TotalApuestas!BI23,BI$5,0)))</f>
        <v>0</v>
      </c>
      <c r="BJ28">
        <f>IF($B28=0,0,IF(BJ$3=TotalApuestas!BJ23,BJ$5,0))</f>
        <v>0</v>
      </c>
      <c r="BK28">
        <f>IF($B28=0,0,IF(BK$3=TotalApuestas!BK23,BK$5,0))</f>
        <v>0</v>
      </c>
      <c r="BL28">
        <f>IF($B28=0,0,IF(AND(BJ$3=TotalApuestas!BJ23,Resultado!BK$3=TotalApuestas!BK23),Resultado!BL$5+VLOOKUP(BL$4&amp;"bonus",Aux!$W$1:$X$46,2,0),IF(BL$3=TotalApuestas!BL23,BL$5,0)))</f>
        <v>0</v>
      </c>
      <c r="BM28">
        <f>IF($B28=0,0,IF(BM$3=TotalApuestas!BM23,BM$5,0))</f>
        <v>0</v>
      </c>
      <c r="BN28">
        <f>IF($B28=0,0,IF(BN$3=TotalApuestas!BN23,BN$5,0))</f>
        <v>0</v>
      </c>
      <c r="BO28">
        <f>IF($B28=0,0,IF(AND(BM$3=TotalApuestas!BM23,Resultado!BN$3=TotalApuestas!BN23),Resultado!BO$5+VLOOKUP(BO$4&amp;"bonus",Aux!$W$1:$X$46,2,0),IF(BO$3=TotalApuestas!BO23,BO$5,0)))</f>
        <v>0</v>
      </c>
      <c r="BP28">
        <f>IF($B28=0,0,IF(BP$3=TotalApuestas!BP23,BP$5,0))</f>
        <v>0</v>
      </c>
      <c r="BQ28">
        <f>IF($B28=0,0,IF(BQ$3=TotalApuestas!BQ23,BQ$5,0))</f>
        <v>0</v>
      </c>
      <c r="BR28">
        <f>IF($B28=0,0,IF(AND(BP$3=TotalApuestas!BP23,Resultado!BQ$3=TotalApuestas!BQ23),Resultado!BR$5+VLOOKUP(BR$4&amp;"bonus",Aux!$W$1:$X$46,2,0),IF(BR$3=TotalApuestas!BR23,BR$5,0)))</f>
        <v>0</v>
      </c>
      <c r="BS28">
        <f>IF($B28=0,0,IF(BS$3=TotalApuestas!BS23,BS$5,0))</f>
        <v>0</v>
      </c>
      <c r="BT28">
        <f>IF($B28=0,0,IF(BT$3=TotalApuestas!BT23,BT$5,0))</f>
        <v>0</v>
      </c>
      <c r="BU28">
        <f>IF($B28=0,0,IF(AND(BS$3=TotalApuestas!BS23,Resultado!BT$3=TotalApuestas!BT23),Resultado!BU$5+VLOOKUP(BU$4&amp;"bonus",Aux!$W$1:$X$46,2,0),IF(BU$3=TotalApuestas!BU23,BU$5,0)))</f>
        <v>0</v>
      </c>
      <c r="BV28">
        <f>IF($B28=0,0,IF(BV$3=TotalApuestas!BV23,BV$5,0))</f>
        <v>0</v>
      </c>
      <c r="BW28">
        <f>IF($B28=0,0,IF(BW$3=TotalApuestas!BW23,BW$5,0))</f>
        <v>0</v>
      </c>
      <c r="BX28">
        <f>IF($B28=0,0,IF(AND(BV$3=TotalApuestas!BV23,Resultado!BW$3=TotalApuestas!BW23),Resultado!BX$5+VLOOKUP(BX$4&amp;"bonus",Aux!$W$1:$X$46,2,0),IF(BX$3=TotalApuestas!BX23,BX$5,0)))</f>
        <v>0</v>
      </c>
      <c r="BY28">
        <f>IF($B28=0,0,IF(BY$3=TotalApuestas!BY23,BY$5,0))</f>
        <v>0</v>
      </c>
      <c r="BZ28">
        <f>IF($B28=0,0,IF(BZ$3=TotalApuestas!BZ23,BZ$5,0))</f>
        <v>0</v>
      </c>
      <c r="CA28">
        <f>IF($B28=0,0,IF(CA$3=TotalApuestas!CA23,CA$5,0))</f>
        <v>0</v>
      </c>
      <c r="CB28">
        <f>IF($B28=0,0,IF(CB$3=TotalApuestas!CB23,CB$5,0))</f>
        <v>0</v>
      </c>
      <c r="CC28">
        <f>IF($B28=0,0,IF(COUNTIF($CC$3:$CJ$3,TotalApuestas!CC23)=1,CC$5,0))</f>
        <v>0</v>
      </c>
      <c r="CD28">
        <f>IF($B28=0,0,IF(COUNTIF($CC$3:$CJ$3,TotalApuestas!CD23)=1,CD$5,0))</f>
        <v>0</v>
      </c>
      <c r="CE28">
        <f>IF($B28=0,0,IF(COUNTIF($CC$3:$CJ$3,TotalApuestas!CE23)=1,CE$5,0))</f>
        <v>0</v>
      </c>
      <c r="CF28">
        <f>IF($B28=0,0,IF(COUNTIF($CC$3:$CJ$3,TotalApuestas!CF23)=1,CF$5,0))</f>
        <v>0</v>
      </c>
      <c r="CG28">
        <f>IF($B28=0,0,IF(COUNTIF($CC$3:$CJ$3,TotalApuestas!CG23)=1,CG$5,0))</f>
        <v>0</v>
      </c>
      <c r="CH28">
        <f>IF($B28=0,0,IF(COUNTIF($CC$3:$CJ$3,TotalApuestas!CH23)=1,CH$5,0))</f>
        <v>0</v>
      </c>
      <c r="CI28">
        <f>IF($B28=0,0,IF(COUNTIF($CC$3:$CJ$3,TotalApuestas!CI23)=1,CI$5,0))</f>
        <v>0</v>
      </c>
      <c r="CJ28">
        <f>IF($B28=0,0,IF(COUNTIF($CC$3:$CJ$3,TotalApuestas!CJ23)=1,CJ$5,0))</f>
        <v>0</v>
      </c>
      <c r="CK28">
        <f>IF($B28=0,0,IF(COUNTIF($CK$3:$CN$3,TotalApuestas!CK23)=1,CK$5,0))</f>
        <v>0</v>
      </c>
      <c r="CL28">
        <f>IF($B28=0,0,IF(COUNTIF($CK$3:$CN$3,TotalApuestas!CL23)=1,CL$5,0))</f>
        <v>0</v>
      </c>
      <c r="CM28">
        <f>IF($B28=0,0,IF(COUNTIF($CK$3:$CN$3,TotalApuestas!CM23)=1,CM$5,0))</f>
        <v>0</v>
      </c>
      <c r="CN28">
        <f>IF($B28=0,0,IF(COUNTIF($CK$3:$CN$3,TotalApuestas!CN23)=1,CN$5,0))</f>
        <v>0</v>
      </c>
      <c r="CO28">
        <f>IF($B28=0,0,IF(COUNTIF($CO$3:$CP$3,TotalApuestas!CO23)=1,CO$5,0))</f>
        <v>0</v>
      </c>
      <c r="CP28">
        <f>IF($B28=0,0,IF(COUNTIF($CO$3:$CP$3,TotalApuestas!CP23)=1,CP$5,0))</f>
        <v>0</v>
      </c>
      <c r="CQ28">
        <f>IF($B28=0,0,IF(CQ$3=TotalApuestas!CQ23,CQ$5,0))</f>
        <v>0</v>
      </c>
      <c r="CR28">
        <f>IF($B28=0,0,IF(CR$3=TotalApuestas!CR23,CR$5,0))</f>
        <v>0</v>
      </c>
      <c r="CS28">
        <f>IF($B28=0,0,IF(CS$3=TotalApuestas!CS23,CS$5,0))</f>
        <v>0</v>
      </c>
      <c r="CT28">
        <f>IF($B28=0,0,IF(AND(CR$3=TotalApuestas!CR23,Resultado!CS$3=TotalApuestas!CS23),Resultado!CT$5+VLOOKUP(CT$4&amp;"bonus",Aux!$W$1:$X$46,2,0),IF(CT$3=TotalApuestas!CT23,CT$5,0)))</f>
        <v>0</v>
      </c>
      <c r="CU28">
        <f>IF($B28=0,0,IF(CU$3=TotalApuestas!CU23,CU$5,0))</f>
        <v>0</v>
      </c>
      <c r="CV28">
        <f>IF($B28=0,0,IF(CV$3=TotalApuestas!CV23,CV$5,0))</f>
        <v>0</v>
      </c>
      <c r="CW28">
        <f>IF($B28=0,0,IF(AND(CU$3=TotalApuestas!CU23,Resultado!CV$3=TotalApuestas!CV23),Resultado!CW$5+VLOOKUP(CW$4&amp;"bonus",Aux!$W$1:$X$46,2,0),IF(CW$3=TotalApuestas!CW23,CW$5,0)))</f>
        <v>0</v>
      </c>
      <c r="CX28">
        <f>IF($B28=0,0,IF(CX$3=TotalApuestas!CX23,CX$5,0))</f>
        <v>0</v>
      </c>
      <c r="CY28">
        <f>IF($B28=0,0,IF(CY$3=TotalApuestas!CY23,CY$5,0))</f>
        <v>0</v>
      </c>
      <c r="CZ28">
        <f>IF($B28=0,0,IF(AND(CX$3=TotalApuestas!CX23,Resultado!CY$3=TotalApuestas!CY23),Resultado!CZ$5+VLOOKUP(CZ$4&amp;"bonus",Aux!$W$1:$X$46,2,0),IF(CZ$3=TotalApuestas!CZ23,CZ$5,0)))</f>
        <v>0</v>
      </c>
      <c r="DA28">
        <f>IF($B28=0,0,IF(DA$3=TotalApuestas!DA23,DA$5,0))</f>
        <v>0</v>
      </c>
      <c r="DB28">
        <f>IF($B28=0,0,IF(DB$3=TotalApuestas!DB23,DB$5,0))</f>
        <v>0</v>
      </c>
      <c r="DC28">
        <f>IF($B28=0,0,IF(AND(DA$3=TotalApuestas!DA23,Resultado!DB$3=TotalApuestas!DB23),Resultado!DC$5+VLOOKUP(DC$4&amp;"bonus",Aux!$W$1:$X$46,2,0),IF(DC$3=TotalApuestas!DC23,DC$5,0)))</f>
        <v>0</v>
      </c>
      <c r="DD28">
        <f>IF($B28=0,0,IF(DD$3=TotalApuestas!DD23,DD$5,0))</f>
        <v>0</v>
      </c>
      <c r="DE28">
        <f>IF($B28=0,0,IF(DE$3=TotalApuestas!DE23,DE$5,0))</f>
        <v>0</v>
      </c>
      <c r="DF28">
        <f>IF($B28=0,0,IF(AND(DD$3=TotalApuestas!DD23,Resultado!DE$3=TotalApuestas!DE23),Resultado!DF$5+VLOOKUP(DF$4&amp;"bonus",Aux!$W$1:$X$46,2,0),IF(DF$3=TotalApuestas!DF23,DF$5,0)))</f>
        <v>0</v>
      </c>
      <c r="DG28">
        <f>IF($B28=0,0,IF(DG$3=TotalApuestas!DG23,DG$5,0))</f>
        <v>0</v>
      </c>
      <c r="DH28">
        <f>IF($B28=0,0,IF(DH$3=TotalApuestas!DH23,DH$5,0))</f>
        <v>0</v>
      </c>
      <c r="DI28">
        <f>IF($B28=0,0,IF(AND(DG$3=TotalApuestas!DG23,Resultado!DH$3=TotalApuestas!DH23),Resultado!DI$5+VLOOKUP(DI$4&amp;"bonus",Aux!$W$1:$X$46,2,0),IF(DI$3=TotalApuestas!DI23,DI$5,0)))</f>
        <v>0</v>
      </c>
      <c r="DJ28">
        <f>IF($B28=0,0,IF(DJ$3=TotalApuestas!DJ23,DJ$5,0))</f>
        <v>0</v>
      </c>
      <c r="DK28">
        <f>IF($B28=0,0,IF(DK$3=TotalApuestas!DK23,DK$5,0))</f>
        <v>0</v>
      </c>
      <c r="DL28">
        <f>IF($B28=0,0,IF(AND(DJ$3=TotalApuestas!DJ23,Resultado!DK$3=TotalApuestas!DK23),Resultado!DL$5+VLOOKUP(DL$4&amp;"bonus",Aux!$W$1:$X$46,2,0),IF(DL$3=TotalApuestas!DL23,DL$5,0)))</f>
        <v>0</v>
      </c>
      <c r="DM28">
        <f>IF($B28=0,0,IF(DM$3=TotalApuestas!DM23,DM$5,0))</f>
        <v>0</v>
      </c>
      <c r="DN28">
        <f>IF($B28=0,0,IF(DN$3=TotalApuestas!DN23,DN$5,0))</f>
        <v>0</v>
      </c>
      <c r="DO28">
        <f>IF($B28=0,0,IF(AND(DM$3=TotalApuestas!DM23,Resultado!DN$3=TotalApuestas!DN23),Resultado!DO$5+VLOOKUP(DO$4&amp;"bonus",Aux!$W$1:$X$46,2,0),IF(DO$3=TotalApuestas!DO23,DO$5,0)))</f>
        <v>0</v>
      </c>
    </row>
    <row r="29" spans="2:119" x14ac:dyDescent="0.25">
      <c r="B29">
        <f>+TotalApuestas!B24</f>
        <v>0</v>
      </c>
      <c r="E29">
        <f>IF($B29=0,0,IF(E$3=TotalApuestas!E24,E$5,0))</f>
        <v>0</v>
      </c>
      <c r="F29">
        <f>IF($B29=0,0,IF(F$3=TotalApuestas!F24,F$5,0))</f>
        <v>0</v>
      </c>
      <c r="G29">
        <f>IF($B29=0,0,IF(AND(E$3=TotalApuestas!E24,Resultado!F$3=TotalApuestas!F24),Resultado!G$5+VLOOKUP(G$4&amp;"bonus",Aux!$W$1:$X$46,2,0),IF(G$3=TotalApuestas!G24,G$5,0)))</f>
        <v>0</v>
      </c>
      <c r="H29">
        <f>IF($B29=0,0,IF(H$3=TotalApuestas!H24,H$5,0))</f>
        <v>0</v>
      </c>
      <c r="I29">
        <f>IF($B29=0,0,IF(I$3=TotalApuestas!I24,I$5,0))</f>
        <v>0</v>
      </c>
      <c r="J29">
        <f>IF($B29=0,0,IF(AND(H$3=TotalApuestas!H24,Resultado!I$3=TotalApuestas!I24),Resultado!J$5+VLOOKUP(J$4&amp;"bonus",Aux!$W$1:$X$46,2,0),IF(J$3=TotalApuestas!J24,J$5,0)))</f>
        <v>0</v>
      </c>
      <c r="K29">
        <f>IF($B29=0,0,IF(K$3=TotalApuestas!K24,K$5,0))</f>
        <v>0</v>
      </c>
      <c r="L29">
        <f>IF($B29=0,0,IF(L$3=TotalApuestas!L24,L$5,0))</f>
        <v>0</v>
      </c>
      <c r="M29">
        <f>IF($B29=0,0,IF(AND(K$3=TotalApuestas!K24,Resultado!L$3=TotalApuestas!L24),Resultado!M$5+VLOOKUP(M$4&amp;"bonus",Aux!$W$1:$X$46,2,0),IF(M$3=TotalApuestas!M24,M$5,0)))</f>
        <v>0</v>
      </c>
      <c r="N29">
        <f>IF($B29=0,0,IF(N$3=TotalApuestas!N24,N$5,0))</f>
        <v>0</v>
      </c>
      <c r="O29">
        <f>IF($B29=0,0,IF(O$3=TotalApuestas!O24,O$5,0))</f>
        <v>0</v>
      </c>
      <c r="P29">
        <f>IF($B29=0,0,IF(AND(N$3=TotalApuestas!N24,Resultado!O$3=TotalApuestas!O24),Resultado!P$5+VLOOKUP(P$4&amp;"bonus",Aux!$W$1:$X$46,2,0),IF(P$3=TotalApuestas!P24,P$5,0)))</f>
        <v>0</v>
      </c>
      <c r="Q29">
        <f>IF($B29=0,0,IF(Q$3=TotalApuestas!Q24,Q$5,0))</f>
        <v>0</v>
      </c>
      <c r="R29">
        <f>IF($B29=0,0,IF(R$3=TotalApuestas!R24,R$5,0))</f>
        <v>0</v>
      </c>
      <c r="S29">
        <f>IF($B29=0,0,IF(AND(Q$3=TotalApuestas!Q24,Resultado!R$3=TotalApuestas!R24),Resultado!S$5+VLOOKUP(S$4&amp;"bonus",Aux!$W$1:$X$46,2,0),IF(S$3=TotalApuestas!S24,S$5,0)))</f>
        <v>0</v>
      </c>
      <c r="T29">
        <f>IF($B29=0,0,IF(T$3=TotalApuestas!T24,T$5,0))</f>
        <v>0</v>
      </c>
      <c r="U29">
        <f>IF($B29=0,0,IF(U$3=TotalApuestas!U24,U$5,0))</f>
        <v>0</v>
      </c>
      <c r="V29">
        <f>IF($B29=0,0,IF(AND(T$3=TotalApuestas!T24,Resultado!U$3=TotalApuestas!U24),Resultado!V$5+VLOOKUP(V$4&amp;"bonus",Aux!$W$1:$X$46,2,0),IF(V$3=TotalApuestas!V24,V$5,0)))</f>
        <v>0</v>
      </c>
      <c r="W29">
        <f>IF($B29=0,0,IF(W$3=TotalApuestas!W24,W$5,0))</f>
        <v>0</v>
      </c>
      <c r="X29">
        <f>IF($B29=0,0,IF(X$3=TotalApuestas!X24,X$5,0))</f>
        <v>0</v>
      </c>
      <c r="Y29">
        <f>IF($B29=0,0,IF(AND(W$3=TotalApuestas!W24,Resultado!X$3=TotalApuestas!X24),Resultado!Y$5+VLOOKUP(Y$4&amp;"bonus",Aux!$W$1:$X$46,2,0),IF(Y$3=TotalApuestas!Y24,Y$5,0)))</f>
        <v>0</v>
      </c>
      <c r="Z29">
        <f>IF($B29=0,0,IF(Z$3=TotalApuestas!Z24,Z$5,0))</f>
        <v>0</v>
      </c>
      <c r="AA29">
        <f>IF($B29=0,0,IF(AA$3=TotalApuestas!AA24,AA$5,0))</f>
        <v>0</v>
      </c>
      <c r="AB29">
        <f>IF($B29=0,0,IF(AND(Z$3=TotalApuestas!Z24,Resultado!AA$3=TotalApuestas!AA24),Resultado!AB$5+VLOOKUP(AB$4&amp;"bonus",Aux!$W$1:$X$46,2,0),IF(AB$3=TotalApuestas!AB24,AB$5,0)))</f>
        <v>0</v>
      </c>
      <c r="AC29">
        <f>IF($B29=0,0,IF(AC$3=TotalApuestas!AC24,AC$5,0))</f>
        <v>0</v>
      </c>
      <c r="AD29">
        <f>IF($B29=0,0,IF(AD$3=TotalApuestas!AD24,AD$5,0))</f>
        <v>0</v>
      </c>
      <c r="AE29">
        <f>IF($B29=0,0,IF(AND(AC$3=TotalApuestas!AC24,Resultado!AD$3=TotalApuestas!AD24),Resultado!AE$5+VLOOKUP(AE$4&amp;"bonus",Aux!$W$1:$X$46,2,0),IF(AE$3=TotalApuestas!AE24,AE$5,0)))</f>
        <v>0</v>
      </c>
      <c r="AF29">
        <f>IF($B29=0,0,IF(AF$3=TotalApuestas!AF24,AF$5,0))</f>
        <v>0</v>
      </c>
      <c r="AG29">
        <f>IF($B29=0,0,IF(AG$3=TotalApuestas!AG24,AG$5,0))</f>
        <v>0</v>
      </c>
      <c r="AH29">
        <f>IF($B29=0,0,IF(AND(AF$3=TotalApuestas!AF24,Resultado!AG$3=TotalApuestas!AG24),Resultado!AH$5+VLOOKUP(AH$4&amp;"bonus",Aux!$W$1:$X$46,2,0),IF(AH$3=TotalApuestas!AH24,AH$5,0)))</f>
        <v>0</v>
      </c>
      <c r="AI29">
        <f>IF($B29=0,0,IF(AI$3=TotalApuestas!AI24,AI$5,0))</f>
        <v>0</v>
      </c>
      <c r="AJ29">
        <f>IF($B29=0,0,IF(AJ$3=TotalApuestas!AJ24,AJ$5,0))</f>
        <v>0</v>
      </c>
      <c r="AK29">
        <f>IF($B29=0,0,IF(AND(AI$3=TotalApuestas!AI24,Resultado!AJ$3=TotalApuestas!AJ24),Resultado!AK$5+VLOOKUP(AK$4&amp;"bonus",Aux!$W$1:$X$46,2,0),IF(AK$3=TotalApuestas!AK24,AK$5,0)))</f>
        <v>0</v>
      </c>
      <c r="AL29">
        <f>IF($B29=0,0,IF(AL$3=TotalApuestas!AL24,AL$5,0))</f>
        <v>0</v>
      </c>
      <c r="AM29">
        <f>IF($B29=0,0,IF(AM$3=TotalApuestas!AM24,AM$5,0))</f>
        <v>0</v>
      </c>
      <c r="AN29">
        <f>IF($B29=0,0,IF(AND(AL$3=TotalApuestas!AL24,Resultado!AM$3=TotalApuestas!AM24),Resultado!AN$5+VLOOKUP(AN$4&amp;"bonus",Aux!$W$1:$X$46,2,0),IF(AN$3=TotalApuestas!AN24,AN$5,0)))</f>
        <v>0</v>
      </c>
      <c r="AO29">
        <f>IF($B29=0,0,IF(AO$3=TotalApuestas!AO24,AO$5,0))</f>
        <v>0</v>
      </c>
      <c r="AP29">
        <f>IF($B29=0,0,IF(AP$3=TotalApuestas!AP24,AP$5,0))</f>
        <v>0</v>
      </c>
      <c r="AQ29">
        <f>IF($B29=0,0,IF(AND(AO$3=TotalApuestas!AO24,Resultado!AP$3=TotalApuestas!AP24),Resultado!AQ$5+VLOOKUP(AQ$4&amp;"bonus",Aux!$W$1:$X$46,2,0),IF(AQ$3=TotalApuestas!AQ24,AQ$5,0)))</f>
        <v>0</v>
      </c>
      <c r="AR29">
        <f>IF($B29=0,0,IF(AR$3=TotalApuestas!AR24,AR$5,0))</f>
        <v>0</v>
      </c>
      <c r="AS29">
        <f>IF($B29=0,0,IF(AS$3=TotalApuestas!AS24,AS$5,0))</f>
        <v>0</v>
      </c>
      <c r="AT29">
        <f>IF($B29=0,0,IF(AND(AR$3=TotalApuestas!AR24,Resultado!AS$3=TotalApuestas!AS24),Resultado!AT$5+VLOOKUP(AT$4&amp;"bonus",Aux!$W$1:$X$46,2,0),IF(AT$3=TotalApuestas!AT24,AT$5,0)))</f>
        <v>0</v>
      </c>
      <c r="AU29">
        <f>IF($B29=0,0,IF(AU$3=TotalApuestas!AU24,AU$5,0))</f>
        <v>0</v>
      </c>
      <c r="AV29">
        <f>IF($B29=0,0,IF(AV$3=TotalApuestas!AV24,AV$5,0))</f>
        <v>0</v>
      </c>
      <c r="AW29">
        <f>IF($B29=0,0,IF(AND(AU$3=TotalApuestas!AU24,Resultado!AV$3=TotalApuestas!AV24),Resultado!AW$5+VLOOKUP(AW$4&amp;"bonus",Aux!$W$1:$X$46,2,0),IF(AW$3=TotalApuestas!AW24,AW$5,0)))</f>
        <v>0</v>
      </c>
      <c r="AX29">
        <f>IF($B29=0,0,IF(AX$3=TotalApuestas!AX24,AX$5,0))</f>
        <v>0</v>
      </c>
      <c r="AY29">
        <f>IF($B29=0,0,IF(AY$3=TotalApuestas!AY24,AY$5,0))</f>
        <v>0</v>
      </c>
      <c r="AZ29">
        <f>IF($B29=0,0,IF(AND(AX$3=TotalApuestas!AX24,Resultado!AY$3=TotalApuestas!AY24),Resultado!AZ$5+VLOOKUP(AZ$4&amp;"bonus",Aux!$W$1:$X$46,2,0),IF(AZ$3=TotalApuestas!AZ24,AZ$5,0)))</f>
        <v>0</v>
      </c>
      <c r="BA29">
        <f>IF($B29=0,0,IF(BA$3=TotalApuestas!BA24,BA$5,0))</f>
        <v>0</v>
      </c>
      <c r="BB29">
        <f>IF($B29=0,0,IF(BB$3=TotalApuestas!BB24,BB$5,0))</f>
        <v>0</v>
      </c>
      <c r="BC29">
        <f>IF($B29=0,0,IF(AND(BA$3=TotalApuestas!BA24,Resultado!BB$3=TotalApuestas!BB24),Resultado!BC$5+VLOOKUP(BC$4&amp;"bonus",Aux!$W$1:$X$46,2,0),IF(BC$3=TotalApuestas!BC24,BC$5,0)))</f>
        <v>0</v>
      </c>
      <c r="BD29">
        <f>IF($B29=0,0,IF(BD$3=TotalApuestas!BD24,BD$5,0))</f>
        <v>0</v>
      </c>
      <c r="BE29">
        <f>IF($B29=0,0,IF(BE$3=TotalApuestas!BE24,BE$5,0))</f>
        <v>0</v>
      </c>
      <c r="BF29">
        <f>IF($B29=0,0,IF(AND(BD$3=TotalApuestas!BD24,Resultado!BE$3=TotalApuestas!BE24),Resultado!BF$5+VLOOKUP(BF$4&amp;"bonus",Aux!$W$1:$X$46,2,0),IF(BF$3=TotalApuestas!BF24,BF$5,0)))</f>
        <v>0</v>
      </c>
      <c r="BG29">
        <f>IF($B29=0,0,IF(BG$3=TotalApuestas!BG24,BG$5,0))</f>
        <v>0</v>
      </c>
      <c r="BH29">
        <f>IF($B29=0,0,IF(BH$3=TotalApuestas!BH24,BH$5,0))</f>
        <v>0</v>
      </c>
      <c r="BI29">
        <f>IF($B29=0,0,IF(AND(BG$3=TotalApuestas!BG24,Resultado!BH$3=TotalApuestas!BH24),Resultado!BI$5+VLOOKUP(BI$4&amp;"bonus",Aux!$W$1:$X$46,2,0),IF(BI$3=TotalApuestas!BI24,BI$5,0)))</f>
        <v>0</v>
      </c>
      <c r="BJ29">
        <f>IF($B29=0,0,IF(BJ$3=TotalApuestas!BJ24,BJ$5,0))</f>
        <v>0</v>
      </c>
      <c r="BK29">
        <f>IF($B29=0,0,IF(BK$3=TotalApuestas!BK24,BK$5,0))</f>
        <v>0</v>
      </c>
      <c r="BL29">
        <f>IF($B29=0,0,IF(AND(BJ$3=TotalApuestas!BJ24,Resultado!BK$3=TotalApuestas!BK24),Resultado!BL$5+VLOOKUP(BL$4&amp;"bonus",Aux!$W$1:$X$46,2,0),IF(BL$3=TotalApuestas!BL24,BL$5,0)))</f>
        <v>0</v>
      </c>
      <c r="BM29">
        <f>IF($B29=0,0,IF(BM$3=TotalApuestas!BM24,BM$5,0))</f>
        <v>0</v>
      </c>
      <c r="BN29">
        <f>IF($B29=0,0,IF(BN$3=TotalApuestas!BN24,BN$5,0))</f>
        <v>0</v>
      </c>
      <c r="BO29">
        <f>IF($B29=0,0,IF(AND(BM$3=TotalApuestas!BM24,Resultado!BN$3=TotalApuestas!BN24),Resultado!BO$5+VLOOKUP(BO$4&amp;"bonus",Aux!$W$1:$X$46,2,0),IF(BO$3=TotalApuestas!BO24,BO$5,0)))</f>
        <v>0</v>
      </c>
      <c r="BP29">
        <f>IF($B29=0,0,IF(BP$3=TotalApuestas!BP24,BP$5,0))</f>
        <v>0</v>
      </c>
      <c r="BQ29">
        <f>IF($B29=0,0,IF(BQ$3=TotalApuestas!BQ24,BQ$5,0))</f>
        <v>0</v>
      </c>
      <c r="BR29">
        <f>IF($B29=0,0,IF(AND(BP$3=TotalApuestas!BP24,Resultado!BQ$3=TotalApuestas!BQ24),Resultado!BR$5+VLOOKUP(BR$4&amp;"bonus",Aux!$W$1:$X$46,2,0),IF(BR$3=TotalApuestas!BR24,BR$5,0)))</f>
        <v>0</v>
      </c>
      <c r="BS29">
        <f>IF($B29=0,0,IF(BS$3=TotalApuestas!BS24,BS$5,0))</f>
        <v>0</v>
      </c>
      <c r="BT29">
        <f>IF($B29=0,0,IF(BT$3=TotalApuestas!BT24,BT$5,0))</f>
        <v>0</v>
      </c>
      <c r="BU29">
        <f>IF($B29=0,0,IF(AND(BS$3=TotalApuestas!BS24,Resultado!BT$3=TotalApuestas!BT24),Resultado!BU$5+VLOOKUP(BU$4&amp;"bonus",Aux!$W$1:$X$46,2,0),IF(BU$3=TotalApuestas!BU24,BU$5,0)))</f>
        <v>0</v>
      </c>
      <c r="BV29">
        <f>IF($B29=0,0,IF(BV$3=TotalApuestas!BV24,BV$5,0))</f>
        <v>0</v>
      </c>
      <c r="BW29">
        <f>IF($B29=0,0,IF(BW$3=TotalApuestas!BW24,BW$5,0))</f>
        <v>0</v>
      </c>
      <c r="BX29">
        <f>IF($B29=0,0,IF(AND(BV$3=TotalApuestas!BV24,Resultado!BW$3=TotalApuestas!BW24),Resultado!BX$5+VLOOKUP(BX$4&amp;"bonus",Aux!$W$1:$X$46,2,0),IF(BX$3=TotalApuestas!BX24,BX$5,0)))</f>
        <v>0</v>
      </c>
      <c r="BY29">
        <f>IF($B29=0,0,IF(BY$3=TotalApuestas!BY24,BY$5,0))</f>
        <v>0</v>
      </c>
      <c r="BZ29">
        <f>IF($B29=0,0,IF(BZ$3=TotalApuestas!BZ24,BZ$5,0))</f>
        <v>0</v>
      </c>
      <c r="CA29">
        <f>IF($B29=0,0,IF(CA$3=TotalApuestas!CA24,CA$5,0))</f>
        <v>0</v>
      </c>
      <c r="CB29">
        <f>IF($B29=0,0,IF(CB$3=TotalApuestas!CB24,CB$5,0))</f>
        <v>0</v>
      </c>
      <c r="CC29">
        <f>IF($B29=0,0,IF(COUNTIF($CC$3:$CJ$3,TotalApuestas!CC24)=1,CC$5,0))</f>
        <v>0</v>
      </c>
      <c r="CD29">
        <f>IF($B29=0,0,IF(COUNTIF($CC$3:$CJ$3,TotalApuestas!CD24)=1,CD$5,0))</f>
        <v>0</v>
      </c>
      <c r="CE29">
        <f>IF($B29=0,0,IF(COUNTIF($CC$3:$CJ$3,TotalApuestas!CE24)=1,CE$5,0))</f>
        <v>0</v>
      </c>
      <c r="CF29">
        <f>IF($B29=0,0,IF(COUNTIF($CC$3:$CJ$3,TotalApuestas!CF24)=1,CF$5,0))</f>
        <v>0</v>
      </c>
      <c r="CG29">
        <f>IF($B29=0,0,IF(COUNTIF($CC$3:$CJ$3,TotalApuestas!CG24)=1,CG$5,0))</f>
        <v>0</v>
      </c>
      <c r="CH29">
        <f>IF($B29=0,0,IF(COUNTIF($CC$3:$CJ$3,TotalApuestas!CH24)=1,CH$5,0))</f>
        <v>0</v>
      </c>
      <c r="CI29">
        <f>IF($B29=0,0,IF(COUNTIF($CC$3:$CJ$3,TotalApuestas!CI24)=1,CI$5,0))</f>
        <v>0</v>
      </c>
      <c r="CJ29">
        <f>IF($B29=0,0,IF(COUNTIF($CC$3:$CJ$3,TotalApuestas!CJ24)=1,CJ$5,0))</f>
        <v>0</v>
      </c>
      <c r="CK29">
        <f>IF($B29=0,0,IF(COUNTIF($CK$3:$CN$3,TotalApuestas!CK24)=1,CK$5,0))</f>
        <v>0</v>
      </c>
      <c r="CL29">
        <f>IF($B29=0,0,IF(COUNTIF($CK$3:$CN$3,TotalApuestas!CL24)=1,CL$5,0))</f>
        <v>0</v>
      </c>
      <c r="CM29">
        <f>IF($B29=0,0,IF(COUNTIF($CK$3:$CN$3,TotalApuestas!CM24)=1,CM$5,0))</f>
        <v>0</v>
      </c>
      <c r="CN29">
        <f>IF($B29=0,0,IF(COUNTIF($CK$3:$CN$3,TotalApuestas!CN24)=1,CN$5,0))</f>
        <v>0</v>
      </c>
      <c r="CO29">
        <f>IF($B29=0,0,IF(COUNTIF($CO$3:$CP$3,TotalApuestas!CO24)=1,CO$5,0))</f>
        <v>0</v>
      </c>
      <c r="CP29">
        <f>IF($B29=0,0,IF(COUNTIF($CO$3:$CP$3,TotalApuestas!CP24)=1,CP$5,0))</f>
        <v>0</v>
      </c>
      <c r="CQ29">
        <f>IF($B29=0,0,IF(CQ$3=TotalApuestas!CQ24,CQ$5,0))</f>
        <v>0</v>
      </c>
      <c r="CR29">
        <f>IF($B29=0,0,IF(CR$3=TotalApuestas!CR24,CR$5,0))</f>
        <v>0</v>
      </c>
      <c r="CS29">
        <f>IF($B29=0,0,IF(CS$3=TotalApuestas!CS24,CS$5,0))</f>
        <v>0</v>
      </c>
      <c r="CT29">
        <f>IF($B29=0,0,IF(AND(CR$3=TotalApuestas!CR24,Resultado!CS$3=TotalApuestas!CS24),Resultado!CT$5+VLOOKUP(CT$4&amp;"bonus",Aux!$W$1:$X$46,2,0),IF(CT$3=TotalApuestas!CT24,CT$5,0)))</f>
        <v>0</v>
      </c>
      <c r="CU29">
        <f>IF($B29=0,0,IF(CU$3=TotalApuestas!CU24,CU$5,0))</f>
        <v>0</v>
      </c>
      <c r="CV29">
        <f>IF($B29=0,0,IF(CV$3=TotalApuestas!CV24,CV$5,0))</f>
        <v>0</v>
      </c>
      <c r="CW29">
        <f>IF($B29=0,0,IF(AND(CU$3=TotalApuestas!CU24,Resultado!CV$3=TotalApuestas!CV24),Resultado!CW$5+VLOOKUP(CW$4&amp;"bonus",Aux!$W$1:$X$46,2,0),IF(CW$3=TotalApuestas!CW24,CW$5,0)))</f>
        <v>0</v>
      </c>
      <c r="CX29">
        <f>IF($B29=0,0,IF(CX$3=TotalApuestas!CX24,CX$5,0))</f>
        <v>0</v>
      </c>
      <c r="CY29">
        <f>IF($B29=0,0,IF(CY$3=TotalApuestas!CY24,CY$5,0))</f>
        <v>0</v>
      </c>
      <c r="CZ29">
        <f>IF($B29=0,0,IF(AND(CX$3=TotalApuestas!CX24,Resultado!CY$3=TotalApuestas!CY24),Resultado!CZ$5+VLOOKUP(CZ$4&amp;"bonus",Aux!$W$1:$X$46,2,0),IF(CZ$3=TotalApuestas!CZ24,CZ$5,0)))</f>
        <v>0</v>
      </c>
      <c r="DA29">
        <f>IF($B29=0,0,IF(DA$3=TotalApuestas!DA24,DA$5,0))</f>
        <v>0</v>
      </c>
      <c r="DB29">
        <f>IF($B29=0,0,IF(DB$3=TotalApuestas!DB24,DB$5,0))</f>
        <v>0</v>
      </c>
      <c r="DC29">
        <f>IF($B29=0,0,IF(AND(DA$3=TotalApuestas!DA24,Resultado!DB$3=TotalApuestas!DB24),Resultado!DC$5+VLOOKUP(DC$4&amp;"bonus",Aux!$W$1:$X$46,2,0),IF(DC$3=TotalApuestas!DC24,DC$5,0)))</f>
        <v>0</v>
      </c>
      <c r="DD29">
        <f>IF($B29=0,0,IF(DD$3=TotalApuestas!DD24,DD$5,0))</f>
        <v>0</v>
      </c>
      <c r="DE29">
        <f>IF($B29=0,0,IF(DE$3=TotalApuestas!DE24,DE$5,0))</f>
        <v>0</v>
      </c>
      <c r="DF29">
        <f>IF($B29=0,0,IF(AND(DD$3=TotalApuestas!DD24,Resultado!DE$3=TotalApuestas!DE24),Resultado!DF$5+VLOOKUP(DF$4&amp;"bonus",Aux!$W$1:$X$46,2,0),IF(DF$3=TotalApuestas!DF24,DF$5,0)))</f>
        <v>0</v>
      </c>
      <c r="DG29">
        <f>IF($B29=0,0,IF(DG$3=TotalApuestas!DG24,DG$5,0))</f>
        <v>0</v>
      </c>
      <c r="DH29">
        <f>IF($B29=0,0,IF(DH$3=TotalApuestas!DH24,DH$5,0))</f>
        <v>0</v>
      </c>
      <c r="DI29">
        <f>IF($B29=0,0,IF(AND(DG$3=TotalApuestas!DG24,Resultado!DH$3=TotalApuestas!DH24),Resultado!DI$5+VLOOKUP(DI$4&amp;"bonus",Aux!$W$1:$X$46,2,0),IF(DI$3=TotalApuestas!DI24,DI$5,0)))</f>
        <v>0</v>
      </c>
      <c r="DJ29">
        <f>IF($B29=0,0,IF(DJ$3=TotalApuestas!DJ24,DJ$5,0))</f>
        <v>0</v>
      </c>
      <c r="DK29">
        <f>IF($B29=0,0,IF(DK$3=TotalApuestas!DK24,DK$5,0))</f>
        <v>0</v>
      </c>
      <c r="DL29">
        <f>IF($B29=0,0,IF(AND(DJ$3=TotalApuestas!DJ24,Resultado!DK$3=TotalApuestas!DK24),Resultado!DL$5+VLOOKUP(DL$4&amp;"bonus",Aux!$W$1:$X$46,2,0),IF(DL$3=TotalApuestas!DL24,DL$5,0)))</f>
        <v>0</v>
      </c>
      <c r="DM29">
        <f>IF($B29=0,0,IF(DM$3=TotalApuestas!DM24,DM$5,0))</f>
        <v>0</v>
      </c>
      <c r="DN29">
        <f>IF($B29=0,0,IF(DN$3=TotalApuestas!DN24,DN$5,0))</f>
        <v>0</v>
      </c>
      <c r="DO29">
        <f>IF($B29=0,0,IF(AND(DM$3=TotalApuestas!DM24,Resultado!DN$3=TotalApuestas!DN24),Resultado!DO$5+VLOOKUP(DO$4&amp;"bonus",Aux!$W$1:$X$46,2,0),IF(DO$3=TotalApuestas!DO24,DO$5,0)))</f>
        <v>0</v>
      </c>
    </row>
    <row r="30" spans="2:119" x14ac:dyDescent="0.25">
      <c r="B30">
        <f>+TotalApuestas!B25</f>
        <v>0</v>
      </c>
      <c r="E30">
        <f>IF($B30=0,0,IF(E$3=TotalApuestas!E25,E$5,0))</f>
        <v>0</v>
      </c>
      <c r="F30">
        <f>IF($B30=0,0,IF(F$3=TotalApuestas!F25,F$5,0))</f>
        <v>0</v>
      </c>
      <c r="G30">
        <f>IF($B30=0,0,IF(AND(E$3=TotalApuestas!E25,Resultado!F$3=TotalApuestas!F25),Resultado!G$5+VLOOKUP(G$4&amp;"bonus",Aux!$W$1:$X$46,2,0),IF(G$3=TotalApuestas!G25,G$5,0)))</f>
        <v>0</v>
      </c>
      <c r="H30">
        <f>IF($B30=0,0,IF(H$3=TotalApuestas!H25,H$5,0))</f>
        <v>0</v>
      </c>
      <c r="I30">
        <f>IF($B30=0,0,IF(I$3=TotalApuestas!I25,I$5,0))</f>
        <v>0</v>
      </c>
      <c r="J30">
        <f>IF($B30=0,0,IF(AND(H$3=TotalApuestas!H25,Resultado!I$3=TotalApuestas!I25),Resultado!J$5+VLOOKUP(J$4&amp;"bonus",Aux!$W$1:$X$46,2,0),IF(J$3=TotalApuestas!J25,J$5,0)))</f>
        <v>0</v>
      </c>
      <c r="K30">
        <f>IF($B30=0,0,IF(K$3=TotalApuestas!K25,K$5,0))</f>
        <v>0</v>
      </c>
      <c r="L30">
        <f>IF($B30=0,0,IF(L$3=TotalApuestas!L25,L$5,0))</f>
        <v>0</v>
      </c>
      <c r="M30">
        <f>IF($B30=0,0,IF(AND(K$3=TotalApuestas!K25,Resultado!L$3=TotalApuestas!L25),Resultado!M$5+VLOOKUP(M$4&amp;"bonus",Aux!$W$1:$X$46,2,0),IF(M$3=TotalApuestas!M25,M$5,0)))</f>
        <v>0</v>
      </c>
      <c r="N30">
        <f>IF($B30=0,0,IF(N$3=TotalApuestas!N25,N$5,0))</f>
        <v>0</v>
      </c>
      <c r="O30">
        <f>IF($B30=0,0,IF(O$3=TotalApuestas!O25,O$5,0))</f>
        <v>0</v>
      </c>
      <c r="P30">
        <f>IF($B30=0,0,IF(AND(N$3=TotalApuestas!N25,Resultado!O$3=TotalApuestas!O25),Resultado!P$5+VLOOKUP(P$4&amp;"bonus",Aux!$W$1:$X$46,2,0),IF(P$3=TotalApuestas!P25,P$5,0)))</f>
        <v>0</v>
      </c>
      <c r="Q30">
        <f>IF($B30=0,0,IF(Q$3=TotalApuestas!Q25,Q$5,0))</f>
        <v>0</v>
      </c>
      <c r="R30">
        <f>IF($B30=0,0,IF(R$3=TotalApuestas!R25,R$5,0))</f>
        <v>0</v>
      </c>
      <c r="S30">
        <f>IF($B30=0,0,IF(AND(Q$3=TotalApuestas!Q25,Resultado!R$3=TotalApuestas!R25),Resultado!S$5+VLOOKUP(S$4&amp;"bonus",Aux!$W$1:$X$46,2,0),IF(S$3=TotalApuestas!S25,S$5,0)))</f>
        <v>0</v>
      </c>
      <c r="T30">
        <f>IF($B30=0,0,IF(T$3=TotalApuestas!T25,T$5,0))</f>
        <v>0</v>
      </c>
      <c r="U30">
        <f>IF($B30=0,0,IF(U$3=TotalApuestas!U25,U$5,0))</f>
        <v>0</v>
      </c>
      <c r="V30">
        <f>IF($B30=0,0,IF(AND(T$3=TotalApuestas!T25,Resultado!U$3=TotalApuestas!U25),Resultado!V$5+VLOOKUP(V$4&amp;"bonus",Aux!$W$1:$X$46,2,0),IF(V$3=TotalApuestas!V25,V$5,0)))</f>
        <v>0</v>
      </c>
      <c r="W30">
        <f>IF($B30=0,0,IF(W$3=TotalApuestas!W25,W$5,0))</f>
        <v>0</v>
      </c>
      <c r="X30">
        <f>IF($B30=0,0,IF(X$3=TotalApuestas!X25,X$5,0))</f>
        <v>0</v>
      </c>
      <c r="Y30">
        <f>IF($B30=0,0,IF(AND(W$3=TotalApuestas!W25,Resultado!X$3=TotalApuestas!X25),Resultado!Y$5+VLOOKUP(Y$4&amp;"bonus",Aux!$W$1:$X$46,2,0),IF(Y$3=TotalApuestas!Y25,Y$5,0)))</f>
        <v>0</v>
      </c>
      <c r="Z30">
        <f>IF($B30=0,0,IF(Z$3=TotalApuestas!Z25,Z$5,0))</f>
        <v>0</v>
      </c>
      <c r="AA30">
        <f>IF($B30=0,0,IF(AA$3=TotalApuestas!AA25,AA$5,0))</f>
        <v>0</v>
      </c>
      <c r="AB30">
        <f>IF($B30=0,0,IF(AND(Z$3=TotalApuestas!Z25,Resultado!AA$3=TotalApuestas!AA25),Resultado!AB$5+VLOOKUP(AB$4&amp;"bonus",Aux!$W$1:$X$46,2,0),IF(AB$3=TotalApuestas!AB25,AB$5,0)))</f>
        <v>0</v>
      </c>
      <c r="AC30">
        <f>IF($B30=0,0,IF(AC$3=TotalApuestas!AC25,AC$5,0))</f>
        <v>0</v>
      </c>
      <c r="AD30">
        <f>IF($B30=0,0,IF(AD$3=TotalApuestas!AD25,AD$5,0))</f>
        <v>0</v>
      </c>
      <c r="AE30">
        <f>IF($B30=0,0,IF(AND(AC$3=TotalApuestas!AC25,Resultado!AD$3=TotalApuestas!AD25),Resultado!AE$5+VLOOKUP(AE$4&amp;"bonus",Aux!$W$1:$X$46,2,0),IF(AE$3=TotalApuestas!AE25,AE$5,0)))</f>
        <v>0</v>
      </c>
      <c r="AF30">
        <f>IF($B30=0,0,IF(AF$3=TotalApuestas!AF25,AF$5,0))</f>
        <v>0</v>
      </c>
      <c r="AG30">
        <f>IF($B30=0,0,IF(AG$3=TotalApuestas!AG25,AG$5,0))</f>
        <v>0</v>
      </c>
      <c r="AH30">
        <f>IF($B30=0,0,IF(AND(AF$3=TotalApuestas!AF25,Resultado!AG$3=TotalApuestas!AG25),Resultado!AH$5+VLOOKUP(AH$4&amp;"bonus",Aux!$W$1:$X$46,2,0),IF(AH$3=TotalApuestas!AH25,AH$5,0)))</f>
        <v>0</v>
      </c>
      <c r="AI30">
        <f>IF($B30=0,0,IF(AI$3=TotalApuestas!AI25,AI$5,0))</f>
        <v>0</v>
      </c>
      <c r="AJ30">
        <f>IF($B30=0,0,IF(AJ$3=TotalApuestas!AJ25,AJ$5,0))</f>
        <v>0</v>
      </c>
      <c r="AK30">
        <f>IF($B30=0,0,IF(AND(AI$3=TotalApuestas!AI25,Resultado!AJ$3=TotalApuestas!AJ25),Resultado!AK$5+VLOOKUP(AK$4&amp;"bonus",Aux!$W$1:$X$46,2,0),IF(AK$3=TotalApuestas!AK25,AK$5,0)))</f>
        <v>0</v>
      </c>
      <c r="AL30">
        <f>IF($B30=0,0,IF(AL$3=TotalApuestas!AL25,AL$5,0))</f>
        <v>0</v>
      </c>
      <c r="AM30">
        <f>IF($B30=0,0,IF(AM$3=TotalApuestas!AM25,AM$5,0))</f>
        <v>0</v>
      </c>
      <c r="AN30">
        <f>IF($B30=0,0,IF(AND(AL$3=TotalApuestas!AL25,Resultado!AM$3=TotalApuestas!AM25),Resultado!AN$5+VLOOKUP(AN$4&amp;"bonus",Aux!$W$1:$X$46,2,0),IF(AN$3=TotalApuestas!AN25,AN$5,0)))</f>
        <v>0</v>
      </c>
      <c r="AO30">
        <f>IF($B30=0,0,IF(AO$3=TotalApuestas!AO25,AO$5,0))</f>
        <v>0</v>
      </c>
      <c r="AP30">
        <f>IF($B30=0,0,IF(AP$3=TotalApuestas!AP25,AP$5,0))</f>
        <v>0</v>
      </c>
      <c r="AQ30">
        <f>IF($B30=0,0,IF(AND(AO$3=TotalApuestas!AO25,Resultado!AP$3=TotalApuestas!AP25),Resultado!AQ$5+VLOOKUP(AQ$4&amp;"bonus",Aux!$W$1:$X$46,2,0),IF(AQ$3=TotalApuestas!AQ25,AQ$5,0)))</f>
        <v>0</v>
      </c>
      <c r="AR30">
        <f>IF($B30=0,0,IF(AR$3=TotalApuestas!AR25,AR$5,0))</f>
        <v>0</v>
      </c>
      <c r="AS30">
        <f>IF($B30=0,0,IF(AS$3=TotalApuestas!AS25,AS$5,0))</f>
        <v>0</v>
      </c>
      <c r="AT30">
        <f>IF($B30=0,0,IF(AND(AR$3=TotalApuestas!AR25,Resultado!AS$3=TotalApuestas!AS25),Resultado!AT$5+VLOOKUP(AT$4&amp;"bonus",Aux!$W$1:$X$46,2,0),IF(AT$3=TotalApuestas!AT25,AT$5,0)))</f>
        <v>0</v>
      </c>
      <c r="AU30">
        <f>IF($B30=0,0,IF(AU$3=TotalApuestas!AU25,AU$5,0))</f>
        <v>0</v>
      </c>
      <c r="AV30">
        <f>IF($B30=0,0,IF(AV$3=TotalApuestas!AV25,AV$5,0))</f>
        <v>0</v>
      </c>
      <c r="AW30">
        <f>IF($B30=0,0,IF(AND(AU$3=TotalApuestas!AU25,Resultado!AV$3=TotalApuestas!AV25),Resultado!AW$5+VLOOKUP(AW$4&amp;"bonus",Aux!$W$1:$X$46,2,0),IF(AW$3=TotalApuestas!AW25,AW$5,0)))</f>
        <v>0</v>
      </c>
      <c r="AX30">
        <f>IF($B30=0,0,IF(AX$3=TotalApuestas!AX25,AX$5,0))</f>
        <v>0</v>
      </c>
      <c r="AY30">
        <f>IF($B30=0,0,IF(AY$3=TotalApuestas!AY25,AY$5,0))</f>
        <v>0</v>
      </c>
      <c r="AZ30">
        <f>IF($B30=0,0,IF(AND(AX$3=TotalApuestas!AX25,Resultado!AY$3=TotalApuestas!AY25),Resultado!AZ$5+VLOOKUP(AZ$4&amp;"bonus",Aux!$W$1:$X$46,2,0),IF(AZ$3=TotalApuestas!AZ25,AZ$5,0)))</f>
        <v>0</v>
      </c>
      <c r="BA30">
        <f>IF($B30=0,0,IF(BA$3=TotalApuestas!BA25,BA$5,0))</f>
        <v>0</v>
      </c>
      <c r="BB30">
        <f>IF($B30=0,0,IF(BB$3=TotalApuestas!BB25,BB$5,0))</f>
        <v>0</v>
      </c>
      <c r="BC30">
        <f>IF($B30=0,0,IF(AND(BA$3=TotalApuestas!BA25,Resultado!BB$3=TotalApuestas!BB25),Resultado!BC$5+VLOOKUP(BC$4&amp;"bonus",Aux!$W$1:$X$46,2,0),IF(BC$3=TotalApuestas!BC25,BC$5,0)))</f>
        <v>0</v>
      </c>
      <c r="BD30">
        <f>IF($B30=0,0,IF(BD$3=TotalApuestas!BD25,BD$5,0))</f>
        <v>0</v>
      </c>
      <c r="BE30">
        <f>IF($B30=0,0,IF(BE$3=TotalApuestas!BE25,BE$5,0))</f>
        <v>0</v>
      </c>
      <c r="BF30">
        <f>IF($B30=0,0,IF(AND(BD$3=TotalApuestas!BD25,Resultado!BE$3=TotalApuestas!BE25),Resultado!BF$5+VLOOKUP(BF$4&amp;"bonus",Aux!$W$1:$X$46,2,0),IF(BF$3=TotalApuestas!BF25,BF$5,0)))</f>
        <v>0</v>
      </c>
      <c r="BG30">
        <f>IF($B30=0,0,IF(BG$3=TotalApuestas!BG25,BG$5,0))</f>
        <v>0</v>
      </c>
      <c r="BH30">
        <f>IF($B30=0,0,IF(BH$3=TotalApuestas!BH25,BH$5,0))</f>
        <v>0</v>
      </c>
      <c r="BI30">
        <f>IF($B30=0,0,IF(AND(BG$3=TotalApuestas!BG25,Resultado!BH$3=TotalApuestas!BH25),Resultado!BI$5+VLOOKUP(BI$4&amp;"bonus",Aux!$W$1:$X$46,2,0),IF(BI$3=TotalApuestas!BI25,BI$5,0)))</f>
        <v>0</v>
      </c>
      <c r="BJ30">
        <f>IF($B30=0,0,IF(BJ$3=TotalApuestas!BJ25,BJ$5,0))</f>
        <v>0</v>
      </c>
      <c r="BK30">
        <f>IF($B30=0,0,IF(BK$3=TotalApuestas!BK25,BK$5,0))</f>
        <v>0</v>
      </c>
      <c r="BL30">
        <f>IF($B30=0,0,IF(AND(BJ$3=TotalApuestas!BJ25,Resultado!BK$3=TotalApuestas!BK25),Resultado!BL$5+VLOOKUP(BL$4&amp;"bonus",Aux!$W$1:$X$46,2,0),IF(BL$3=TotalApuestas!BL25,BL$5,0)))</f>
        <v>0</v>
      </c>
      <c r="BM30">
        <f>IF($B30=0,0,IF(BM$3=TotalApuestas!BM25,BM$5,0))</f>
        <v>0</v>
      </c>
      <c r="BN30">
        <f>IF($B30=0,0,IF(BN$3=TotalApuestas!BN25,BN$5,0))</f>
        <v>0</v>
      </c>
      <c r="BO30">
        <f>IF($B30=0,0,IF(AND(BM$3=TotalApuestas!BM25,Resultado!BN$3=TotalApuestas!BN25),Resultado!BO$5+VLOOKUP(BO$4&amp;"bonus",Aux!$W$1:$X$46,2,0),IF(BO$3=TotalApuestas!BO25,BO$5,0)))</f>
        <v>0</v>
      </c>
      <c r="BP30">
        <f>IF($B30=0,0,IF(BP$3=TotalApuestas!BP25,BP$5,0))</f>
        <v>0</v>
      </c>
      <c r="BQ30">
        <f>IF($B30=0,0,IF(BQ$3=TotalApuestas!BQ25,BQ$5,0))</f>
        <v>0</v>
      </c>
      <c r="BR30">
        <f>IF($B30=0,0,IF(AND(BP$3=TotalApuestas!BP25,Resultado!BQ$3=TotalApuestas!BQ25),Resultado!BR$5+VLOOKUP(BR$4&amp;"bonus",Aux!$W$1:$X$46,2,0),IF(BR$3=TotalApuestas!BR25,BR$5,0)))</f>
        <v>0</v>
      </c>
      <c r="BS30">
        <f>IF($B30=0,0,IF(BS$3=TotalApuestas!BS25,BS$5,0))</f>
        <v>0</v>
      </c>
      <c r="BT30">
        <f>IF($B30=0,0,IF(BT$3=TotalApuestas!BT25,BT$5,0))</f>
        <v>0</v>
      </c>
      <c r="BU30">
        <f>IF($B30=0,0,IF(AND(BS$3=TotalApuestas!BS25,Resultado!BT$3=TotalApuestas!BT25),Resultado!BU$5+VLOOKUP(BU$4&amp;"bonus",Aux!$W$1:$X$46,2,0),IF(BU$3=TotalApuestas!BU25,BU$5,0)))</f>
        <v>0</v>
      </c>
      <c r="BV30">
        <f>IF($B30=0,0,IF(BV$3=TotalApuestas!BV25,BV$5,0))</f>
        <v>0</v>
      </c>
      <c r="BW30">
        <f>IF($B30=0,0,IF(BW$3=TotalApuestas!BW25,BW$5,0))</f>
        <v>0</v>
      </c>
      <c r="BX30">
        <f>IF($B30=0,0,IF(AND(BV$3=TotalApuestas!BV25,Resultado!BW$3=TotalApuestas!BW25),Resultado!BX$5+VLOOKUP(BX$4&amp;"bonus",Aux!$W$1:$X$46,2,0),IF(BX$3=TotalApuestas!BX25,BX$5,0)))</f>
        <v>0</v>
      </c>
      <c r="BY30">
        <f>IF($B30=0,0,IF(BY$3=TotalApuestas!BY25,BY$5,0))</f>
        <v>0</v>
      </c>
      <c r="BZ30">
        <f>IF($B30=0,0,IF(BZ$3=TotalApuestas!BZ25,BZ$5,0))</f>
        <v>0</v>
      </c>
      <c r="CA30">
        <f>IF($B30=0,0,IF(CA$3=TotalApuestas!CA25,CA$5,0))</f>
        <v>0</v>
      </c>
      <c r="CB30">
        <f>IF($B30=0,0,IF(CB$3=TotalApuestas!CB25,CB$5,0))</f>
        <v>0</v>
      </c>
      <c r="CC30">
        <f>IF($B30=0,0,IF(COUNTIF($CC$3:$CJ$3,TotalApuestas!CC25)=1,CC$5,0))</f>
        <v>0</v>
      </c>
      <c r="CD30">
        <f>IF($B30=0,0,IF(COUNTIF($CC$3:$CJ$3,TotalApuestas!CD25)=1,CD$5,0))</f>
        <v>0</v>
      </c>
      <c r="CE30">
        <f>IF($B30=0,0,IF(COUNTIF($CC$3:$CJ$3,TotalApuestas!CE25)=1,CE$5,0))</f>
        <v>0</v>
      </c>
      <c r="CF30">
        <f>IF($B30=0,0,IF(COUNTIF($CC$3:$CJ$3,TotalApuestas!CF25)=1,CF$5,0))</f>
        <v>0</v>
      </c>
      <c r="CG30">
        <f>IF($B30=0,0,IF(COUNTIF($CC$3:$CJ$3,TotalApuestas!CG25)=1,CG$5,0))</f>
        <v>0</v>
      </c>
      <c r="CH30">
        <f>IF($B30=0,0,IF(COUNTIF($CC$3:$CJ$3,TotalApuestas!CH25)=1,CH$5,0))</f>
        <v>0</v>
      </c>
      <c r="CI30">
        <f>IF($B30=0,0,IF(COUNTIF($CC$3:$CJ$3,TotalApuestas!CI25)=1,CI$5,0))</f>
        <v>0</v>
      </c>
      <c r="CJ30">
        <f>IF($B30=0,0,IF(COUNTIF($CC$3:$CJ$3,TotalApuestas!CJ25)=1,CJ$5,0))</f>
        <v>0</v>
      </c>
      <c r="CK30">
        <f>IF($B30=0,0,IF(COUNTIF($CK$3:$CN$3,TotalApuestas!CK25)=1,CK$5,0))</f>
        <v>0</v>
      </c>
      <c r="CL30">
        <f>IF($B30=0,0,IF(COUNTIF($CK$3:$CN$3,TotalApuestas!CL25)=1,CL$5,0))</f>
        <v>0</v>
      </c>
      <c r="CM30">
        <f>IF($B30=0,0,IF(COUNTIF($CK$3:$CN$3,TotalApuestas!CM25)=1,CM$5,0))</f>
        <v>0</v>
      </c>
      <c r="CN30">
        <f>IF($B30=0,0,IF(COUNTIF($CK$3:$CN$3,TotalApuestas!CN25)=1,CN$5,0))</f>
        <v>0</v>
      </c>
      <c r="CO30">
        <f>IF($B30=0,0,IF(COUNTIF($CO$3:$CP$3,TotalApuestas!CO25)=1,CO$5,0))</f>
        <v>0</v>
      </c>
      <c r="CP30">
        <f>IF($B30=0,0,IF(COUNTIF($CO$3:$CP$3,TotalApuestas!CP25)=1,CP$5,0))</f>
        <v>0</v>
      </c>
      <c r="CQ30">
        <f>IF($B30=0,0,IF(CQ$3=TotalApuestas!CQ25,CQ$5,0))</f>
        <v>0</v>
      </c>
      <c r="CR30">
        <f>IF($B30=0,0,IF(CR$3=TotalApuestas!CR25,CR$5,0))</f>
        <v>0</v>
      </c>
      <c r="CS30">
        <f>IF($B30=0,0,IF(CS$3=TotalApuestas!CS25,CS$5,0))</f>
        <v>0</v>
      </c>
      <c r="CT30">
        <f>IF($B30=0,0,IF(AND(CR$3=TotalApuestas!CR25,Resultado!CS$3=TotalApuestas!CS25),Resultado!CT$5+VLOOKUP(CT$4&amp;"bonus",Aux!$W$1:$X$46,2,0),IF(CT$3=TotalApuestas!CT25,CT$5,0)))</f>
        <v>0</v>
      </c>
      <c r="CU30">
        <f>IF($B30=0,0,IF(CU$3=TotalApuestas!CU25,CU$5,0))</f>
        <v>0</v>
      </c>
      <c r="CV30">
        <f>IF($B30=0,0,IF(CV$3=TotalApuestas!CV25,CV$5,0))</f>
        <v>0</v>
      </c>
      <c r="CW30">
        <f>IF($B30=0,0,IF(AND(CU$3=TotalApuestas!CU25,Resultado!CV$3=TotalApuestas!CV25),Resultado!CW$5+VLOOKUP(CW$4&amp;"bonus",Aux!$W$1:$X$46,2,0),IF(CW$3=TotalApuestas!CW25,CW$5,0)))</f>
        <v>0</v>
      </c>
      <c r="CX30">
        <f>IF($B30=0,0,IF(CX$3=TotalApuestas!CX25,CX$5,0))</f>
        <v>0</v>
      </c>
      <c r="CY30">
        <f>IF($B30=0,0,IF(CY$3=TotalApuestas!CY25,CY$5,0))</f>
        <v>0</v>
      </c>
      <c r="CZ30">
        <f>IF($B30=0,0,IF(AND(CX$3=TotalApuestas!CX25,Resultado!CY$3=TotalApuestas!CY25),Resultado!CZ$5+VLOOKUP(CZ$4&amp;"bonus",Aux!$W$1:$X$46,2,0),IF(CZ$3=TotalApuestas!CZ25,CZ$5,0)))</f>
        <v>0</v>
      </c>
      <c r="DA30">
        <f>IF($B30=0,0,IF(DA$3=TotalApuestas!DA25,DA$5,0))</f>
        <v>0</v>
      </c>
      <c r="DB30">
        <f>IF($B30=0,0,IF(DB$3=TotalApuestas!DB25,DB$5,0))</f>
        <v>0</v>
      </c>
      <c r="DC30">
        <f>IF($B30=0,0,IF(AND(DA$3=TotalApuestas!DA25,Resultado!DB$3=TotalApuestas!DB25),Resultado!DC$5+VLOOKUP(DC$4&amp;"bonus",Aux!$W$1:$X$46,2,0),IF(DC$3=TotalApuestas!DC25,DC$5,0)))</f>
        <v>0</v>
      </c>
      <c r="DD30">
        <f>IF($B30=0,0,IF(DD$3=TotalApuestas!DD25,DD$5,0))</f>
        <v>0</v>
      </c>
      <c r="DE30">
        <f>IF($B30=0,0,IF(DE$3=TotalApuestas!DE25,DE$5,0))</f>
        <v>0</v>
      </c>
      <c r="DF30">
        <f>IF($B30=0,0,IF(AND(DD$3=TotalApuestas!DD25,Resultado!DE$3=TotalApuestas!DE25),Resultado!DF$5+VLOOKUP(DF$4&amp;"bonus",Aux!$W$1:$X$46,2,0),IF(DF$3=TotalApuestas!DF25,DF$5,0)))</f>
        <v>0</v>
      </c>
      <c r="DG30">
        <f>IF($B30=0,0,IF(DG$3=TotalApuestas!DG25,DG$5,0))</f>
        <v>0</v>
      </c>
      <c r="DH30">
        <f>IF($B30=0,0,IF(DH$3=TotalApuestas!DH25,DH$5,0))</f>
        <v>0</v>
      </c>
      <c r="DI30">
        <f>IF($B30=0,0,IF(AND(DG$3=TotalApuestas!DG25,Resultado!DH$3=TotalApuestas!DH25),Resultado!DI$5+VLOOKUP(DI$4&amp;"bonus",Aux!$W$1:$X$46,2,0),IF(DI$3=TotalApuestas!DI25,DI$5,0)))</f>
        <v>0</v>
      </c>
      <c r="DJ30">
        <f>IF($B30=0,0,IF(DJ$3=TotalApuestas!DJ25,DJ$5,0))</f>
        <v>0</v>
      </c>
      <c r="DK30">
        <f>IF($B30=0,0,IF(DK$3=TotalApuestas!DK25,DK$5,0))</f>
        <v>0</v>
      </c>
      <c r="DL30">
        <f>IF($B30=0,0,IF(AND(DJ$3=TotalApuestas!DJ25,Resultado!DK$3=TotalApuestas!DK25),Resultado!DL$5+VLOOKUP(DL$4&amp;"bonus",Aux!$W$1:$X$46,2,0),IF(DL$3=TotalApuestas!DL25,DL$5,0)))</f>
        <v>0</v>
      </c>
      <c r="DM30">
        <f>IF($B30=0,0,IF(DM$3=TotalApuestas!DM25,DM$5,0))</f>
        <v>0</v>
      </c>
      <c r="DN30">
        <f>IF($B30=0,0,IF(DN$3=TotalApuestas!DN25,DN$5,0))</f>
        <v>0</v>
      </c>
      <c r="DO30">
        <f>IF($B30=0,0,IF(AND(DM$3=TotalApuestas!DM25,Resultado!DN$3=TotalApuestas!DN25),Resultado!DO$5+VLOOKUP(DO$4&amp;"bonus",Aux!$W$1:$X$46,2,0),IF(DO$3=TotalApuestas!DO25,DO$5,0)))</f>
        <v>0</v>
      </c>
    </row>
    <row r="31" spans="2:119" x14ac:dyDescent="0.25">
      <c r="B31">
        <f>+TotalApuestas!B26</f>
        <v>0</v>
      </c>
      <c r="E31">
        <f>IF($B31=0,0,IF(E$3=TotalApuestas!E26,E$5,0))</f>
        <v>0</v>
      </c>
      <c r="F31">
        <f>IF($B31=0,0,IF(F$3=TotalApuestas!F26,F$5,0))</f>
        <v>0</v>
      </c>
      <c r="G31">
        <f>IF($B31=0,0,IF(AND(E$3=TotalApuestas!E26,Resultado!F$3=TotalApuestas!F26),Resultado!G$5+VLOOKUP(G$4&amp;"bonus",Aux!$W$1:$X$46,2,0),IF(G$3=TotalApuestas!G26,G$5,0)))</f>
        <v>0</v>
      </c>
      <c r="H31">
        <f>IF($B31=0,0,IF(H$3=TotalApuestas!H26,H$5,0))</f>
        <v>0</v>
      </c>
      <c r="I31">
        <f>IF($B31=0,0,IF(I$3=TotalApuestas!I26,I$5,0))</f>
        <v>0</v>
      </c>
      <c r="J31">
        <f>IF($B31=0,0,IF(AND(H$3=TotalApuestas!H26,Resultado!I$3=TotalApuestas!I26),Resultado!J$5+VLOOKUP(J$4&amp;"bonus",Aux!$W$1:$X$46,2,0),IF(J$3=TotalApuestas!J26,J$5,0)))</f>
        <v>0</v>
      </c>
      <c r="K31">
        <f>IF($B31=0,0,IF(K$3=TotalApuestas!K26,K$5,0))</f>
        <v>0</v>
      </c>
      <c r="L31">
        <f>IF($B31=0,0,IF(L$3=TotalApuestas!L26,L$5,0))</f>
        <v>0</v>
      </c>
      <c r="M31">
        <f>IF($B31=0,0,IF(AND(K$3=TotalApuestas!K26,Resultado!L$3=TotalApuestas!L26),Resultado!M$5+VLOOKUP(M$4&amp;"bonus",Aux!$W$1:$X$46,2,0),IF(M$3=TotalApuestas!M26,M$5,0)))</f>
        <v>0</v>
      </c>
      <c r="N31">
        <f>IF($B31=0,0,IF(N$3=TotalApuestas!N26,N$5,0))</f>
        <v>0</v>
      </c>
      <c r="O31">
        <f>IF($B31=0,0,IF(O$3=TotalApuestas!O26,O$5,0))</f>
        <v>0</v>
      </c>
      <c r="P31">
        <f>IF($B31=0,0,IF(AND(N$3=TotalApuestas!N26,Resultado!O$3=TotalApuestas!O26),Resultado!P$5+VLOOKUP(P$4&amp;"bonus",Aux!$W$1:$X$46,2,0),IF(P$3=TotalApuestas!P26,P$5,0)))</f>
        <v>0</v>
      </c>
      <c r="Q31">
        <f>IF($B31=0,0,IF(Q$3=TotalApuestas!Q26,Q$5,0))</f>
        <v>0</v>
      </c>
      <c r="R31">
        <f>IF($B31=0,0,IF(R$3=TotalApuestas!R26,R$5,0))</f>
        <v>0</v>
      </c>
      <c r="S31">
        <f>IF($B31=0,0,IF(AND(Q$3=TotalApuestas!Q26,Resultado!R$3=TotalApuestas!R26),Resultado!S$5+VLOOKUP(S$4&amp;"bonus",Aux!$W$1:$X$46,2,0),IF(S$3=TotalApuestas!S26,S$5,0)))</f>
        <v>0</v>
      </c>
      <c r="T31">
        <f>IF($B31=0,0,IF(T$3=TotalApuestas!T26,T$5,0))</f>
        <v>0</v>
      </c>
      <c r="U31">
        <f>IF($B31=0,0,IF(U$3=TotalApuestas!U26,U$5,0))</f>
        <v>0</v>
      </c>
      <c r="V31">
        <f>IF($B31=0,0,IF(AND(T$3=TotalApuestas!T26,Resultado!U$3=TotalApuestas!U26),Resultado!V$5+VLOOKUP(V$4&amp;"bonus",Aux!$W$1:$X$46,2,0),IF(V$3=TotalApuestas!V26,V$5,0)))</f>
        <v>0</v>
      </c>
      <c r="W31">
        <f>IF($B31=0,0,IF(W$3=TotalApuestas!W26,W$5,0))</f>
        <v>0</v>
      </c>
      <c r="X31">
        <f>IF($B31=0,0,IF(X$3=TotalApuestas!X26,X$5,0))</f>
        <v>0</v>
      </c>
      <c r="Y31">
        <f>IF($B31=0,0,IF(AND(W$3=TotalApuestas!W26,Resultado!X$3=TotalApuestas!X26),Resultado!Y$5+VLOOKUP(Y$4&amp;"bonus",Aux!$W$1:$X$46,2,0),IF(Y$3=TotalApuestas!Y26,Y$5,0)))</f>
        <v>0</v>
      </c>
      <c r="Z31">
        <f>IF($B31=0,0,IF(Z$3=TotalApuestas!Z26,Z$5,0))</f>
        <v>0</v>
      </c>
      <c r="AA31">
        <f>IF($B31=0,0,IF(AA$3=TotalApuestas!AA26,AA$5,0))</f>
        <v>0</v>
      </c>
      <c r="AB31">
        <f>IF($B31=0,0,IF(AND(Z$3=TotalApuestas!Z26,Resultado!AA$3=TotalApuestas!AA26),Resultado!AB$5+VLOOKUP(AB$4&amp;"bonus",Aux!$W$1:$X$46,2,0),IF(AB$3=TotalApuestas!AB26,AB$5,0)))</f>
        <v>0</v>
      </c>
      <c r="AC31">
        <f>IF($B31=0,0,IF(AC$3=TotalApuestas!AC26,AC$5,0))</f>
        <v>0</v>
      </c>
      <c r="AD31">
        <f>IF($B31=0,0,IF(AD$3=TotalApuestas!AD26,AD$5,0))</f>
        <v>0</v>
      </c>
      <c r="AE31">
        <f>IF($B31=0,0,IF(AND(AC$3=TotalApuestas!AC26,Resultado!AD$3=TotalApuestas!AD26),Resultado!AE$5+VLOOKUP(AE$4&amp;"bonus",Aux!$W$1:$X$46,2,0),IF(AE$3=TotalApuestas!AE26,AE$5,0)))</f>
        <v>0</v>
      </c>
      <c r="AF31">
        <f>IF($B31=0,0,IF(AF$3=TotalApuestas!AF26,AF$5,0))</f>
        <v>0</v>
      </c>
      <c r="AG31">
        <f>IF($B31=0,0,IF(AG$3=TotalApuestas!AG26,AG$5,0))</f>
        <v>0</v>
      </c>
      <c r="AH31">
        <f>IF($B31=0,0,IF(AND(AF$3=TotalApuestas!AF26,Resultado!AG$3=TotalApuestas!AG26),Resultado!AH$5+VLOOKUP(AH$4&amp;"bonus",Aux!$W$1:$X$46,2,0),IF(AH$3=TotalApuestas!AH26,AH$5,0)))</f>
        <v>0</v>
      </c>
      <c r="AI31">
        <f>IF($B31=0,0,IF(AI$3=TotalApuestas!AI26,AI$5,0))</f>
        <v>0</v>
      </c>
      <c r="AJ31">
        <f>IF($B31=0,0,IF(AJ$3=TotalApuestas!AJ26,AJ$5,0))</f>
        <v>0</v>
      </c>
      <c r="AK31">
        <f>IF($B31=0,0,IF(AND(AI$3=TotalApuestas!AI26,Resultado!AJ$3=TotalApuestas!AJ26),Resultado!AK$5+VLOOKUP(AK$4&amp;"bonus",Aux!$W$1:$X$46,2,0),IF(AK$3=TotalApuestas!AK26,AK$5,0)))</f>
        <v>0</v>
      </c>
      <c r="AL31">
        <f>IF($B31=0,0,IF(AL$3=TotalApuestas!AL26,AL$5,0))</f>
        <v>0</v>
      </c>
      <c r="AM31">
        <f>IF($B31=0,0,IF(AM$3=TotalApuestas!AM26,AM$5,0))</f>
        <v>0</v>
      </c>
      <c r="AN31">
        <f>IF($B31=0,0,IF(AND(AL$3=TotalApuestas!AL26,Resultado!AM$3=TotalApuestas!AM26),Resultado!AN$5+VLOOKUP(AN$4&amp;"bonus",Aux!$W$1:$X$46,2,0),IF(AN$3=TotalApuestas!AN26,AN$5,0)))</f>
        <v>0</v>
      </c>
      <c r="AO31">
        <f>IF($B31=0,0,IF(AO$3=TotalApuestas!AO26,AO$5,0))</f>
        <v>0</v>
      </c>
      <c r="AP31">
        <f>IF($B31=0,0,IF(AP$3=TotalApuestas!AP26,AP$5,0))</f>
        <v>0</v>
      </c>
      <c r="AQ31">
        <f>IF($B31=0,0,IF(AND(AO$3=TotalApuestas!AO26,Resultado!AP$3=TotalApuestas!AP26),Resultado!AQ$5+VLOOKUP(AQ$4&amp;"bonus",Aux!$W$1:$X$46,2,0),IF(AQ$3=TotalApuestas!AQ26,AQ$5,0)))</f>
        <v>0</v>
      </c>
      <c r="AR31">
        <f>IF($B31=0,0,IF(AR$3=TotalApuestas!AR26,AR$5,0))</f>
        <v>0</v>
      </c>
      <c r="AS31">
        <f>IF($B31=0,0,IF(AS$3=TotalApuestas!AS26,AS$5,0))</f>
        <v>0</v>
      </c>
      <c r="AT31">
        <f>IF($B31=0,0,IF(AND(AR$3=TotalApuestas!AR26,Resultado!AS$3=TotalApuestas!AS26),Resultado!AT$5+VLOOKUP(AT$4&amp;"bonus",Aux!$W$1:$X$46,2,0),IF(AT$3=TotalApuestas!AT26,AT$5,0)))</f>
        <v>0</v>
      </c>
      <c r="AU31">
        <f>IF($B31=0,0,IF(AU$3=TotalApuestas!AU26,AU$5,0))</f>
        <v>0</v>
      </c>
      <c r="AV31">
        <f>IF($B31=0,0,IF(AV$3=TotalApuestas!AV26,AV$5,0))</f>
        <v>0</v>
      </c>
      <c r="AW31">
        <f>IF($B31=0,0,IF(AND(AU$3=TotalApuestas!AU26,Resultado!AV$3=TotalApuestas!AV26),Resultado!AW$5+VLOOKUP(AW$4&amp;"bonus",Aux!$W$1:$X$46,2,0),IF(AW$3=TotalApuestas!AW26,AW$5,0)))</f>
        <v>0</v>
      </c>
      <c r="AX31">
        <f>IF($B31=0,0,IF(AX$3=TotalApuestas!AX26,AX$5,0))</f>
        <v>0</v>
      </c>
      <c r="AY31">
        <f>IF($B31=0,0,IF(AY$3=TotalApuestas!AY26,AY$5,0))</f>
        <v>0</v>
      </c>
      <c r="AZ31">
        <f>IF($B31=0,0,IF(AND(AX$3=TotalApuestas!AX26,Resultado!AY$3=TotalApuestas!AY26),Resultado!AZ$5+VLOOKUP(AZ$4&amp;"bonus",Aux!$W$1:$X$46,2,0),IF(AZ$3=TotalApuestas!AZ26,AZ$5,0)))</f>
        <v>0</v>
      </c>
      <c r="BA31">
        <f>IF($B31=0,0,IF(BA$3=TotalApuestas!BA26,BA$5,0))</f>
        <v>0</v>
      </c>
      <c r="BB31">
        <f>IF($B31=0,0,IF(BB$3=TotalApuestas!BB26,BB$5,0))</f>
        <v>0</v>
      </c>
      <c r="BC31">
        <f>IF($B31=0,0,IF(AND(BA$3=TotalApuestas!BA26,Resultado!BB$3=TotalApuestas!BB26),Resultado!BC$5+VLOOKUP(BC$4&amp;"bonus",Aux!$W$1:$X$46,2,0),IF(BC$3=TotalApuestas!BC26,BC$5,0)))</f>
        <v>0</v>
      </c>
      <c r="BD31">
        <f>IF($B31=0,0,IF(BD$3=TotalApuestas!BD26,BD$5,0))</f>
        <v>0</v>
      </c>
      <c r="BE31">
        <f>IF($B31=0,0,IF(BE$3=TotalApuestas!BE26,BE$5,0))</f>
        <v>0</v>
      </c>
      <c r="BF31">
        <f>IF($B31=0,0,IF(AND(BD$3=TotalApuestas!BD26,Resultado!BE$3=TotalApuestas!BE26),Resultado!BF$5+VLOOKUP(BF$4&amp;"bonus",Aux!$W$1:$X$46,2,0),IF(BF$3=TotalApuestas!BF26,BF$5,0)))</f>
        <v>0</v>
      </c>
      <c r="BG31">
        <f>IF($B31=0,0,IF(BG$3=TotalApuestas!BG26,BG$5,0))</f>
        <v>0</v>
      </c>
      <c r="BH31">
        <f>IF($B31=0,0,IF(BH$3=TotalApuestas!BH26,BH$5,0))</f>
        <v>0</v>
      </c>
      <c r="BI31">
        <f>IF($B31=0,0,IF(AND(BG$3=TotalApuestas!BG26,Resultado!BH$3=TotalApuestas!BH26),Resultado!BI$5+VLOOKUP(BI$4&amp;"bonus",Aux!$W$1:$X$46,2,0),IF(BI$3=TotalApuestas!BI26,BI$5,0)))</f>
        <v>0</v>
      </c>
      <c r="BJ31">
        <f>IF($B31=0,0,IF(BJ$3=TotalApuestas!BJ26,BJ$5,0))</f>
        <v>0</v>
      </c>
      <c r="BK31">
        <f>IF($B31=0,0,IF(BK$3=TotalApuestas!BK26,BK$5,0))</f>
        <v>0</v>
      </c>
      <c r="BL31">
        <f>IF($B31=0,0,IF(AND(BJ$3=TotalApuestas!BJ26,Resultado!BK$3=TotalApuestas!BK26),Resultado!BL$5+VLOOKUP(BL$4&amp;"bonus",Aux!$W$1:$X$46,2,0),IF(BL$3=TotalApuestas!BL26,BL$5,0)))</f>
        <v>0</v>
      </c>
      <c r="BM31">
        <f>IF($B31=0,0,IF(BM$3=TotalApuestas!BM26,BM$5,0))</f>
        <v>0</v>
      </c>
      <c r="BN31">
        <f>IF($B31=0,0,IF(BN$3=TotalApuestas!BN26,BN$5,0))</f>
        <v>0</v>
      </c>
      <c r="BO31">
        <f>IF($B31=0,0,IF(AND(BM$3=TotalApuestas!BM26,Resultado!BN$3=TotalApuestas!BN26),Resultado!BO$5+VLOOKUP(BO$4&amp;"bonus",Aux!$W$1:$X$46,2,0),IF(BO$3=TotalApuestas!BO26,BO$5,0)))</f>
        <v>0</v>
      </c>
      <c r="BP31">
        <f>IF($B31=0,0,IF(BP$3=TotalApuestas!BP26,BP$5,0))</f>
        <v>0</v>
      </c>
      <c r="BQ31">
        <f>IF($B31=0,0,IF(BQ$3=TotalApuestas!BQ26,BQ$5,0))</f>
        <v>0</v>
      </c>
      <c r="BR31">
        <f>IF($B31=0,0,IF(AND(BP$3=TotalApuestas!BP26,Resultado!BQ$3=TotalApuestas!BQ26),Resultado!BR$5+VLOOKUP(BR$4&amp;"bonus",Aux!$W$1:$X$46,2,0),IF(BR$3=TotalApuestas!BR26,BR$5,0)))</f>
        <v>0</v>
      </c>
      <c r="BS31">
        <f>IF($B31=0,0,IF(BS$3=TotalApuestas!BS26,BS$5,0))</f>
        <v>0</v>
      </c>
      <c r="BT31">
        <f>IF($B31=0,0,IF(BT$3=TotalApuestas!BT26,BT$5,0))</f>
        <v>0</v>
      </c>
      <c r="BU31">
        <f>IF($B31=0,0,IF(AND(BS$3=TotalApuestas!BS26,Resultado!BT$3=TotalApuestas!BT26),Resultado!BU$5+VLOOKUP(BU$4&amp;"bonus",Aux!$W$1:$X$46,2,0),IF(BU$3=TotalApuestas!BU26,BU$5,0)))</f>
        <v>0</v>
      </c>
      <c r="BV31">
        <f>IF($B31=0,0,IF(BV$3=TotalApuestas!BV26,BV$5,0))</f>
        <v>0</v>
      </c>
      <c r="BW31">
        <f>IF($B31=0,0,IF(BW$3=TotalApuestas!BW26,BW$5,0))</f>
        <v>0</v>
      </c>
      <c r="BX31">
        <f>IF($B31=0,0,IF(AND(BV$3=TotalApuestas!BV26,Resultado!BW$3=TotalApuestas!BW26),Resultado!BX$5+VLOOKUP(BX$4&amp;"bonus",Aux!$W$1:$X$46,2,0),IF(BX$3=TotalApuestas!BX26,BX$5,0)))</f>
        <v>0</v>
      </c>
      <c r="BY31">
        <f>IF($B31=0,0,IF(BY$3=TotalApuestas!BY26,BY$5,0))</f>
        <v>0</v>
      </c>
      <c r="BZ31">
        <f>IF($B31=0,0,IF(BZ$3=TotalApuestas!BZ26,BZ$5,0))</f>
        <v>0</v>
      </c>
      <c r="CA31">
        <f>IF($B31=0,0,IF(CA$3=TotalApuestas!CA26,CA$5,0))</f>
        <v>0</v>
      </c>
      <c r="CB31">
        <f>IF($B31=0,0,IF(CB$3=TotalApuestas!CB26,CB$5,0))</f>
        <v>0</v>
      </c>
      <c r="CC31">
        <f>IF($B31=0,0,IF(COUNTIF($CC$3:$CJ$3,TotalApuestas!CC26)=1,CC$5,0))</f>
        <v>0</v>
      </c>
      <c r="CD31">
        <f>IF($B31=0,0,IF(COUNTIF($CC$3:$CJ$3,TotalApuestas!CD26)=1,CD$5,0))</f>
        <v>0</v>
      </c>
      <c r="CE31">
        <f>IF($B31=0,0,IF(COUNTIF($CC$3:$CJ$3,TotalApuestas!CE26)=1,CE$5,0))</f>
        <v>0</v>
      </c>
      <c r="CF31">
        <f>IF($B31=0,0,IF(COUNTIF($CC$3:$CJ$3,TotalApuestas!CF26)=1,CF$5,0))</f>
        <v>0</v>
      </c>
      <c r="CG31">
        <f>IF($B31=0,0,IF(COUNTIF($CC$3:$CJ$3,TotalApuestas!CG26)=1,CG$5,0))</f>
        <v>0</v>
      </c>
      <c r="CH31">
        <f>IF($B31=0,0,IF(COUNTIF($CC$3:$CJ$3,TotalApuestas!CH26)=1,CH$5,0))</f>
        <v>0</v>
      </c>
      <c r="CI31">
        <f>IF($B31=0,0,IF(COUNTIF($CC$3:$CJ$3,TotalApuestas!CI26)=1,CI$5,0))</f>
        <v>0</v>
      </c>
      <c r="CJ31">
        <f>IF($B31=0,0,IF(COUNTIF($CC$3:$CJ$3,TotalApuestas!CJ26)=1,CJ$5,0))</f>
        <v>0</v>
      </c>
      <c r="CK31">
        <f>IF($B31=0,0,IF(COUNTIF($CK$3:$CN$3,TotalApuestas!CK26)=1,CK$5,0))</f>
        <v>0</v>
      </c>
      <c r="CL31">
        <f>IF($B31=0,0,IF(COUNTIF($CK$3:$CN$3,TotalApuestas!CL26)=1,CL$5,0))</f>
        <v>0</v>
      </c>
      <c r="CM31">
        <f>IF($B31=0,0,IF(COUNTIF($CK$3:$CN$3,TotalApuestas!CM26)=1,CM$5,0))</f>
        <v>0</v>
      </c>
      <c r="CN31">
        <f>IF($B31=0,0,IF(COUNTIF($CK$3:$CN$3,TotalApuestas!CN26)=1,CN$5,0))</f>
        <v>0</v>
      </c>
      <c r="CO31">
        <f>IF($B31=0,0,IF(COUNTIF($CO$3:$CP$3,TotalApuestas!CO26)=1,CO$5,0))</f>
        <v>0</v>
      </c>
      <c r="CP31">
        <f>IF($B31=0,0,IF(COUNTIF($CO$3:$CP$3,TotalApuestas!CP26)=1,CP$5,0))</f>
        <v>0</v>
      </c>
      <c r="CQ31">
        <f>IF($B31=0,0,IF(CQ$3=TotalApuestas!CQ26,CQ$5,0))</f>
        <v>0</v>
      </c>
      <c r="CR31">
        <f>IF($B31=0,0,IF(CR$3=TotalApuestas!CR26,CR$5,0))</f>
        <v>0</v>
      </c>
      <c r="CS31">
        <f>IF($B31=0,0,IF(CS$3=TotalApuestas!CS26,CS$5,0))</f>
        <v>0</v>
      </c>
      <c r="CT31">
        <f>IF($B31=0,0,IF(AND(CR$3=TotalApuestas!CR26,Resultado!CS$3=TotalApuestas!CS26),Resultado!CT$5+VLOOKUP(CT$4&amp;"bonus",Aux!$W$1:$X$46,2,0),IF(CT$3=TotalApuestas!CT26,CT$5,0)))</f>
        <v>0</v>
      </c>
      <c r="CU31">
        <f>IF($B31=0,0,IF(CU$3=TotalApuestas!CU26,CU$5,0))</f>
        <v>0</v>
      </c>
      <c r="CV31">
        <f>IF($B31=0,0,IF(CV$3=TotalApuestas!CV26,CV$5,0))</f>
        <v>0</v>
      </c>
      <c r="CW31">
        <f>IF($B31=0,0,IF(AND(CU$3=TotalApuestas!CU26,Resultado!CV$3=TotalApuestas!CV26),Resultado!CW$5+VLOOKUP(CW$4&amp;"bonus",Aux!$W$1:$X$46,2,0),IF(CW$3=TotalApuestas!CW26,CW$5,0)))</f>
        <v>0</v>
      </c>
      <c r="CX31">
        <f>IF($B31=0,0,IF(CX$3=TotalApuestas!CX26,CX$5,0))</f>
        <v>0</v>
      </c>
      <c r="CY31">
        <f>IF($B31=0,0,IF(CY$3=TotalApuestas!CY26,CY$5,0))</f>
        <v>0</v>
      </c>
      <c r="CZ31">
        <f>IF($B31=0,0,IF(AND(CX$3=TotalApuestas!CX26,Resultado!CY$3=TotalApuestas!CY26),Resultado!CZ$5+VLOOKUP(CZ$4&amp;"bonus",Aux!$W$1:$X$46,2,0),IF(CZ$3=TotalApuestas!CZ26,CZ$5,0)))</f>
        <v>0</v>
      </c>
      <c r="DA31">
        <f>IF($B31=0,0,IF(DA$3=TotalApuestas!DA26,DA$5,0))</f>
        <v>0</v>
      </c>
      <c r="DB31">
        <f>IF($B31=0,0,IF(DB$3=TotalApuestas!DB26,DB$5,0))</f>
        <v>0</v>
      </c>
      <c r="DC31">
        <f>IF($B31=0,0,IF(AND(DA$3=TotalApuestas!DA26,Resultado!DB$3=TotalApuestas!DB26),Resultado!DC$5+VLOOKUP(DC$4&amp;"bonus",Aux!$W$1:$X$46,2,0),IF(DC$3=TotalApuestas!DC26,DC$5,0)))</f>
        <v>0</v>
      </c>
      <c r="DD31">
        <f>IF($B31=0,0,IF(DD$3=TotalApuestas!DD26,DD$5,0))</f>
        <v>0</v>
      </c>
      <c r="DE31">
        <f>IF($B31=0,0,IF(DE$3=TotalApuestas!DE26,DE$5,0))</f>
        <v>0</v>
      </c>
      <c r="DF31">
        <f>IF($B31=0,0,IF(AND(DD$3=TotalApuestas!DD26,Resultado!DE$3=TotalApuestas!DE26),Resultado!DF$5+VLOOKUP(DF$4&amp;"bonus",Aux!$W$1:$X$46,2,0),IF(DF$3=TotalApuestas!DF26,DF$5,0)))</f>
        <v>0</v>
      </c>
      <c r="DG31">
        <f>IF($B31=0,0,IF(DG$3=TotalApuestas!DG26,DG$5,0))</f>
        <v>0</v>
      </c>
      <c r="DH31">
        <f>IF($B31=0,0,IF(DH$3=TotalApuestas!DH26,DH$5,0))</f>
        <v>0</v>
      </c>
      <c r="DI31">
        <f>IF($B31=0,0,IF(AND(DG$3=TotalApuestas!DG26,Resultado!DH$3=TotalApuestas!DH26),Resultado!DI$5+VLOOKUP(DI$4&amp;"bonus",Aux!$W$1:$X$46,2,0),IF(DI$3=TotalApuestas!DI26,DI$5,0)))</f>
        <v>0</v>
      </c>
      <c r="DJ31">
        <f>IF($B31=0,0,IF(DJ$3=TotalApuestas!DJ26,DJ$5,0))</f>
        <v>0</v>
      </c>
      <c r="DK31">
        <f>IF($B31=0,0,IF(DK$3=TotalApuestas!DK26,DK$5,0))</f>
        <v>0</v>
      </c>
      <c r="DL31">
        <f>IF($B31=0,0,IF(AND(DJ$3=TotalApuestas!DJ26,Resultado!DK$3=TotalApuestas!DK26),Resultado!DL$5+VLOOKUP(DL$4&amp;"bonus",Aux!$W$1:$X$46,2,0),IF(DL$3=TotalApuestas!DL26,DL$5,0)))</f>
        <v>0</v>
      </c>
      <c r="DM31">
        <f>IF($B31=0,0,IF(DM$3=TotalApuestas!DM26,DM$5,0))</f>
        <v>0</v>
      </c>
      <c r="DN31">
        <f>IF($B31=0,0,IF(DN$3=TotalApuestas!DN26,DN$5,0))</f>
        <v>0</v>
      </c>
      <c r="DO31">
        <f>IF($B31=0,0,IF(AND(DM$3=TotalApuestas!DM26,Resultado!DN$3=TotalApuestas!DN26),Resultado!DO$5+VLOOKUP(DO$4&amp;"bonus",Aux!$W$1:$X$46,2,0),IF(DO$3=TotalApuestas!DO26,DO$5,0)))</f>
        <v>0</v>
      </c>
    </row>
    <row r="32" spans="2:119" x14ac:dyDescent="0.25">
      <c r="B32">
        <f>+TotalApuestas!B27</f>
        <v>0</v>
      </c>
      <c r="E32">
        <f>IF($B32=0,0,IF(E$3=TotalApuestas!E27,E$5,0))</f>
        <v>0</v>
      </c>
      <c r="F32">
        <f>IF($B32=0,0,IF(F$3=TotalApuestas!F27,F$5,0))</f>
        <v>0</v>
      </c>
      <c r="G32">
        <f>IF($B32=0,0,IF(AND(E$3=TotalApuestas!E27,Resultado!F$3=TotalApuestas!F27),Resultado!G$5+VLOOKUP(G$4&amp;"bonus",Aux!$W$1:$X$46,2,0),IF(G$3=TotalApuestas!G27,G$5,0)))</f>
        <v>0</v>
      </c>
      <c r="H32">
        <f>IF($B32=0,0,IF(H$3=TotalApuestas!H27,H$5,0))</f>
        <v>0</v>
      </c>
      <c r="I32">
        <f>IF($B32=0,0,IF(I$3=TotalApuestas!I27,I$5,0))</f>
        <v>0</v>
      </c>
      <c r="J32">
        <f>IF($B32=0,0,IF(AND(H$3=TotalApuestas!H27,Resultado!I$3=TotalApuestas!I27),Resultado!J$5+VLOOKUP(J$4&amp;"bonus",Aux!$W$1:$X$46,2,0),IF(J$3=TotalApuestas!J27,J$5,0)))</f>
        <v>0</v>
      </c>
      <c r="K32">
        <f>IF($B32=0,0,IF(K$3=TotalApuestas!K27,K$5,0))</f>
        <v>0</v>
      </c>
      <c r="L32">
        <f>IF($B32=0,0,IF(L$3=TotalApuestas!L27,L$5,0))</f>
        <v>0</v>
      </c>
      <c r="M32">
        <f>IF($B32=0,0,IF(AND(K$3=TotalApuestas!K27,Resultado!L$3=TotalApuestas!L27),Resultado!M$5+VLOOKUP(M$4&amp;"bonus",Aux!$W$1:$X$46,2,0),IF(M$3=TotalApuestas!M27,M$5,0)))</f>
        <v>0</v>
      </c>
      <c r="N32">
        <f>IF($B32=0,0,IF(N$3=TotalApuestas!N27,N$5,0))</f>
        <v>0</v>
      </c>
      <c r="O32">
        <f>IF($B32=0,0,IF(O$3=TotalApuestas!O27,O$5,0))</f>
        <v>0</v>
      </c>
      <c r="P32">
        <f>IF($B32=0,0,IF(AND(N$3=TotalApuestas!N27,Resultado!O$3=TotalApuestas!O27),Resultado!P$5+VLOOKUP(P$4&amp;"bonus",Aux!$W$1:$X$46,2,0),IF(P$3=TotalApuestas!P27,P$5,0)))</f>
        <v>0</v>
      </c>
      <c r="Q32">
        <f>IF($B32=0,0,IF(Q$3=TotalApuestas!Q27,Q$5,0))</f>
        <v>0</v>
      </c>
      <c r="R32">
        <f>IF($B32=0,0,IF(R$3=TotalApuestas!R27,R$5,0))</f>
        <v>0</v>
      </c>
      <c r="S32">
        <f>IF($B32=0,0,IF(AND(Q$3=TotalApuestas!Q27,Resultado!R$3=TotalApuestas!R27),Resultado!S$5+VLOOKUP(S$4&amp;"bonus",Aux!$W$1:$X$46,2,0),IF(S$3=TotalApuestas!S27,S$5,0)))</f>
        <v>0</v>
      </c>
      <c r="T32">
        <f>IF($B32=0,0,IF(T$3=TotalApuestas!T27,T$5,0))</f>
        <v>0</v>
      </c>
      <c r="U32">
        <f>IF($B32=0,0,IF(U$3=TotalApuestas!U27,U$5,0))</f>
        <v>0</v>
      </c>
      <c r="V32">
        <f>IF($B32=0,0,IF(AND(T$3=TotalApuestas!T27,Resultado!U$3=TotalApuestas!U27),Resultado!V$5+VLOOKUP(V$4&amp;"bonus",Aux!$W$1:$X$46,2,0),IF(V$3=TotalApuestas!V27,V$5,0)))</f>
        <v>0</v>
      </c>
      <c r="W32">
        <f>IF($B32=0,0,IF(W$3=TotalApuestas!W27,W$5,0))</f>
        <v>0</v>
      </c>
      <c r="X32">
        <f>IF($B32=0,0,IF(X$3=TotalApuestas!X27,X$5,0))</f>
        <v>0</v>
      </c>
      <c r="Y32">
        <f>IF($B32=0,0,IF(AND(W$3=TotalApuestas!W27,Resultado!X$3=TotalApuestas!X27),Resultado!Y$5+VLOOKUP(Y$4&amp;"bonus",Aux!$W$1:$X$46,2,0),IF(Y$3=TotalApuestas!Y27,Y$5,0)))</f>
        <v>0</v>
      </c>
      <c r="Z32">
        <f>IF($B32=0,0,IF(Z$3=TotalApuestas!Z27,Z$5,0))</f>
        <v>0</v>
      </c>
      <c r="AA32">
        <f>IF($B32=0,0,IF(AA$3=TotalApuestas!AA27,AA$5,0))</f>
        <v>0</v>
      </c>
      <c r="AB32">
        <f>IF($B32=0,0,IF(AND(Z$3=TotalApuestas!Z27,Resultado!AA$3=TotalApuestas!AA27),Resultado!AB$5+VLOOKUP(AB$4&amp;"bonus",Aux!$W$1:$X$46,2,0),IF(AB$3=TotalApuestas!AB27,AB$5,0)))</f>
        <v>0</v>
      </c>
      <c r="AC32">
        <f>IF($B32=0,0,IF(AC$3=TotalApuestas!AC27,AC$5,0))</f>
        <v>0</v>
      </c>
      <c r="AD32">
        <f>IF($B32=0,0,IF(AD$3=TotalApuestas!AD27,AD$5,0))</f>
        <v>0</v>
      </c>
      <c r="AE32">
        <f>IF($B32=0,0,IF(AND(AC$3=TotalApuestas!AC27,Resultado!AD$3=TotalApuestas!AD27),Resultado!AE$5+VLOOKUP(AE$4&amp;"bonus",Aux!$W$1:$X$46,2,0),IF(AE$3=TotalApuestas!AE27,AE$5,0)))</f>
        <v>0</v>
      </c>
      <c r="AF32">
        <f>IF($B32=0,0,IF(AF$3=TotalApuestas!AF27,AF$5,0))</f>
        <v>0</v>
      </c>
      <c r="AG32">
        <f>IF($B32=0,0,IF(AG$3=TotalApuestas!AG27,AG$5,0))</f>
        <v>0</v>
      </c>
      <c r="AH32">
        <f>IF($B32=0,0,IF(AND(AF$3=TotalApuestas!AF27,Resultado!AG$3=TotalApuestas!AG27),Resultado!AH$5+VLOOKUP(AH$4&amp;"bonus",Aux!$W$1:$X$46,2,0),IF(AH$3=TotalApuestas!AH27,AH$5,0)))</f>
        <v>0</v>
      </c>
      <c r="AI32">
        <f>IF($B32=0,0,IF(AI$3=TotalApuestas!AI27,AI$5,0))</f>
        <v>0</v>
      </c>
      <c r="AJ32">
        <f>IF($B32=0,0,IF(AJ$3=TotalApuestas!AJ27,AJ$5,0))</f>
        <v>0</v>
      </c>
      <c r="AK32">
        <f>IF($B32=0,0,IF(AND(AI$3=TotalApuestas!AI27,Resultado!AJ$3=TotalApuestas!AJ27),Resultado!AK$5+VLOOKUP(AK$4&amp;"bonus",Aux!$W$1:$X$46,2,0),IF(AK$3=TotalApuestas!AK27,AK$5,0)))</f>
        <v>0</v>
      </c>
      <c r="AL32">
        <f>IF($B32=0,0,IF(AL$3=TotalApuestas!AL27,AL$5,0))</f>
        <v>0</v>
      </c>
      <c r="AM32">
        <f>IF($B32=0,0,IF(AM$3=TotalApuestas!AM27,AM$5,0))</f>
        <v>0</v>
      </c>
      <c r="AN32">
        <f>IF($B32=0,0,IF(AND(AL$3=TotalApuestas!AL27,Resultado!AM$3=TotalApuestas!AM27),Resultado!AN$5+VLOOKUP(AN$4&amp;"bonus",Aux!$W$1:$X$46,2,0),IF(AN$3=TotalApuestas!AN27,AN$5,0)))</f>
        <v>0</v>
      </c>
      <c r="AO32">
        <f>IF($B32=0,0,IF(AO$3=TotalApuestas!AO27,AO$5,0))</f>
        <v>0</v>
      </c>
      <c r="AP32">
        <f>IF($B32=0,0,IF(AP$3=TotalApuestas!AP27,AP$5,0))</f>
        <v>0</v>
      </c>
      <c r="AQ32">
        <f>IF($B32=0,0,IF(AND(AO$3=TotalApuestas!AO27,Resultado!AP$3=TotalApuestas!AP27),Resultado!AQ$5+VLOOKUP(AQ$4&amp;"bonus",Aux!$W$1:$X$46,2,0),IF(AQ$3=TotalApuestas!AQ27,AQ$5,0)))</f>
        <v>0</v>
      </c>
      <c r="AR32">
        <f>IF($B32=0,0,IF(AR$3=TotalApuestas!AR27,AR$5,0))</f>
        <v>0</v>
      </c>
      <c r="AS32">
        <f>IF($B32=0,0,IF(AS$3=TotalApuestas!AS27,AS$5,0))</f>
        <v>0</v>
      </c>
      <c r="AT32">
        <f>IF($B32=0,0,IF(AND(AR$3=TotalApuestas!AR27,Resultado!AS$3=TotalApuestas!AS27),Resultado!AT$5+VLOOKUP(AT$4&amp;"bonus",Aux!$W$1:$X$46,2,0),IF(AT$3=TotalApuestas!AT27,AT$5,0)))</f>
        <v>0</v>
      </c>
      <c r="AU32">
        <f>IF($B32=0,0,IF(AU$3=TotalApuestas!AU27,AU$5,0))</f>
        <v>0</v>
      </c>
      <c r="AV32">
        <f>IF($B32=0,0,IF(AV$3=TotalApuestas!AV27,AV$5,0))</f>
        <v>0</v>
      </c>
      <c r="AW32">
        <f>IF($B32=0,0,IF(AND(AU$3=TotalApuestas!AU27,Resultado!AV$3=TotalApuestas!AV27),Resultado!AW$5+VLOOKUP(AW$4&amp;"bonus",Aux!$W$1:$X$46,2,0),IF(AW$3=TotalApuestas!AW27,AW$5,0)))</f>
        <v>0</v>
      </c>
      <c r="AX32">
        <f>IF($B32=0,0,IF(AX$3=TotalApuestas!AX27,AX$5,0))</f>
        <v>0</v>
      </c>
      <c r="AY32">
        <f>IF($B32=0,0,IF(AY$3=TotalApuestas!AY27,AY$5,0))</f>
        <v>0</v>
      </c>
      <c r="AZ32">
        <f>IF($B32=0,0,IF(AND(AX$3=TotalApuestas!AX27,Resultado!AY$3=TotalApuestas!AY27),Resultado!AZ$5+VLOOKUP(AZ$4&amp;"bonus",Aux!$W$1:$X$46,2,0),IF(AZ$3=TotalApuestas!AZ27,AZ$5,0)))</f>
        <v>0</v>
      </c>
      <c r="BA32">
        <f>IF($B32=0,0,IF(BA$3=TotalApuestas!BA27,BA$5,0))</f>
        <v>0</v>
      </c>
      <c r="BB32">
        <f>IF($B32=0,0,IF(BB$3=TotalApuestas!BB27,BB$5,0))</f>
        <v>0</v>
      </c>
      <c r="BC32">
        <f>IF($B32=0,0,IF(AND(BA$3=TotalApuestas!BA27,Resultado!BB$3=TotalApuestas!BB27),Resultado!BC$5+VLOOKUP(BC$4&amp;"bonus",Aux!$W$1:$X$46,2,0),IF(BC$3=TotalApuestas!BC27,BC$5,0)))</f>
        <v>0</v>
      </c>
      <c r="BD32">
        <f>IF($B32=0,0,IF(BD$3=TotalApuestas!BD27,BD$5,0))</f>
        <v>0</v>
      </c>
      <c r="BE32">
        <f>IF($B32=0,0,IF(BE$3=TotalApuestas!BE27,BE$5,0))</f>
        <v>0</v>
      </c>
      <c r="BF32">
        <f>IF($B32=0,0,IF(AND(BD$3=TotalApuestas!BD27,Resultado!BE$3=TotalApuestas!BE27),Resultado!BF$5+VLOOKUP(BF$4&amp;"bonus",Aux!$W$1:$X$46,2,0),IF(BF$3=TotalApuestas!BF27,BF$5,0)))</f>
        <v>0</v>
      </c>
      <c r="BG32">
        <f>IF($B32=0,0,IF(BG$3=TotalApuestas!BG27,BG$5,0))</f>
        <v>0</v>
      </c>
      <c r="BH32">
        <f>IF($B32=0,0,IF(BH$3=TotalApuestas!BH27,BH$5,0))</f>
        <v>0</v>
      </c>
      <c r="BI32">
        <f>IF($B32=0,0,IF(AND(BG$3=TotalApuestas!BG27,Resultado!BH$3=TotalApuestas!BH27),Resultado!BI$5+VLOOKUP(BI$4&amp;"bonus",Aux!$W$1:$X$46,2,0),IF(BI$3=TotalApuestas!BI27,BI$5,0)))</f>
        <v>0</v>
      </c>
      <c r="BJ32">
        <f>IF($B32=0,0,IF(BJ$3=TotalApuestas!BJ27,BJ$5,0))</f>
        <v>0</v>
      </c>
      <c r="BK32">
        <f>IF($B32=0,0,IF(BK$3=TotalApuestas!BK27,BK$5,0))</f>
        <v>0</v>
      </c>
      <c r="BL32">
        <f>IF($B32=0,0,IF(AND(BJ$3=TotalApuestas!BJ27,Resultado!BK$3=TotalApuestas!BK27),Resultado!BL$5+VLOOKUP(BL$4&amp;"bonus",Aux!$W$1:$X$46,2,0),IF(BL$3=TotalApuestas!BL27,BL$5,0)))</f>
        <v>0</v>
      </c>
      <c r="BM32">
        <f>IF($B32=0,0,IF(BM$3=TotalApuestas!BM27,BM$5,0))</f>
        <v>0</v>
      </c>
      <c r="BN32">
        <f>IF($B32=0,0,IF(BN$3=TotalApuestas!BN27,BN$5,0))</f>
        <v>0</v>
      </c>
      <c r="BO32">
        <f>IF($B32=0,0,IF(AND(BM$3=TotalApuestas!BM27,Resultado!BN$3=TotalApuestas!BN27),Resultado!BO$5+VLOOKUP(BO$4&amp;"bonus",Aux!$W$1:$X$46,2,0),IF(BO$3=TotalApuestas!BO27,BO$5,0)))</f>
        <v>0</v>
      </c>
      <c r="BP32">
        <f>IF($B32=0,0,IF(BP$3=TotalApuestas!BP27,BP$5,0))</f>
        <v>0</v>
      </c>
      <c r="BQ32">
        <f>IF($B32=0,0,IF(BQ$3=TotalApuestas!BQ27,BQ$5,0))</f>
        <v>0</v>
      </c>
      <c r="BR32">
        <f>IF($B32=0,0,IF(AND(BP$3=TotalApuestas!BP27,Resultado!BQ$3=TotalApuestas!BQ27),Resultado!BR$5+VLOOKUP(BR$4&amp;"bonus",Aux!$W$1:$X$46,2,0),IF(BR$3=TotalApuestas!BR27,BR$5,0)))</f>
        <v>0</v>
      </c>
      <c r="BS32">
        <f>IF($B32=0,0,IF(BS$3=TotalApuestas!BS27,BS$5,0))</f>
        <v>0</v>
      </c>
      <c r="BT32">
        <f>IF($B32=0,0,IF(BT$3=TotalApuestas!BT27,BT$5,0))</f>
        <v>0</v>
      </c>
      <c r="BU32">
        <f>IF($B32=0,0,IF(AND(BS$3=TotalApuestas!BS27,Resultado!BT$3=TotalApuestas!BT27),Resultado!BU$5+VLOOKUP(BU$4&amp;"bonus",Aux!$W$1:$X$46,2,0),IF(BU$3=TotalApuestas!BU27,BU$5,0)))</f>
        <v>0</v>
      </c>
      <c r="BV32">
        <f>IF($B32=0,0,IF(BV$3=TotalApuestas!BV27,BV$5,0))</f>
        <v>0</v>
      </c>
      <c r="BW32">
        <f>IF($B32=0,0,IF(BW$3=TotalApuestas!BW27,BW$5,0))</f>
        <v>0</v>
      </c>
      <c r="BX32">
        <f>IF($B32=0,0,IF(AND(BV$3=TotalApuestas!BV27,Resultado!BW$3=TotalApuestas!BW27),Resultado!BX$5+VLOOKUP(BX$4&amp;"bonus",Aux!$W$1:$X$46,2,0),IF(BX$3=TotalApuestas!BX27,BX$5,0)))</f>
        <v>0</v>
      </c>
      <c r="BY32">
        <f>IF($B32=0,0,IF(BY$3=TotalApuestas!BY27,BY$5,0))</f>
        <v>0</v>
      </c>
      <c r="BZ32">
        <f>IF($B32=0,0,IF(BZ$3=TotalApuestas!BZ27,BZ$5,0))</f>
        <v>0</v>
      </c>
      <c r="CA32">
        <f>IF($B32=0,0,IF(CA$3=TotalApuestas!CA27,CA$5,0))</f>
        <v>0</v>
      </c>
      <c r="CB32">
        <f>IF($B32=0,0,IF(CB$3=TotalApuestas!CB27,CB$5,0))</f>
        <v>0</v>
      </c>
      <c r="CC32">
        <f>IF($B32=0,0,IF(COUNTIF($CC$3:$CJ$3,TotalApuestas!CC27)=1,CC$5,0))</f>
        <v>0</v>
      </c>
      <c r="CD32">
        <f>IF($B32=0,0,IF(COUNTIF($CC$3:$CJ$3,TotalApuestas!CD27)=1,CD$5,0))</f>
        <v>0</v>
      </c>
      <c r="CE32">
        <f>IF($B32=0,0,IF(COUNTIF($CC$3:$CJ$3,TotalApuestas!CE27)=1,CE$5,0))</f>
        <v>0</v>
      </c>
      <c r="CF32">
        <f>IF($B32=0,0,IF(COUNTIF($CC$3:$CJ$3,TotalApuestas!CF27)=1,CF$5,0))</f>
        <v>0</v>
      </c>
      <c r="CG32">
        <f>IF($B32=0,0,IF(COUNTIF($CC$3:$CJ$3,TotalApuestas!CG27)=1,CG$5,0))</f>
        <v>0</v>
      </c>
      <c r="CH32">
        <f>IF($B32=0,0,IF(COUNTIF($CC$3:$CJ$3,TotalApuestas!CH27)=1,CH$5,0))</f>
        <v>0</v>
      </c>
      <c r="CI32">
        <f>IF($B32=0,0,IF(COUNTIF($CC$3:$CJ$3,TotalApuestas!CI27)=1,CI$5,0))</f>
        <v>0</v>
      </c>
      <c r="CJ32">
        <f>IF($B32=0,0,IF(COUNTIF($CC$3:$CJ$3,TotalApuestas!CJ27)=1,CJ$5,0))</f>
        <v>0</v>
      </c>
      <c r="CK32">
        <f>IF($B32=0,0,IF(COUNTIF($CK$3:$CN$3,TotalApuestas!CK27)=1,CK$5,0))</f>
        <v>0</v>
      </c>
      <c r="CL32">
        <f>IF($B32=0,0,IF(COUNTIF($CK$3:$CN$3,TotalApuestas!CL27)=1,CL$5,0))</f>
        <v>0</v>
      </c>
      <c r="CM32">
        <f>IF($B32=0,0,IF(COUNTIF($CK$3:$CN$3,TotalApuestas!CM27)=1,CM$5,0))</f>
        <v>0</v>
      </c>
      <c r="CN32">
        <f>IF($B32=0,0,IF(COUNTIF($CK$3:$CN$3,TotalApuestas!CN27)=1,CN$5,0))</f>
        <v>0</v>
      </c>
      <c r="CO32">
        <f>IF($B32=0,0,IF(COUNTIF($CO$3:$CP$3,TotalApuestas!CO27)=1,CO$5,0))</f>
        <v>0</v>
      </c>
      <c r="CP32">
        <f>IF($B32=0,0,IF(COUNTIF($CO$3:$CP$3,TotalApuestas!CP27)=1,CP$5,0))</f>
        <v>0</v>
      </c>
      <c r="CQ32">
        <f>IF($B32=0,0,IF(CQ$3=TotalApuestas!CQ27,CQ$5,0))</f>
        <v>0</v>
      </c>
      <c r="CR32">
        <f>IF($B32=0,0,IF(CR$3=TotalApuestas!CR27,CR$5,0))</f>
        <v>0</v>
      </c>
      <c r="CS32">
        <f>IF($B32=0,0,IF(CS$3=TotalApuestas!CS27,CS$5,0))</f>
        <v>0</v>
      </c>
      <c r="CT32">
        <f>IF($B32=0,0,IF(AND(CR$3=TotalApuestas!CR27,Resultado!CS$3=TotalApuestas!CS27),Resultado!CT$5+VLOOKUP(CT$4&amp;"bonus",Aux!$W$1:$X$46,2,0),IF(CT$3=TotalApuestas!CT27,CT$5,0)))</f>
        <v>0</v>
      </c>
      <c r="CU32">
        <f>IF($B32=0,0,IF(CU$3=TotalApuestas!CU27,CU$5,0))</f>
        <v>0</v>
      </c>
      <c r="CV32">
        <f>IF($B32=0,0,IF(CV$3=TotalApuestas!CV27,CV$5,0))</f>
        <v>0</v>
      </c>
      <c r="CW32">
        <f>IF($B32=0,0,IF(AND(CU$3=TotalApuestas!CU27,Resultado!CV$3=TotalApuestas!CV27),Resultado!CW$5+VLOOKUP(CW$4&amp;"bonus",Aux!$W$1:$X$46,2,0),IF(CW$3=TotalApuestas!CW27,CW$5,0)))</f>
        <v>0</v>
      </c>
      <c r="CX32">
        <f>IF($B32=0,0,IF(CX$3=TotalApuestas!CX27,CX$5,0))</f>
        <v>0</v>
      </c>
      <c r="CY32">
        <f>IF($B32=0,0,IF(CY$3=TotalApuestas!CY27,CY$5,0))</f>
        <v>0</v>
      </c>
      <c r="CZ32">
        <f>IF($B32=0,0,IF(AND(CX$3=TotalApuestas!CX27,Resultado!CY$3=TotalApuestas!CY27),Resultado!CZ$5+VLOOKUP(CZ$4&amp;"bonus",Aux!$W$1:$X$46,2,0),IF(CZ$3=TotalApuestas!CZ27,CZ$5,0)))</f>
        <v>0</v>
      </c>
      <c r="DA32">
        <f>IF($B32=0,0,IF(DA$3=TotalApuestas!DA27,DA$5,0))</f>
        <v>0</v>
      </c>
      <c r="DB32">
        <f>IF($B32=0,0,IF(DB$3=TotalApuestas!DB27,DB$5,0))</f>
        <v>0</v>
      </c>
      <c r="DC32">
        <f>IF($B32=0,0,IF(AND(DA$3=TotalApuestas!DA27,Resultado!DB$3=TotalApuestas!DB27),Resultado!DC$5+VLOOKUP(DC$4&amp;"bonus",Aux!$W$1:$X$46,2,0),IF(DC$3=TotalApuestas!DC27,DC$5,0)))</f>
        <v>0</v>
      </c>
      <c r="DD32">
        <f>IF($B32=0,0,IF(DD$3=TotalApuestas!DD27,DD$5,0))</f>
        <v>0</v>
      </c>
      <c r="DE32">
        <f>IF($B32=0,0,IF(DE$3=TotalApuestas!DE27,DE$5,0))</f>
        <v>0</v>
      </c>
      <c r="DF32">
        <f>IF($B32=0,0,IF(AND(DD$3=TotalApuestas!DD27,Resultado!DE$3=TotalApuestas!DE27),Resultado!DF$5+VLOOKUP(DF$4&amp;"bonus",Aux!$W$1:$X$46,2,0),IF(DF$3=TotalApuestas!DF27,DF$5,0)))</f>
        <v>0</v>
      </c>
      <c r="DG32">
        <f>IF($B32=0,0,IF(DG$3=TotalApuestas!DG27,DG$5,0))</f>
        <v>0</v>
      </c>
      <c r="DH32">
        <f>IF($B32=0,0,IF(DH$3=TotalApuestas!DH27,DH$5,0))</f>
        <v>0</v>
      </c>
      <c r="DI32">
        <f>IF($B32=0,0,IF(AND(DG$3=TotalApuestas!DG27,Resultado!DH$3=TotalApuestas!DH27),Resultado!DI$5+VLOOKUP(DI$4&amp;"bonus",Aux!$W$1:$X$46,2,0),IF(DI$3=TotalApuestas!DI27,DI$5,0)))</f>
        <v>0</v>
      </c>
      <c r="DJ32">
        <f>IF($B32=0,0,IF(DJ$3=TotalApuestas!DJ27,DJ$5,0))</f>
        <v>0</v>
      </c>
      <c r="DK32">
        <f>IF($B32=0,0,IF(DK$3=TotalApuestas!DK27,DK$5,0))</f>
        <v>0</v>
      </c>
      <c r="DL32">
        <f>IF($B32=0,0,IF(AND(DJ$3=TotalApuestas!DJ27,Resultado!DK$3=TotalApuestas!DK27),Resultado!DL$5+VLOOKUP(DL$4&amp;"bonus",Aux!$W$1:$X$46,2,0),IF(DL$3=TotalApuestas!DL27,DL$5,0)))</f>
        <v>0</v>
      </c>
      <c r="DM32">
        <f>IF($B32=0,0,IF(DM$3=TotalApuestas!DM27,DM$5,0))</f>
        <v>0</v>
      </c>
      <c r="DN32">
        <f>IF($B32=0,0,IF(DN$3=TotalApuestas!DN27,DN$5,0))</f>
        <v>0</v>
      </c>
      <c r="DO32">
        <f>IF($B32=0,0,IF(AND(DM$3=TotalApuestas!DM27,Resultado!DN$3=TotalApuestas!DN27),Resultado!DO$5+VLOOKUP(DO$4&amp;"bonus",Aux!$W$1:$X$46,2,0),IF(DO$3=TotalApuestas!DO27,DO$5,0)))</f>
        <v>0</v>
      </c>
    </row>
    <row r="33" spans="2:119" x14ac:dyDescent="0.25">
      <c r="B33">
        <f>+TotalApuestas!B28</f>
        <v>0</v>
      </c>
      <c r="E33">
        <f>IF($B33=0,0,IF(E$3=TotalApuestas!E28,E$5,0))</f>
        <v>0</v>
      </c>
      <c r="F33">
        <f>IF($B33=0,0,IF(F$3=TotalApuestas!F28,F$5,0))</f>
        <v>0</v>
      </c>
      <c r="G33">
        <f>IF($B33=0,0,IF(AND(E$3=TotalApuestas!E28,Resultado!F$3=TotalApuestas!F28),Resultado!G$5+VLOOKUP(G$4&amp;"bonus",Aux!$W$1:$X$46,2,0),IF(G$3=TotalApuestas!G28,G$5,0)))</f>
        <v>0</v>
      </c>
      <c r="H33">
        <f>IF($B33=0,0,IF(H$3=TotalApuestas!H28,H$5,0))</f>
        <v>0</v>
      </c>
      <c r="I33">
        <f>IF($B33=0,0,IF(I$3=TotalApuestas!I28,I$5,0))</f>
        <v>0</v>
      </c>
      <c r="J33">
        <f>IF($B33=0,0,IF(AND(H$3=TotalApuestas!H28,Resultado!I$3=TotalApuestas!I28),Resultado!J$5+VLOOKUP(J$4&amp;"bonus",Aux!$W$1:$X$46,2,0),IF(J$3=TotalApuestas!J28,J$5,0)))</f>
        <v>0</v>
      </c>
      <c r="K33">
        <f>IF($B33=0,0,IF(K$3=TotalApuestas!K28,K$5,0))</f>
        <v>0</v>
      </c>
      <c r="L33">
        <f>IF($B33=0,0,IF(L$3=TotalApuestas!L28,L$5,0))</f>
        <v>0</v>
      </c>
      <c r="M33">
        <f>IF($B33=0,0,IF(AND(K$3=TotalApuestas!K28,Resultado!L$3=TotalApuestas!L28),Resultado!M$5+VLOOKUP(M$4&amp;"bonus",Aux!$W$1:$X$46,2,0),IF(M$3=TotalApuestas!M28,M$5,0)))</f>
        <v>0</v>
      </c>
      <c r="N33">
        <f>IF($B33=0,0,IF(N$3=TotalApuestas!N28,N$5,0))</f>
        <v>0</v>
      </c>
      <c r="O33">
        <f>IF($B33=0,0,IF(O$3=TotalApuestas!O28,O$5,0))</f>
        <v>0</v>
      </c>
      <c r="P33">
        <f>IF($B33=0,0,IF(AND(N$3=TotalApuestas!N28,Resultado!O$3=TotalApuestas!O28),Resultado!P$5+VLOOKUP(P$4&amp;"bonus",Aux!$W$1:$X$46,2,0),IF(P$3=TotalApuestas!P28,P$5,0)))</f>
        <v>0</v>
      </c>
      <c r="Q33">
        <f>IF($B33=0,0,IF(Q$3=TotalApuestas!Q28,Q$5,0))</f>
        <v>0</v>
      </c>
      <c r="R33">
        <f>IF($B33=0,0,IF(R$3=TotalApuestas!R28,R$5,0))</f>
        <v>0</v>
      </c>
      <c r="S33">
        <f>IF($B33=0,0,IF(AND(Q$3=TotalApuestas!Q28,Resultado!R$3=TotalApuestas!R28),Resultado!S$5+VLOOKUP(S$4&amp;"bonus",Aux!$W$1:$X$46,2,0),IF(S$3=TotalApuestas!S28,S$5,0)))</f>
        <v>0</v>
      </c>
      <c r="T33">
        <f>IF($B33=0,0,IF(T$3=TotalApuestas!T28,T$5,0))</f>
        <v>0</v>
      </c>
      <c r="U33">
        <f>IF($B33=0,0,IF(U$3=TotalApuestas!U28,U$5,0))</f>
        <v>0</v>
      </c>
      <c r="V33">
        <f>IF($B33=0,0,IF(AND(T$3=TotalApuestas!T28,Resultado!U$3=TotalApuestas!U28),Resultado!V$5+VLOOKUP(V$4&amp;"bonus",Aux!$W$1:$X$46,2,0),IF(V$3=TotalApuestas!V28,V$5,0)))</f>
        <v>0</v>
      </c>
      <c r="W33">
        <f>IF($B33=0,0,IF(W$3=TotalApuestas!W28,W$5,0))</f>
        <v>0</v>
      </c>
      <c r="X33">
        <f>IF($B33=0,0,IF(X$3=TotalApuestas!X28,X$5,0))</f>
        <v>0</v>
      </c>
      <c r="Y33">
        <f>IF($B33=0,0,IF(AND(W$3=TotalApuestas!W28,Resultado!X$3=TotalApuestas!X28),Resultado!Y$5+VLOOKUP(Y$4&amp;"bonus",Aux!$W$1:$X$46,2,0),IF(Y$3=TotalApuestas!Y28,Y$5,0)))</f>
        <v>0</v>
      </c>
      <c r="Z33">
        <f>IF($B33=0,0,IF(Z$3=TotalApuestas!Z28,Z$5,0))</f>
        <v>0</v>
      </c>
      <c r="AA33">
        <f>IF($B33=0,0,IF(AA$3=TotalApuestas!AA28,AA$5,0))</f>
        <v>0</v>
      </c>
      <c r="AB33">
        <f>IF($B33=0,0,IF(AND(Z$3=TotalApuestas!Z28,Resultado!AA$3=TotalApuestas!AA28),Resultado!AB$5+VLOOKUP(AB$4&amp;"bonus",Aux!$W$1:$X$46,2,0),IF(AB$3=TotalApuestas!AB28,AB$5,0)))</f>
        <v>0</v>
      </c>
      <c r="AC33">
        <f>IF($B33=0,0,IF(AC$3=TotalApuestas!AC28,AC$5,0))</f>
        <v>0</v>
      </c>
      <c r="AD33">
        <f>IF($B33=0,0,IF(AD$3=TotalApuestas!AD28,AD$5,0))</f>
        <v>0</v>
      </c>
      <c r="AE33">
        <f>IF($B33=0,0,IF(AND(AC$3=TotalApuestas!AC28,Resultado!AD$3=TotalApuestas!AD28),Resultado!AE$5+VLOOKUP(AE$4&amp;"bonus",Aux!$W$1:$X$46,2,0),IF(AE$3=TotalApuestas!AE28,AE$5,0)))</f>
        <v>0</v>
      </c>
      <c r="AF33">
        <f>IF($B33=0,0,IF(AF$3=TotalApuestas!AF28,AF$5,0))</f>
        <v>0</v>
      </c>
      <c r="AG33">
        <f>IF($B33=0,0,IF(AG$3=TotalApuestas!AG28,AG$5,0))</f>
        <v>0</v>
      </c>
      <c r="AH33">
        <f>IF($B33=0,0,IF(AND(AF$3=TotalApuestas!AF28,Resultado!AG$3=TotalApuestas!AG28),Resultado!AH$5+VLOOKUP(AH$4&amp;"bonus",Aux!$W$1:$X$46,2,0),IF(AH$3=TotalApuestas!AH28,AH$5,0)))</f>
        <v>0</v>
      </c>
      <c r="AI33">
        <f>IF($B33=0,0,IF(AI$3=TotalApuestas!AI28,AI$5,0))</f>
        <v>0</v>
      </c>
      <c r="AJ33">
        <f>IF($B33=0,0,IF(AJ$3=TotalApuestas!AJ28,AJ$5,0))</f>
        <v>0</v>
      </c>
      <c r="AK33">
        <f>IF($B33=0,0,IF(AND(AI$3=TotalApuestas!AI28,Resultado!AJ$3=TotalApuestas!AJ28),Resultado!AK$5+VLOOKUP(AK$4&amp;"bonus",Aux!$W$1:$X$46,2,0),IF(AK$3=TotalApuestas!AK28,AK$5,0)))</f>
        <v>0</v>
      </c>
      <c r="AL33">
        <f>IF($B33=0,0,IF(AL$3=TotalApuestas!AL28,AL$5,0))</f>
        <v>0</v>
      </c>
      <c r="AM33">
        <f>IF($B33=0,0,IF(AM$3=TotalApuestas!AM28,AM$5,0))</f>
        <v>0</v>
      </c>
      <c r="AN33">
        <f>IF($B33=0,0,IF(AND(AL$3=TotalApuestas!AL28,Resultado!AM$3=TotalApuestas!AM28),Resultado!AN$5+VLOOKUP(AN$4&amp;"bonus",Aux!$W$1:$X$46,2,0),IF(AN$3=TotalApuestas!AN28,AN$5,0)))</f>
        <v>0</v>
      </c>
      <c r="AO33">
        <f>IF($B33=0,0,IF(AO$3=TotalApuestas!AO28,AO$5,0))</f>
        <v>0</v>
      </c>
      <c r="AP33">
        <f>IF($B33=0,0,IF(AP$3=TotalApuestas!AP28,AP$5,0))</f>
        <v>0</v>
      </c>
      <c r="AQ33">
        <f>IF($B33=0,0,IF(AND(AO$3=TotalApuestas!AO28,Resultado!AP$3=TotalApuestas!AP28),Resultado!AQ$5+VLOOKUP(AQ$4&amp;"bonus",Aux!$W$1:$X$46,2,0),IF(AQ$3=TotalApuestas!AQ28,AQ$5,0)))</f>
        <v>0</v>
      </c>
      <c r="AR33">
        <f>IF($B33=0,0,IF(AR$3=TotalApuestas!AR28,AR$5,0))</f>
        <v>0</v>
      </c>
      <c r="AS33">
        <f>IF($B33=0,0,IF(AS$3=TotalApuestas!AS28,AS$5,0))</f>
        <v>0</v>
      </c>
      <c r="AT33">
        <f>IF($B33=0,0,IF(AND(AR$3=TotalApuestas!AR28,Resultado!AS$3=TotalApuestas!AS28),Resultado!AT$5+VLOOKUP(AT$4&amp;"bonus",Aux!$W$1:$X$46,2,0),IF(AT$3=TotalApuestas!AT28,AT$5,0)))</f>
        <v>0</v>
      </c>
      <c r="AU33">
        <f>IF($B33=0,0,IF(AU$3=TotalApuestas!AU28,AU$5,0))</f>
        <v>0</v>
      </c>
      <c r="AV33">
        <f>IF($B33=0,0,IF(AV$3=TotalApuestas!AV28,AV$5,0))</f>
        <v>0</v>
      </c>
      <c r="AW33">
        <f>IF($B33=0,0,IF(AND(AU$3=TotalApuestas!AU28,Resultado!AV$3=TotalApuestas!AV28),Resultado!AW$5+VLOOKUP(AW$4&amp;"bonus",Aux!$W$1:$X$46,2,0),IF(AW$3=TotalApuestas!AW28,AW$5,0)))</f>
        <v>0</v>
      </c>
      <c r="AX33">
        <f>IF($B33=0,0,IF(AX$3=TotalApuestas!AX28,AX$5,0))</f>
        <v>0</v>
      </c>
      <c r="AY33">
        <f>IF($B33=0,0,IF(AY$3=TotalApuestas!AY28,AY$5,0))</f>
        <v>0</v>
      </c>
      <c r="AZ33">
        <f>IF($B33=0,0,IF(AND(AX$3=TotalApuestas!AX28,Resultado!AY$3=TotalApuestas!AY28),Resultado!AZ$5+VLOOKUP(AZ$4&amp;"bonus",Aux!$W$1:$X$46,2,0),IF(AZ$3=TotalApuestas!AZ28,AZ$5,0)))</f>
        <v>0</v>
      </c>
      <c r="BA33">
        <f>IF($B33=0,0,IF(BA$3=TotalApuestas!BA28,BA$5,0))</f>
        <v>0</v>
      </c>
      <c r="BB33">
        <f>IF($B33=0,0,IF(BB$3=TotalApuestas!BB28,BB$5,0))</f>
        <v>0</v>
      </c>
      <c r="BC33">
        <f>IF($B33=0,0,IF(AND(BA$3=TotalApuestas!BA28,Resultado!BB$3=TotalApuestas!BB28),Resultado!BC$5+VLOOKUP(BC$4&amp;"bonus",Aux!$W$1:$X$46,2,0),IF(BC$3=TotalApuestas!BC28,BC$5,0)))</f>
        <v>0</v>
      </c>
      <c r="BD33">
        <f>IF($B33=0,0,IF(BD$3=TotalApuestas!BD28,BD$5,0))</f>
        <v>0</v>
      </c>
      <c r="BE33">
        <f>IF($B33=0,0,IF(BE$3=TotalApuestas!BE28,BE$5,0))</f>
        <v>0</v>
      </c>
      <c r="BF33">
        <f>IF($B33=0,0,IF(AND(BD$3=TotalApuestas!BD28,Resultado!BE$3=TotalApuestas!BE28),Resultado!BF$5+VLOOKUP(BF$4&amp;"bonus",Aux!$W$1:$X$46,2,0),IF(BF$3=TotalApuestas!BF28,BF$5,0)))</f>
        <v>0</v>
      </c>
      <c r="BG33">
        <f>IF($B33=0,0,IF(BG$3=TotalApuestas!BG28,BG$5,0))</f>
        <v>0</v>
      </c>
      <c r="BH33">
        <f>IF($B33=0,0,IF(BH$3=TotalApuestas!BH28,BH$5,0))</f>
        <v>0</v>
      </c>
      <c r="BI33">
        <f>IF($B33=0,0,IF(AND(BG$3=TotalApuestas!BG28,Resultado!BH$3=TotalApuestas!BH28),Resultado!BI$5+VLOOKUP(BI$4&amp;"bonus",Aux!$W$1:$X$46,2,0),IF(BI$3=TotalApuestas!BI28,BI$5,0)))</f>
        <v>0</v>
      </c>
      <c r="BJ33">
        <f>IF($B33=0,0,IF(BJ$3=TotalApuestas!BJ28,BJ$5,0))</f>
        <v>0</v>
      </c>
      <c r="BK33">
        <f>IF($B33=0,0,IF(BK$3=TotalApuestas!BK28,BK$5,0))</f>
        <v>0</v>
      </c>
      <c r="BL33">
        <f>IF($B33=0,0,IF(AND(BJ$3=TotalApuestas!BJ28,Resultado!BK$3=TotalApuestas!BK28),Resultado!BL$5+VLOOKUP(BL$4&amp;"bonus",Aux!$W$1:$X$46,2,0),IF(BL$3=TotalApuestas!BL28,BL$5,0)))</f>
        <v>0</v>
      </c>
      <c r="BM33">
        <f>IF($B33=0,0,IF(BM$3=TotalApuestas!BM28,BM$5,0))</f>
        <v>0</v>
      </c>
      <c r="BN33">
        <f>IF($B33=0,0,IF(BN$3=TotalApuestas!BN28,BN$5,0))</f>
        <v>0</v>
      </c>
      <c r="BO33">
        <f>IF($B33=0,0,IF(AND(BM$3=TotalApuestas!BM28,Resultado!BN$3=TotalApuestas!BN28),Resultado!BO$5+VLOOKUP(BO$4&amp;"bonus",Aux!$W$1:$X$46,2,0),IF(BO$3=TotalApuestas!BO28,BO$5,0)))</f>
        <v>0</v>
      </c>
      <c r="BP33">
        <f>IF($B33=0,0,IF(BP$3=TotalApuestas!BP28,BP$5,0))</f>
        <v>0</v>
      </c>
      <c r="BQ33">
        <f>IF($B33=0,0,IF(BQ$3=TotalApuestas!BQ28,BQ$5,0))</f>
        <v>0</v>
      </c>
      <c r="BR33">
        <f>IF($B33=0,0,IF(AND(BP$3=TotalApuestas!BP28,Resultado!BQ$3=TotalApuestas!BQ28),Resultado!BR$5+VLOOKUP(BR$4&amp;"bonus",Aux!$W$1:$X$46,2,0),IF(BR$3=TotalApuestas!BR28,BR$5,0)))</f>
        <v>0</v>
      </c>
      <c r="BS33">
        <f>IF($B33=0,0,IF(BS$3=TotalApuestas!BS28,BS$5,0))</f>
        <v>0</v>
      </c>
      <c r="BT33">
        <f>IF($B33=0,0,IF(BT$3=TotalApuestas!BT28,BT$5,0))</f>
        <v>0</v>
      </c>
      <c r="BU33">
        <f>IF($B33=0,0,IF(AND(BS$3=TotalApuestas!BS28,Resultado!BT$3=TotalApuestas!BT28),Resultado!BU$5+VLOOKUP(BU$4&amp;"bonus",Aux!$W$1:$X$46,2,0),IF(BU$3=TotalApuestas!BU28,BU$5,0)))</f>
        <v>0</v>
      </c>
      <c r="BV33">
        <f>IF($B33=0,0,IF(BV$3=TotalApuestas!BV28,BV$5,0))</f>
        <v>0</v>
      </c>
      <c r="BW33">
        <f>IF($B33=0,0,IF(BW$3=TotalApuestas!BW28,BW$5,0))</f>
        <v>0</v>
      </c>
      <c r="BX33">
        <f>IF($B33=0,0,IF(AND(BV$3=TotalApuestas!BV28,Resultado!BW$3=TotalApuestas!BW28),Resultado!BX$5+VLOOKUP(BX$4&amp;"bonus",Aux!$W$1:$X$46,2,0),IF(BX$3=TotalApuestas!BX28,BX$5,0)))</f>
        <v>0</v>
      </c>
      <c r="BY33">
        <f>IF($B33=0,0,IF(BY$3=TotalApuestas!BY28,BY$5,0))</f>
        <v>0</v>
      </c>
      <c r="BZ33">
        <f>IF($B33=0,0,IF(BZ$3=TotalApuestas!BZ28,BZ$5,0))</f>
        <v>0</v>
      </c>
      <c r="CA33">
        <f>IF($B33=0,0,IF(CA$3=TotalApuestas!CA28,CA$5,0))</f>
        <v>0</v>
      </c>
      <c r="CB33">
        <f>IF($B33=0,0,IF(CB$3=TotalApuestas!CB28,CB$5,0))</f>
        <v>0</v>
      </c>
      <c r="CC33">
        <f>IF($B33=0,0,IF(COUNTIF($CC$3:$CJ$3,TotalApuestas!CC28)=1,CC$5,0))</f>
        <v>0</v>
      </c>
      <c r="CD33">
        <f>IF($B33=0,0,IF(COUNTIF($CC$3:$CJ$3,TotalApuestas!CD28)=1,CD$5,0))</f>
        <v>0</v>
      </c>
      <c r="CE33">
        <f>IF($B33=0,0,IF(COUNTIF($CC$3:$CJ$3,TotalApuestas!CE28)=1,CE$5,0))</f>
        <v>0</v>
      </c>
      <c r="CF33">
        <f>IF($B33=0,0,IF(COUNTIF($CC$3:$CJ$3,TotalApuestas!CF28)=1,CF$5,0))</f>
        <v>0</v>
      </c>
      <c r="CG33">
        <f>IF($B33=0,0,IF(COUNTIF($CC$3:$CJ$3,TotalApuestas!CG28)=1,CG$5,0))</f>
        <v>0</v>
      </c>
      <c r="CH33">
        <f>IF($B33=0,0,IF(COUNTIF($CC$3:$CJ$3,TotalApuestas!CH28)=1,CH$5,0))</f>
        <v>0</v>
      </c>
      <c r="CI33">
        <f>IF($B33=0,0,IF(COUNTIF($CC$3:$CJ$3,TotalApuestas!CI28)=1,CI$5,0))</f>
        <v>0</v>
      </c>
      <c r="CJ33">
        <f>IF($B33=0,0,IF(COUNTIF($CC$3:$CJ$3,TotalApuestas!CJ28)=1,CJ$5,0))</f>
        <v>0</v>
      </c>
      <c r="CK33">
        <f>IF($B33=0,0,IF(COUNTIF($CK$3:$CN$3,TotalApuestas!CK28)=1,CK$5,0))</f>
        <v>0</v>
      </c>
      <c r="CL33">
        <f>IF($B33=0,0,IF(COUNTIF($CK$3:$CN$3,TotalApuestas!CL28)=1,CL$5,0))</f>
        <v>0</v>
      </c>
      <c r="CM33">
        <f>IF($B33=0,0,IF(COUNTIF($CK$3:$CN$3,TotalApuestas!CM28)=1,CM$5,0))</f>
        <v>0</v>
      </c>
      <c r="CN33">
        <f>IF($B33=0,0,IF(COUNTIF($CK$3:$CN$3,TotalApuestas!CN28)=1,CN$5,0))</f>
        <v>0</v>
      </c>
      <c r="CO33">
        <f>IF($B33=0,0,IF(COUNTIF($CO$3:$CP$3,TotalApuestas!CO28)=1,CO$5,0))</f>
        <v>0</v>
      </c>
      <c r="CP33">
        <f>IF($B33=0,0,IF(COUNTIF($CO$3:$CP$3,TotalApuestas!CP28)=1,CP$5,0))</f>
        <v>0</v>
      </c>
      <c r="CQ33">
        <f>IF($B33=0,0,IF(CQ$3=TotalApuestas!CQ28,CQ$5,0))</f>
        <v>0</v>
      </c>
      <c r="CR33">
        <f>IF($B33=0,0,IF(CR$3=TotalApuestas!CR28,CR$5,0))</f>
        <v>0</v>
      </c>
      <c r="CS33">
        <f>IF($B33=0,0,IF(CS$3=TotalApuestas!CS28,CS$5,0))</f>
        <v>0</v>
      </c>
      <c r="CT33">
        <f>IF($B33=0,0,IF(AND(CR$3=TotalApuestas!CR28,Resultado!CS$3=TotalApuestas!CS28),Resultado!CT$5+VLOOKUP(CT$4&amp;"bonus",Aux!$W$1:$X$46,2,0),IF(CT$3=TotalApuestas!CT28,CT$5,0)))</f>
        <v>0</v>
      </c>
      <c r="CU33">
        <f>IF($B33=0,0,IF(CU$3=TotalApuestas!CU28,CU$5,0))</f>
        <v>0</v>
      </c>
      <c r="CV33">
        <f>IF($B33=0,0,IF(CV$3=TotalApuestas!CV28,CV$5,0))</f>
        <v>0</v>
      </c>
      <c r="CW33">
        <f>IF($B33=0,0,IF(AND(CU$3=TotalApuestas!CU28,Resultado!CV$3=TotalApuestas!CV28),Resultado!CW$5+VLOOKUP(CW$4&amp;"bonus",Aux!$W$1:$X$46,2,0),IF(CW$3=TotalApuestas!CW28,CW$5,0)))</f>
        <v>0</v>
      </c>
      <c r="CX33">
        <f>IF($B33=0,0,IF(CX$3=TotalApuestas!CX28,CX$5,0))</f>
        <v>0</v>
      </c>
      <c r="CY33">
        <f>IF($B33=0,0,IF(CY$3=TotalApuestas!CY28,CY$5,0))</f>
        <v>0</v>
      </c>
      <c r="CZ33">
        <f>IF($B33=0,0,IF(AND(CX$3=TotalApuestas!CX28,Resultado!CY$3=TotalApuestas!CY28),Resultado!CZ$5+VLOOKUP(CZ$4&amp;"bonus",Aux!$W$1:$X$46,2,0),IF(CZ$3=TotalApuestas!CZ28,CZ$5,0)))</f>
        <v>0</v>
      </c>
      <c r="DA33">
        <f>IF($B33=0,0,IF(DA$3=TotalApuestas!DA28,DA$5,0))</f>
        <v>0</v>
      </c>
      <c r="DB33">
        <f>IF($B33=0,0,IF(DB$3=TotalApuestas!DB28,DB$5,0))</f>
        <v>0</v>
      </c>
      <c r="DC33">
        <f>IF($B33=0,0,IF(AND(DA$3=TotalApuestas!DA28,Resultado!DB$3=TotalApuestas!DB28),Resultado!DC$5+VLOOKUP(DC$4&amp;"bonus",Aux!$W$1:$X$46,2,0),IF(DC$3=TotalApuestas!DC28,DC$5,0)))</f>
        <v>0</v>
      </c>
      <c r="DD33">
        <f>IF($B33=0,0,IF(DD$3=TotalApuestas!DD28,DD$5,0))</f>
        <v>0</v>
      </c>
      <c r="DE33">
        <f>IF($B33=0,0,IF(DE$3=TotalApuestas!DE28,DE$5,0))</f>
        <v>0</v>
      </c>
      <c r="DF33">
        <f>IF($B33=0,0,IF(AND(DD$3=TotalApuestas!DD28,Resultado!DE$3=TotalApuestas!DE28),Resultado!DF$5+VLOOKUP(DF$4&amp;"bonus",Aux!$W$1:$X$46,2,0),IF(DF$3=TotalApuestas!DF28,DF$5,0)))</f>
        <v>0</v>
      </c>
      <c r="DG33">
        <f>IF($B33=0,0,IF(DG$3=TotalApuestas!DG28,DG$5,0))</f>
        <v>0</v>
      </c>
      <c r="DH33">
        <f>IF($B33=0,0,IF(DH$3=TotalApuestas!DH28,DH$5,0))</f>
        <v>0</v>
      </c>
      <c r="DI33">
        <f>IF($B33=0,0,IF(AND(DG$3=TotalApuestas!DG28,Resultado!DH$3=TotalApuestas!DH28),Resultado!DI$5+VLOOKUP(DI$4&amp;"bonus",Aux!$W$1:$X$46,2,0),IF(DI$3=TotalApuestas!DI28,DI$5,0)))</f>
        <v>0</v>
      </c>
      <c r="DJ33">
        <f>IF($B33=0,0,IF(DJ$3=TotalApuestas!DJ28,DJ$5,0))</f>
        <v>0</v>
      </c>
      <c r="DK33">
        <f>IF($B33=0,0,IF(DK$3=TotalApuestas!DK28,DK$5,0))</f>
        <v>0</v>
      </c>
      <c r="DL33">
        <f>IF($B33=0,0,IF(AND(DJ$3=TotalApuestas!DJ28,Resultado!DK$3=TotalApuestas!DK28),Resultado!DL$5+VLOOKUP(DL$4&amp;"bonus",Aux!$W$1:$X$46,2,0),IF(DL$3=TotalApuestas!DL28,DL$5,0)))</f>
        <v>0</v>
      </c>
      <c r="DM33">
        <f>IF($B33=0,0,IF(DM$3=TotalApuestas!DM28,DM$5,0))</f>
        <v>0</v>
      </c>
      <c r="DN33">
        <f>IF($B33=0,0,IF(DN$3=TotalApuestas!DN28,DN$5,0))</f>
        <v>0</v>
      </c>
      <c r="DO33">
        <f>IF($B33=0,0,IF(AND(DM$3=TotalApuestas!DM28,Resultado!DN$3=TotalApuestas!DN28),Resultado!DO$5+VLOOKUP(DO$4&amp;"bonus",Aux!$W$1:$X$46,2,0),IF(DO$3=TotalApuestas!DO28,DO$5,0)))</f>
        <v>0</v>
      </c>
    </row>
    <row r="34" spans="2:119" x14ac:dyDescent="0.25">
      <c r="B34">
        <f>+TotalApuestas!B29</f>
        <v>0</v>
      </c>
      <c r="E34">
        <f>IF($B34=0,0,IF(E$3=TotalApuestas!E29,E$5,0))</f>
        <v>0</v>
      </c>
      <c r="F34">
        <f>IF($B34=0,0,IF(F$3=TotalApuestas!F29,F$5,0))</f>
        <v>0</v>
      </c>
      <c r="G34">
        <f>IF($B34=0,0,IF(AND(E$3=TotalApuestas!E29,Resultado!F$3=TotalApuestas!F29),Resultado!G$5+VLOOKUP(G$4&amp;"bonus",Aux!$W$1:$X$46,2,0),IF(G$3=TotalApuestas!G29,G$5,0)))</f>
        <v>0</v>
      </c>
      <c r="H34">
        <f>IF($B34=0,0,IF(H$3=TotalApuestas!H29,H$5,0))</f>
        <v>0</v>
      </c>
      <c r="I34">
        <f>IF($B34=0,0,IF(I$3=TotalApuestas!I29,I$5,0))</f>
        <v>0</v>
      </c>
      <c r="J34">
        <f>IF($B34=0,0,IF(AND(H$3=TotalApuestas!H29,Resultado!I$3=TotalApuestas!I29),Resultado!J$5+VLOOKUP(J$4&amp;"bonus",Aux!$W$1:$X$46,2,0),IF(J$3=TotalApuestas!J29,J$5,0)))</f>
        <v>0</v>
      </c>
      <c r="K34">
        <f>IF($B34=0,0,IF(K$3=TotalApuestas!K29,K$5,0))</f>
        <v>0</v>
      </c>
      <c r="L34">
        <f>IF($B34=0,0,IF(L$3=TotalApuestas!L29,L$5,0))</f>
        <v>0</v>
      </c>
      <c r="M34">
        <f>IF($B34=0,0,IF(AND(K$3=TotalApuestas!K29,Resultado!L$3=TotalApuestas!L29),Resultado!M$5+VLOOKUP(M$4&amp;"bonus",Aux!$W$1:$X$46,2,0),IF(M$3=TotalApuestas!M29,M$5,0)))</f>
        <v>0</v>
      </c>
      <c r="N34">
        <f>IF($B34=0,0,IF(N$3=TotalApuestas!N29,N$5,0))</f>
        <v>0</v>
      </c>
      <c r="O34">
        <f>IF($B34=0,0,IF(O$3=TotalApuestas!O29,O$5,0))</f>
        <v>0</v>
      </c>
      <c r="P34">
        <f>IF($B34=0,0,IF(AND(N$3=TotalApuestas!N29,Resultado!O$3=TotalApuestas!O29),Resultado!P$5+VLOOKUP(P$4&amp;"bonus",Aux!$W$1:$X$46,2,0),IF(P$3=TotalApuestas!P29,P$5,0)))</f>
        <v>0</v>
      </c>
      <c r="Q34">
        <f>IF($B34=0,0,IF(Q$3=TotalApuestas!Q29,Q$5,0))</f>
        <v>0</v>
      </c>
      <c r="R34">
        <f>IF($B34=0,0,IF(R$3=TotalApuestas!R29,R$5,0))</f>
        <v>0</v>
      </c>
      <c r="S34">
        <f>IF($B34=0,0,IF(AND(Q$3=TotalApuestas!Q29,Resultado!R$3=TotalApuestas!R29),Resultado!S$5+VLOOKUP(S$4&amp;"bonus",Aux!$W$1:$X$46,2,0),IF(S$3=TotalApuestas!S29,S$5,0)))</f>
        <v>0</v>
      </c>
      <c r="T34">
        <f>IF($B34=0,0,IF(T$3=TotalApuestas!T29,T$5,0))</f>
        <v>0</v>
      </c>
      <c r="U34">
        <f>IF($B34=0,0,IF(U$3=TotalApuestas!U29,U$5,0))</f>
        <v>0</v>
      </c>
      <c r="V34">
        <f>IF($B34=0,0,IF(AND(T$3=TotalApuestas!T29,Resultado!U$3=TotalApuestas!U29),Resultado!V$5+VLOOKUP(V$4&amp;"bonus",Aux!$W$1:$X$46,2,0),IF(V$3=TotalApuestas!V29,V$5,0)))</f>
        <v>0</v>
      </c>
      <c r="W34">
        <f>IF($B34=0,0,IF(W$3=TotalApuestas!W29,W$5,0))</f>
        <v>0</v>
      </c>
      <c r="X34">
        <f>IF($B34=0,0,IF(X$3=TotalApuestas!X29,X$5,0))</f>
        <v>0</v>
      </c>
      <c r="Y34">
        <f>IF($B34=0,0,IF(AND(W$3=TotalApuestas!W29,Resultado!X$3=TotalApuestas!X29),Resultado!Y$5+VLOOKUP(Y$4&amp;"bonus",Aux!$W$1:$X$46,2,0),IF(Y$3=TotalApuestas!Y29,Y$5,0)))</f>
        <v>0</v>
      </c>
      <c r="Z34">
        <f>IF($B34=0,0,IF(Z$3=TotalApuestas!Z29,Z$5,0))</f>
        <v>0</v>
      </c>
      <c r="AA34">
        <f>IF($B34=0,0,IF(AA$3=TotalApuestas!AA29,AA$5,0))</f>
        <v>0</v>
      </c>
      <c r="AB34">
        <f>IF($B34=0,0,IF(AND(Z$3=TotalApuestas!Z29,Resultado!AA$3=TotalApuestas!AA29),Resultado!AB$5+VLOOKUP(AB$4&amp;"bonus",Aux!$W$1:$X$46,2,0),IF(AB$3=TotalApuestas!AB29,AB$5,0)))</f>
        <v>0</v>
      </c>
      <c r="AC34">
        <f>IF($B34=0,0,IF(AC$3=TotalApuestas!AC29,AC$5,0))</f>
        <v>0</v>
      </c>
      <c r="AD34">
        <f>IF($B34=0,0,IF(AD$3=TotalApuestas!AD29,AD$5,0))</f>
        <v>0</v>
      </c>
      <c r="AE34">
        <f>IF($B34=0,0,IF(AND(AC$3=TotalApuestas!AC29,Resultado!AD$3=TotalApuestas!AD29),Resultado!AE$5+VLOOKUP(AE$4&amp;"bonus",Aux!$W$1:$X$46,2,0),IF(AE$3=TotalApuestas!AE29,AE$5,0)))</f>
        <v>0</v>
      </c>
      <c r="AF34">
        <f>IF($B34=0,0,IF(AF$3=TotalApuestas!AF29,AF$5,0))</f>
        <v>0</v>
      </c>
      <c r="AG34">
        <f>IF($B34=0,0,IF(AG$3=TotalApuestas!AG29,AG$5,0))</f>
        <v>0</v>
      </c>
      <c r="AH34">
        <f>IF($B34=0,0,IF(AND(AF$3=TotalApuestas!AF29,Resultado!AG$3=TotalApuestas!AG29),Resultado!AH$5+VLOOKUP(AH$4&amp;"bonus",Aux!$W$1:$X$46,2,0),IF(AH$3=TotalApuestas!AH29,AH$5,0)))</f>
        <v>0</v>
      </c>
      <c r="AI34">
        <f>IF($B34=0,0,IF(AI$3=TotalApuestas!AI29,AI$5,0))</f>
        <v>0</v>
      </c>
      <c r="AJ34">
        <f>IF($B34=0,0,IF(AJ$3=TotalApuestas!AJ29,AJ$5,0))</f>
        <v>0</v>
      </c>
      <c r="AK34">
        <f>IF($B34=0,0,IF(AND(AI$3=TotalApuestas!AI29,Resultado!AJ$3=TotalApuestas!AJ29),Resultado!AK$5+VLOOKUP(AK$4&amp;"bonus",Aux!$W$1:$X$46,2,0),IF(AK$3=TotalApuestas!AK29,AK$5,0)))</f>
        <v>0</v>
      </c>
      <c r="AL34">
        <f>IF($B34=0,0,IF(AL$3=TotalApuestas!AL29,AL$5,0))</f>
        <v>0</v>
      </c>
      <c r="AM34">
        <f>IF($B34=0,0,IF(AM$3=TotalApuestas!AM29,AM$5,0))</f>
        <v>0</v>
      </c>
      <c r="AN34">
        <f>IF($B34=0,0,IF(AND(AL$3=TotalApuestas!AL29,Resultado!AM$3=TotalApuestas!AM29),Resultado!AN$5+VLOOKUP(AN$4&amp;"bonus",Aux!$W$1:$X$46,2,0),IF(AN$3=TotalApuestas!AN29,AN$5,0)))</f>
        <v>0</v>
      </c>
      <c r="AO34">
        <f>IF($B34=0,0,IF(AO$3=TotalApuestas!AO29,AO$5,0))</f>
        <v>0</v>
      </c>
      <c r="AP34">
        <f>IF($B34=0,0,IF(AP$3=TotalApuestas!AP29,AP$5,0))</f>
        <v>0</v>
      </c>
      <c r="AQ34">
        <f>IF($B34=0,0,IF(AND(AO$3=TotalApuestas!AO29,Resultado!AP$3=TotalApuestas!AP29),Resultado!AQ$5+VLOOKUP(AQ$4&amp;"bonus",Aux!$W$1:$X$46,2,0),IF(AQ$3=TotalApuestas!AQ29,AQ$5,0)))</f>
        <v>0</v>
      </c>
      <c r="AR34">
        <f>IF($B34=0,0,IF(AR$3=TotalApuestas!AR29,AR$5,0))</f>
        <v>0</v>
      </c>
      <c r="AS34">
        <f>IF($B34=0,0,IF(AS$3=TotalApuestas!AS29,AS$5,0))</f>
        <v>0</v>
      </c>
      <c r="AT34">
        <f>IF($B34=0,0,IF(AND(AR$3=TotalApuestas!AR29,Resultado!AS$3=TotalApuestas!AS29),Resultado!AT$5+VLOOKUP(AT$4&amp;"bonus",Aux!$W$1:$X$46,2,0),IF(AT$3=TotalApuestas!AT29,AT$5,0)))</f>
        <v>0</v>
      </c>
      <c r="AU34">
        <f>IF($B34=0,0,IF(AU$3=TotalApuestas!AU29,AU$5,0))</f>
        <v>0</v>
      </c>
      <c r="AV34">
        <f>IF($B34=0,0,IF(AV$3=TotalApuestas!AV29,AV$5,0))</f>
        <v>0</v>
      </c>
      <c r="AW34">
        <f>IF($B34=0,0,IF(AND(AU$3=TotalApuestas!AU29,Resultado!AV$3=TotalApuestas!AV29),Resultado!AW$5+VLOOKUP(AW$4&amp;"bonus",Aux!$W$1:$X$46,2,0),IF(AW$3=TotalApuestas!AW29,AW$5,0)))</f>
        <v>0</v>
      </c>
      <c r="AX34">
        <f>IF($B34=0,0,IF(AX$3=TotalApuestas!AX29,AX$5,0))</f>
        <v>0</v>
      </c>
      <c r="AY34">
        <f>IF($B34=0,0,IF(AY$3=TotalApuestas!AY29,AY$5,0))</f>
        <v>0</v>
      </c>
      <c r="AZ34">
        <f>IF($B34=0,0,IF(AND(AX$3=TotalApuestas!AX29,Resultado!AY$3=TotalApuestas!AY29),Resultado!AZ$5+VLOOKUP(AZ$4&amp;"bonus",Aux!$W$1:$X$46,2,0),IF(AZ$3=TotalApuestas!AZ29,AZ$5,0)))</f>
        <v>0</v>
      </c>
      <c r="BA34">
        <f>IF($B34=0,0,IF(BA$3=TotalApuestas!BA29,BA$5,0))</f>
        <v>0</v>
      </c>
      <c r="BB34">
        <f>IF($B34=0,0,IF(BB$3=TotalApuestas!BB29,BB$5,0))</f>
        <v>0</v>
      </c>
      <c r="BC34">
        <f>IF($B34=0,0,IF(AND(BA$3=TotalApuestas!BA29,Resultado!BB$3=TotalApuestas!BB29),Resultado!BC$5+VLOOKUP(BC$4&amp;"bonus",Aux!$W$1:$X$46,2,0),IF(BC$3=TotalApuestas!BC29,BC$5,0)))</f>
        <v>0</v>
      </c>
      <c r="BD34">
        <f>IF($B34=0,0,IF(BD$3=TotalApuestas!BD29,BD$5,0))</f>
        <v>0</v>
      </c>
      <c r="BE34">
        <f>IF($B34=0,0,IF(BE$3=TotalApuestas!BE29,BE$5,0))</f>
        <v>0</v>
      </c>
      <c r="BF34">
        <f>IF($B34=0,0,IF(AND(BD$3=TotalApuestas!BD29,Resultado!BE$3=TotalApuestas!BE29),Resultado!BF$5+VLOOKUP(BF$4&amp;"bonus",Aux!$W$1:$X$46,2,0),IF(BF$3=TotalApuestas!BF29,BF$5,0)))</f>
        <v>0</v>
      </c>
      <c r="BG34">
        <f>IF($B34=0,0,IF(BG$3=TotalApuestas!BG29,BG$5,0))</f>
        <v>0</v>
      </c>
      <c r="BH34">
        <f>IF($B34=0,0,IF(BH$3=TotalApuestas!BH29,BH$5,0))</f>
        <v>0</v>
      </c>
      <c r="BI34">
        <f>IF($B34=0,0,IF(AND(BG$3=TotalApuestas!BG29,Resultado!BH$3=TotalApuestas!BH29),Resultado!BI$5+VLOOKUP(BI$4&amp;"bonus",Aux!$W$1:$X$46,2,0),IF(BI$3=TotalApuestas!BI29,BI$5,0)))</f>
        <v>0</v>
      </c>
      <c r="BJ34">
        <f>IF($B34=0,0,IF(BJ$3=TotalApuestas!BJ29,BJ$5,0))</f>
        <v>0</v>
      </c>
      <c r="BK34">
        <f>IF($B34=0,0,IF(BK$3=TotalApuestas!BK29,BK$5,0))</f>
        <v>0</v>
      </c>
      <c r="BL34">
        <f>IF($B34=0,0,IF(AND(BJ$3=TotalApuestas!BJ29,Resultado!BK$3=TotalApuestas!BK29),Resultado!BL$5+VLOOKUP(BL$4&amp;"bonus",Aux!$W$1:$X$46,2,0),IF(BL$3=TotalApuestas!BL29,BL$5,0)))</f>
        <v>0</v>
      </c>
      <c r="BM34">
        <f>IF($B34=0,0,IF(BM$3=TotalApuestas!BM29,BM$5,0))</f>
        <v>0</v>
      </c>
      <c r="BN34">
        <f>IF($B34=0,0,IF(BN$3=TotalApuestas!BN29,BN$5,0))</f>
        <v>0</v>
      </c>
      <c r="BO34">
        <f>IF($B34=0,0,IF(AND(BM$3=TotalApuestas!BM29,Resultado!BN$3=TotalApuestas!BN29),Resultado!BO$5+VLOOKUP(BO$4&amp;"bonus",Aux!$W$1:$X$46,2,0),IF(BO$3=TotalApuestas!BO29,BO$5,0)))</f>
        <v>0</v>
      </c>
      <c r="BP34">
        <f>IF($B34=0,0,IF(BP$3=TotalApuestas!BP29,BP$5,0))</f>
        <v>0</v>
      </c>
      <c r="BQ34">
        <f>IF($B34=0,0,IF(BQ$3=TotalApuestas!BQ29,BQ$5,0))</f>
        <v>0</v>
      </c>
      <c r="BR34">
        <f>IF($B34=0,0,IF(AND(BP$3=TotalApuestas!BP29,Resultado!BQ$3=TotalApuestas!BQ29),Resultado!BR$5+VLOOKUP(BR$4&amp;"bonus",Aux!$W$1:$X$46,2,0),IF(BR$3=TotalApuestas!BR29,BR$5,0)))</f>
        <v>0</v>
      </c>
      <c r="BS34">
        <f>IF($B34=0,0,IF(BS$3=TotalApuestas!BS29,BS$5,0))</f>
        <v>0</v>
      </c>
      <c r="BT34">
        <f>IF($B34=0,0,IF(BT$3=TotalApuestas!BT29,BT$5,0))</f>
        <v>0</v>
      </c>
      <c r="BU34">
        <f>IF($B34=0,0,IF(AND(BS$3=TotalApuestas!BS29,Resultado!BT$3=TotalApuestas!BT29),Resultado!BU$5+VLOOKUP(BU$4&amp;"bonus",Aux!$W$1:$X$46,2,0),IF(BU$3=TotalApuestas!BU29,BU$5,0)))</f>
        <v>0</v>
      </c>
      <c r="BV34">
        <f>IF($B34=0,0,IF(BV$3=TotalApuestas!BV29,BV$5,0))</f>
        <v>0</v>
      </c>
      <c r="BW34">
        <f>IF($B34=0,0,IF(BW$3=TotalApuestas!BW29,BW$5,0))</f>
        <v>0</v>
      </c>
      <c r="BX34">
        <f>IF($B34=0,0,IF(AND(BV$3=TotalApuestas!BV29,Resultado!BW$3=TotalApuestas!BW29),Resultado!BX$5+VLOOKUP(BX$4&amp;"bonus",Aux!$W$1:$X$46,2,0),IF(BX$3=TotalApuestas!BX29,BX$5,0)))</f>
        <v>0</v>
      </c>
      <c r="BY34">
        <f>IF($B34=0,0,IF(BY$3=TotalApuestas!BY29,BY$5,0))</f>
        <v>0</v>
      </c>
      <c r="BZ34">
        <f>IF($B34=0,0,IF(BZ$3=TotalApuestas!BZ29,BZ$5,0))</f>
        <v>0</v>
      </c>
      <c r="CA34">
        <f>IF($B34=0,0,IF(CA$3=TotalApuestas!CA29,CA$5,0))</f>
        <v>0</v>
      </c>
      <c r="CB34">
        <f>IF($B34=0,0,IF(CB$3=TotalApuestas!CB29,CB$5,0))</f>
        <v>0</v>
      </c>
      <c r="CC34">
        <f>IF($B34=0,0,IF(COUNTIF($CC$3:$CJ$3,TotalApuestas!CC29)=1,CC$5,0))</f>
        <v>0</v>
      </c>
      <c r="CD34">
        <f>IF($B34=0,0,IF(COUNTIF($CC$3:$CJ$3,TotalApuestas!CD29)=1,CD$5,0))</f>
        <v>0</v>
      </c>
      <c r="CE34">
        <f>IF($B34=0,0,IF(COUNTIF($CC$3:$CJ$3,TotalApuestas!CE29)=1,CE$5,0))</f>
        <v>0</v>
      </c>
      <c r="CF34">
        <f>IF($B34=0,0,IF(COUNTIF($CC$3:$CJ$3,TotalApuestas!CF29)=1,CF$5,0))</f>
        <v>0</v>
      </c>
      <c r="CG34">
        <f>IF($B34=0,0,IF(COUNTIF($CC$3:$CJ$3,TotalApuestas!CG29)=1,CG$5,0))</f>
        <v>0</v>
      </c>
      <c r="CH34">
        <f>IF($B34=0,0,IF(COUNTIF($CC$3:$CJ$3,TotalApuestas!CH29)=1,CH$5,0))</f>
        <v>0</v>
      </c>
      <c r="CI34">
        <f>IF($B34=0,0,IF(COUNTIF($CC$3:$CJ$3,TotalApuestas!CI29)=1,CI$5,0))</f>
        <v>0</v>
      </c>
      <c r="CJ34">
        <f>IF($B34=0,0,IF(COUNTIF($CC$3:$CJ$3,TotalApuestas!CJ29)=1,CJ$5,0))</f>
        <v>0</v>
      </c>
      <c r="CK34">
        <f>IF($B34=0,0,IF(COUNTIF($CK$3:$CN$3,TotalApuestas!CK29)=1,CK$5,0))</f>
        <v>0</v>
      </c>
      <c r="CL34">
        <f>IF($B34=0,0,IF(COUNTIF($CK$3:$CN$3,TotalApuestas!CL29)=1,CL$5,0))</f>
        <v>0</v>
      </c>
      <c r="CM34">
        <f>IF($B34=0,0,IF(COUNTIF($CK$3:$CN$3,TotalApuestas!CM29)=1,CM$5,0))</f>
        <v>0</v>
      </c>
      <c r="CN34">
        <f>IF($B34=0,0,IF(COUNTIF($CK$3:$CN$3,TotalApuestas!CN29)=1,CN$5,0))</f>
        <v>0</v>
      </c>
      <c r="CO34">
        <f>IF($B34=0,0,IF(COUNTIF($CO$3:$CP$3,TotalApuestas!CO29)=1,CO$5,0))</f>
        <v>0</v>
      </c>
      <c r="CP34">
        <f>IF($B34=0,0,IF(COUNTIF($CO$3:$CP$3,TotalApuestas!CP29)=1,CP$5,0))</f>
        <v>0</v>
      </c>
      <c r="CQ34">
        <f>IF($B34=0,0,IF(CQ$3=TotalApuestas!CQ29,CQ$5,0))</f>
        <v>0</v>
      </c>
      <c r="CR34">
        <f>IF($B34=0,0,IF(CR$3=TotalApuestas!CR29,CR$5,0))</f>
        <v>0</v>
      </c>
      <c r="CS34">
        <f>IF($B34=0,0,IF(CS$3=TotalApuestas!CS29,CS$5,0))</f>
        <v>0</v>
      </c>
      <c r="CT34">
        <f>IF($B34=0,0,IF(AND(CR$3=TotalApuestas!CR29,Resultado!CS$3=TotalApuestas!CS29),Resultado!CT$5+VLOOKUP(CT$4&amp;"bonus",Aux!$W$1:$X$46,2,0),IF(CT$3=TotalApuestas!CT29,CT$5,0)))</f>
        <v>0</v>
      </c>
      <c r="CU34">
        <f>IF($B34=0,0,IF(CU$3=TotalApuestas!CU29,CU$5,0))</f>
        <v>0</v>
      </c>
      <c r="CV34">
        <f>IF($B34=0,0,IF(CV$3=TotalApuestas!CV29,CV$5,0))</f>
        <v>0</v>
      </c>
      <c r="CW34">
        <f>IF($B34=0,0,IF(AND(CU$3=TotalApuestas!CU29,Resultado!CV$3=TotalApuestas!CV29),Resultado!CW$5+VLOOKUP(CW$4&amp;"bonus",Aux!$W$1:$X$46,2,0),IF(CW$3=TotalApuestas!CW29,CW$5,0)))</f>
        <v>0</v>
      </c>
      <c r="CX34">
        <f>IF($B34=0,0,IF(CX$3=TotalApuestas!CX29,CX$5,0))</f>
        <v>0</v>
      </c>
      <c r="CY34">
        <f>IF($B34=0,0,IF(CY$3=TotalApuestas!CY29,CY$5,0))</f>
        <v>0</v>
      </c>
      <c r="CZ34">
        <f>IF($B34=0,0,IF(AND(CX$3=TotalApuestas!CX29,Resultado!CY$3=TotalApuestas!CY29),Resultado!CZ$5+VLOOKUP(CZ$4&amp;"bonus",Aux!$W$1:$X$46,2,0),IF(CZ$3=TotalApuestas!CZ29,CZ$5,0)))</f>
        <v>0</v>
      </c>
      <c r="DA34">
        <f>IF($B34=0,0,IF(DA$3=TotalApuestas!DA29,DA$5,0))</f>
        <v>0</v>
      </c>
      <c r="DB34">
        <f>IF($B34=0,0,IF(DB$3=TotalApuestas!DB29,DB$5,0))</f>
        <v>0</v>
      </c>
      <c r="DC34">
        <f>IF($B34=0,0,IF(AND(DA$3=TotalApuestas!DA29,Resultado!DB$3=TotalApuestas!DB29),Resultado!DC$5+VLOOKUP(DC$4&amp;"bonus",Aux!$W$1:$X$46,2,0),IF(DC$3=TotalApuestas!DC29,DC$5,0)))</f>
        <v>0</v>
      </c>
      <c r="DD34">
        <f>IF($B34=0,0,IF(DD$3=TotalApuestas!DD29,DD$5,0))</f>
        <v>0</v>
      </c>
      <c r="DE34">
        <f>IF($B34=0,0,IF(DE$3=TotalApuestas!DE29,DE$5,0))</f>
        <v>0</v>
      </c>
      <c r="DF34">
        <f>IF($B34=0,0,IF(AND(DD$3=TotalApuestas!DD29,Resultado!DE$3=TotalApuestas!DE29),Resultado!DF$5+VLOOKUP(DF$4&amp;"bonus",Aux!$W$1:$X$46,2,0),IF(DF$3=TotalApuestas!DF29,DF$5,0)))</f>
        <v>0</v>
      </c>
      <c r="DG34">
        <f>IF($B34=0,0,IF(DG$3=TotalApuestas!DG29,DG$5,0))</f>
        <v>0</v>
      </c>
      <c r="DH34">
        <f>IF($B34=0,0,IF(DH$3=TotalApuestas!DH29,DH$5,0))</f>
        <v>0</v>
      </c>
      <c r="DI34">
        <f>IF($B34=0,0,IF(AND(DG$3=TotalApuestas!DG29,Resultado!DH$3=TotalApuestas!DH29),Resultado!DI$5+VLOOKUP(DI$4&amp;"bonus",Aux!$W$1:$X$46,2,0),IF(DI$3=TotalApuestas!DI29,DI$5,0)))</f>
        <v>0</v>
      </c>
      <c r="DJ34">
        <f>IF($B34=0,0,IF(DJ$3=TotalApuestas!DJ29,DJ$5,0))</f>
        <v>0</v>
      </c>
      <c r="DK34">
        <f>IF($B34=0,0,IF(DK$3=TotalApuestas!DK29,DK$5,0))</f>
        <v>0</v>
      </c>
      <c r="DL34">
        <f>IF($B34=0,0,IF(AND(DJ$3=TotalApuestas!DJ29,Resultado!DK$3=TotalApuestas!DK29),Resultado!DL$5+VLOOKUP(DL$4&amp;"bonus",Aux!$W$1:$X$46,2,0),IF(DL$3=TotalApuestas!DL29,DL$5,0)))</f>
        <v>0</v>
      </c>
      <c r="DM34">
        <f>IF($B34=0,0,IF(DM$3=TotalApuestas!DM29,DM$5,0))</f>
        <v>0</v>
      </c>
      <c r="DN34">
        <f>IF($B34=0,0,IF(DN$3=TotalApuestas!DN29,DN$5,0))</f>
        <v>0</v>
      </c>
      <c r="DO34">
        <f>IF($B34=0,0,IF(AND(DM$3=TotalApuestas!DM29,Resultado!DN$3=TotalApuestas!DN29),Resultado!DO$5+VLOOKUP(DO$4&amp;"bonus",Aux!$W$1:$X$46,2,0),IF(DO$3=TotalApuestas!DO29,DO$5,0)))</f>
        <v>0</v>
      </c>
    </row>
    <row r="35" spans="2:119" x14ac:dyDescent="0.25">
      <c r="B35">
        <f>+TotalApuestas!B30</f>
        <v>0</v>
      </c>
      <c r="E35">
        <f>IF($B35=0,0,IF(E$3=TotalApuestas!E30,E$5,0))</f>
        <v>0</v>
      </c>
      <c r="F35">
        <f>IF($B35=0,0,IF(F$3=TotalApuestas!F30,F$5,0))</f>
        <v>0</v>
      </c>
      <c r="G35">
        <f>IF($B35=0,0,IF(AND(E$3=TotalApuestas!E30,Resultado!F$3=TotalApuestas!F30),Resultado!G$5+VLOOKUP(G$4&amp;"bonus",Aux!$W$1:$X$46,2,0),IF(G$3=TotalApuestas!G30,G$5,0)))</f>
        <v>0</v>
      </c>
      <c r="H35">
        <f>IF($B35=0,0,IF(H$3=TotalApuestas!H30,H$5,0))</f>
        <v>0</v>
      </c>
      <c r="I35">
        <f>IF($B35=0,0,IF(I$3=TotalApuestas!I30,I$5,0))</f>
        <v>0</v>
      </c>
      <c r="J35">
        <f>IF($B35=0,0,IF(AND(H$3=TotalApuestas!H30,Resultado!I$3=TotalApuestas!I30),Resultado!J$5+VLOOKUP(J$4&amp;"bonus",Aux!$W$1:$X$46,2,0),IF(J$3=TotalApuestas!J30,J$5,0)))</f>
        <v>0</v>
      </c>
      <c r="K35">
        <f>IF($B35=0,0,IF(K$3=TotalApuestas!K30,K$5,0))</f>
        <v>0</v>
      </c>
      <c r="L35">
        <f>IF($B35=0,0,IF(L$3=TotalApuestas!L30,L$5,0))</f>
        <v>0</v>
      </c>
      <c r="M35">
        <f>IF($B35=0,0,IF(AND(K$3=TotalApuestas!K30,Resultado!L$3=TotalApuestas!L30),Resultado!M$5+VLOOKUP(M$4&amp;"bonus",Aux!$W$1:$X$46,2,0),IF(M$3=TotalApuestas!M30,M$5,0)))</f>
        <v>0</v>
      </c>
      <c r="N35">
        <f>IF($B35=0,0,IF(N$3=TotalApuestas!N30,N$5,0))</f>
        <v>0</v>
      </c>
      <c r="O35">
        <f>IF($B35=0,0,IF(O$3=TotalApuestas!O30,O$5,0))</f>
        <v>0</v>
      </c>
      <c r="P35">
        <f>IF($B35=0,0,IF(AND(N$3=TotalApuestas!N30,Resultado!O$3=TotalApuestas!O30),Resultado!P$5+VLOOKUP(P$4&amp;"bonus",Aux!$W$1:$X$46,2,0),IF(P$3=TotalApuestas!P30,P$5,0)))</f>
        <v>0</v>
      </c>
      <c r="Q35">
        <f>IF($B35=0,0,IF(Q$3=TotalApuestas!Q30,Q$5,0))</f>
        <v>0</v>
      </c>
      <c r="R35">
        <f>IF($B35=0,0,IF(R$3=TotalApuestas!R30,R$5,0))</f>
        <v>0</v>
      </c>
      <c r="S35">
        <f>IF($B35=0,0,IF(AND(Q$3=TotalApuestas!Q30,Resultado!R$3=TotalApuestas!R30),Resultado!S$5+VLOOKUP(S$4&amp;"bonus",Aux!$W$1:$X$46,2,0),IF(S$3=TotalApuestas!S30,S$5,0)))</f>
        <v>0</v>
      </c>
      <c r="T35">
        <f>IF($B35=0,0,IF(T$3=TotalApuestas!T30,T$5,0))</f>
        <v>0</v>
      </c>
      <c r="U35">
        <f>IF($B35=0,0,IF(U$3=TotalApuestas!U30,U$5,0))</f>
        <v>0</v>
      </c>
      <c r="V35">
        <f>IF($B35=0,0,IF(AND(T$3=TotalApuestas!T30,Resultado!U$3=TotalApuestas!U30),Resultado!V$5+VLOOKUP(V$4&amp;"bonus",Aux!$W$1:$X$46,2,0),IF(V$3=TotalApuestas!V30,V$5,0)))</f>
        <v>0</v>
      </c>
      <c r="W35">
        <f>IF($B35=0,0,IF(W$3=TotalApuestas!W30,W$5,0))</f>
        <v>0</v>
      </c>
      <c r="X35">
        <f>IF($B35=0,0,IF(X$3=TotalApuestas!X30,X$5,0))</f>
        <v>0</v>
      </c>
      <c r="Y35">
        <f>IF($B35=0,0,IF(AND(W$3=TotalApuestas!W30,Resultado!X$3=TotalApuestas!X30),Resultado!Y$5+VLOOKUP(Y$4&amp;"bonus",Aux!$W$1:$X$46,2,0),IF(Y$3=TotalApuestas!Y30,Y$5,0)))</f>
        <v>0</v>
      </c>
      <c r="Z35">
        <f>IF($B35=0,0,IF(Z$3=TotalApuestas!Z30,Z$5,0))</f>
        <v>0</v>
      </c>
      <c r="AA35">
        <f>IF($B35=0,0,IF(AA$3=TotalApuestas!AA30,AA$5,0))</f>
        <v>0</v>
      </c>
      <c r="AB35">
        <f>IF($B35=0,0,IF(AND(Z$3=TotalApuestas!Z30,Resultado!AA$3=TotalApuestas!AA30),Resultado!AB$5+VLOOKUP(AB$4&amp;"bonus",Aux!$W$1:$X$46,2,0),IF(AB$3=TotalApuestas!AB30,AB$5,0)))</f>
        <v>0</v>
      </c>
      <c r="AC35">
        <f>IF($B35=0,0,IF(AC$3=TotalApuestas!AC30,AC$5,0))</f>
        <v>0</v>
      </c>
      <c r="AD35">
        <f>IF($B35=0,0,IF(AD$3=TotalApuestas!AD30,AD$5,0))</f>
        <v>0</v>
      </c>
      <c r="AE35">
        <f>IF($B35=0,0,IF(AND(AC$3=TotalApuestas!AC30,Resultado!AD$3=TotalApuestas!AD30),Resultado!AE$5+VLOOKUP(AE$4&amp;"bonus",Aux!$W$1:$X$46,2,0),IF(AE$3=TotalApuestas!AE30,AE$5,0)))</f>
        <v>0</v>
      </c>
      <c r="AF35">
        <f>IF($B35=0,0,IF(AF$3=TotalApuestas!AF30,AF$5,0))</f>
        <v>0</v>
      </c>
      <c r="AG35">
        <f>IF($B35=0,0,IF(AG$3=TotalApuestas!AG30,AG$5,0))</f>
        <v>0</v>
      </c>
      <c r="AH35">
        <f>IF($B35=0,0,IF(AND(AF$3=TotalApuestas!AF30,Resultado!AG$3=TotalApuestas!AG30),Resultado!AH$5+VLOOKUP(AH$4&amp;"bonus",Aux!$W$1:$X$46,2,0),IF(AH$3=TotalApuestas!AH30,AH$5,0)))</f>
        <v>0</v>
      </c>
      <c r="AI35">
        <f>IF($B35=0,0,IF(AI$3=TotalApuestas!AI30,AI$5,0))</f>
        <v>0</v>
      </c>
      <c r="AJ35">
        <f>IF($B35=0,0,IF(AJ$3=TotalApuestas!AJ30,AJ$5,0))</f>
        <v>0</v>
      </c>
      <c r="AK35">
        <f>IF($B35=0,0,IF(AND(AI$3=TotalApuestas!AI30,Resultado!AJ$3=TotalApuestas!AJ30),Resultado!AK$5+VLOOKUP(AK$4&amp;"bonus",Aux!$W$1:$X$46,2,0),IF(AK$3=TotalApuestas!AK30,AK$5,0)))</f>
        <v>0</v>
      </c>
      <c r="AL35">
        <f>IF($B35=0,0,IF(AL$3=TotalApuestas!AL30,AL$5,0))</f>
        <v>0</v>
      </c>
      <c r="AM35">
        <f>IF($B35=0,0,IF(AM$3=TotalApuestas!AM30,AM$5,0))</f>
        <v>0</v>
      </c>
      <c r="AN35">
        <f>IF($B35=0,0,IF(AND(AL$3=TotalApuestas!AL30,Resultado!AM$3=TotalApuestas!AM30),Resultado!AN$5+VLOOKUP(AN$4&amp;"bonus",Aux!$W$1:$X$46,2,0),IF(AN$3=TotalApuestas!AN30,AN$5,0)))</f>
        <v>0</v>
      </c>
      <c r="AO35">
        <f>IF($B35=0,0,IF(AO$3=TotalApuestas!AO30,AO$5,0))</f>
        <v>0</v>
      </c>
      <c r="AP35">
        <f>IF($B35=0,0,IF(AP$3=TotalApuestas!AP30,AP$5,0))</f>
        <v>0</v>
      </c>
      <c r="AQ35">
        <f>IF($B35=0,0,IF(AND(AO$3=TotalApuestas!AO30,Resultado!AP$3=TotalApuestas!AP30),Resultado!AQ$5+VLOOKUP(AQ$4&amp;"bonus",Aux!$W$1:$X$46,2,0),IF(AQ$3=TotalApuestas!AQ30,AQ$5,0)))</f>
        <v>0</v>
      </c>
      <c r="AR35">
        <f>IF($B35=0,0,IF(AR$3=TotalApuestas!AR30,AR$5,0))</f>
        <v>0</v>
      </c>
      <c r="AS35">
        <f>IF($B35=0,0,IF(AS$3=TotalApuestas!AS30,AS$5,0))</f>
        <v>0</v>
      </c>
      <c r="AT35">
        <f>IF($B35=0,0,IF(AND(AR$3=TotalApuestas!AR30,Resultado!AS$3=TotalApuestas!AS30),Resultado!AT$5+VLOOKUP(AT$4&amp;"bonus",Aux!$W$1:$X$46,2,0),IF(AT$3=TotalApuestas!AT30,AT$5,0)))</f>
        <v>0</v>
      </c>
      <c r="AU35">
        <f>IF($B35=0,0,IF(AU$3=TotalApuestas!AU30,AU$5,0))</f>
        <v>0</v>
      </c>
      <c r="AV35">
        <f>IF($B35=0,0,IF(AV$3=TotalApuestas!AV30,AV$5,0))</f>
        <v>0</v>
      </c>
      <c r="AW35">
        <f>IF($B35=0,0,IF(AND(AU$3=TotalApuestas!AU30,Resultado!AV$3=TotalApuestas!AV30),Resultado!AW$5+VLOOKUP(AW$4&amp;"bonus",Aux!$W$1:$X$46,2,0),IF(AW$3=TotalApuestas!AW30,AW$5,0)))</f>
        <v>0</v>
      </c>
      <c r="AX35">
        <f>IF($B35=0,0,IF(AX$3=TotalApuestas!AX30,AX$5,0))</f>
        <v>0</v>
      </c>
      <c r="AY35">
        <f>IF($B35=0,0,IF(AY$3=TotalApuestas!AY30,AY$5,0))</f>
        <v>0</v>
      </c>
      <c r="AZ35">
        <f>IF($B35=0,0,IF(AND(AX$3=TotalApuestas!AX30,Resultado!AY$3=TotalApuestas!AY30),Resultado!AZ$5+VLOOKUP(AZ$4&amp;"bonus",Aux!$W$1:$X$46,2,0),IF(AZ$3=TotalApuestas!AZ30,AZ$5,0)))</f>
        <v>0</v>
      </c>
      <c r="BA35">
        <f>IF($B35=0,0,IF(BA$3=TotalApuestas!BA30,BA$5,0))</f>
        <v>0</v>
      </c>
      <c r="BB35">
        <f>IF($B35=0,0,IF(BB$3=TotalApuestas!BB30,BB$5,0))</f>
        <v>0</v>
      </c>
      <c r="BC35">
        <f>IF($B35=0,0,IF(AND(BA$3=TotalApuestas!BA30,Resultado!BB$3=TotalApuestas!BB30),Resultado!BC$5+VLOOKUP(BC$4&amp;"bonus",Aux!$W$1:$X$46,2,0),IF(BC$3=TotalApuestas!BC30,BC$5,0)))</f>
        <v>0</v>
      </c>
      <c r="BD35">
        <f>IF($B35=0,0,IF(BD$3=TotalApuestas!BD30,BD$5,0))</f>
        <v>0</v>
      </c>
      <c r="BE35">
        <f>IF($B35=0,0,IF(BE$3=TotalApuestas!BE30,BE$5,0))</f>
        <v>0</v>
      </c>
      <c r="BF35">
        <f>IF($B35=0,0,IF(AND(BD$3=TotalApuestas!BD30,Resultado!BE$3=TotalApuestas!BE30),Resultado!BF$5+VLOOKUP(BF$4&amp;"bonus",Aux!$W$1:$X$46,2,0),IF(BF$3=TotalApuestas!BF30,BF$5,0)))</f>
        <v>0</v>
      </c>
      <c r="BG35">
        <f>IF($B35=0,0,IF(BG$3=TotalApuestas!BG30,BG$5,0))</f>
        <v>0</v>
      </c>
      <c r="BH35">
        <f>IF($B35=0,0,IF(BH$3=TotalApuestas!BH30,BH$5,0))</f>
        <v>0</v>
      </c>
      <c r="BI35">
        <f>IF($B35=0,0,IF(AND(BG$3=TotalApuestas!BG30,Resultado!BH$3=TotalApuestas!BH30),Resultado!BI$5+VLOOKUP(BI$4&amp;"bonus",Aux!$W$1:$X$46,2,0),IF(BI$3=TotalApuestas!BI30,BI$5,0)))</f>
        <v>0</v>
      </c>
      <c r="BJ35">
        <f>IF($B35=0,0,IF(BJ$3=TotalApuestas!BJ30,BJ$5,0))</f>
        <v>0</v>
      </c>
      <c r="BK35">
        <f>IF($B35=0,0,IF(BK$3=TotalApuestas!BK30,BK$5,0))</f>
        <v>0</v>
      </c>
      <c r="BL35">
        <f>IF($B35=0,0,IF(AND(BJ$3=TotalApuestas!BJ30,Resultado!BK$3=TotalApuestas!BK30),Resultado!BL$5+VLOOKUP(BL$4&amp;"bonus",Aux!$W$1:$X$46,2,0),IF(BL$3=TotalApuestas!BL30,BL$5,0)))</f>
        <v>0</v>
      </c>
      <c r="BM35">
        <f>IF($B35=0,0,IF(BM$3=TotalApuestas!BM30,BM$5,0))</f>
        <v>0</v>
      </c>
      <c r="BN35">
        <f>IF($B35=0,0,IF(BN$3=TotalApuestas!BN30,BN$5,0))</f>
        <v>0</v>
      </c>
      <c r="BO35">
        <f>IF($B35=0,0,IF(AND(BM$3=TotalApuestas!BM30,Resultado!BN$3=TotalApuestas!BN30),Resultado!BO$5+VLOOKUP(BO$4&amp;"bonus",Aux!$W$1:$X$46,2,0),IF(BO$3=TotalApuestas!BO30,BO$5,0)))</f>
        <v>0</v>
      </c>
      <c r="BP35">
        <f>IF($B35=0,0,IF(BP$3=TotalApuestas!BP30,BP$5,0))</f>
        <v>0</v>
      </c>
      <c r="BQ35">
        <f>IF($B35=0,0,IF(BQ$3=TotalApuestas!BQ30,BQ$5,0))</f>
        <v>0</v>
      </c>
      <c r="BR35">
        <f>IF($B35=0,0,IF(AND(BP$3=TotalApuestas!BP30,Resultado!BQ$3=TotalApuestas!BQ30),Resultado!BR$5+VLOOKUP(BR$4&amp;"bonus",Aux!$W$1:$X$46,2,0),IF(BR$3=TotalApuestas!BR30,BR$5,0)))</f>
        <v>0</v>
      </c>
      <c r="BS35">
        <f>IF($B35=0,0,IF(BS$3=TotalApuestas!BS30,BS$5,0))</f>
        <v>0</v>
      </c>
      <c r="BT35">
        <f>IF($B35=0,0,IF(BT$3=TotalApuestas!BT30,BT$5,0))</f>
        <v>0</v>
      </c>
      <c r="BU35">
        <f>IF($B35=0,0,IF(AND(BS$3=TotalApuestas!BS30,Resultado!BT$3=TotalApuestas!BT30),Resultado!BU$5+VLOOKUP(BU$4&amp;"bonus",Aux!$W$1:$X$46,2,0),IF(BU$3=TotalApuestas!BU30,BU$5,0)))</f>
        <v>0</v>
      </c>
      <c r="BV35">
        <f>IF($B35=0,0,IF(BV$3=TotalApuestas!BV30,BV$5,0))</f>
        <v>0</v>
      </c>
      <c r="BW35">
        <f>IF($B35=0,0,IF(BW$3=TotalApuestas!BW30,BW$5,0))</f>
        <v>0</v>
      </c>
      <c r="BX35">
        <f>IF($B35=0,0,IF(AND(BV$3=TotalApuestas!BV30,Resultado!BW$3=TotalApuestas!BW30),Resultado!BX$5+VLOOKUP(BX$4&amp;"bonus",Aux!$W$1:$X$46,2,0),IF(BX$3=TotalApuestas!BX30,BX$5,0)))</f>
        <v>0</v>
      </c>
      <c r="BY35">
        <f>IF($B35=0,0,IF(BY$3=TotalApuestas!BY30,BY$5,0))</f>
        <v>0</v>
      </c>
      <c r="BZ35">
        <f>IF($B35=0,0,IF(BZ$3=TotalApuestas!BZ30,BZ$5,0))</f>
        <v>0</v>
      </c>
      <c r="CA35">
        <f>IF($B35=0,0,IF(CA$3=TotalApuestas!CA30,CA$5,0))</f>
        <v>0</v>
      </c>
      <c r="CB35">
        <f>IF($B35=0,0,IF(CB$3=TotalApuestas!CB30,CB$5,0))</f>
        <v>0</v>
      </c>
      <c r="CC35">
        <f>IF($B35=0,0,IF(COUNTIF($CC$3:$CJ$3,TotalApuestas!CC30)=1,CC$5,0))</f>
        <v>0</v>
      </c>
      <c r="CD35">
        <f>IF($B35=0,0,IF(COUNTIF($CC$3:$CJ$3,TotalApuestas!CD30)=1,CD$5,0))</f>
        <v>0</v>
      </c>
      <c r="CE35">
        <f>IF($B35=0,0,IF(COUNTIF($CC$3:$CJ$3,TotalApuestas!CE30)=1,CE$5,0))</f>
        <v>0</v>
      </c>
      <c r="CF35">
        <f>IF($B35=0,0,IF(COUNTIF($CC$3:$CJ$3,TotalApuestas!CF30)=1,CF$5,0))</f>
        <v>0</v>
      </c>
      <c r="CG35">
        <f>IF($B35=0,0,IF(COUNTIF($CC$3:$CJ$3,TotalApuestas!CG30)=1,CG$5,0))</f>
        <v>0</v>
      </c>
      <c r="CH35">
        <f>IF($B35=0,0,IF(COUNTIF($CC$3:$CJ$3,TotalApuestas!CH30)=1,CH$5,0))</f>
        <v>0</v>
      </c>
      <c r="CI35">
        <f>IF($B35=0,0,IF(COUNTIF($CC$3:$CJ$3,TotalApuestas!CI30)=1,CI$5,0))</f>
        <v>0</v>
      </c>
      <c r="CJ35">
        <f>IF($B35=0,0,IF(COUNTIF($CC$3:$CJ$3,TotalApuestas!CJ30)=1,CJ$5,0))</f>
        <v>0</v>
      </c>
      <c r="CK35">
        <f>IF($B35=0,0,IF(COUNTIF($CK$3:$CN$3,TotalApuestas!CK30)=1,CK$5,0))</f>
        <v>0</v>
      </c>
      <c r="CL35">
        <f>IF($B35=0,0,IF(COUNTIF($CK$3:$CN$3,TotalApuestas!CL30)=1,CL$5,0))</f>
        <v>0</v>
      </c>
      <c r="CM35">
        <f>IF($B35=0,0,IF(COUNTIF($CK$3:$CN$3,TotalApuestas!CM30)=1,CM$5,0))</f>
        <v>0</v>
      </c>
      <c r="CN35">
        <f>IF($B35=0,0,IF(COUNTIF($CK$3:$CN$3,TotalApuestas!CN30)=1,CN$5,0))</f>
        <v>0</v>
      </c>
      <c r="CO35">
        <f>IF($B35=0,0,IF(COUNTIF($CO$3:$CP$3,TotalApuestas!CO30)=1,CO$5,0))</f>
        <v>0</v>
      </c>
      <c r="CP35">
        <f>IF($B35=0,0,IF(COUNTIF($CO$3:$CP$3,TotalApuestas!CP30)=1,CP$5,0))</f>
        <v>0</v>
      </c>
      <c r="CQ35">
        <f>IF($B35=0,0,IF(CQ$3=TotalApuestas!CQ30,CQ$5,0))</f>
        <v>0</v>
      </c>
      <c r="CR35">
        <f>IF($B35=0,0,IF(CR$3=TotalApuestas!CR30,CR$5,0))</f>
        <v>0</v>
      </c>
      <c r="CS35">
        <f>IF($B35=0,0,IF(CS$3=TotalApuestas!CS30,CS$5,0))</f>
        <v>0</v>
      </c>
      <c r="CT35">
        <f>IF($B35=0,0,IF(AND(CR$3=TotalApuestas!CR30,Resultado!CS$3=TotalApuestas!CS30),Resultado!CT$5+VLOOKUP(CT$4&amp;"bonus",Aux!$W$1:$X$46,2,0),IF(CT$3=TotalApuestas!CT30,CT$5,0)))</f>
        <v>0</v>
      </c>
      <c r="CU35">
        <f>IF($B35=0,0,IF(CU$3=TotalApuestas!CU30,CU$5,0))</f>
        <v>0</v>
      </c>
      <c r="CV35">
        <f>IF($B35=0,0,IF(CV$3=TotalApuestas!CV30,CV$5,0))</f>
        <v>0</v>
      </c>
      <c r="CW35">
        <f>IF($B35=0,0,IF(AND(CU$3=TotalApuestas!CU30,Resultado!CV$3=TotalApuestas!CV30),Resultado!CW$5+VLOOKUP(CW$4&amp;"bonus",Aux!$W$1:$X$46,2,0),IF(CW$3=TotalApuestas!CW30,CW$5,0)))</f>
        <v>0</v>
      </c>
      <c r="CX35">
        <f>IF($B35=0,0,IF(CX$3=TotalApuestas!CX30,CX$5,0))</f>
        <v>0</v>
      </c>
      <c r="CY35">
        <f>IF($B35=0,0,IF(CY$3=TotalApuestas!CY30,CY$5,0))</f>
        <v>0</v>
      </c>
      <c r="CZ35">
        <f>IF($B35=0,0,IF(AND(CX$3=TotalApuestas!CX30,Resultado!CY$3=TotalApuestas!CY30),Resultado!CZ$5+VLOOKUP(CZ$4&amp;"bonus",Aux!$W$1:$X$46,2,0),IF(CZ$3=TotalApuestas!CZ30,CZ$5,0)))</f>
        <v>0</v>
      </c>
      <c r="DA35">
        <f>IF($B35=0,0,IF(DA$3=TotalApuestas!DA30,DA$5,0))</f>
        <v>0</v>
      </c>
      <c r="DB35">
        <f>IF($B35=0,0,IF(DB$3=TotalApuestas!DB30,DB$5,0))</f>
        <v>0</v>
      </c>
      <c r="DC35">
        <f>IF($B35=0,0,IF(AND(DA$3=TotalApuestas!DA30,Resultado!DB$3=TotalApuestas!DB30),Resultado!DC$5+VLOOKUP(DC$4&amp;"bonus",Aux!$W$1:$X$46,2,0),IF(DC$3=TotalApuestas!DC30,DC$5,0)))</f>
        <v>0</v>
      </c>
      <c r="DD35">
        <f>IF($B35=0,0,IF(DD$3=TotalApuestas!DD30,DD$5,0))</f>
        <v>0</v>
      </c>
      <c r="DE35">
        <f>IF($B35=0,0,IF(DE$3=TotalApuestas!DE30,DE$5,0))</f>
        <v>0</v>
      </c>
      <c r="DF35">
        <f>IF($B35=0,0,IF(AND(DD$3=TotalApuestas!DD30,Resultado!DE$3=TotalApuestas!DE30),Resultado!DF$5+VLOOKUP(DF$4&amp;"bonus",Aux!$W$1:$X$46,2,0),IF(DF$3=TotalApuestas!DF30,DF$5,0)))</f>
        <v>0</v>
      </c>
      <c r="DG35">
        <f>IF($B35=0,0,IF(DG$3=TotalApuestas!DG30,DG$5,0))</f>
        <v>0</v>
      </c>
      <c r="DH35">
        <f>IF($B35=0,0,IF(DH$3=TotalApuestas!DH30,DH$5,0))</f>
        <v>0</v>
      </c>
      <c r="DI35">
        <f>IF($B35=0,0,IF(AND(DG$3=TotalApuestas!DG30,Resultado!DH$3=TotalApuestas!DH30),Resultado!DI$5+VLOOKUP(DI$4&amp;"bonus",Aux!$W$1:$X$46,2,0),IF(DI$3=TotalApuestas!DI30,DI$5,0)))</f>
        <v>0</v>
      </c>
      <c r="DJ35">
        <f>IF($B35=0,0,IF(DJ$3=TotalApuestas!DJ30,DJ$5,0))</f>
        <v>0</v>
      </c>
      <c r="DK35">
        <f>IF($B35=0,0,IF(DK$3=TotalApuestas!DK30,DK$5,0))</f>
        <v>0</v>
      </c>
      <c r="DL35">
        <f>IF($B35=0,0,IF(AND(DJ$3=TotalApuestas!DJ30,Resultado!DK$3=TotalApuestas!DK30),Resultado!DL$5+VLOOKUP(DL$4&amp;"bonus",Aux!$W$1:$X$46,2,0),IF(DL$3=TotalApuestas!DL30,DL$5,0)))</f>
        <v>0</v>
      </c>
      <c r="DM35">
        <f>IF($B35=0,0,IF(DM$3=TotalApuestas!DM30,DM$5,0))</f>
        <v>0</v>
      </c>
      <c r="DN35">
        <f>IF($B35=0,0,IF(DN$3=TotalApuestas!DN30,DN$5,0))</f>
        <v>0</v>
      </c>
      <c r="DO35">
        <f>IF($B35=0,0,IF(AND(DM$3=TotalApuestas!DM30,Resultado!DN$3=TotalApuestas!DN30),Resultado!DO$5+VLOOKUP(DO$4&amp;"bonus",Aux!$W$1:$X$46,2,0),IF(DO$3=TotalApuestas!DO30,DO$5,0)))</f>
        <v>0</v>
      </c>
    </row>
    <row r="36" spans="2:119" x14ac:dyDescent="0.25">
      <c r="B36">
        <f>+TotalApuestas!B31</f>
        <v>0</v>
      </c>
      <c r="E36">
        <f>IF($B36=0,0,IF(E$3=TotalApuestas!E31,E$5,0))</f>
        <v>0</v>
      </c>
      <c r="F36">
        <f>IF($B36=0,0,IF(F$3=TotalApuestas!F31,F$5,0))</f>
        <v>0</v>
      </c>
      <c r="G36">
        <f>IF($B36=0,0,IF(AND(E$3=TotalApuestas!E31,Resultado!F$3=TotalApuestas!F31),Resultado!G$5+VLOOKUP(G$4&amp;"bonus",Aux!$W$1:$X$46,2,0),IF(G$3=TotalApuestas!G31,G$5,0)))</f>
        <v>0</v>
      </c>
      <c r="H36">
        <f>IF($B36=0,0,IF(H$3=TotalApuestas!H31,H$5,0))</f>
        <v>0</v>
      </c>
      <c r="I36">
        <f>IF($B36=0,0,IF(I$3=TotalApuestas!I31,I$5,0))</f>
        <v>0</v>
      </c>
      <c r="J36">
        <f>IF($B36=0,0,IF(AND(H$3=TotalApuestas!H31,Resultado!I$3=TotalApuestas!I31),Resultado!J$5+VLOOKUP(J$4&amp;"bonus",Aux!$W$1:$X$46,2,0),IF(J$3=TotalApuestas!J31,J$5,0)))</f>
        <v>0</v>
      </c>
      <c r="K36">
        <f>IF($B36=0,0,IF(K$3=TotalApuestas!K31,K$5,0))</f>
        <v>0</v>
      </c>
      <c r="L36">
        <f>IF($B36=0,0,IF(L$3=TotalApuestas!L31,L$5,0))</f>
        <v>0</v>
      </c>
      <c r="M36">
        <f>IF($B36=0,0,IF(AND(K$3=TotalApuestas!K31,Resultado!L$3=TotalApuestas!L31),Resultado!M$5+VLOOKUP(M$4&amp;"bonus",Aux!$W$1:$X$46,2,0),IF(M$3=TotalApuestas!M31,M$5,0)))</f>
        <v>0</v>
      </c>
      <c r="N36">
        <f>IF($B36=0,0,IF(N$3=TotalApuestas!N31,N$5,0))</f>
        <v>0</v>
      </c>
      <c r="O36">
        <f>IF($B36=0,0,IF(O$3=TotalApuestas!O31,O$5,0))</f>
        <v>0</v>
      </c>
      <c r="P36">
        <f>IF($B36=0,0,IF(AND(N$3=TotalApuestas!N31,Resultado!O$3=TotalApuestas!O31),Resultado!P$5+VLOOKUP(P$4&amp;"bonus",Aux!$W$1:$X$46,2,0),IF(P$3=TotalApuestas!P31,P$5,0)))</f>
        <v>0</v>
      </c>
      <c r="Q36">
        <f>IF($B36=0,0,IF(Q$3=TotalApuestas!Q31,Q$5,0))</f>
        <v>0</v>
      </c>
      <c r="R36">
        <f>IF($B36=0,0,IF(R$3=TotalApuestas!R31,R$5,0))</f>
        <v>0</v>
      </c>
      <c r="S36">
        <f>IF($B36=0,0,IF(AND(Q$3=TotalApuestas!Q31,Resultado!R$3=TotalApuestas!R31),Resultado!S$5+VLOOKUP(S$4&amp;"bonus",Aux!$W$1:$X$46,2,0),IF(S$3=TotalApuestas!S31,S$5,0)))</f>
        <v>0</v>
      </c>
      <c r="T36">
        <f>IF($B36=0,0,IF(T$3=TotalApuestas!T31,T$5,0))</f>
        <v>0</v>
      </c>
      <c r="U36">
        <f>IF($B36=0,0,IF(U$3=TotalApuestas!U31,U$5,0))</f>
        <v>0</v>
      </c>
      <c r="V36">
        <f>IF($B36=0,0,IF(AND(T$3=TotalApuestas!T31,Resultado!U$3=TotalApuestas!U31),Resultado!V$5+VLOOKUP(V$4&amp;"bonus",Aux!$W$1:$X$46,2,0),IF(V$3=TotalApuestas!V31,V$5,0)))</f>
        <v>0</v>
      </c>
      <c r="W36">
        <f>IF($B36=0,0,IF(W$3=TotalApuestas!W31,W$5,0))</f>
        <v>0</v>
      </c>
      <c r="X36">
        <f>IF($B36=0,0,IF(X$3=TotalApuestas!X31,X$5,0))</f>
        <v>0</v>
      </c>
      <c r="Y36">
        <f>IF($B36=0,0,IF(AND(W$3=TotalApuestas!W31,Resultado!X$3=TotalApuestas!X31),Resultado!Y$5+VLOOKUP(Y$4&amp;"bonus",Aux!$W$1:$X$46,2,0),IF(Y$3=TotalApuestas!Y31,Y$5,0)))</f>
        <v>0</v>
      </c>
      <c r="Z36">
        <f>IF($B36=0,0,IF(Z$3=TotalApuestas!Z31,Z$5,0))</f>
        <v>0</v>
      </c>
      <c r="AA36">
        <f>IF($B36=0,0,IF(AA$3=TotalApuestas!AA31,AA$5,0))</f>
        <v>0</v>
      </c>
      <c r="AB36">
        <f>IF($B36=0,0,IF(AND(Z$3=TotalApuestas!Z31,Resultado!AA$3=TotalApuestas!AA31),Resultado!AB$5+VLOOKUP(AB$4&amp;"bonus",Aux!$W$1:$X$46,2,0),IF(AB$3=TotalApuestas!AB31,AB$5,0)))</f>
        <v>0</v>
      </c>
      <c r="AC36">
        <f>IF($B36=0,0,IF(AC$3=TotalApuestas!AC31,AC$5,0))</f>
        <v>0</v>
      </c>
      <c r="AD36">
        <f>IF($B36=0,0,IF(AD$3=TotalApuestas!AD31,AD$5,0))</f>
        <v>0</v>
      </c>
      <c r="AE36">
        <f>IF($B36=0,0,IF(AND(AC$3=TotalApuestas!AC31,Resultado!AD$3=TotalApuestas!AD31),Resultado!AE$5+VLOOKUP(AE$4&amp;"bonus",Aux!$W$1:$X$46,2,0),IF(AE$3=TotalApuestas!AE31,AE$5,0)))</f>
        <v>0</v>
      </c>
      <c r="AF36">
        <f>IF($B36=0,0,IF(AF$3=TotalApuestas!AF31,AF$5,0))</f>
        <v>0</v>
      </c>
      <c r="AG36">
        <f>IF($B36=0,0,IF(AG$3=TotalApuestas!AG31,AG$5,0))</f>
        <v>0</v>
      </c>
      <c r="AH36">
        <f>IF($B36=0,0,IF(AND(AF$3=TotalApuestas!AF31,Resultado!AG$3=TotalApuestas!AG31),Resultado!AH$5+VLOOKUP(AH$4&amp;"bonus",Aux!$W$1:$X$46,2,0),IF(AH$3=TotalApuestas!AH31,AH$5,0)))</f>
        <v>0</v>
      </c>
      <c r="AI36">
        <f>IF($B36=0,0,IF(AI$3=TotalApuestas!AI31,AI$5,0))</f>
        <v>0</v>
      </c>
      <c r="AJ36">
        <f>IF($B36=0,0,IF(AJ$3=TotalApuestas!AJ31,AJ$5,0))</f>
        <v>0</v>
      </c>
      <c r="AK36">
        <f>IF($B36=0,0,IF(AND(AI$3=TotalApuestas!AI31,Resultado!AJ$3=TotalApuestas!AJ31),Resultado!AK$5+VLOOKUP(AK$4&amp;"bonus",Aux!$W$1:$X$46,2,0),IF(AK$3=TotalApuestas!AK31,AK$5,0)))</f>
        <v>0</v>
      </c>
      <c r="AL36">
        <f>IF($B36=0,0,IF(AL$3=TotalApuestas!AL31,AL$5,0))</f>
        <v>0</v>
      </c>
      <c r="AM36">
        <f>IF($B36=0,0,IF(AM$3=TotalApuestas!AM31,AM$5,0))</f>
        <v>0</v>
      </c>
      <c r="AN36">
        <f>IF($B36=0,0,IF(AND(AL$3=TotalApuestas!AL31,Resultado!AM$3=TotalApuestas!AM31),Resultado!AN$5+VLOOKUP(AN$4&amp;"bonus",Aux!$W$1:$X$46,2,0),IF(AN$3=TotalApuestas!AN31,AN$5,0)))</f>
        <v>0</v>
      </c>
      <c r="AO36">
        <f>IF($B36=0,0,IF(AO$3=TotalApuestas!AO31,AO$5,0))</f>
        <v>0</v>
      </c>
      <c r="AP36">
        <f>IF($B36=0,0,IF(AP$3=TotalApuestas!AP31,AP$5,0))</f>
        <v>0</v>
      </c>
      <c r="AQ36">
        <f>IF($B36=0,0,IF(AND(AO$3=TotalApuestas!AO31,Resultado!AP$3=TotalApuestas!AP31),Resultado!AQ$5+VLOOKUP(AQ$4&amp;"bonus",Aux!$W$1:$X$46,2,0),IF(AQ$3=TotalApuestas!AQ31,AQ$5,0)))</f>
        <v>0</v>
      </c>
      <c r="AR36">
        <f>IF($B36=0,0,IF(AR$3=TotalApuestas!AR31,AR$5,0))</f>
        <v>0</v>
      </c>
      <c r="AS36">
        <f>IF($B36=0,0,IF(AS$3=TotalApuestas!AS31,AS$5,0))</f>
        <v>0</v>
      </c>
      <c r="AT36">
        <f>IF($B36=0,0,IF(AND(AR$3=TotalApuestas!AR31,Resultado!AS$3=TotalApuestas!AS31),Resultado!AT$5+VLOOKUP(AT$4&amp;"bonus",Aux!$W$1:$X$46,2,0),IF(AT$3=TotalApuestas!AT31,AT$5,0)))</f>
        <v>0</v>
      </c>
      <c r="AU36">
        <f>IF($B36=0,0,IF(AU$3=TotalApuestas!AU31,AU$5,0))</f>
        <v>0</v>
      </c>
      <c r="AV36">
        <f>IF($B36=0,0,IF(AV$3=TotalApuestas!AV31,AV$5,0))</f>
        <v>0</v>
      </c>
      <c r="AW36">
        <f>IF($B36=0,0,IF(AND(AU$3=TotalApuestas!AU31,Resultado!AV$3=TotalApuestas!AV31),Resultado!AW$5+VLOOKUP(AW$4&amp;"bonus",Aux!$W$1:$X$46,2,0),IF(AW$3=TotalApuestas!AW31,AW$5,0)))</f>
        <v>0</v>
      </c>
      <c r="AX36">
        <f>IF($B36=0,0,IF(AX$3=TotalApuestas!AX31,AX$5,0))</f>
        <v>0</v>
      </c>
      <c r="AY36">
        <f>IF($B36=0,0,IF(AY$3=TotalApuestas!AY31,AY$5,0))</f>
        <v>0</v>
      </c>
      <c r="AZ36">
        <f>IF($B36=0,0,IF(AND(AX$3=TotalApuestas!AX31,Resultado!AY$3=TotalApuestas!AY31),Resultado!AZ$5+VLOOKUP(AZ$4&amp;"bonus",Aux!$W$1:$X$46,2,0),IF(AZ$3=TotalApuestas!AZ31,AZ$5,0)))</f>
        <v>0</v>
      </c>
      <c r="BA36">
        <f>IF($B36=0,0,IF(BA$3=TotalApuestas!BA31,BA$5,0))</f>
        <v>0</v>
      </c>
      <c r="BB36">
        <f>IF($B36=0,0,IF(BB$3=TotalApuestas!BB31,BB$5,0))</f>
        <v>0</v>
      </c>
      <c r="BC36">
        <f>IF($B36=0,0,IF(AND(BA$3=TotalApuestas!BA31,Resultado!BB$3=TotalApuestas!BB31),Resultado!BC$5+VLOOKUP(BC$4&amp;"bonus",Aux!$W$1:$X$46,2,0),IF(BC$3=TotalApuestas!BC31,BC$5,0)))</f>
        <v>0</v>
      </c>
      <c r="BD36">
        <f>IF($B36=0,0,IF(BD$3=TotalApuestas!BD31,BD$5,0))</f>
        <v>0</v>
      </c>
      <c r="BE36">
        <f>IF($B36=0,0,IF(BE$3=TotalApuestas!BE31,BE$5,0))</f>
        <v>0</v>
      </c>
      <c r="BF36">
        <f>IF($B36=0,0,IF(AND(BD$3=TotalApuestas!BD31,Resultado!BE$3=TotalApuestas!BE31),Resultado!BF$5+VLOOKUP(BF$4&amp;"bonus",Aux!$W$1:$X$46,2,0),IF(BF$3=TotalApuestas!BF31,BF$5,0)))</f>
        <v>0</v>
      </c>
      <c r="BG36">
        <f>IF($B36=0,0,IF(BG$3=TotalApuestas!BG31,BG$5,0))</f>
        <v>0</v>
      </c>
      <c r="BH36">
        <f>IF($B36=0,0,IF(BH$3=TotalApuestas!BH31,BH$5,0))</f>
        <v>0</v>
      </c>
      <c r="BI36">
        <f>IF($B36=0,0,IF(AND(BG$3=TotalApuestas!BG31,Resultado!BH$3=TotalApuestas!BH31),Resultado!BI$5+VLOOKUP(BI$4&amp;"bonus",Aux!$W$1:$X$46,2,0),IF(BI$3=TotalApuestas!BI31,BI$5,0)))</f>
        <v>0</v>
      </c>
      <c r="BJ36">
        <f>IF($B36=0,0,IF(BJ$3=TotalApuestas!BJ31,BJ$5,0))</f>
        <v>0</v>
      </c>
      <c r="BK36">
        <f>IF($B36=0,0,IF(BK$3=TotalApuestas!BK31,BK$5,0))</f>
        <v>0</v>
      </c>
      <c r="BL36">
        <f>IF($B36=0,0,IF(AND(BJ$3=TotalApuestas!BJ31,Resultado!BK$3=TotalApuestas!BK31),Resultado!BL$5+VLOOKUP(BL$4&amp;"bonus",Aux!$W$1:$X$46,2,0),IF(BL$3=TotalApuestas!BL31,BL$5,0)))</f>
        <v>0</v>
      </c>
      <c r="BM36">
        <f>IF($B36=0,0,IF(BM$3=TotalApuestas!BM31,BM$5,0))</f>
        <v>0</v>
      </c>
      <c r="BN36">
        <f>IF($B36=0,0,IF(BN$3=TotalApuestas!BN31,BN$5,0))</f>
        <v>0</v>
      </c>
      <c r="BO36">
        <f>IF($B36=0,0,IF(AND(BM$3=TotalApuestas!BM31,Resultado!BN$3=TotalApuestas!BN31),Resultado!BO$5+VLOOKUP(BO$4&amp;"bonus",Aux!$W$1:$X$46,2,0),IF(BO$3=TotalApuestas!BO31,BO$5,0)))</f>
        <v>0</v>
      </c>
      <c r="BP36">
        <f>IF($B36=0,0,IF(BP$3=TotalApuestas!BP31,BP$5,0))</f>
        <v>0</v>
      </c>
      <c r="BQ36">
        <f>IF($B36=0,0,IF(BQ$3=TotalApuestas!BQ31,BQ$5,0))</f>
        <v>0</v>
      </c>
      <c r="BR36">
        <f>IF($B36=0,0,IF(AND(BP$3=TotalApuestas!BP31,Resultado!BQ$3=TotalApuestas!BQ31),Resultado!BR$5+VLOOKUP(BR$4&amp;"bonus",Aux!$W$1:$X$46,2,0),IF(BR$3=TotalApuestas!BR31,BR$5,0)))</f>
        <v>0</v>
      </c>
      <c r="BS36">
        <f>IF($B36=0,0,IF(BS$3=TotalApuestas!BS31,BS$5,0))</f>
        <v>0</v>
      </c>
      <c r="BT36">
        <f>IF($B36=0,0,IF(BT$3=TotalApuestas!BT31,BT$5,0))</f>
        <v>0</v>
      </c>
      <c r="BU36">
        <f>IF($B36=0,0,IF(AND(BS$3=TotalApuestas!BS31,Resultado!BT$3=TotalApuestas!BT31),Resultado!BU$5+VLOOKUP(BU$4&amp;"bonus",Aux!$W$1:$X$46,2,0),IF(BU$3=TotalApuestas!BU31,BU$5,0)))</f>
        <v>0</v>
      </c>
      <c r="BV36">
        <f>IF($B36=0,0,IF(BV$3=TotalApuestas!BV31,BV$5,0))</f>
        <v>0</v>
      </c>
      <c r="BW36">
        <f>IF($B36=0,0,IF(BW$3=TotalApuestas!BW31,BW$5,0))</f>
        <v>0</v>
      </c>
      <c r="BX36">
        <f>IF($B36=0,0,IF(AND(BV$3=TotalApuestas!BV31,Resultado!BW$3=TotalApuestas!BW31),Resultado!BX$5+VLOOKUP(BX$4&amp;"bonus",Aux!$W$1:$X$46,2,0),IF(BX$3=TotalApuestas!BX31,BX$5,0)))</f>
        <v>0</v>
      </c>
      <c r="BY36">
        <f>IF($B36=0,0,IF(BY$3=TotalApuestas!BY31,BY$5,0))</f>
        <v>0</v>
      </c>
      <c r="BZ36">
        <f>IF($B36=0,0,IF(BZ$3=TotalApuestas!BZ31,BZ$5,0))</f>
        <v>0</v>
      </c>
      <c r="CA36">
        <f>IF($B36=0,0,IF(CA$3=TotalApuestas!CA31,CA$5,0))</f>
        <v>0</v>
      </c>
      <c r="CB36">
        <f>IF($B36=0,0,IF(CB$3=TotalApuestas!CB31,CB$5,0))</f>
        <v>0</v>
      </c>
      <c r="CC36">
        <f>IF($B36=0,0,IF(COUNTIF($CC$3:$CJ$3,TotalApuestas!CC31)=1,CC$5,0))</f>
        <v>0</v>
      </c>
      <c r="CD36">
        <f>IF($B36=0,0,IF(COUNTIF($CC$3:$CJ$3,TotalApuestas!CD31)=1,CD$5,0))</f>
        <v>0</v>
      </c>
      <c r="CE36">
        <f>IF($B36=0,0,IF(COUNTIF($CC$3:$CJ$3,TotalApuestas!CE31)=1,CE$5,0))</f>
        <v>0</v>
      </c>
      <c r="CF36">
        <f>IF($B36=0,0,IF(COUNTIF($CC$3:$CJ$3,TotalApuestas!CF31)=1,CF$5,0))</f>
        <v>0</v>
      </c>
      <c r="CG36">
        <f>IF($B36=0,0,IF(COUNTIF($CC$3:$CJ$3,TotalApuestas!CG31)=1,CG$5,0))</f>
        <v>0</v>
      </c>
      <c r="CH36">
        <f>IF($B36=0,0,IF(COUNTIF($CC$3:$CJ$3,TotalApuestas!CH31)=1,CH$5,0))</f>
        <v>0</v>
      </c>
      <c r="CI36">
        <f>IF($B36=0,0,IF(COUNTIF($CC$3:$CJ$3,TotalApuestas!CI31)=1,CI$5,0))</f>
        <v>0</v>
      </c>
      <c r="CJ36">
        <f>IF($B36=0,0,IF(COUNTIF($CC$3:$CJ$3,TotalApuestas!CJ31)=1,CJ$5,0))</f>
        <v>0</v>
      </c>
      <c r="CK36">
        <f>IF($B36=0,0,IF(COUNTIF($CK$3:$CN$3,TotalApuestas!CK31)=1,CK$5,0))</f>
        <v>0</v>
      </c>
      <c r="CL36">
        <f>IF($B36=0,0,IF(COUNTIF($CK$3:$CN$3,TotalApuestas!CL31)=1,CL$5,0))</f>
        <v>0</v>
      </c>
      <c r="CM36">
        <f>IF($B36=0,0,IF(COUNTIF($CK$3:$CN$3,TotalApuestas!CM31)=1,CM$5,0))</f>
        <v>0</v>
      </c>
      <c r="CN36">
        <f>IF($B36=0,0,IF(COUNTIF($CK$3:$CN$3,TotalApuestas!CN31)=1,CN$5,0))</f>
        <v>0</v>
      </c>
      <c r="CO36">
        <f>IF($B36=0,0,IF(COUNTIF($CO$3:$CP$3,TotalApuestas!CO31)=1,CO$5,0))</f>
        <v>0</v>
      </c>
      <c r="CP36">
        <f>IF($B36=0,0,IF(COUNTIF($CO$3:$CP$3,TotalApuestas!CP31)=1,CP$5,0))</f>
        <v>0</v>
      </c>
      <c r="CQ36">
        <f>IF($B36=0,0,IF(CQ$3=TotalApuestas!CQ31,CQ$5,0))</f>
        <v>0</v>
      </c>
      <c r="CR36">
        <f>IF($B36=0,0,IF(CR$3=TotalApuestas!CR31,CR$5,0))</f>
        <v>0</v>
      </c>
      <c r="CS36">
        <f>IF($B36=0,0,IF(CS$3=TotalApuestas!CS31,CS$5,0))</f>
        <v>0</v>
      </c>
      <c r="CT36">
        <f>IF($B36=0,0,IF(AND(CR$3=TotalApuestas!CR31,Resultado!CS$3=TotalApuestas!CS31),Resultado!CT$5+VLOOKUP(CT$4&amp;"bonus",Aux!$W$1:$X$46,2,0),IF(CT$3=TotalApuestas!CT31,CT$5,0)))</f>
        <v>0</v>
      </c>
      <c r="CU36">
        <f>IF($B36=0,0,IF(CU$3=TotalApuestas!CU31,CU$5,0))</f>
        <v>0</v>
      </c>
      <c r="CV36">
        <f>IF($B36=0,0,IF(CV$3=TotalApuestas!CV31,CV$5,0))</f>
        <v>0</v>
      </c>
      <c r="CW36">
        <f>IF($B36=0,0,IF(AND(CU$3=TotalApuestas!CU31,Resultado!CV$3=TotalApuestas!CV31),Resultado!CW$5+VLOOKUP(CW$4&amp;"bonus",Aux!$W$1:$X$46,2,0),IF(CW$3=TotalApuestas!CW31,CW$5,0)))</f>
        <v>0</v>
      </c>
      <c r="CX36">
        <f>IF($B36=0,0,IF(CX$3=TotalApuestas!CX31,CX$5,0))</f>
        <v>0</v>
      </c>
      <c r="CY36">
        <f>IF($B36=0,0,IF(CY$3=TotalApuestas!CY31,CY$5,0))</f>
        <v>0</v>
      </c>
      <c r="CZ36">
        <f>IF($B36=0,0,IF(AND(CX$3=TotalApuestas!CX31,Resultado!CY$3=TotalApuestas!CY31),Resultado!CZ$5+VLOOKUP(CZ$4&amp;"bonus",Aux!$W$1:$X$46,2,0),IF(CZ$3=TotalApuestas!CZ31,CZ$5,0)))</f>
        <v>0</v>
      </c>
      <c r="DA36">
        <f>IF($B36=0,0,IF(DA$3=TotalApuestas!DA31,DA$5,0))</f>
        <v>0</v>
      </c>
      <c r="DB36">
        <f>IF($B36=0,0,IF(DB$3=TotalApuestas!DB31,DB$5,0))</f>
        <v>0</v>
      </c>
      <c r="DC36">
        <f>IF($B36=0,0,IF(AND(DA$3=TotalApuestas!DA31,Resultado!DB$3=TotalApuestas!DB31),Resultado!DC$5+VLOOKUP(DC$4&amp;"bonus",Aux!$W$1:$X$46,2,0),IF(DC$3=TotalApuestas!DC31,DC$5,0)))</f>
        <v>0</v>
      </c>
      <c r="DD36">
        <f>IF($B36=0,0,IF(DD$3=TotalApuestas!DD31,DD$5,0))</f>
        <v>0</v>
      </c>
      <c r="DE36">
        <f>IF($B36=0,0,IF(DE$3=TotalApuestas!DE31,DE$5,0))</f>
        <v>0</v>
      </c>
      <c r="DF36">
        <f>IF($B36=0,0,IF(AND(DD$3=TotalApuestas!DD31,Resultado!DE$3=TotalApuestas!DE31),Resultado!DF$5+VLOOKUP(DF$4&amp;"bonus",Aux!$W$1:$X$46,2,0),IF(DF$3=TotalApuestas!DF31,DF$5,0)))</f>
        <v>0</v>
      </c>
      <c r="DG36">
        <f>IF($B36=0,0,IF(DG$3=TotalApuestas!DG31,DG$5,0))</f>
        <v>0</v>
      </c>
      <c r="DH36">
        <f>IF($B36=0,0,IF(DH$3=TotalApuestas!DH31,DH$5,0))</f>
        <v>0</v>
      </c>
      <c r="DI36">
        <f>IF($B36=0,0,IF(AND(DG$3=TotalApuestas!DG31,Resultado!DH$3=TotalApuestas!DH31),Resultado!DI$5+VLOOKUP(DI$4&amp;"bonus",Aux!$W$1:$X$46,2,0),IF(DI$3=TotalApuestas!DI31,DI$5,0)))</f>
        <v>0</v>
      </c>
      <c r="DJ36">
        <f>IF($B36=0,0,IF(DJ$3=TotalApuestas!DJ31,DJ$5,0))</f>
        <v>0</v>
      </c>
      <c r="DK36">
        <f>IF($B36=0,0,IF(DK$3=TotalApuestas!DK31,DK$5,0))</f>
        <v>0</v>
      </c>
      <c r="DL36">
        <f>IF($B36=0,0,IF(AND(DJ$3=TotalApuestas!DJ31,Resultado!DK$3=TotalApuestas!DK31),Resultado!DL$5+VLOOKUP(DL$4&amp;"bonus",Aux!$W$1:$X$46,2,0),IF(DL$3=TotalApuestas!DL31,DL$5,0)))</f>
        <v>0</v>
      </c>
      <c r="DM36">
        <f>IF($B36=0,0,IF(DM$3=TotalApuestas!DM31,DM$5,0))</f>
        <v>0</v>
      </c>
      <c r="DN36">
        <f>IF($B36=0,0,IF(DN$3=TotalApuestas!DN31,DN$5,0))</f>
        <v>0</v>
      </c>
      <c r="DO36">
        <f>IF($B36=0,0,IF(AND(DM$3=TotalApuestas!DM31,Resultado!DN$3=TotalApuestas!DN31),Resultado!DO$5+VLOOKUP(DO$4&amp;"bonus",Aux!$W$1:$X$46,2,0),IF(DO$3=TotalApuestas!DO31,DO$5,0)))</f>
        <v>0</v>
      </c>
    </row>
    <row r="37" spans="2:119" x14ac:dyDescent="0.25">
      <c r="B37">
        <f>+TotalApuestas!B32</f>
        <v>0</v>
      </c>
      <c r="E37">
        <f>IF($B37=0,0,IF(E$3=TotalApuestas!E32,E$5,0))</f>
        <v>0</v>
      </c>
      <c r="F37">
        <f>IF($B37=0,0,IF(F$3=TotalApuestas!F32,F$5,0))</f>
        <v>0</v>
      </c>
      <c r="G37">
        <f>IF($B37=0,0,IF(AND(E$3=TotalApuestas!E32,Resultado!F$3=TotalApuestas!F32),Resultado!G$5+VLOOKUP(G$4&amp;"bonus",Aux!$W$1:$X$46,2,0),IF(G$3=TotalApuestas!G32,G$5,0)))</f>
        <v>0</v>
      </c>
      <c r="H37">
        <f>IF($B37=0,0,IF(H$3=TotalApuestas!H32,H$5,0))</f>
        <v>0</v>
      </c>
      <c r="I37">
        <f>IF($B37=0,0,IF(I$3=TotalApuestas!I32,I$5,0))</f>
        <v>0</v>
      </c>
      <c r="J37">
        <f>IF($B37=0,0,IF(AND(H$3=TotalApuestas!H32,Resultado!I$3=TotalApuestas!I32),Resultado!J$5+VLOOKUP(J$4&amp;"bonus",Aux!$W$1:$X$46,2,0),IF(J$3=TotalApuestas!J32,J$5,0)))</f>
        <v>0</v>
      </c>
      <c r="K37">
        <f>IF($B37=0,0,IF(K$3=TotalApuestas!K32,K$5,0))</f>
        <v>0</v>
      </c>
      <c r="L37">
        <f>IF($B37=0,0,IF(L$3=TotalApuestas!L32,L$5,0))</f>
        <v>0</v>
      </c>
      <c r="M37">
        <f>IF($B37=0,0,IF(AND(K$3=TotalApuestas!K32,Resultado!L$3=TotalApuestas!L32),Resultado!M$5+VLOOKUP(M$4&amp;"bonus",Aux!$W$1:$X$46,2,0),IF(M$3=TotalApuestas!M32,M$5,0)))</f>
        <v>0</v>
      </c>
      <c r="N37">
        <f>IF($B37=0,0,IF(N$3=TotalApuestas!N32,N$5,0))</f>
        <v>0</v>
      </c>
      <c r="O37">
        <f>IF($B37=0,0,IF(O$3=TotalApuestas!O32,O$5,0))</f>
        <v>0</v>
      </c>
      <c r="P37">
        <f>IF($B37=0,0,IF(AND(N$3=TotalApuestas!N32,Resultado!O$3=TotalApuestas!O32),Resultado!P$5+VLOOKUP(P$4&amp;"bonus",Aux!$W$1:$X$46,2,0),IF(P$3=TotalApuestas!P32,P$5,0)))</f>
        <v>0</v>
      </c>
      <c r="Q37">
        <f>IF($B37=0,0,IF(Q$3=TotalApuestas!Q32,Q$5,0))</f>
        <v>0</v>
      </c>
      <c r="R37">
        <f>IF($B37=0,0,IF(R$3=TotalApuestas!R32,R$5,0))</f>
        <v>0</v>
      </c>
      <c r="S37">
        <f>IF($B37=0,0,IF(AND(Q$3=TotalApuestas!Q32,Resultado!R$3=TotalApuestas!R32),Resultado!S$5+VLOOKUP(S$4&amp;"bonus",Aux!$W$1:$X$46,2,0),IF(S$3=TotalApuestas!S32,S$5,0)))</f>
        <v>0</v>
      </c>
      <c r="T37">
        <f>IF($B37=0,0,IF(T$3=TotalApuestas!T32,T$5,0))</f>
        <v>0</v>
      </c>
      <c r="U37">
        <f>IF($B37=0,0,IF(U$3=TotalApuestas!U32,U$5,0))</f>
        <v>0</v>
      </c>
      <c r="V37">
        <f>IF($B37=0,0,IF(AND(T$3=TotalApuestas!T32,Resultado!U$3=TotalApuestas!U32),Resultado!V$5+VLOOKUP(V$4&amp;"bonus",Aux!$W$1:$X$46,2,0),IF(V$3=TotalApuestas!V32,V$5,0)))</f>
        <v>0</v>
      </c>
      <c r="W37">
        <f>IF($B37=0,0,IF(W$3=TotalApuestas!W32,W$5,0))</f>
        <v>0</v>
      </c>
      <c r="X37">
        <f>IF($B37=0,0,IF(X$3=TotalApuestas!X32,X$5,0))</f>
        <v>0</v>
      </c>
      <c r="Y37">
        <f>IF($B37=0,0,IF(AND(W$3=TotalApuestas!W32,Resultado!X$3=TotalApuestas!X32),Resultado!Y$5+VLOOKUP(Y$4&amp;"bonus",Aux!$W$1:$X$46,2,0),IF(Y$3=TotalApuestas!Y32,Y$5,0)))</f>
        <v>0</v>
      </c>
      <c r="Z37">
        <f>IF($B37=0,0,IF(Z$3=TotalApuestas!Z32,Z$5,0))</f>
        <v>0</v>
      </c>
      <c r="AA37">
        <f>IF($B37=0,0,IF(AA$3=TotalApuestas!AA32,AA$5,0))</f>
        <v>0</v>
      </c>
      <c r="AB37">
        <f>IF($B37=0,0,IF(AND(Z$3=TotalApuestas!Z32,Resultado!AA$3=TotalApuestas!AA32),Resultado!AB$5+VLOOKUP(AB$4&amp;"bonus",Aux!$W$1:$X$46,2,0),IF(AB$3=TotalApuestas!AB32,AB$5,0)))</f>
        <v>0</v>
      </c>
      <c r="AC37">
        <f>IF($B37=0,0,IF(AC$3=TotalApuestas!AC32,AC$5,0))</f>
        <v>0</v>
      </c>
      <c r="AD37">
        <f>IF($B37=0,0,IF(AD$3=TotalApuestas!AD32,AD$5,0))</f>
        <v>0</v>
      </c>
      <c r="AE37">
        <f>IF($B37=0,0,IF(AND(AC$3=TotalApuestas!AC32,Resultado!AD$3=TotalApuestas!AD32),Resultado!AE$5+VLOOKUP(AE$4&amp;"bonus",Aux!$W$1:$X$46,2,0),IF(AE$3=TotalApuestas!AE32,AE$5,0)))</f>
        <v>0</v>
      </c>
      <c r="AF37">
        <f>IF($B37=0,0,IF(AF$3=TotalApuestas!AF32,AF$5,0))</f>
        <v>0</v>
      </c>
      <c r="AG37">
        <f>IF($B37=0,0,IF(AG$3=TotalApuestas!AG32,AG$5,0))</f>
        <v>0</v>
      </c>
      <c r="AH37">
        <f>IF($B37=0,0,IF(AND(AF$3=TotalApuestas!AF32,Resultado!AG$3=TotalApuestas!AG32),Resultado!AH$5+VLOOKUP(AH$4&amp;"bonus",Aux!$W$1:$X$46,2,0),IF(AH$3=TotalApuestas!AH32,AH$5,0)))</f>
        <v>0</v>
      </c>
      <c r="AI37">
        <f>IF($B37=0,0,IF(AI$3=TotalApuestas!AI32,AI$5,0))</f>
        <v>0</v>
      </c>
      <c r="AJ37">
        <f>IF($B37=0,0,IF(AJ$3=TotalApuestas!AJ32,AJ$5,0))</f>
        <v>0</v>
      </c>
      <c r="AK37">
        <f>IF($B37=0,0,IF(AND(AI$3=TotalApuestas!AI32,Resultado!AJ$3=TotalApuestas!AJ32),Resultado!AK$5+VLOOKUP(AK$4&amp;"bonus",Aux!$W$1:$X$46,2,0),IF(AK$3=TotalApuestas!AK32,AK$5,0)))</f>
        <v>0</v>
      </c>
      <c r="AL37">
        <f>IF($B37=0,0,IF(AL$3=TotalApuestas!AL32,AL$5,0))</f>
        <v>0</v>
      </c>
      <c r="AM37">
        <f>IF($B37=0,0,IF(AM$3=TotalApuestas!AM32,AM$5,0))</f>
        <v>0</v>
      </c>
      <c r="AN37">
        <f>IF($B37=0,0,IF(AND(AL$3=TotalApuestas!AL32,Resultado!AM$3=TotalApuestas!AM32),Resultado!AN$5+VLOOKUP(AN$4&amp;"bonus",Aux!$W$1:$X$46,2,0),IF(AN$3=TotalApuestas!AN32,AN$5,0)))</f>
        <v>0</v>
      </c>
      <c r="AO37">
        <f>IF($B37=0,0,IF(AO$3=TotalApuestas!AO32,AO$5,0))</f>
        <v>0</v>
      </c>
      <c r="AP37">
        <f>IF($B37=0,0,IF(AP$3=TotalApuestas!AP32,AP$5,0))</f>
        <v>0</v>
      </c>
      <c r="AQ37">
        <f>IF($B37=0,0,IF(AND(AO$3=TotalApuestas!AO32,Resultado!AP$3=TotalApuestas!AP32),Resultado!AQ$5+VLOOKUP(AQ$4&amp;"bonus",Aux!$W$1:$X$46,2,0),IF(AQ$3=TotalApuestas!AQ32,AQ$5,0)))</f>
        <v>0</v>
      </c>
      <c r="AR37">
        <f>IF($B37=0,0,IF(AR$3=TotalApuestas!AR32,AR$5,0))</f>
        <v>0</v>
      </c>
      <c r="AS37">
        <f>IF($B37=0,0,IF(AS$3=TotalApuestas!AS32,AS$5,0))</f>
        <v>0</v>
      </c>
      <c r="AT37">
        <f>IF($B37=0,0,IF(AND(AR$3=TotalApuestas!AR32,Resultado!AS$3=TotalApuestas!AS32),Resultado!AT$5+VLOOKUP(AT$4&amp;"bonus",Aux!$W$1:$X$46,2,0),IF(AT$3=TotalApuestas!AT32,AT$5,0)))</f>
        <v>0</v>
      </c>
      <c r="AU37">
        <f>IF($B37=0,0,IF(AU$3=TotalApuestas!AU32,AU$5,0))</f>
        <v>0</v>
      </c>
      <c r="AV37">
        <f>IF($B37=0,0,IF(AV$3=TotalApuestas!AV32,AV$5,0))</f>
        <v>0</v>
      </c>
      <c r="AW37">
        <f>IF($B37=0,0,IF(AND(AU$3=TotalApuestas!AU32,Resultado!AV$3=TotalApuestas!AV32),Resultado!AW$5+VLOOKUP(AW$4&amp;"bonus",Aux!$W$1:$X$46,2,0),IF(AW$3=TotalApuestas!AW32,AW$5,0)))</f>
        <v>0</v>
      </c>
      <c r="AX37">
        <f>IF($B37=0,0,IF(AX$3=TotalApuestas!AX32,AX$5,0))</f>
        <v>0</v>
      </c>
      <c r="AY37">
        <f>IF($B37=0,0,IF(AY$3=TotalApuestas!AY32,AY$5,0))</f>
        <v>0</v>
      </c>
      <c r="AZ37">
        <f>IF($B37=0,0,IF(AND(AX$3=TotalApuestas!AX32,Resultado!AY$3=TotalApuestas!AY32),Resultado!AZ$5+VLOOKUP(AZ$4&amp;"bonus",Aux!$W$1:$X$46,2,0),IF(AZ$3=TotalApuestas!AZ32,AZ$5,0)))</f>
        <v>0</v>
      </c>
      <c r="BA37">
        <f>IF($B37=0,0,IF(BA$3=TotalApuestas!BA32,BA$5,0))</f>
        <v>0</v>
      </c>
      <c r="BB37">
        <f>IF($B37=0,0,IF(BB$3=TotalApuestas!BB32,BB$5,0))</f>
        <v>0</v>
      </c>
      <c r="BC37">
        <f>IF($B37=0,0,IF(AND(BA$3=TotalApuestas!BA32,Resultado!BB$3=TotalApuestas!BB32),Resultado!BC$5+VLOOKUP(BC$4&amp;"bonus",Aux!$W$1:$X$46,2,0),IF(BC$3=TotalApuestas!BC32,BC$5,0)))</f>
        <v>0</v>
      </c>
      <c r="BD37">
        <f>IF($B37=0,0,IF(BD$3=TotalApuestas!BD32,BD$5,0))</f>
        <v>0</v>
      </c>
      <c r="BE37">
        <f>IF($B37=0,0,IF(BE$3=TotalApuestas!BE32,BE$5,0))</f>
        <v>0</v>
      </c>
      <c r="BF37">
        <f>IF($B37=0,0,IF(AND(BD$3=TotalApuestas!BD32,Resultado!BE$3=TotalApuestas!BE32),Resultado!BF$5+VLOOKUP(BF$4&amp;"bonus",Aux!$W$1:$X$46,2,0),IF(BF$3=TotalApuestas!BF32,BF$5,0)))</f>
        <v>0</v>
      </c>
      <c r="BG37">
        <f>IF($B37=0,0,IF(BG$3=TotalApuestas!BG32,BG$5,0))</f>
        <v>0</v>
      </c>
      <c r="BH37">
        <f>IF($B37=0,0,IF(BH$3=TotalApuestas!BH32,BH$5,0))</f>
        <v>0</v>
      </c>
      <c r="BI37">
        <f>IF($B37=0,0,IF(AND(BG$3=TotalApuestas!BG32,Resultado!BH$3=TotalApuestas!BH32),Resultado!BI$5+VLOOKUP(BI$4&amp;"bonus",Aux!$W$1:$X$46,2,0),IF(BI$3=TotalApuestas!BI32,BI$5,0)))</f>
        <v>0</v>
      </c>
      <c r="BJ37">
        <f>IF($B37=0,0,IF(BJ$3=TotalApuestas!BJ32,BJ$5,0))</f>
        <v>0</v>
      </c>
      <c r="BK37">
        <f>IF($B37=0,0,IF(BK$3=TotalApuestas!BK32,BK$5,0))</f>
        <v>0</v>
      </c>
      <c r="BL37">
        <f>IF($B37=0,0,IF(AND(BJ$3=TotalApuestas!BJ32,Resultado!BK$3=TotalApuestas!BK32),Resultado!BL$5+VLOOKUP(BL$4&amp;"bonus",Aux!$W$1:$X$46,2,0),IF(BL$3=TotalApuestas!BL32,BL$5,0)))</f>
        <v>0</v>
      </c>
      <c r="BM37">
        <f>IF($B37=0,0,IF(BM$3=TotalApuestas!BM32,BM$5,0))</f>
        <v>0</v>
      </c>
      <c r="BN37">
        <f>IF($B37=0,0,IF(BN$3=TotalApuestas!BN32,BN$5,0))</f>
        <v>0</v>
      </c>
      <c r="BO37">
        <f>IF($B37=0,0,IF(AND(BM$3=TotalApuestas!BM32,Resultado!BN$3=TotalApuestas!BN32),Resultado!BO$5+VLOOKUP(BO$4&amp;"bonus",Aux!$W$1:$X$46,2,0),IF(BO$3=TotalApuestas!BO32,BO$5,0)))</f>
        <v>0</v>
      </c>
      <c r="BP37">
        <f>IF($B37=0,0,IF(BP$3=TotalApuestas!BP32,BP$5,0))</f>
        <v>0</v>
      </c>
      <c r="BQ37">
        <f>IF($B37=0,0,IF(BQ$3=TotalApuestas!BQ32,BQ$5,0))</f>
        <v>0</v>
      </c>
      <c r="BR37">
        <f>IF($B37=0,0,IF(AND(BP$3=TotalApuestas!BP32,Resultado!BQ$3=TotalApuestas!BQ32),Resultado!BR$5+VLOOKUP(BR$4&amp;"bonus",Aux!$W$1:$X$46,2,0),IF(BR$3=TotalApuestas!BR32,BR$5,0)))</f>
        <v>0</v>
      </c>
      <c r="BS37">
        <f>IF($B37=0,0,IF(BS$3=TotalApuestas!BS32,BS$5,0))</f>
        <v>0</v>
      </c>
      <c r="BT37">
        <f>IF($B37=0,0,IF(BT$3=TotalApuestas!BT32,BT$5,0))</f>
        <v>0</v>
      </c>
      <c r="BU37">
        <f>IF($B37=0,0,IF(AND(BS$3=TotalApuestas!BS32,Resultado!BT$3=TotalApuestas!BT32),Resultado!BU$5+VLOOKUP(BU$4&amp;"bonus",Aux!$W$1:$X$46,2,0),IF(BU$3=TotalApuestas!BU32,BU$5,0)))</f>
        <v>0</v>
      </c>
      <c r="BV37">
        <f>IF($B37=0,0,IF(BV$3=TotalApuestas!BV32,BV$5,0))</f>
        <v>0</v>
      </c>
      <c r="BW37">
        <f>IF($B37=0,0,IF(BW$3=TotalApuestas!BW32,BW$5,0))</f>
        <v>0</v>
      </c>
      <c r="BX37">
        <f>IF($B37=0,0,IF(AND(BV$3=TotalApuestas!BV32,Resultado!BW$3=TotalApuestas!BW32),Resultado!BX$5+VLOOKUP(BX$4&amp;"bonus",Aux!$W$1:$X$46,2,0),IF(BX$3=TotalApuestas!BX32,BX$5,0)))</f>
        <v>0</v>
      </c>
      <c r="BY37">
        <f>IF($B37=0,0,IF(BY$3=TotalApuestas!BY32,BY$5,0))</f>
        <v>0</v>
      </c>
      <c r="BZ37">
        <f>IF($B37=0,0,IF(BZ$3=TotalApuestas!BZ32,BZ$5,0))</f>
        <v>0</v>
      </c>
      <c r="CA37">
        <f>IF($B37=0,0,IF(CA$3=TotalApuestas!CA32,CA$5,0))</f>
        <v>0</v>
      </c>
      <c r="CB37">
        <f>IF($B37=0,0,IF(CB$3=TotalApuestas!CB32,CB$5,0))</f>
        <v>0</v>
      </c>
      <c r="CC37">
        <f>IF($B37=0,0,IF(COUNTIF($CC$3:$CJ$3,TotalApuestas!CC32)=1,CC$5,0))</f>
        <v>0</v>
      </c>
      <c r="CD37">
        <f>IF($B37=0,0,IF(COUNTIF($CC$3:$CJ$3,TotalApuestas!CD32)=1,CD$5,0))</f>
        <v>0</v>
      </c>
      <c r="CE37">
        <f>IF($B37=0,0,IF(COUNTIF($CC$3:$CJ$3,TotalApuestas!CE32)=1,CE$5,0))</f>
        <v>0</v>
      </c>
      <c r="CF37">
        <f>IF($B37=0,0,IF(COUNTIF($CC$3:$CJ$3,TotalApuestas!CF32)=1,CF$5,0))</f>
        <v>0</v>
      </c>
      <c r="CG37">
        <f>IF($B37=0,0,IF(COUNTIF($CC$3:$CJ$3,TotalApuestas!CG32)=1,CG$5,0))</f>
        <v>0</v>
      </c>
      <c r="CH37">
        <f>IF($B37=0,0,IF(COUNTIF($CC$3:$CJ$3,TotalApuestas!CH32)=1,CH$5,0))</f>
        <v>0</v>
      </c>
      <c r="CI37">
        <f>IF($B37=0,0,IF(COUNTIF($CC$3:$CJ$3,TotalApuestas!CI32)=1,CI$5,0))</f>
        <v>0</v>
      </c>
      <c r="CJ37">
        <f>IF($B37=0,0,IF(COUNTIF($CC$3:$CJ$3,TotalApuestas!CJ32)=1,CJ$5,0))</f>
        <v>0</v>
      </c>
      <c r="CK37">
        <f>IF($B37=0,0,IF(COUNTIF($CK$3:$CN$3,TotalApuestas!CK32)=1,CK$5,0))</f>
        <v>0</v>
      </c>
      <c r="CL37">
        <f>IF($B37=0,0,IF(COUNTIF($CK$3:$CN$3,TotalApuestas!CL32)=1,CL$5,0))</f>
        <v>0</v>
      </c>
      <c r="CM37">
        <f>IF($B37=0,0,IF(COUNTIF($CK$3:$CN$3,TotalApuestas!CM32)=1,CM$5,0))</f>
        <v>0</v>
      </c>
      <c r="CN37">
        <f>IF($B37=0,0,IF(COUNTIF($CK$3:$CN$3,TotalApuestas!CN32)=1,CN$5,0))</f>
        <v>0</v>
      </c>
      <c r="CO37">
        <f>IF($B37=0,0,IF(COUNTIF($CO$3:$CP$3,TotalApuestas!CO32)=1,CO$5,0))</f>
        <v>0</v>
      </c>
      <c r="CP37">
        <f>IF($B37=0,0,IF(COUNTIF($CO$3:$CP$3,TotalApuestas!CP32)=1,CP$5,0))</f>
        <v>0</v>
      </c>
      <c r="CQ37">
        <f>IF($B37=0,0,IF(CQ$3=TotalApuestas!CQ32,CQ$5,0))</f>
        <v>0</v>
      </c>
      <c r="CR37">
        <f>IF($B37=0,0,IF(CR$3=TotalApuestas!CR32,CR$5,0))</f>
        <v>0</v>
      </c>
      <c r="CS37">
        <f>IF($B37=0,0,IF(CS$3=TotalApuestas!CS32,CS$5,0))</f>
        <v>0</v>
      </c>
      <c r="CT37">
        <f>IF($B37=0,0,IF(AND(CR$3=TotalApuestas!CR32,Resultado!CS$3=TotalApuestas!CS32),Resultado!CT$5+VLOOKUP(CT$4&amp;"bonus",Aux!$W$1:$X$46,2,0),IF(CT$3=TotalApuestas!CT32,CT$5,0)))</f>
        <v>0</v>
      </c>
      <c r="CU37">
        <f>IF($B37=0,0,IF(CU$3=TotalApuestas!CU32,CU$5,0))</f>
        <v>0</v>
      </c>
      <c r="CV37">
        <f>IF($B37=0,0,IF(CV$3=TotalApuestas!CV32,CV$5,0))</f>
        <v>0</v>
      </c>
      <c r="CW37">
        <f>IF($B37=0,0,IF(AND(CU$3=TotalApuestas!CU32,Resultado!CV$3=TotalApuestas!CV32),Resultado!CW$5+VLOOKUP(CW$4&amp;"bonus",Aux!$W$1:$X$46,2,0),IF(CW$3=TotalApuestas!CW32,CW$5,0)))</f>
        <v>0</v>
      </c>
      <c r="CX37">
        <f>IF($B37=0,0,IF(CX$3=TotalApuestas!CX32,CX$5,0))</f>
        <v>0</v>
      </c>
      <c r="CY37">
        <f>IF($B37=0,0,IF(CY$3=TotalApuestas!CY32,CY$5,0))</f>
        <v>0</v>
      </c>
      <c r="CZ37">
        <f>IF($B37=0,0,IF(AND(CX$3=TotalApuestas!CX32,Resultado!CY$3=TotalApuestas!CY32),Resultado!CZ$5+VLOOKUP(CZ$4&amp;"bonus",Aux!$W$1:$X$46,2,0),IF(CZ$3=TotalApuestas!CZ32,CZ$5,0)))</f>
        <v>0</v>
      </c>
      <c r="DA37">
        <f>IF($B37=0,0,IF(DA$3=TotalApuestas!DA32,DA$5,0))</f>
        <v>0</v>
      </c>
      <c r="DB37">
        <f>IF($B37=0,0,IF(DB$3=TotalApuestas!DB32,DB$5,0))</f>
        <v>0</v>
      </c>
      <c r="DC37">
        <f>IF($B37=0,0,IF(AND(DA$3=TotalApuestas!DA32,Resultado!DB$3=TotalApuestas!DB32),Resultado!DC$5+VLOOKUP(DC$4&amp;"bonus",Aux!$W$1:$X$46,2,0),IF(DC$3=TotalApuestas!DC32,DC$5,0)))</f>
        <v>0</v>
      </c>
      <c r="DD37">
        <f>IF($B37=0,0,IF(DD$3=TotalApuestas!DD32,DD$5,0))</f>
        <v>0</v>
      </c>
      <c r="DE37">
        <f>IF($B37=0,0,IF(DE$3=TotalApuestas!DE32,DE$5,0))</f>
        <v>0</v>
      </c>
      <c r="DF37">
        <f>IF($B37=0,0,IF(AND(DD$3=TotalApuestas!DD32,Resultado!DE$3=TotalApuestas!DE32),Resultado!DF$5+VLOOKUP(DF$4&amp;"bonus",Aux!$W$1:$X$46,2,0),IF(DF$3=TotalApuestas!DF32,DF$5,0)))</f>
        <v>0</v>
      </c>
      <c r="DG37">
        <f>IF($B37=0,0,IF(DG$3=TotalApuestas!DG32,DG$5,0))</f>
        <v>0</v>
      </c>
      <c r="DH37">
        <f>IF($B37=0,0,IF(DH$3=TotalApuestas!DH32,DH$5,0))</f>
        <v>0</v>
      </c>
      <c r="DI37">
        <f>IF($B37=0,0,IF(AND(DG$3=TotalApuestas!DG32,Resultado!DH$3=TotalApuestas!DH32),Resultado!DI$5+VLOOKUP(DI$4&amp;"bonus",Aux!$W$1:$X$46,2,0),IF(DI$3=TotalApuestas!DI32,DI$5,0)))</f>
        <v>0</v>
      </c>
      <c r="DJ37">
        <f>IF($B37=0,0,IF(DJ$3=TotalApuestas!DJ32,DJ$5,0))</f>
        <v>0</v>
      </c>
      <c r="DK37">
        <f>IF($B37=0,0,IF(DK$3=TotalApuestas!DK32,DK$5,0))</f>
        <v>0</v>
      </c>
      <c r="DL37">
        <f>IF($B37=0,0,IF(AND(DJ$3=TotalApuestas!DJ32,Resultado!DK$3=TotalApuestas!DK32),Resultado!DL$5+VLOOKUP(DL$4&amp;"bonus",Aux!$W$1:$X$46,2,0),IF(DL$3=TotalApuestas!DL32,DL$5,0)))</f>
        <v>0</v>
      </c>
      <c r="DM37">
        <f>IF($B37=0,0,IF(DM$3=TotalApuestas!DM32,DM$5,0))</f>
        <v>0</v>
      </c>
      <c r="DN37">
        <f>IF($B37=0,0,IF(DN$3=TotalApuestas!DN32,DN$5,0))</f>
        <v>0</v>
      </c>
      <c r="DO37">
        <f>IF($B37=0,0,IF(AND(DM$3=TotalApuestas!DM32,Resultado!DN$3=TotalApuestas!DN32),Resultado!DO$5+VLOOKUP(DO$4&amp;"bonus",Aux!$W$1:$X$46,2,0),IF(DO$3=TotalApuestas!DO32,DO$5,0)))</f>
        <v>0</v>
      </c>
    </row>
    <row r="38" spans="2:119" x14ac:dyDescent="0.25">
      <c r="B38">
        <f>+TotalApuestas!B33</f>
        <v>0</v>
      </c>
      <c r="E38">
        <f>IF($B38=0,0,IF(E$3=TotalApuestas!E33,E$5,0))</f>
        <v>0</v>
      </c>
      <c r="F38">
        <f>IF($B38=0,0,IF(F$3=TotalApuestas!F33,F$5,0))</f>
        <v>0</v>
      </c>
      <c r="G38">
        <f>IF($B38=0,0,IF(AND(E$3=TotalApuestas!E33,Resultado!F$3=TotalApuestas!F33),Resultado!G$5+VLOOKUP(G$4&amp;"bonus",Aux!$W$1:$X$46,2,0),IF(G$3=TotalApuestas!G33,G$5,0)))</f>
        <v>0</v>
      </c>
      <c r="H38">
        <f>IF($B38=0,0,IF(H$3=TotalApuestas!H33,H$5,0))</f>
        <v>0</v>
      </c>
      <c r="I38">
        <f>IF($B38=0,0,IF(I$3=TotalApuestas!I33,I$5,0))</f>
        <v>0</v>
      </c>
      <c r="J38">
        <f>IF($B38=0,0,IF(AND(H$3=TotalApuestas!H33,Resultado!I$3=TotalApuestas!I33),Resultado!J$5+VLOOKUP(J$4&amp;"bonus",Aux!$W$1:$X$46,2,0),IF(J$3=TotalApuestas!J33,J$5,0)))</f>
        <v>0</v>
      </c>
      <c r="K38">
        <f>IF($B38=0,0,IF(K$3=TotalApuestas!K33,K$5,0))</f>
        <v>0</v>
      </c>
      <c r="L38">
        <f>IF($B38=0,0,IF(L$3=TotalApuestas!L33,L$5,0))</f>
        <v>0</v>
      </c>
      <c r="M38">
        <f>IF($B38=0,0,IF(AND(K$3=TotalApuestas!K33,Resultado!L$3=TotalApuestas!L33),Resultado!M$5+VLOOKUP(M$4&amp;"bonus",Aux!$W$1:$X$46,2,0),IF(M$3=TotalApuestas!M33,M$5,0)))</f>
        <v>0</v>
      </c>
      <c r="N38">
        <f>IF($B38=0,0,IF(N$3=TotalApuestas!N33,N$5,0))</f>
        <v>0</v>
      </c>
      <c r="O38">
        <f>IF($B38=0,0,IF(O$3=TotalApuestas!O33,O$5,0))</f>
        <v>0</v>
      </c>
      <c r="P38">
        <f>IF($B38=0,0,IF(AND(N$3=TotalApuestas!N33,Resultado!O$3=TotalApuestas!O33),Resultado!P$5+VLOOKUP(P$4&amp;"bonus",Aux!$W$1:$X$46,2,0),IF(P$3=TotalApuestas!P33,P$5,0)))</f>
        <v>0</v>
      </c>
      <c r="Q38">
        <f>IF($B38=0,0,IF(Q$3=TotalApuestas!Q33,Q$5,0))</f>
        <v>0</v>
      </c>
      <c r="R38">
        <f>IF($B38=0,0,IF(R$3=TotalApuestas!R33,R$5,0))</f>
        <v>0</v>
      </c>
      <c r="S38">
        <f>IF($B38=0,0,IF(AND(Q$3=TotalApuestas!Q33,Resultado!R$3=TotalApuestas!R33),Resultado!S$5+VLOOKUP(S$4&amp;"bonus",Aux!$W$1:$X$46,2,0),IF(S$3=TotalApuestas!S33,S$5,0)))</f>
        <v>0</v>
      </c>
      <c r="T38">
        <f>IF($B38=0,0,IF(T$3=TotalApuestas!T33,T$5,0))</f>
        <v>0</v>
      </c>
      <c r="U38">
        <f>IF($B38=0,0,IF(U$3=TotalApuestas!U33,U$5,0))</f>
        <v>0</v>
      </c>
      <c r="V38">
        <f>IF($B38=0,0,IF(AND(T$3=TotalApuestas!T33,Resultado!U$3=TotalApuestas!U33),Resultado!V$5+VLOOKUP(V$4&amp;"bonus",Aux!$W$1:$X$46,2,0),IF(V$3=TotalApuestas!V33,V$5,0)))</f>
        <v>0</v>
      </c>
      <c r="W38">
        <f>IF($B38=0,0,IF(W$3=TotalApuestas!W33,W$5,0))</f>
        <v>0</v>
      </c>
      <c r="X38">
        <f>IF($B38=0,0,IF(X$3=TotalApuestas!X33,X$5,0))</f>
        <v>0</v>
      </c>
      <c r="Y38">
        <f>IF($B38=0,0,IF(AND(W$3=TotalApuestas!W33,Resultado!X$3=TotalApuestas!X33),Resultado!Y$5+VLOOKUP(Y$4&amp;"bonus",Aux!$W$1:$X$46,2,0),IF(Y$3=TotalApuestas!Y33,Y$5,0)))</f>
        <v>0</v>
      </c>
      <c r="Z38">
        <f>IF($B38=0,0,IF(Z$3=TotalApuestas!Z33,Z$5,0))</f>
        <v>0</v>
      </c>
      <c r="AA38">
        <f>IF($B38=0,0,IF(AA$3=TotalApuestas!AA33,AA$5,0))</f>
        <v>0</v>
      </c>
      <c r="AB38">
        <f>IF($B38=0,0,IF(AND(Z$3=TotalApuestas!Z33,Resultado!AA$3=TotalApuestas!AA33),Resultado!AB$5+VLOOKUP(AB$4&amp;"bonus",Aux!$W$1:$X$46,2,0),IF(AB$3=TotalApuestas!AB33,AB$5,0)))</f>
        <v>0</v>
      </c>
      <c r="AC38">
        <f>IF($B38=0,0,IF(AC$3=TotalApuestas!AC33,AC$5,0))</f>
        <v>0</v>
      </c>
      <c r="AD38">
        <f>IF($B38=0,0,IF(AD$3=TotalApuestas!AD33,AD$5,0))</f>
        <v>0</v>
      </c>
      <c r="AE38">
        <f>IF($B38=0,0,IF(AND(AC$3=TotalApuestas!AC33,Resultado!AD$3=TotalApuestas!AD33),Resultado!AE$5+VLOOKUP(AE$4&amp;"bonus",Aux!$W$1:$X$46,2,0),IF(AE$3=TotalApuestas!AE33,AE$5,0)))</f>
        <v>0</v>
      </c>
      <c r="AF38">
        <f>IF($B38=0,0,IF(AF$3=TotalApuestas!AF33,AF$5,0))</f>
        <v>0</v>
      </c>
      <c r="AG38">
        <f>IF($B38=0,0,IF(AG$3=TotalApuestas!AG33,AG$5,0))</f>
        <v>0</v>
      </c>
      <c r="AH38">
        <f>IF($B38=0,0,IF(AND(AF$3=TotalApuestas!AF33,Resultado!AG$3=TotalApuestas!AG33),Resultado!AH$5+VLOOKUP(AH$4&amp;"bonus",Aux!$W$1:$X$46,2,0),IF(AH$3=TotalApuestas!AH33,AH$5,0)))</f>
        <v>0</v>
      </c>
      <c r="AI38">
        <f>IF($B38=0,0,IF(AI$3=TotalApuestas!AI33,AI$5,0))</f>
        <v>0</v>
      </c>
      <c r="AJ38">
        <f>IF($B38=0,0,IF(AJ$3=TotalApuestas!AJ33,AJ$5,0))</f>
        <v>0</v>
      </c>
      <c r="AK38">
        <f>IF($B38=0,0,IF(AND(AI$3=TotalApuestas!AI33,Resultado!AJ$3=TotalApuestas!AJ33),Resultado!AK$5+VLOOKUP(AK$4&amp;"bonus",Aux!$W$1:$X$46,2,0),IF(AK$3=TotalApuestas!AK33,AK$5,0)))</f>
        <v>0</v>
      </c>
      <c r="AL38">
        <f>IF($B38=0,0,IF(AL$3=TotalApuestas!AL33,AL$5,0))</f>
        <v>0</v>
      </c>
      <c r="AM38">
        <f>IF($B38=0,0,IF(AM$3=TotalApuestas!AM33,AM$5,0))</f>
        <v>0</v>
      </c>
      <c r="AN38">
        <f>IF($B38=0,0,IF(AND(AL$3=TotalApuestas!AL33,Resultado!AM$3=TotalApuestas!AM33),Resultado!AN$5+VLOOKUP(AN$4&amp;"bonus",Aux!$W$1:$X$46,2,0),IF(AN$3=TotalApuestas!AN33,AN$5,0)))</f>
        <v>0</v>
      </c>
      <c r="AO38">
        <f>IF($B38=0,0,IF(AO$3=TotalApuestas!AO33,AO$5,0))</f>
        <v>0</v>
      </c>
      <c r="AP38">
        <f>IF($B38=0,0,IF(AP$3=TotalApuestas!AP33,AP$5,0))</f>
        <v>0</v>
      </c>
      <c r="AQ38">
        <f>IF($B38=0,0,IF(AND(AO$3=TotalApuestas!AO33,Resultado!AP$3=TotalApuestas!AP33),Resultado!AQ$5+VLOOKUP(AQ$4&amp;"bonus",Aux!$W$1:$X$46,2,0),IF(AQ$3=TotalApuestas!AQ33,AQ$5,0)))</f>
        <v>0</v>
      </c>
      <c r="AR38">
        <f>IF($B38=0,0,IF(AR$3=TotalApuestas!AR33,AR$5,0))</f>
        <v>0</v>
      </c>
      <c r="AS38">
        <f>IF($B38=0,0,IF(AS$3=TotalApuestas!AS33,AS$5,0))</f>
        <v>0</v>
      </c>
      <c r="AT38">
        <f>IF($B38=0,0,IF(AND(AR$3=TotalApuestas!AR33,Resultado!AS$3=TotalApuestas!AS33),Resultado!AT$5+VLOOKUP(AT$4&amp;"bonus",Aux!$W$1:$X$46,2,0),IF(AT$3=TotalApuestas!AT33,AT$5,0)))</f>
        <v>0</v>
      </c>
      <c r="AU38">
        <f>IF($B38=0,0,IF(AU$3=TotalApuestas!AU33,AU$5,0))</f>
        <v>0</v>
      </c>
      <c r="AV38">
        <f>IF($B38=0,0,IF(AV$3=TotalApuestas!AV33,AV$5,0))</f>
        <v>0</v>
      </c>
      <c r="AW38">
        <f>IF($B38=0,0,IF(AND(AU$3=TotalApuestas!AU33,Resultado!AV$3=TotalApuestas!AV33),Resultado!AW$5+VLOOKUP(AW$4&amp;"bonus",Aux!$W$1:$X$46,2,0),IF(AW$3=TotalApuestas!AW33,AW$5,0)))</f>
        <v>0</v>
      </c>
      <c r="AX38">
        <f>IF($B38=0,0,IF(AX$3=TotalApuestas!AX33,AX$5,0))</f>
        <v>0</v>
      </c>
      <c r="AY38">
        <f>IF($B38=0,0,IF(AY$3=TotalApuestas!AY33,AY$5,0))</f>
        <v>0</v>
      </c>
      <c r="AZ38">
        <f>IF($B38=0,0,IF(AND(AX$3=TotalApuestas!AX33,Resultado!AY$3=TotalApuestas!AY33),Resultado!AZ$5+VLOOKUP(AZ$4&amp;"bonus",Aux!$W$1:$X$46,2,0),IF(AZ$3=TotalApuestas!AZ33,AZ$5,0)))</f>
        <v>0</v>
      </c>
      <c r="BA38">
        <f>IF($B38=0,0,IF(BA$3=TotalApuestas!BA33,BA$5,0))</f>
        <v>0</v>
      </c>
      <c r="BB38">
        <f>IF($B38=0,0,IF(BB$3=TotalApuestas!BB33,BB$5,0))</f>
        <v>0</v>
      </c>
      <c r="BC38">
        <f>IF($B38=0,0,IF(AND(BA$3=TotalApuestas!BA33,Resultado!BB$3=TotalApuestas!BB33),Resultado!BC$5+VLOOKUP(BC$4&amp;"bonus",Aux!$W$1:$X$46,2,0),IF(BC$3=TotalApuestas!BC33,BC$5,0)))</f>
        <v>0</v>
      </c>
      <c r="BD38">
        <f>IF($B38=0,0,IF(BD$3=TotalApuestas!BD33,BD$5,0))</f>
        <v>0</v>
      </c>
      <c r="BE38">
        <f>IF($B38=0,0,IF(BE$3=TotalApuestas!BE33,BE$5,0))</f>
        <v>0</v>
      </c>
      <c r="BF38">
        <f>IF($B38=0,0,IF(AND(BD$3=TotalApuestas!BD33,Resultado!BE$3=TotalApuestas!BE33),Resultado!BF$5+VLOOKUP(BF$4&amp;"bonus",Aux!$W$1:$X$46,2,0),IF(BF$3=TotalApuestas!BF33,BF$5,0)))</f>
        <v>0</v>
      </c>
      <c r="BG38">
        <f>IF($B38=0,0,IF(BG$3=TotalApuestas!BG33,BG$5,0))</f>
        <v>0</v>
      </c>
      <c r="BH38">
        <f>IF($B38=0,0,IF(BH$3=TotalApuestas!BH33,BH$5,0))</f>
        <v>0</v>
      </c>
      <c r="BI38">
        <f>IF($B38=0,0,IF(AND(BG$3=TotalApuestas!BG33,Resultado!BH$3=TotalApuestas!BH33),Resultado!BI$5+VLOOKUP(BI$4&amp;"bonus",Aux!$W$1:$X$46,2,0),IF(BI$3=TotalApuestas!BI33,BI$5,0)))</f>
        <v>0</v>
      </c>
      <c r="BJ38">
        <f>IF($B38=0,0,IF(BJ$3=TotalApuestas!BJ33,BJ$5,0))</f>
        <v>0</v>
      </c>
      <c r="BK38">
        <f>IF($B38=0,0,IF(BK$3=TotalApuestas!BK33,BK$5,0))</f>
        <v>0</v>
      </c>
      <c r="BL38">
        <f>IF($B38=0,0,IF(AND(BJ$3=TotalApuestas!BJ33,Resultado!BK$3=TotalApuestas!BK33),Resultado!BL$5+VLOOKUP(BL$4&amp;"bonus",Aux!$W$1:$X$46,2,0),IF(BL$3=TotalApuestas!BL33,BL$5,0)))</f>
        <v>0</v>
      </c>
      <c r="BM38">
        <f>IF($B38=0,0,IF(BM$3=TotalApuestas!BM33,BM$5,0))</f>
        <v>0</v>
      </c>
      <c r="BN38">
        <f>IF($B38=0,0,IF(BN$3=TotalApuestas!BN33,BN$5,0))</f>
        <v>0</v>
      </c>
      <c r="BO38">
        <f>IF($B38=0,0,IF(AND(BM$3=TotalApuestas!BM33,Resultado!BN$3=TotalApuestas!BN33),Resultado!BO$5+VLOOKUP(BO$4&amp;"bonus",Aux!$W$1:$X$46,2,0),IF(BO$3=TotalApuestas!BO33,BO$5,0)))</f>
        <v>0</v>
      </c>
      <c r="BP38">
        <f>IF($B38=0,0,IF(BP$3=TotalApuestas!BP33,BP$5,0))</f>
        <v>0</v>
      </c>
      <c r="BQ38">
        <f>IF($B38=0,0,IF(BQ$3=TotalApuestas!BQ33,BQ$5,0))</f>
        <v>0</v>
      </c>
      <c r="BR38">
        <f>IF($B38=0,0,IF(AND(BP$3=TotalApuestas!BP33,Resultado!BQ$3=TotalApuestas!BQ33),Resultado!BR$5+VLOOKUP(BR$4&amp;"bonus",Aux!$W$1:$X$46,2,0),IF(BR$3=TotalApuestas!BR33,BR$5,0)))</f>
        <v>0</v>
      </c>
      <c r="BS38">
        <f>IF($B38=0,0,IF(BS$3=TotalApuestas!BS33,BS$5,0))</f>
        <v>0</v>
      </c>
      <c r="BT38">
        <f>IF($B38=0,0,IF(BT$3=TotalApuestas!BT33,BT$5,0))</f>
        <v>0</v>
      </c>
      <c r="BU38">
        <f>IF($B38=0,0,IF(AND(BS$3=TotalApuestas!BS33,Resultado!BT$3=TotalApuestas!BT33),Resultado!BU$5+VLOOKUP(BU$4&amp;"bonus",Aux!$W$1:$X$46,2,0),IF(BU$3=TotalApuestas!BU33,BU$5,0)))</f>
        <v>0</v>
      </c>
      <c r="BV38">
        <f>IF($B38=0,0,IF(BV$3=TotalApuestas!BV33,BV$5,0))</f>
        <v>0</v>
      </c>
      <c r="BW38">
        <f>IF($B38=0,0,IF(BW$3=TotalApuestas!BW33,BW$5,0))</f>
        <v>0</v>
      </c>
      <c r="BX38">
        <f>IF($B38=0,0,IF(AND(BV$3=TotalApuestas!BV33,Resultado!BW$3=TotalApuestas!BW33),Resultado!BX$5+VLOOKUP(BX$4&amp;"bonus",Aux!$W$1:$X$46,2,0),IF(BX$3=TotalApuestas!BX33,BX$5,0)))</f>
        <v>0</v>
      </c>
      <c r="BY38">
        <f>IF($B38=0,0,IF(BY$3=TotalApuestas!BY33,BY$5,0))</f>
        <v>0</v>
      </c>
      <c r="BZ38">
        <f>IF($B38=0,0,IF(BZ$3=TotalApuestas!BZ33,BZ$5,0))</f>
        <v>0</v>
      </c>
      <c r="CA38">
        <f>IF($B38=0,0,IF(CA$3=TotalApuestas!CA33,CA$5,0))</f>
        <v>0</v>
      </c>
      <c r="CB38">
        <f>IF($B38=0,0,IF(CB$3=TotalApuestas!CB33,CB$5,0))</f>
        <v>0</v>
      </c>
      <c r="CC38">
        <f>IF($B38=0,0,IF(COUNTIF($CC$3:$CJ$3,TotalApuestas!CC33)=1,CC$5,0))</f>
        <v>0</v>
      </c>
      <c r="CD38">
        <f>IF($B38=0,0,IF(COUNTIF($CC$3:$CJ$3,TotalApuestas!CD33)=1,CD$5,0))</f>
        <v>0</v>
      </c>
      <c r="CE38">
        <f>IF($B38=0,0,IF(COUNTIF($CC$3:$CJ$3,TotalApuestas!CE33)=1,CE$5,0))</f>
        <v>0</v>
      </c>
      <c r="CF38">
        <f>IF($B38=0,0,IF(COUNTIF($CC$3:$CJ$3,TotalApuestas!CF33)=1,CF$5,0))</f>
        <v>0</v>
      </c>
      <c r="CG38">
        <f>IF($B38=0,0,IF(COUNTIF($CC$3:$CJ$3,TotalApuestas!CG33)=1,CG$5,0))</f>
        <v>0</v>
      </c>
      <c r="CH38">
        <f>IF($B38=0,0,IF(COUNTIF($CC$3:$CJ$3,TotalApuestas!CH33)=1,CH$5,0))</f>
        <v>0</v>
      </c>
      <c r="CI38">
        <f>IF($B38=0,0,IF(COUNTIF($CC$3:$CJ$3,TotalApuestas!CI33)=1,CI$5,0))</f>
        <v>0</v>
      </c>
      <c r="CJ38">
        <f>IF($B38=0,0,IF(COUNTIF($CC$3:$CJ$3,TotalApuestas!CJ33)=1,CJ$5,0))</f>
        <v>0</v>
      </c>
      <c r="CK38">
        <f>IF($B38=0,0,IF(COUNTIF($CK$3:$CN$3,TotalApuestas!CK33)=1,CK$5,0))</f>
        <v>0</v>
      </c>
      <c r="CL38">
        <f>IF($B38=0,0,IF(COUNTIF($CK$3:$CN$3,TotalApuestas!CL33)=1,CL$5,0))</f>
        <v>0</v>
      </c>
      <c r="CM38">
        <f>IF($B38=0,0,IF(COUNTIF($CK$3:$CN$3,TotalApuestas!CM33)=1,CM$5,0))</f>
        <v>0</v>
      </c>
      <c r="CN38">
        <f>IF($B38=0,0,IF(COUNTIF($CK$3:$CN$3,TotalApuestas!CN33)=1,CN$5,0))</f>
        <v>0</v>
      </c>
      <c r="CO38">
        <f>IF($B38=0,0,IF(COUNTIF($CO$3:$CP$3,TotalApuestas!CO33)=1,CO$5,0))</f>
        <v>0</v>
      </c>
      <c r="CP38">
        <f>IF($B38=0,0,IF(COUNTIF($CO$3:$CP$3,TotalApuestas!CP33)=1,CP$5,0))</f>
        <v>0</v>
      </c>
      <c r="CQ38">
        <f>IF($B38=0,0,IF(CQ$3=TotalApuestas!CQ33,CQ$5,0))</f>
        <v>0</v>
      </c>
      <c r="CR38">
        <f>IF($B38=0,0,IF(CR$3=TotalApuestas!CR33,CR$5,0))</f>
        <v>0</v>
      </c>
      <c r="CS38">
        <f>IF($B38=0,0,IF(CS$3=TotalApuestas!CS33,CS$5,0))</f>
        <v>0</v>
      </c>
      <c r="CT38">
        <f>IF($B38=0,0,IF(AND(CR$3=TotalApuestas!CR33,Resultado!CS$3=TotalApuestas!CS33),Resultado!CT$5+VLOOKUP(CT$4&amp;"bonus",Aux!$W$1:$X$46,2,0),IF(CT$3=TotalApuestas!CT33,CT$5,0)))</f>
        <v>0</v>
      </c>
      <c r="CU38">
        <f>IF($B38=0,0,IF(CU$3=TotalApuestas!CU33,CU$5,0))</f>
        <v>0</v>
      </c>
      <c r="CV38">
        <f>IF($B38=0,0,IF(CV$3=TotalApuestas!CV33,CV$5,0))</f>
        <v>0</v>
      </c>
      <c r="CW38">
        <f>IF($B38=0,0,IF(AND(CU$3=TotalApuestas!CU33,Resultado!CV$3=TotalApuestas!CV33),Resultado!CW$5+VLOOKUP(CW$4&amp;"bonus",Aux!$W$1:$X$46,2,0),IF(CW$3=TotalApuestas!CW33,CW$5,0)))</f>
        <v>0</v>
      </c>
      <c r="CX38">
        <f>IF($B38=0,0,IF(CX$3=TotalApuestas!CX33,CX$5,0))</f>
        <v>0</v>
      </c>
      <c r="CY38">
        <f>IF($B38=0,0,IF(CY$3=TotalApuestas!CY33,CY$5,0))</f>
        <v>0</v>
      </c>
      <c r="CZ38">
        <f>IF($B38=0,0,IF(AND(CX$3=TotalApuestas!CX33,Resultado!CY$3=TotalApuestas!CY33),Resultado!CZ$5+VLOOKUP(CZ$4&amp;"bonus",Aux!$W$1:$X$46,2,0),IF(CZ$3=TotalApuestas!CZ33,CZ$5,0)))</f>
        <v>0</v>
      </c>
      <c r="DA38">
        <f>IF($B38=0,0,IF(DA$3=TotalApuestas!DA33,DA$5,0))</f>
        <v>0</v>
      </c>
      <c r="DB38">
        <f>IF($B38=0,0,IF(DB$3=TotalApuestas!DB33,DB$5,0))</f>
        <v>0</v>
      </c>
      <c r="DC38">
        <f>IF($B38=0,0,IF(AND(DA$3=TotalApuestas!DA33,Resultado!DB$3=TotalApuestas!DB33),Resultado!DC$5+VLOOKUP(DC$4&amp;"bonus",Aux!$W$1:$X$46,2,0),IF(DC$3=TotalApuestas!DC33,DC$5,0)))</f>
        <v>0</v>
      </c>
      <c r="DD38">
        <f>IF($B38=0,0,IF(DD$3=TotalApuestas!DD33,DD$5,0))</f>
        <v>0</v>
      </c>
      <c r="DE38">
        <f>IF($B38=0,0,IF(DE$3=TotalApuestas!DE33,DE$5,0))</f>
        <v>0</v>
      </c>
      <c r="DF38">
        <f>IF($B38=0,0,IF(AND(DD$3=TotalApuestas!DD33,Resultado!DE$3=TotalApuestas!DE33),Resultado!DF$5+VLOOKUP(DF$4&amp;"bonus",Aux!$W$1:$X$46,2,0),IF(DF$3=TotalApuestas!DF33,DF$5,0)))</f>
        <v>0</v>
      </c>
      <c r="DG38">
        <f>IF($B38=0,0,IF(DG$3=TotalApuestas!DG33,DG$5,0))</f>
        <v>0</v>
      </c>
      <c r="DH38">
        <f>IF($B38=0,0,IF(DH$3=TotalApuestas!DH33,DH$5,0))</f>
        <v>0</v>
      </c>
      <c r="DI38">
        <f>IF($B38=0,0,IF(AND(DG$3=TotalApuestas!DG33,Resultado!DH$3=TotalApuestas!DH33),Resultado!DI$5+VLOOKUP(DI$4&amp;"bonus",Aux!$W$1:$X$46,2,0),IF(DI$3=TotalApuestas!DI33,DI$5,0)))</f>
        <v>0</v>
      </c>
      <c r="DJ38">
        <f>IF($B38=0,0,IF(DJ$3=TotalApuestas!DJ33,DJ$5,0))</f>
        <v>0</v>
      </c>
      <c r="DK38">
        <f>IF($B38=0,0,IF(DK$3=TotalApuestas!DK33,DK$5,0))</f>
        <v>0</v>
      </c>
      <c r="DL38">
        <f>IF($B38=0,0,IF(AND(DJ$3=TotalApuestas!DJ33,Resultado!DK$3=TotalApuestas!DK33),Resultado!DL$5+VLOOKUP(DL$4&amp;"bonus",Aux!$W$1:$X$46,2,0),IF(DL$3=TotalApuestas!DL33,DL$5,0)))</f>
        <v>0</v>
      </c>
      <c r="DM38">
        <f>IF($B38=0,0,IF(DM$3=TotalApuestas!DM33,DM$5,0))</f>
        <v>0</v>
      </c>
      <c r="DN38">
        <f>IF($B38=0,0,IF(DN$3=TotalApuestas!DN33,DN$5,0))</f>
        <v>0</v>
      </c>
      <c r="DO38">
        <f>IF($B38=0,0,IF(AND(DM$3=TotalApuestas!DM33,Resultado!DN$3=TotalApuestas!DN33),Resultado!DO$5+VLOOKUP(DO$4&amp;"bonus",Aux!$W$1:$X$46,2,0),IF(DO$3=TotalApuestas!DO33,DO$5,0)))</f>
        <v>0</v>
      </c>
    </row>
    <row r="39" spans="2:119" x14ac:dyDescent="0.25">
      <c r="B39">
        <f>+TotalApuestas!B34</f>
        <v>0</v>
      </c>
      <c r="E39">
        <f>IF($B39=0,0,IF(E$3=TotalApuestas!E34,E$5,0))</f>
        <v>0</v>
      </c>
      <c r="F39">
        <f>IF($B39=0,0,IF(F$3=TotalApuestas!F34,F$5,0))</f>
        <v>0</v>
      </c>
      <c r="G39">
        <f>IF($B39=0,0,IF(AND(E$3=TotalApuestas!E34,Resultado!F$3=TotalApuestas!F34),Resultado!G$5+VLOOKUP(G$4&amp;"bonus",Aux!$W$1:$X$46,2,0),IF(G$3=TotalApuestas!G34,G$5,0)))</f>
        <v>0</v>
      </c>
      <c r="H39">
        <f>IF($B39=0,0,IF(H$3=TotalApuestas!H34,H$5,0))</f>
        <v>0</v>
      </c>
      <c r="I39">
        <f>IF($B39=0,0,IF(I$3=TotalApuestas!I34,I$5,0))</f>
        <v>0</v>
      </c>
      <c r="J39">
        <f>IF($B39=0,0,IF(AND(H$3=TotalApuestas!H34,Resultado!I$3=TotalApuestas!I34),Resultado!J$5+VLOOKUP(J$4&amp;"bonus",Aux!$W$1:$X$46,2,0),IF(J$3=TotalApuestas!J34,J$5,0)))</f>
        <v>0</v>
      </c>
      <c r="K39">
        <f>IF($B39=0,0,IF(K$3=TotalApuestas!K34,K$5,0))</f>
        <v>0</v>
      </c>
      <c r="L39">
        <f>IF($B39=0,0,IF(L$3=TotalApuestas!L34,L$5,0))</f>
        <v>0</v>
      </c>
      <c r="M39">
        <f>IF($B39=0,0,IF(AND(K$3=TotalApuestas!K34,Resultado!L$3=TotalApuestas!L34),Resultado!M$5+VLOOKUP(M$4&amp;"bonus",Aux!$W$1:$X$46,2,0),IF(M$3=TotalApuestas!M34,M$5,0)))</f>
        <v>0</v>
      </c>
      <c r="N39">
        <f>IF($B39=0,0,IF(N$3=TotalApuestas!N34,N$5,0))</f>
        <v>0</v>
      </c>
      <c r="O39">
        <f>IF($B39=0,0,IF(O$3=TotalApuestas!O34,O$5,0))</f>
        <v>0</v>
      </c>
      <c r="P39">
        <f>IF($B39=0,0,IF(AND(N$3=TotalApuestas!N34,Resultado!O$3=TotalApuestas!O34),Resultado!P$5+VLOOKUP(P$4&amp;"bonus",Aux!$W$1:$X$46,2,0),IF(P$3=TotalApuestas!P34,P$5,0)))</f>
        <v>0</v>
      </c>
      <c r="Q39">
        <f>IF($B39=0,0,IF(Q$3=TotalApuestas!Q34,Q$5,0))</f>
        <v>0</v>
      </c>
      <c r="R39">
        <f>IF($B39=0,0,IF(R$3=TotalApuestas!R34,R$5,0))</f>
        <v>0</v>
      </c>
      <c r="S39">
        <f>IF($B39=0,0,IF(AND(Q$3=TotalApuestas!Q34,Resultado!R$3=TotalApuestas!R34),Resultado!S$5+VLOOKUP(S$4&amp;"bonus",Aux!$W$1:$X$46,2,0),IF(S$3=TotalApuestas!S34,S$5,0)))</f>
        <v>0</v>
      </c>
      <c r="T39">
        <f>IF($B39=0,0,IF(T$3=TotalApuestas!T34,T$5,0))</f>
        <v>0</v>
      </c>
      <c r="U39">
        <f>IF($B39=0,0,IF(U$3=TotalApuestas!U34,U$5,0))</f>
        <v>0</v>
      </c>
      <c r="V39">
        <f>IF($B39=0,0,IF(AND(T$3=TotalApuestas!T34,Resultado!U$3=TotalApuestas!U34),Resultado!V$5+VLOOKUP(V$4&amp;"bonus",Aux!$W$1:$X$46,2,0),IF(V$3=TotalApuestas!V34,V$5,0)))</f>
        <v>0</v>
      </c>
      <c r="W39">
        <f>IF($B39=0,0,IF(W$3=TotalApuestas!W34,W$5,0))</f>
        <v>0</v>
      </c>
      <c r="X39">
        <f>IF($B39=0,0,IF(X$3=TotalApuestas!X34,X$5,0))</f>
        <v>0</v>
      </c>
      <c r="Y39">
        <f>IF($B39=0,0,IF(AND(W$3=TotalApuestas!W34,Resultado!X$3=TotalApuestas!X34),Resultado!Y$5+VLOOKUP(Y$4&amp;"bonus",Aux!$W$1:$X$46,2,0),IF(Y$3=TotalApuestas!Y34,Y$5,0)))</f>
        <v>0</v>
      </c>
      <c r="Z39">
        <f>IF($B39=0,0,IF(Z$3=TotalApuestas!Z34,Z$5,0))</f>
        <v>0</v>
      </c>
      <c r="AA39">
        <f>IF($B39=0,0,IF(AA$3=TotalApuestas!AA34,AA$5,0))</f>
        <v>0</v>
      </c>
      <c r="AB39">
        <f>IF($B39=0,0,IF(AND(Z$3=TotalApuestas!Z34,Resultado!AA$3=TotalApuestas!AA34),Resultado!AB$5+VLOOKUP(AB$4&amp;"bonus",Aux!$W$1:$X$46,2,0),IF(AB$3=TotalApuestas!AB34,AB$5,0)))</f>
        <v>0</v>
      </c>
      <c r="AC39">
        <f>IF($B39=0,0,IF(AC$3=TotalApuestas!AC34,AC$5,0))</f>
        <v>0</v>
      </c>
      <c r="AD39">
        <f>IF($B39=0,0,IF(AD$3=TotalApuestas!AD34,AD$5,0))</f>
        <v>0</v>
      </c>
      <c r="AE39">
        <f>IF($B39=0,0,IF(AND(AC$3=TotalApuestas!AC34,Resultado!AD$3=TotalApuestas!AD34),Resultado!AE$5+VLOOKUP(AE$4&amp;"bonus",Aux!$W$1:$X$46,2,0),IF(AE$3=TotalApuestas!AE34,AE$5,0)))</f>
        <v>0</v>
      </c>
      <c r="AF39">
        <f>IF($B39=0,0,IF(AF$3=TotalApuestas!AF34,AF$5,0))</f>
        <v>0</v>
      </c>
      <c r="AG39">
        <f>IF($B39=0,0,IF(AG$3=TotalApuestas!AG34,AG$5,0))</f>
        <v>0</v>
      </c>
      <c r="AH39">
        <f>IF($B39=0,0,IF(AND(AF$3=TotalApuestas!AF34,Resultado!AG$3=TotalApuestas!AG34),Resultado!AH$5+VLOOKUP(AH$4&amp;"bonus",Aux!$W$1:$X$46,2,0),IF(AH$3=TotalApuestas!AH34,AH$5,0)))</f>
        <v>0</v>
      </c>
      <c r="AI39">
        <f>IF($B39=0,0,IF(AI$3=TotalApuestas!AI34,AI$5,0))</f>
        <v>0</v>
      </c>
      <c r="AJ39">
        <f>IF($B39=0,0,IF(AJ$3=TotalApuestas!AJ34,AJ$5,0))</f>
        <v>0</v>
      </c>
      <c r="AK39">
        <f>IF($B39=0,0,IF(AND(AI$3=TotalApuestas!AI34,Resultado!AJ$3=TotalApuestas!AJ34),Resultado!AK$5+VLOOKUP(AK$4&amp;"bonus",Aux!$W$1:$X$46,2,0),IF(AK$3=TotalApuestas!AK34,AK$5,0)))</f>
        <v>0</v>
      </c>
      <c r="AL39">
        <f>IF($B39=0,0,IF(AL$3=TotalApuestas!AL34,AL$5,0))</f>
        <v>0</v>
      </c>
      <c r="AM39">
        <f>IF($B39=0,0,IF(AM$3=TotalApuestas!AM34,AM$5,0))</f>
        <v>0</v>
      </c>
      <c r="AN39">
        <f>IF($B39=0,0,IF(AND(AL$3=TotalApuestas!AL34,Resultado!AM$3=TotalApuestas!AM34),Resultado!AN$5+VLOOKUP(AN$4&amp;"bonus",Aux!$W$1:$X$46,2,0),IF(AN$3=TotalApuestas!AN34,AN$5,0)))</f>
        <v>0</v>
      </c>
      <c r="AO39">
        <f>IF($B39=0,0,IF(AO$3=TotalApuestas!AO34,AO$5,0))</f>
        <v>0</v>
      </c>
      <c r="AP39">
        <f>IF($B39=0,0,IF(AP$3=TotalApuestas!AP34,AP$5,0))</f>
        <v>0</v>
      </c>
      <c r="AQ39">
        <f>IF($B39=0,0,IF(AND(AO$3=TotalApuestas!AO34,Resultado!AP$3=TotalApuestas!AP34),Resultado!AQ$5+VLOOKUP(AQ$4&amp;"bonus",Aux!$W$1:$X$46,2,0),IF(AQ$3=TotalApuestas!AQ34,AQ$5,0)))</f>
        <v>0</v>
      </c>
      <c r="AR39">
        <f>IF($B39=0,0,IF(AR$3=TotalApuestas!AR34,AR$5,0))</f>
        <v>0</v>
      </c>
      <c r="AS39">
        <f>IF($B39=0,0,IF(AS$3=TotalApuestas!AS34,AS$5,0))</f>
        <v>0</v>
      </c>
      <c r="AT39">
        <f>IF($B39=0,0,IF(AND(AR$3=TotalApuestas!AR34,Resultado!AS$3=TotalApuestas!AS34),Resultado!AT$5+VLOOKUP(AT$4&amp;"bonus",Aux!$W$1:$X$46,2,0),IF(AT$3=TotalApuestas!AT34,AT$5,0)))</f>
        <v>0</v>
      </c>
      <c r="AU39">
        <f>IF($B39=0,0,IF(AU$3=TotalApuestas!AU34,AU$5,0))</f>
        <v>0</v>
      </c>
      <c r="AV39">
        <f>IF($B39=0,0,IF(AV$3=TotalApuestas!AV34,AV$5,0))</f>
        <v>0</v>
      </c>
      <c r="AW39">
        <f>IF($B39=0,0,IF(AND(AU$3=TotalApuestas!AU34,Resultado!AV$3=TotalApuestas!AV34),Resultado!AW$5+VLOOKUP(AW$4&amp;"bonus",Aux!$W$1:$X$46,2,0),IF(AW$3=TotalApuestas!AW34,AW$5,0)))</f>
        <v>0</v>
      </c>
      <c r="AX39">
        <f>IF($B39=0,0,IF(AX$3=TotalApuestas!AX34,AX$5,0))</f>
        <v>0</v>
      </c>
      <c r="AY39">
        <f>IF($B39=0,0,IF(AY$3=TotalApuestas!AY34,AY$5,0))</f>
        <v>0</v>
      </c>
      <c r="AZ39">
        <f>IF($B39=0,0,IF(AND(AX$3=TotalApuestas!AX34,Resultado!AY$3=TotalApuestas!AY34),Resultado!AZ$5+VLOOKUP(AZ$4&amp;"bonus",Aux!$W$1:$X$46,2,0),IF(AZ$3=TotalApuestas!AZ34,AZ$5,0)))</f>
        <v>0</v>
      </c>
      <c r="BA39">
        <f>IF($B39=0,0,IF(BA$3=TotalApuestas!BA34,BA$5,0))</f>
        <v>0</v>
      </c>
      <c r="BB39">
        <f>IF($B39=0,0,IF(BB$3=TotalApuestas!BB34,BB$5,0))</f>
        <v>0</v>
      </c>
      <c r="BC39">
        <f>IF($B39=0,0,IF(AND(BA$3=TotalApuestas!BA34,Resultado!BB$3=TotalApuestas!BB34),Resultado!BC$5+VLOOKUP(BC$4&amp;"bonus",Aux!$W$1:$X$46,2,0),IF(BC$3=TotalApuestas!BC34,BC$5,0)))</f>
        <v>0</v>
      </c>
      <c r="BD39">
        <f>IF($B39=0,0,IF(BD$3=TotalApuestas!BD34,BD$5,0))</f>
        <v>0</v>
      </c>
      <c r="BE39">
        <f>IF($B39=0,0,IF(BE$3=TotalApuestas!BE34,BE$5,0))</f>
        <v>0</v>
      </c>
      <c r="BF39">
        <f>IF($B39=0,0,IF(AND(BD$3=TotalApuestas!BD34,Resultado!BE$3=TotalApuestas!BE34),Resultado!BF$5+VLOOKUP(BF$4&amp;"bonus",Aux!$W$1:$X$46,2,0),IF(BF$3=TotalApuestas!BF34,BF$5,0)))</f>
        <v>0</v>
      </c>
      <c r="BG39">
        <f>IF($B39=0,0,IF(BG$3=TotalApuestas!BG34,BG$5,0))</f>
        <v>0</v>
      </c>
      <c r="BH39">
        <f>IF($B39=0,0,IF(BH$3=TotalApuestas!BH34,BH$5,0))</f>
        <v>0</v>
      </c>
      <c r="BI39">
        <f>IF($B39=0,0,IF(AND(BG$3=TotalApuestas!BG34,Resultado!BH$3=TotalApuestas!BH34),Resultado!BI$5+VLOOKUP(BI$4&amp;"bonus",Aux!$W$1:$X$46,2,0),IF(BI$3=TotalApuestas!BI34,BI$5,0)))</f>
        <v>0</v>
      </c>
      <c r="BJ39">
        <f>IF($B39=0,0,IF(BJ$3=TotalApuestas!BJ34,BJ$5,0))</f>
        <v>0</v>
      </c>
      <c r="BK39">
        <f>IF($B39=0,0,IF(BK$3=TotalApuestas!BK34,BK$5,0))</f>
        <v>0</v>
      </c>
      <c r="BL39">
        <f>IF($B39=0,0,IF(AND(BJ$3=TotalApuestas!BJ34,Resultado!BK$3=TotalApuestas!BK34),Resultado!BL$5+VLOOKUP(BL$4&amp;"bonus",Aux!$W$1:$X$46,2,0),IF(BL$3=TotalApuestas!BL34,BL$5,0)))</f>
        <v>0</v>
      </c>
      <c r="BM39">
        <f>IF($B39=0,0,IF(BM$3=TotalApuestas!BM34,BM$5,0))</f>
        <v>0</v>
      </c>
      <c r="BN39">
        <f>IF($B39=0,0,IF(BN$3=TotalApuestas!BN34,BN$5,0))</f>
        <v>0</v>
      </c>
      <c r="BO39">
        <f>IF($B39=0,0,IF(AND(BM$3=TotalApuestas!BM34,Resultado!BN$3=TotalApuestas!BN34),Resultado!BO$5+VLOOKUP(BO$4&amp;"bonus",Aux!$W$1:$X$46,2,0),IF(BO$3=TotalApuestas!BO34,BO$5,0)))</f>
        <v>0</v>
      </c>
      <c r="BP39">
        <f>IF($B39=0,0,IF(BP$3=TotalApuestas!BP34,BP$5,0))</f>
        <v>0</v>
      </c>
      <c r="BQ39">
        <f>IF($B39=0,0,IF(BQ$3=TotalApuestas!BQ34,BQ$5,0))</f>
        <v>0</v>
      </c>
      <c r="BR39">
        <f>IF($B39=0,0,IF(AND(BP$3=TotalApuestas!BP34,Resultado!BQ$3=TotalApuestas!BQ34),Resultado!BR$5+VLOOKUP(BR$4&amp;"bonus",Aux!$W$1:$X$46,2,0),IF(BR$3=TotalApuestas!BR34,BR$5,0)))</f>
        <v>0</v>
      </c>
      <c r="BS39">
        <f>IF($B39=0,0,IF(BS$3=TotalApuestas!BS34,BS$5,0))</f>
        <v>0</v>
      </c>
      <c r="BT39">
        <f>IF($B39=0,0,IF(BT$3=TotalApuestas!BT34,BT$5,0))</f>
        <v>0</v>
      </c>
      <c r="BU39">
        <f>IF($B39=0,0,IF(AND(BS$3=TotalApuestas!BS34,Resultado!BT$3=TotalApuestas!BT34),Resultado!BU$5+VLOOKUP(BU$4&amp;"bonus",Aux!$W$1:$X$46,2,0),IF(BU$3=TotalApuestas!BU34,BU$5,0)))</f>
        <v>0</v>
      </c>
      <c r="BV39">
        <f>IF($B39=0,0,IF(BV$3=TotalApuestas!BV34,BV$5,0))</f>
        <v>0</v>
      </c>
      <c r="BW39">
        <f>IF($B39=0,0,IF(BW$3=TotalApuestas!BW34,BW$5,0))</f>
        <v>0</v>
      </c>
      <c r="BX39">
        <f>IF($B39=0,0,IF(AND(BV$3=TotalApuestas!BV34,Resultado!BW$3=TotalApuestas!BW34),Resultado!BX$5+VLOOKUP(BX$4&amp;"bonus",Aux!$W$1:$X$46,2,0),IF(BX$3=TotalApuestas!BX34,BX$5,0)))</f>
        <v>0</v>
      </c>
      <c r="BY39">
        <f>IF($B39=0,0,IF(BY$3=TotalApuestas!BY34,BY$5,0))</f>
        <v>0</v>
      </c>
      <c r="BZ39">
        <f>IF($B39=0,0,IF(BZ$3=TotalApuestas!BZ34,BZ$5,0))</f>
        <v>0</v>
      </c>
      <c r="CA39">
        <f>IF($B39=0,0,IF(CA$3=TotalApuestas!CA34,CA$5,0))</f>
        <v>0</v>
      </c>
      <c r="CB39">
        <f>IF($B39=0,0,IF(CB$3=TotalApuestas!CB34,CB$5,0))</f>
        <v>0</v>
      </c>
      <c r="CC39">
        <f>IF($B39=0,0,IF(COUNTIF($CC$3:$CJ$3,TotalApuestas!CC34)=1,CC$5,0))</f>
        <v>0</v>
      </c>
      <c r="CD39">
        <f>IF($B39=0,0,IF(COUNTIF($CC$3:$CJ$3,TotalApuestas!CD34)=1,CD$5,0))</f>
        <v>0</v>
      </c>
      <c r="CE39">
        <f>IF($B39=0,0,IF(COUNTIF($CC$3:$CJ$3,TotalApuestas!CE34)=1,CE$5,0))</f>
        <v>0</v>
      </c>
      <c r="CF39">
        <f>IF($B39=0,0,IF(COUNTIF($CC$3:$CJ$3,TotalApuestas!CF34)=1,CF$5,0))</f>
        <v>0</v>
      </c>
      <c r="CG39">
        <f>IF($B39=0,0,IF(COUNTIF($CC$3:$CJ$3,TotalApuestas!CG34)=1,CG$5,0))</f>
        <v>0</v>
      </c>
      <c r="CH39">
        <f>IF($B39=0,0,IF(COUNTIF($CC$3:$CJ$3,TotalApuestas!CH34)=1,CH$5,0))</f>
        <v>0</v>
      </c>
      <c r="CI39">
        <f>IF($B39=0,0,IF(COUNTIF($CC$3:$CJ$3,TotalApuestas!CI34)=1,CI$5,0))</f>
        <v>0</v>
      </c>
      <c r="CJ39">
        <f>IF($B39=0,0,IF(COUNTIF($CC$3:$CJ$3,TotalApuestas!CJ34)=1,CJ$5,0))</f>
        <v>0</v>
      </c>
      <c r="CK39">
        <f>IF($B39=0,0,IF(COUNTIF($CK$3:$CN$3,TotalApuestas!CK34)=1,CK$5,0))</f>
        <v>0</v>
      </c>
      <c r="CL39">
        <f>IF($B39=0,0,IF(COUNTIF($CK$3:$CN$3,TotalApuestas!CL34)=1,CL$5,0))</f>
        <v>0</v>
      </c>
      <c r="CM39">
        <f>IF($B39=0,0,IF(COUNTIF($CK$3:$CN$3,TotalApuestas!CM34)=1,CM$5,0))</f>
        <v>0</v>
      </c>
      <c r="CN39">
        <f>IF($B39=0,0,IF(COUNTIF($CK$3:$CN$3,TotalApuestas!CN34)=1,CN$5,0))</f>
        <v>0</v>
      </c>
      <c r="CO39">
        <f>IF($B39=0,0,IF(COUNTIF($CO$3:$CP$3,TotalApuestas!CO34)=1,CO$5,0))</f>
        <v>0</v>
      </c>
      <c r="CP39">
        <f>IF($B39=0,0,IF(COUNTIF($CO$3:$CP$3,TotalApuestas!CP34)=1,CP$5,0))</f>
        <v>0</v>
      </c>
      <c r="CQ39">
        <f>IF($B39=0,0,IF(CQ$3=TotalApuestas!CQ34,CQ$5,0))</f>
        <v>0</v>
      </c>
      <c r="CR39">
        <f>IF($B39=0,0,IF(CR$3=TotalApuestas!CR34,CR$5,0))</f>
        <v>0</v>
      </c>
      <c r="CS39">
        <f>IF($B39=0,0,IF(CS$3=TotalApuestas!CS34,CS$5,0))</f>
        <v>0</v>
      </c>
      <c r="CT39">
        <f>IF($B39=0,0,IF(AND(CR$3=TotalApuestas!CR34,Resultado!CS$3=TotalApuestas!CS34),Resultado!CT$5+VLOOKUP(CT$4&amp;"bonus",Aux!$W$1:$X$46,2,0),IF(CT$3=TotalApuestas!CT34,CT$5,0)))</f>
        <v>0</v>
      </c>
      <c r="CU39">
        <f>IF($B39=0,0,IF(CU$3=TotalApuestas!CU34,CU$5,0))</f>
        <v>0</v>
      </c>
      <c r="CV39">
        <f>IF($B39=0,0,IF(CV$3=TotalApuestas!CV34,CV$5,0))</f>
        <v>0</v>
      </c>
      <c r="CW39">
        <f>IF($B39=0,0,IF(AND(CU$3=TotalApuestas!CU34,Resultado!CV$3=TotalApuestas!CV34),Resultado!CW$5+VLOOKUP(CW$4&amp;"bonus",Aux!$W$1:$X$46,2,0),IF(CW$3=TotalApuestas!CW34,CW$5,0)))</f>
        <v>0</v>
      </c>
      <c r="CX39">
        <f>IF($B39=0,0,IF(CX$3=TotalApuestas!CX34,CX$5,0))</f>
        <v>0</v>
      </c>
      <c r="CY39">
        <f>IF($B39=0,0,IF(CY$3=TotalApuestas!CY34,CY$5,0))</f>
        <v>0</v>
      </c>
      <c r="CZ39">
        <f>IF($B39=0,0,IF(AND(CX$3=TotalApuestas!CX34,Resultado!CY$3=TotalApuestas!CY34),Resultado!CZ$5+VLOOKUP(CZ$4&amp;"bonus",Aux!$W$1:$X$46,2,0),IF(CZ$3=TotalApuestas!CZ34,CZ$5,0)))</f>
        <v>0</v>
      </c>
      <c r="DA39">
        <f>IF($B39=0,0,IF(DA$3=TotalApuestas!DA34,DA$5,0))</f>
        <v>0</v>
      </c>
      <c r="DB39">
        <f>IF($B39=0,0,IF(DB$3=TotalApuestas!DB34,DB$5,0))</f>
        <v>0</v>
      </c>
      <c r="DC39">
        <f>IF($B39=0,0,IF(AND(DA$3=TotalApuestas!DA34,Resultado!DB$3=TotalApuestas!DB34),Resultado!DC$5+VLOOKUP(DC$4&amp;"bonus",Aux!$W$1:$X$46,2,0),IF(DC$3=TotalApuestas!DC34,DC$5,0)))</f>
        <v>0</v>
      </c>
      <c r="DD39">
        <f>IF($B39=0,0,IF(DD$3=TotalApuestas!DD34,DD$5,0))</f>
        <v>0</v>
      </c>
      <c r="DE39">
        <f>IF($B39=0,0,IF(DE$3=TotalApuestas!DE34,DE$5,0))</f>
        <v>0</v>
      </c>
      <c r="DF39">
        <f>IF($B39=0,0,IF(AND(DD$3=TotalApuestas!DD34,Resultado!DE$3=TotalApuestas!DE34),Resultado!DF$5+VLOOKUP(DF$4&amp;"bonus",Aux!$W$1:$X$46,2,0),IF(DF$3=TotalApuestas!DF34,DF$5,0)))</f>
        <v>0</v>
      </c>
      <c r="DG39">
        <f>IF($B39=0,0,IF(DG$3=TotalApuestas!DG34,DG$5,0))</f>
        <v>0</v>
      </c>
      <c r="DH39">
        <f>IF($B39=0,0,IF(DH$3=TotalApuestas!DH34,DH$5,0))</f>
        <v>0</v>
      </c>
      <c r="DI39">
        <f>IF($B39=0,0,IF(AND(DG$3=TotalApuestas!DG34,Resultado!DH$3=TotalApuestas!DH34),Resultado!DI$5+VLOOKUP(DI$4&amp;"bonus",Aux!$W$1:$X$46,2,0),IF(DI$3=TotalApuestas!DI34,DI$5,0)))</f>
        <v>0</v>
      </c>
      <c r="DJ39">
        <f>IF($B39=0,0,IF(DJ$3=TotalApuestas!DJ34,DJ$5,0))</f>
        <v>0</v>
      </c>
      <c r="DK39">
        <f>IF($B39=0,0,IF(DK$3=TotalApuestas!DK34,DK$5,0))</f>
        <v>0</v>
      </c>
      <c r="DL39">
        <f>IF($B39=0,0,IF(AND(DJ$3=TotalApuestas!DJ34,Resultado!DK$3=TotalApuestas!DK34),Resultado!DL$5+VLOOKUP(DL$4&amp;"bonus",Aux!$W$1:$X$46,2,0),IF(DL$3=TotalApuestas!DL34,DL$5,0)))</f>
        <v>0</v>
      </c>
      <c r="DM39">
        <f>IF($B39=0,0,IF(DM$3=TotalApuestas!DM34,DM$5,0))</f>
        <v>0</v>
      </c>
      <c r="DN39">
        <f>IF($B39=0,0,IF(DN$3=TotalApuestas!DN34,DN$5,0))</f>
        <v>0</v>
      </c>
      <c r="DO39">
        <f>IF($B39=0,0,IF(AND(DM$3=TotalApuestas!DM34,Resultado!DN$3=TotalApuestas!DN34),Resultado!DO$5+VLOOKUP(DO$4&amp;"bonus",Aux!$W$1:$X$46,2,0),IF(DO$3=TotalApuestas!DO34,DO$5,0)))</f>
        <v>0</v>
      </c>
    </row>
    <row r="40" spans="2:119" x14ac:dyDescent="0.25">
      <c r="B40">
        <f>+TotalApuestas!B35</f>
        <v>0</v>
      </c>
      <c r="E40">
        <f>IF($B40=0,0,IF(E$3=TotalApuestas!E35,E$5,0))</f>
        <v>0</v>
      </c>
      <c r="F40">
        <f>IF($B40=0,0,IF(F$3=TotalApuestas!F35,F$5,0))</f>
        <v>0</v>
      </c>
      <c r="G40">
        <f>IF($B40=0,0,IF(AND(E$3=TotalApuestas!E35,Resultado!F$3=TotalApuestas!F35),Resultado!G$5+VLOOKUP(G$4&amp;"bonus",Aux!$W$1:$X$46,2,0),IF(G$3=TotalApuestas!G35,G$5,0)))</f>
        <v>0</v>
      </c>
      <c r="H40">
        <f>IF($B40=0,0,IF(H$3=TotalApuestas!H35,H$5,0))</f>
        <v>0</v>
      </c>
      <c r="I40">
        <f>IF($B40=0,0,IF(I$3=TotalApuestas!I35,I$5,0))</f>
        <v>0</v>
      </c>
      <c r="J40">
        <f>IF($B40=0,0,IF(AND(H$3=TotalApuestas!H35,Resultado!I$3=TotalApuestas!I35),Resultado!J$5+VLOOKUP(J$4&amp;"bonus",Aux!$W$1:$X$46,2,0),IF(J$3=TotalApuestas!J35,J$5,0)))</f>
        <v>0</v>
      </c>
      <c r="K40">
        <f>IF($B40=0,0,IF(K$3=TotalApuestas!K35,K$5,0))</f>
        <v>0</v>
      </c>
      <c r="L40">
        <f>IF($B40=0,0,IF(L$3=TotalApuestas!L35,L$5,0))</f>
        <v>0</v>
      </c>
      <c r="M40">
        <f>IF($B40=0,0,IF(AND(K$3=TotalApuestas!K35,Resultado!L$3=TotalApuestas!L35),Resultado!M$5+VLOOKUP(M$4&amp;"bonus",Aux!$W$1:$X$46,2,0),IF(M$3=TotalApuestas!M35,M$5,0)))</f>
        <v>0</v>
      </c>
      <c r="N40">
        <f>IF($B40=0,0,IF(N$3=TotalApuestas!N35,N$5,0))</f>
        <v>0</v>
      </c>
      <c r="O40">
        <f>IF($B40=0,0,IF(O$3=TotalApuestas!O35,O$5,0))</f>
        <v>0</v>
      </c>
      <c r="P40">
        <f>IF($B40=0,0,IF(AND(N$3=TotalApuestas!N35,Resultado!O$3=TotalApuestas!O35),Resultado!P$5+VLOOKUP(P$4&amp;"bonus",Aux!$W$1:$X$46,2,0),IF(P$3=TotalApuestas!P35,P$5,0)))</f>
        <v>0</v>
      </c>
      <c r="Q40">
        <f>IF($B40=0,0,IF(Q$3=TotalApuestas!Q35,Q$5,0))</f>
        <v>0</v>
      </c>
      <c r="R40">
        <f>IF($B40=0,0,IF(R$3=TotalApuestas!R35,R$5,0))</f>
        <v>0</v>
      </c>
      <c r="S40">
        <f>IF($B40=0,0,IF(AND(Q$3=TotalApuestas!Q35,Resultado!R$3=TotalApuestas!R35),Resultado!S$5+VLOOKUP(S$4&amp;"bonus",Aux!$W$1:$X$46,2,0),IF(S$3=TotalApuestas!S35,S$5,0)))</f>
        <v>0</v>
      </c>
      <c r="T40">
        <f>IF($B40=0,0,IF(T$3=TotalApuestas!T35,T$5,0))</f>
        <v>0</v>
      </c>
      <c r="U40">
        <f>IF($B40=0,0,IF(U$3=TotalApuestas!U35,U$5,0))</f>
        <v>0</v>
      </c>
      <c r="V40">
        <f>IF($B40=0,0,IF(AND(T$3=TotalApuestas!T35,Resultado!U$3=TotalApuestas!U35),Resultado!V$5+VLOOKUP(V$4&amp;"bonus",Aux!$W$1:$X$46,2,0),IF(V$3=TotalApuestas!V35,V$5,0)))</f>
        <v>0</v>
      </c>
      <c r="W40">
        <f>IF($B40=0,0,IF(W$3=TotalApuestas!W35,W$5,0))</f>
        <v>0</v>
      </c>
      <c r="X40">
        <f>IF($B40=0,0,IF(X$3=TotalApuestas!X35,X$5,0))</f>
        <v>0</v>
      </c>
      <c r="Y40">
        <f>IF($B40=0,0,IF(AND(W$3=TotalApuestas!W35,Resultado!X$3=TotalApuestas!X35),Resultado!Y$5+VLOOKUP(Y$4&amp;"bonus",Aux!$W$1:$X$46,2,0),IF(Y$3=TotalApuestas!Y35,Y$5,0)))</f>
        <v>0</v>
      </c>
      <c r="Z40">
        <f>IF($B40=0,0,IF(Z$3=TotalApuestas!Z35,Z$5,0))</f>
        <v>0</v>
      </c>
      <c r="AA40">
        <f>IF($B40=0,0,IF(AA$3=TotalApuestas!AA35,AA$5,0))</f>
        <v>0</v>
      </c>
      <c r="AB40">
        <f>IF($B40=0,0,IF(AND(Z$3=TotalApuestas!Z35,Resultado!AA$3=TotalApuestas!AA35),Resultado!AB$5+VLOOKUP(AB$4&amp;"bonus",Aux!$W$1:$X$46,2,0),IF(AB$3=TotalApuestas!AB35,AB$5,0)))</f>
        <v>0</v>
      </c>
      <c r="AC40">
        <f>IF($B40=0,0,IF(AC$3=TotalApuestas!AC35,AC$5,0))</f>
        <v>0</v>
      </c>
      <c r="AD40">
        <f>IF($B40=0,0,IF(AD$3=TotalApuestas!AD35,AD$5,0))</f>
        <v>0</v>
      </c>
      <c r="AE40">
        <f>IF($B40=0,0,IF(AND(AC$3=TotalApuestas!AC35,Resultado!AD$3=TotalApuestas!AD35),Resultado!AE$5+VLOOKUP(AE$4&amp;"bonus",Aux!$W$1:$X$46,2,0),IF(AE$3=TotalApuestas!AE35,AE$5,0)))</f>
        <v>0</v>
      </c>
      <c r="AF40">
        <f>IF($B40=0,0,IF(AF$3=TotalApuestas!AF35,AF$5,0))</f>
        <v>0</v>
      </c>
      <c r="AG40">
        <f>IF($B40=0,0,IF(AG$3=TotalApuestas!AG35,AG$5,0))</f>
        <v>0</v>
      </c>
      <c r="AH40">
        <f>IF($B40=0,0,IF(AND(AF$3=TotalApuestas!AF35,Resultado!AG$3=TotalApuestas!AG35),Resultado!AH$5+VLOOKUP(AH$4&amp;"bonus",Aux!$W$1:$X$46,2,0),IF(AH$3=TotalApuestas!AH35,AH$5,0)))</f>
        <v>0</v>
      </c>
      <c r="AI40">
        <f>IF($B40=0,0,IF(AI$3=TotalApuestas!AI35,AI$5,0))</f>
        <v>0</v>
      </c>
      <c r="AJ40">
        <f>IF($B40=0,0,IF(AJ$3=TotalApuestas!AJ35,AJ$5,0))</f>
        <v>0</v>
      </c>
      <c r="AK40">
        <f>IF($B40=0,0,IF(AND(AI$3=TotalApuestas!AI35,Resultado!AJ$3=TotalApuestas!AJ35),Resultado!AK$5+VLOOKUP(AK$4&amp;"bonus",Aux!$W$1:$X$46,2,0),IF(AK$3=TotalApuestas!AK35,AK$5,0)))</f>
        <v>0</v>
      </c>
      <c r="AL40">
        <f>IF($B40=0,0,IF(AL$3=TotalApuestas!AL35,AL$5,0))</f>
        <v>0</v>
      </c>
      <c r="AM40">
        <f>IF($B40=0,0,IF(AM$3=TotalApuestas!AM35,AM$5,0))</f>
        <v>0</v>
      </c>
      <c r="AN40">
        <f>IF($B40=0,0,IF(AND(AL$3=TotalApuestas!AL35,Resultado!AM$3=TotalApuestas!AM35),Resultado!AN$5+VLOOKUP(AN$4&amp;"bonus",Aux!$W$1:$X$46,2,0),IF(AN$3=TotalApuestas!AN35,AN$5,0)))</f>
        <v>0</v>
      </c>
      <c r="AO40">
        <f>IF($B40=0,0,IF(AO$3=TotalApuestas!AO35,AO$5,0))</f>
        <v>0</v>
      </c>
      <c r="AP40">
        <f>IF($B40=0,0,IF(AP$3=TotalApuestas!AP35,AP$5,0))</f>
        <v>0</v>
      </c>
      <c r="AQ40">
        <f>IF($B40=0,0,IF(AND(AO$3=TotalApuestas!AO35,Resultado!AP$3=TotalApuestas!AP35),Resultado!AQ$5+VLOOKUP(AQ$4&amp;"bonus",Aux!$W$1:$X$46,2,0),IF(AQ$3=TotalApuestas!AQ35,AQ$5,0)))</f>
        <v>0</v>
      </c>
      <c r="AR40">
        <f>IF($B40=0,0,IF(AR$3=TotalApuestas!AR35,AR$5,0))</f>
        <v>0</v>
      </c>
      <c r="AS40">
        <f>IF($B40=0,0,IF(AS$3=TotalApuestas!AS35,AS$5,0))</f>
        <v>0</v>
      </c>
      <c r="AT40">
        <f>IF($B40=0,0,IF(AND(AR$3=TotalApuestas!AR35,Resultado!AS$3=TotalApuestas!AS35),Resultado!AT$5+VLOOKUP(AT$4&amp;"bonus",Aux!$W$1:$X$46,2,0),IF(AT$3=TotalApuestas!AT35,AT$5,0)))</f>
        <v>0</v>
      </c>
      <c r="AU40">
        <f>IF($B40=0,0,IF(AU$3=TotalApuestas!AU35,AU$5,0))</f>
        <v>0</v>
      </c>
      <c r="AV40">
        <f>IF($B40=0,0,IF(AV$3=TotalApuestas!AV35,AV$5,0))</f>
        <v>0</v>
      </c>
      <c r="AW40">
        <f>IF($B40=0,0,IF(AND(AU$3=TotalApuestas!AU35,Resultado!AV$3=TotalApuestas!AV35),Resultado!AW$5+VLOOKUP(AW$4&amp;"bonus",Aux!$W$1:$X$46,2,0),IF(AW$3=TotalApuestas!AW35,AW$5,0)))</f>
        <v>0</v>
      </c>
      <c r="AX40">
        <f>IF($B40=0,0,IF(AX$3=TotalApuestas!AX35,AX$5,0))</f>
        <v>0</v>
      </c>
      <c r="AY40">
        <f>IF($B40=0,0,IF(AY$3=TotalApuestas!AY35,AY$5,0))</f>
        <v>0</v>
      </c>
      <c r="AZ40">
        <f>IF($B40=0,0,IF(AND(AX$3=TotalApuestas!AX35,Resultado!AY$3=TotalApuestas!AY35),Resultado!AZ$5+VLOOKUP(AZ$4&amp;"bonus",Aux!$W$1:$X$46,2,0),IF(AZ$3=TotalApuestas!AZ35,AZ$5,0)))</f>
        <v>0</v>
      </c>
      <c r="BA40">
        <f>IF($B40=0,0,IF(BA$3=TotalApuestas!BA35,BA$5,0))</f>
        <v>0</v>
      </c>
      <c r="BB40">
        <f>IF($B40=0,0,IF(BB$3=TotalApuestas!BB35,BB$5,0))</f>
        <v>0</v>
      </c>
      <c r="BC40">
        <f>IF($B40=0,0,IF(AND(BA$3=TotalApuestas!BA35,Resultado!BB$3=TotalApuestas!BB35),Resultado!BC$5+VLOOKUP(BC$4&amp;"bonus",Aux!$W$1:$X$46,2,0),IF(BC$3=TotalApuestas!BC35,BC$5,0)))</f>
        <v>0</v>
      </c>
      <c r="BD40">
        <f>IF($B40=0,0,IF(BD$3=TotalApuestas!BD35,BD$5,0))</f>
        <v>0</v>
      </c>
      <c r="BE40">
        <f>IF($B40=0,0,IF(BE$3=TotalApuestas!BE35,BE$5,0))</f>
        <v>0</v>
      </c>
      <c r="BF40">
        <f>IF($B40=0,0,IF(AND(BD$3=TotalApuestas!BD35,Resultado!BE$3=TotalApuestas!BE35),Resultado!BF$5+VLOOKUP(BF$4&amp;"bonus",Aux!$W$1:$X$46,2,0),IF(BF$3=TotalApuestas!BF35,BF$5,0)))</f>
        <v>0</v>
      </c>
      <c r="BG40">
        <f>IF($B40=0,0,IF(BG$3=TotalApuestas!BG35,BG$5,0))</f>
        <v>0</v>
      </c>
      <c r="BH40">
        <f>IF($B40=0,0,IF(BH$3=TotalApuestas!BH35,BH$5,0))</f>
        <v>0</v>
      </c>
      <c r="BI40">
        <f>IF($B40=0,0,IF(AND(BG$3=TotalApuestas!BG35,Resultado!BH$3=TotalApuestas!BH35),Resultado!BI$5+VLOOKUP(BI$4&amp;"bonus",Aux!$W$1:$X$46,2,0),IF(BI$3=TotalApuestas!BI35,BI$5,0)))</f>
        <v>0</v>
      </c>
      <c r="BJ40">
        <f>IF($B40=0,0,IF(BJ$3=TotalApuestas!BJ35,BJ$5,0))</f>
        <v>0</v>
      </c>
      <c r="BK40">
        <f>IF($B40=0,0,IF(BK$3=TotalApuestas!BK35,BK$5,0))</f>
        <v>0</v>
      </c>
      <c r="BL40">
        <f>IF($B40=0,0,IF(AND(BJ$3=TotalApuestas!BJ35,Resultado!BK$3=TotalApuestas!BK35),Resultado!BL$5+VLOOKUP(BL$4&amp;"bonus",Aux!$W$1:$X$46,2,0),IF(BL$3=TotalApuestas!BL35,BL$5,0)))</f>
        <v>0</v>
      </c>
      <c r="BM40">
        <f>IF($B40=0,0,IF(BM$3=TotalApuestas!BM35,BM$5,0))</f>
        <v>0</v>
      </c>
      <c r="BN40">
        <f>IF($B40=0,0,IF(BN$3=TotalApuestas!BN35,BN$5,0))</f>
        <v>0</v>
      </c>
      <c r="BO40">
        <f>IF($B40=0,0,IF(AND(BM$3=TotalApuestas!BM35,Resultado!BN$3=TotalApuestas!BN35),Resultado!BO$5+VLOOKUP(BO$4&amp;"bonus",Aux!$W$1:$X$46,2,0),IF(BO$3=TotalApuestas!BO35,BO$5,0)))</f>
        <v>0</v>
      </c>
      <c r="BP40">
        <f>IF($B40=0,0,IF(BP$3=TotalApuestas!BP35,BP$5,0))</f>
        <v>0</v>
      </c>
      <c r="BQ40">
        <f>IF($B40=0,0,IF(BQ$3=TotalApuestas!BQ35,BQ$5,0))</f>
        <v>0</v>
      </c>
      <c r="BR40">
        <f>IF($B40=0,0,IF(AND(BP$3=TotalApuestas!BP35,Resultado!BQ$3=TotalApuestas!BQ35),Resultado!BR$5+VLOOKUP(BR$4&amp;"bonus",Aux!$W$1:$X$46,2,0),IF(BR$3=TotalApuestas!BR35,BR$5,0)))</f>
        <v>0</v>
      </c>
      <c r="BS40">
        <f>IF($B40=0,0,IF(BS$3=TotalApuestas!BS35,BS$5,0))</f>
        <v>0</v>
      </c>
      <c r="BT40">
        <f>IF($B40=0,0,IF(BT$3=TotalApuestas!BT35,BT$5,0))</f>
        <v>0</v>
      </c>
      <c r="BU40">
        <f>IF($B40=0,0,IF(AND(BS$3=TotalApuestas!BS35,Resultado!BT$3=TotalApuestas!BT35),Resultado!BU$5+VLOOKUP(BU$4&amp;"bonus",Aux!$W$1:$X$46,2,0),IF(BU$3=TotalApuestas!BU35,BU$5,0)))</f>
        <v>0</v>
      </c>
      <c r="BV40">
        <f>IF($B40=0,0,IF(BV$3=TotalApuestas!BV35,BV$5,0))</f>
        <v>0</v>
      </c>
      <c r="BW40">
        <f>IF($B40=0,0,IF(BW$3=TotalApuestas!BW35,BW$5,0))</f>
        <v>0</v>
      </c>
      <c r="BX40">
        <f>IF($B40=0,0,IF(AND(BV$3=TotalApuestas!BV35,Resultado!BW$3=TotalApuestas!BW35),Resultado!BX$5+VLOOKUP(BX$4&amp;"bonus",Aux!$W$1:$X$46,2,0),IF(BX$3=TotalApuestas!BX35,BX$5,0)))</f>
        <v>0</v>
      </c>
      <c r="BY40">
        <f>IF($B40=0,0,IF(BY$3=TotalApuestas!BY35,BY$5,0))</f>
        <v>0</v>
      </c>
      <c r="BZ40">
        <f>IF($B40=0,0,IF(BZ$3=TotalApuestas!BZ35,BZ$5,0))</f>
        <v>0</v>
      </c>
      <c r="CA40">
        <f>IF($B40=0,0,IF(CA$3=TotalApuestas!CA35,CA$5,0))</f>
        <v>0</v>
      </c>
      <c r="CB40">
        <f>IF($B40=0,0,IF(CB$3=TotalApuestas!CB35,CB$5,0))</f>
        <v>0</v>
      </c>
      <c r="CC40">
        <f>IF($B40=0,0,IF(COUNTIF($CC$3:$CJ$3,TotalApuestas!CC35)=1,CC$5,0))</f>
        <v>0</v>
      </c>
      <c r="CD40">
        <f>IF($B40=0,0,IF(COUNTIF($CC$3:$CJ$3,TotalApuestas!CD35)=1,CD$5,0))</f>
        <v>0</v>
      </c>
      <c r="CE40">
        <f>IF($B40=0,0,IF(COUNTIF($CC$3:$CJ$3,TotalApuestas!CE35)=1,CE$5,0))</f>
        <v>0</v>
      </c>
      <c r="CF40">
        <f>IF($B40=0,0,IF(COUNTIF($CC$3:$CJ$3,TotalApuestas!CF35)=1,CF$5,0))</f>
        <v>0</v>
      </c>
      <c r="CG40">
        <f>IF($B40=0,0,IF(COUNTIF($CC$3:$CJ$3,TotalApuestas!CG35)=1,CG$5,0))</f>
        <v>0</v>
      </c>
      <c r="CH40">
        <f>IF($B40=0,0,IF(COUNTIF($CC$3:$CJ$3,TotalApuestas!CH35)=1,CH$5,0))</f>
        <v>0</v>
      </c>
      <c r="CI40">
        <f>IF($B40=0,0,IF(COUNTIF($CC$3:$CJ$3,TotalApuestas!CI35)=1,CI$5,0))</f>
        <v>0</v>
      </c>
      <c r="CJ40">
        <f>IF($B40=0,0,IF(COUNTIF($CC$3:$CJ$3,TotalApuestas!CJ35)=1,CJ$5,0))</f>
        <v>0</v>
      </c>
      <c r="CK40">
        <f>IF($B40=0,0,IF(COUNTIF($CK$3:$CN$3,TotalApuestas!CK35)=1,CK$5,0))</f>
        <v>0</v>
      </c>
      <c r="CL40">
        <f>IF($B40=0,0,IF(COUNTIF($CK$3:$CN$3,TotalApuestas!CL35)=1,CL$5,0))</f>
        <v>0</v>
      </c>
      <c r="CM40">
        <f>IF($B40=0,0,IF(COUNTIF($CK$3:$CN$3,TotalApuestas!CM35)=1,CM$5,0))</f>
        <v>0</v>
      </c>
      <c r="CN40">
        <f>IF($B40=0,0,IF(COUNTIF($CK$3:$CN$3,TotalApuestas!CN35)=1,CN$5,0))</f>
        <v>0</v>
      </c>
      <c r="CO40">
        <f>IF($B40=0,0,IF(COUNTIF($CO$3:$CP$3,TotalApuestas!CO35)=1,CO$5,0))</f>
        <v>0</v>
      </c>
      <c r="CP40">
        <f>IF($B40=0,0,IF(COUNTIF($CO$3:$CP$3,TotalApuestas!CP35)=1,CP$5,0))</f>
        <v>0</v>
      </c>
      <c r="CQ40">
        <f>IF($B40=0,0,IF(CQ$3=TotalApuestas!CQ35,CQ$5,0))</f>
        <v>0</v>
      </c>
      <c r="CR40">
        <f>IF($B40=0,0,IF(CR$3=TotalApuestas!CR35,CR$5,0))</f>
        <v>0</v>
      </c>
      <c r="CS40">
        <f>IF($B40=0,0,IF(CS$3=TotalApuestas!CS35,CS$5,0))</f>
        <v>0</v>
      </c>
      <c r="CT40">
        <f>IF($B40=0,0,IF(AND(CR$3=TotalApuestas!CR35,Resultado!CS$3=TotalApuestas!CS35),Resultado!CT$5+VLOOKUP(CT$4&amp;"bonus",Aux!$W$1:$X$46,2,0),IF(CT$3=TotalApuestas!CT35,CT$5,0)))</f>
        <v>0</v>
      </c>
      <c r="CU40">
        <f>IF($B40=0,0,IF(CU$3=TotalApuestas!CU35,CU$5,0))</f>
        <v>0</v>
      </c>
      <c r="CV40">
        <f>IF($B40=0,0,IF(CV$3=TotalApuestas!CV35,CV$5,0))</f>
        <v>0</v>
      </c>
      <c r="CW40">
        <f>IF($B40=0,0,IF(AND(CU$3=TotalApuestas!CU35,Resultado!CV$3=TotalApuestas!CV35),Resultado!CW$5+VLOOKUP(CW$4&amp;"bonus",Aux!$W$1:$X$46,2,0),IF(CW$3=TotalApuestas!CW35,CW$5,0)))</f>
        <v>0</v>
      </c>
      <c r="CX40">
        <f>IF($B40=0,0,IF(CX$3=TotalApuestas!CX35,CX$5,0))</f>
        <v>0</v>
      </c>
      <c r="CY40">
        <f>IF($B40=0,0,IF(CY$3=TotalApuestas!CY35,CY$5,0))</f>
        <v>0</v>
      </c>
      <c r="CZ40">
        <f>IF($B40=0,0,IF(AND(CX$3=TotalApuestas!CX35,Resultado!CY$3=TotalApuestas!CY35),Resultado!CZ$5+VLOOKUP(CZ$4&amp;"bonus",Aux!$W$1:$X$46,2,0),IF(CZ$3=TotalApuestas!CZ35,CZ$5,0)))</f>
        <v>0</v>
      </c>
      <c r="DA40">
        <f>IF($B40=0,0,IF(DA$3=TotalApuestas!DA35,DA$5,0))</f>
        <v>0</v>
      </c>
      <c r="DB40">
        <f>IF($B40=0,0,IF(DB$3=TotalApuestas!DB35,DB$5,0))</f>
        <v>0</v>
      </c>
      <c r="DC40">
        <f>IF($B40=0,0,IF(AND(DA$3=TotalApuestas!DA35,Resultado!DB$3=TotalApuestas!DB35),Resultado!DC$5+VLOOKUP(DC$4&amp;"bonus",Aux!$W$1:$X$46,2,0),IF(DC$3=TotalApuestas!DC35,DC$5,0)))</f>
        <v>0</v>
      </c>
      <c r="DD40">
        <f>IF($B40=0,0,IF(DD$3=TotalApuestas!DD35,DD$5,0))</f>
        <v>0</v>
      </c>
      <c r="DE40">
        <f>IF($B40=0,0,IF(DE$3=TotalApuestas!DE35,DE$5,0))</f>
        <v>0</v>
      </c>
      <c r="DF40">
        <f>IF($B40=0,0,IF(AND(DD$3=TotalApuestas!DD35,Resultado!DE$3=TotalApuestas!DE35),Resultado!DF$5+VLOOKUP(DF$4&amp;"bonus",Aux!$W$1:$X$46,2,0),IF(DF$3=TotalApuestas!DF35,DF$5,0)))</f>
        <v>0</v>
      </c>
      <c r="DG40">
        <f>IF($B40=0,0,IF(DG$3=TotalApuestas!DG35,DG$5,0))</f>
        <v>0</v>
      </c>
      <c r="DH40">
        <f>IF($B40=0,0,IF(DH$3=TotalApuestas!DH35,DH$5,0))</f>
        <v>0</v>
      </c>
      <c r="DI40">
        <f>IF($B40=0,0,IF(AND(DG$3=TotalApuestas!DG35,Resultado!DH$3=TotalApuestas!DH35),Resultado!DI$5+VLOOKUP(DI$4&amp;"bonus",Aux!$W$1:$X$46,2,0),IF(DI$3=TotalApuestas!DI35,DI$5,0)))</f>
        <v>0</v>
      </c>
      <c r="DJ40">
        <f>IF($B40=0,0,IF(DJ$3=TotalApuestas!DJ35,DJ$5,0))</f>
        <v>0</v>
      </c>
      <c r="DK40">
        <f>IF($B40=0,0,IF(DK$3=TotalApuestas!DK35,DK$5,0))</f>
        <v>0</v>
      </c>
      <c r="DL40">
        <f>IF($B40=0,0,IF(AND(DJ$3=TotalApuestas!DJ35,Resultado!DK$3=TotalApuestas!DK35),Resultado!DL$5+VLOOKUP(DL$4&amp;"bonus",Aux!$W$1:$X$46,2,0),IF(DL$3=TotalApuestas!DL35,DL$5,0)))</f>
        <v>0</v>
      </c>
      <c r="DM40">
        <f>IF($B40=0,0,IF(DM$3=TotalApuestas!DM35,DM$5,0))</f>
        <v>0</v>
      </c>
      <c r="DN40">
        <f>IF($B40=0,0,IF(DN$3=TotalApuestas!DN35,DN$5,0))</f>
        <v>0</v>
      </c>
      <c r="DO40">
        <f>IF($B40=0,0,IF(AND(DM$3=TotalApuestas!DM35,Resultado!DN$3=TotalApuestas!DN35),Resultado!DO$5+VLOOKUP(DO$4&amp;"bonus",Aux!$W$1:$X$46,2,0),IF(DO$3=TotalApuestas!DO35,DO$5,0)))</f>
        <v>0</v>
      </c>
    </row>
    <row r="41" spans="2:119" x14ac:dyDescent="0.25">
      <c r="B41">
        <f>+TotalApuestas!B36</f>
        <v>0</v>
      </c>
      <c r="E41">
        <f>IF($B41=0,0,IF(E$3=TotalApuestas!E36,E$5,0))</f>
        <v>0</v>
      </c>
      <c r="F41">
        <f>IF($B41=0,0,IF(F$3=TotalApuestas!F36,F$5,0))</f>
        <v>0</v>
      </c>
      <c r="G41">
        <f>IF($B41=0,0,IF(AND(E$3=TotalApuestas!E36,Resultado!F$3=TotalApuestas!F36),Resultado!G$5+VLOOKUP(G$4&amp;"bonus",Aux!$W$1:$X$46,2,0),IF(G$3=TotalApuestas!G36,G$5,0)))</f>
        <v>0</v>
      </c>
      <c r="H41">
        <f>IF($B41=0,0,IF(H$3=TotalApuestas!H36,H$5,0))</f>
        <v>0</v>
      </c>
      <c r="I41">
        <f>IF($B41=0,0,IF(I$3=TotalApuestas!I36,I$5,0))</f>
        <v>0</v>
      </c>
      <c r="J41">
        <f>IF($B41=0,0,IF(AND(H$3=TotalApuestas!H36,Resultado!I$3=TotalApuestas!I36),Resultado!J$5+VLOOKUP(J$4&amp;"bonus",Aux!$W$1:$X$46,2,0),IF(J$3=TotalApuestas!J36,J$5,0)))</f>
        <v>0</v>
      </c>
      <c r="K41">
        <f>IF($B41=0,0,IF(K$3=TotalApuestas!K36,K$5,0))</f>
        <v>0</v>
      </c>
      <c r="L41">
        <f>IF($B41=0,0,IF(L$3=TotalApuestas!L36,L$5,0))</f>
        <v>0</v>
      </c>
      <c r="M41">
        <f>IF($B41=0,0,IF(AND(K$3=TotalApuestas!K36,Resultado!L$3=TotalApuestas!L36),Resultado!M$5+VLOOKUP(M$4&amp;"bonus",Aux!$W$1:$X$46,2,0),IF(M$3=TotalApuestas!M36,M$5,0)))</f>
        <v>0</v>
      </c>
      <c r="N41">
        <f>IF($B41=0,0,IF(N$3=TotalApuestas!N36,N$5,0))</f>
        <v>0</v>
      </c>
      <c r="O41">
        <f>IF($B41=0,0,IF(O$3=TotalApuestas!O36,O$5,0))</f>
        <v>0</v>
      </c>
      <c r="P41">
        <f>IF($B41=0,0,IF(AND(N$3=TotalApuestas!N36,Resultado!O$3=TotalApuestas!O36),Resultado!P$5+VLOOKUP(P$4&amp;"bonus",Aux!$W$1:$X$46,2,0),IF(P$3=TotalApuestas!P36,P$5,0)))</f>
        <v>0</v>
      </c>
      <c r="Q41">
        <f>IF($B41=0,0,IF(Q$3=TotalApuestas!Q36,Q$5,0))</f>
        <v>0</v>
      </c>
      <c r="R41">
        <f>IF($B41=0,0,IF(R$3=TotalApuestas!R36,R$5,0))</f>
        <v>0</v>
      </c>
      <c r="S41">
        <f>IF($B41=0,0,IF(AND(Q$3=TotalApuestas!Q36,Resultado!R$3=TotalApuestas!R36),Resultado!S$5+VLOOKUP(S$4&amp;"bonus",Aux!$W$1:$X$46,2,0),IF(S$3=TotalApuestas!S36,S$5,0)))</f>
        <v>0</v>
      </c>
      <c r="T41">
        <f>IF($B41=0,0,IF(T$3=TotalApuestas!T36,T$5,0))</f>
        <v>0</v>
      </c>
      <c r="U41">
        <f>IF($B41=0,0,IF(U$3=TotalApuestas!U36,U$5,0))</f>
        <v>0</v>
      </c>
      <c r="V41">
        <f>IF($B41=0,0,IF(AND(T$3=TotalApuestas!T36,Resultado!U$3=TotalApuestas!U36),Resultado!V$5+VLOOKUP(V$4&amp;"bonus",Aux!$W$1:$X$46,2,0),IF(V$3=TotalApuestas!V36,V$5,0)))</f>
        <v>0</v>
      </c>
      <c r="W41">
        <f>IF($B41=0,0,IF(W$3=TotalApuestas!W36,W$5,0))</f>
        <v>0</v>
      </c>
      <c r="X41">
        <f>IF($B41=0,0,IF(X$3=TotalApuestas!X36,X$5,0))</f>
        <v>0</v>
      </c>
      <c r="Y41">
        <f>IF($B41=0,0,IF(AND(W$3=TotalApuestas!W36,Resultado!X$3=TotalApuestas!X36),Resultado!Y$5+VLOOKUP(Y$4&amp;"bonus",Aux!$W$1:$X$46,2,0),IF(Y$3=TotalApuestas!Y36,Y$5,0)))</f>
        <v>0</v>
      </c>
      <c r="Z41">
        <f>IF($B41=0,0,IF(Z$3=TotalApuestas!Z36,Z$5,0))</f>
        <v>0</v>
      </c>
      <c r="AA41">
        <f>IF($B41=0,0,IF(AA$3=TotalApuestas!AA36,AA$5,0))</f>
        <v>0</v>
      </c>
      <c r="AB41">
        <f>IF($B41=0,0,IF(AND(Z$3=TotalApuestas!Z36,Resultado!AA$3=TotalApuestas!AA36),Resultado!AB$5+VLOOKUP(AB$4&amp;"bonus",Aux!$W$1:$X$46,2,0),IF(AB$3=TotalApuestas!AB36,AB$5,0)))</f>
        <v>0</v>
      </c>
      <c r="AC41">
        <f>IF($B41=0,0,IF(AC$3=TotalApuestas!AC36,AC$5,0))</f>
        <v>0</v>
      </c>
      <c r="AD41">
        <f>IF($B41=0,0,IF(AD$3=TotalApuestas!AD36,AD$5,0))</f>
        <v>0</v>
      </c>
      <c r="AE41">
        <f>IF($B41=0,0,IF(AND(AC$3=TotalApuestas!AC36,Resultado!AD$3=TotalApuestas!AD36),Resultado!AE$5+VLOOKUP(AE$4&amp;"bonus",Aux!$W$1:$X$46,2,0),IF(AE$3=TotalApuestas!AE36,AE$5,0)))</f>
        <v>0</v>
      </c>
      <c r="AF41">
        <f>IF($B41=0,0,IF(AF$3=TotalApuestas!AF36,AF$5,0))</f>
        <v>0</v>
      </c>
      <c r="AG41">
        <f>IF($B41=0,0,IF(AG$3=TotalApuestas!AG36,AG$5,0))</f>
        <v>0</v>
      </c>
      <c r="AH41">
        <f>IF($B41=0,0,IF(AND(AF$3=TotalApuestas!AF36,Resultado!AG$3=TotalApuestas!AG36),Resultado!AH$5+VLOOKUP(AH$4&amp;"bonus",Aux!$W$1:$X$46,2,0),IF(AH$3=TotalApuestas!AH36,AH$5,0)))</f>
        <v>0</v>
      </c>
      <c r="AI41">
        <f>IF($B41=0,0,IF(AI$3=TotalApuestas!AI36,AI$5,0))</f>
        <v>0</v>
      </c>
      <c r="AJ41">
        <f>IF($B41=0,0,IF(AJ$3=TotalApuestas!AJ36,AJ$5,0))</f>
        <v>0</v>
      </c>
      <c r="AK41">
        <f>IF($B41=0,0,IF(AND(AI$3=TotalApuestas!AI36,Resultado!AJ$3=TotalApuestas!AJ36),Resultado!AK$5+VLOOKUP(AK$4&amp;"bonus",Aux!$W$1:$X$46,2,0),IF(AK$3=TotalApuestas!AK36,AK$5,0)))</f>
        <v>0</v>
      </c>
      <c r="AL41">
        <f>IF($B41=0,0,IF(AL$3=TotalApuestas!AL36,AL$5,0))</f>
        <v>0</v>
      </c>
      <c r="AM41">
        <f>IF($B41=0,0,IF(AM$3=TotalApuestas!AM36,AM$5,0))</f>
        <v>0</v>
      </c>
      <c r="AN41">
        <f>IF($B41=0,0,IF(AND(AL$3=TotalApuestas!AL36,Resultado!AM$3=TotalApuestas!AM36),Resultado!AN$5+VLOOKUP(AN$4&amp;"bonus",Aux!$W$1:$X$46,2,0),IF(AN$3=TotalApuestas!AN36,AN$5,0)))</f>
        <v>0</v>
      </c>
      <c r="AO41">
        <f>IF($B41=0,0,IF(AO$3=TotalApuestas!AO36,AO$5,0))</f>
        <v>0</v>
      </c>
      <c r="AP41">
        <f>IF($B41=0,0,IF(AP$3=TotalApuestas!AP36,AP$5,0))</f>
        <v>0</v>
      </c>
      <c r="AQ41">
        <f>IF($B41=0,0,IF(AND(AO$3=TotalApuestas!AO36,Resultado!AP$3=TotalApuestas!AP36),Resultado!AQ$5+VLOOKUP(AQ$4&amp;"bonus",Aux!$W$1:$X$46,2,0),IF(AQ$3=TotalApuestas!AQ36,AQ$5,0)))</f>
        <v>0</v>
      </c>
      <c r="AR41">
        <f>IF($B41=0,0,IF(AR$3=TotalApuestas!AR36,AR$5,0))</f>
        <v>0</v>
      </c>
      <c r="AS41">
        <f>IF($B41=0,0,IF(AS$3=TotalApuestas!AS36,AS$5,0))</f>
        <v>0</v>
      </c>
      <c r="AT41">
        <f>IF($B41=0,0,IF(AND(AR$3=TotalApuestas!AR36,Resultado!AS$3=TotalApuestas!AS36),Resultado!AT$5+VLOOKUP(AT$4&amp;"bonus",Aux!$W$1:$X$46,2,0),IF(AT$3=TotalApuestas!AT36,AT$5,0)))</f>
        <v>0</v>
      </c>
      <c r="AU41">
        <f>IF($B41=0,0,IF(AU$3=TotalApuestas!AU36,AU$5,0))</f>
        <v>0</v>
      </c>
      <c r="AV41">
        <f>IF($B41=0,0,IF(AV$3=TotalApuestas!AV36,AV$5,0))</f>
        <v>0</v>
      </c>
      <c r="AW41">
        <f>IF($B41=0,0,IF(AND(AU$3=TotalApuestas!AU36,Resultado!AV$3=TotalApuestas!AV36),Resultado!AW$5+VLOOKUP(AW$4&amp;"bonus",Aux!$W$1:$X$46,2,0),IF(AW$3=TotalApuestas!AW36,AW$5,0)))</f>
        <v>0</v>
      </c>
      <c r="AX41">
        <f>IF($B41=0,0,IF(AX$3=TotalApuestas!AX36,AX$5,0))</f>
        <v>0</v>
      </c>
      <c r="AY41">
        <f>IF($B41=0,0,IF(AY$3=TotalApuestas!AY36,AY$5,0))</f>
        <v>0</v>
      </c>
      <c r="AZ41">
        <f>IF($B41=0,0,IF(AND(AX$3=TotalApuestas!AX36,Resultado!AY$3=TotalApuestas!AY36),Resultado!AZ$5+VLOOKUP(AZ$4&amp;"bonus",Aux!$W$1:$X$46,2,0),IF(AZ$3=TotalApuestas!AZ36,AZ$5,0)))</f>
        <v>0</v>
      </c>
      <c r="BA41">
        <f>IF($B41=0,0,IF(BA$3=TotalApuestas!BA36,BA$5,0))</f>
        <v>0</v>
      </c>
      <c r="BB41">
        <f>IF($B41=0,0,IF(BB$3=TotalApuestas!BB36,BB$5,0))</f>
        <v>0</v>
      </c>
      <c r="BC41">
        <f>IF($B41=0,0,IF(AND(BA$3=TotalApuestas!BA36,Resultado!BB$3=TotalApuestas!BB36),Resultado!BC$5+VLOOKUP(BC$4&amp;"bonus",Aux!$W$1:$X$46,2,0),IF(BC$3=TotalApuestas!BC36,BC$5,0)))</f>
        <v>0</v>
      </c>
      <c r="BD41">
        <f>IF($B41=0,0,IF(BD$3=TotalApuestas!BD36,BD$5,0))</f>
        <v>0</v>
      </c>
      <c r="BE41">
        <f>IF($B41=0,0,IF(BE$3=TotalApuestas!BE36,BE$5,0))</f>
        <v>0</v>
      </c>
      <c r="BF41">
        <f>IF($B41=0,0,IF(AND(BD$3=TotalApuestas!BD36,Resultado!BE$3=TotalApuestas!BE36),Resultado!BF$5+VLOOKUP(BF$4&amp;"bonus",Aux!$W$1:$X$46,2,0),IF(BF$3=TotalApuestas!BF36,BF$5,0)))</f>
        <v>0</v>
      </c>
      <c r="BG41">
        <f>IF($B41=0,0,IF(BG$3=TotalApuestas!BG36,BG$5,0))</f>
        <v>0</v>
      </c>
      <c r="BH41">
        <f>IF($B41=0,0,IF(BH$3=TotalApuestas!BH36,BH$5,0))</f>
        <v>0</v>
      </c>
      <c r="BI41">
        <f>IF($B41=0,0,IF(AND(BG$3=TotalApuestas!BG36,Resultado!BH$3=TotalApuestas!BH36),Resultado!BI$5+VLOOKUP(BI$4&amp;"bonus",Aux!$W$1:$X$46,2,0),IF(BI$3=TotalApuestas!BI36,BI$5,0)))</f>
        <v>0</v>
      </c>
      <c r="BJ41">
        <f>IF($B41=0,0,IF(BJ$3=TotalApuestas!BJ36,BJ$5,0))</f>
        <v>0</v>
      </c>
      <c r="BK41">
        <f>IF($B41=0,0,IF(BK$3=TotalApuestas!BK36,BK$5,0))</f>
        <v>0</v>
      </c>
      <c r="BL41">
        <f>IF($B41=0,0,IF(AND(BJ$3=TotalApuestas!BJ36,Resultado!BK$3=TotalApuestas!BK36),Resultado!BL$5+VLOOKUP(BL$4&amp;"bonus",Aux!$W$1:$X$46,2,0),IF(BL$3=TotalApuestas!BL36,BL$5,0)))</f>
        <v>0</v>
      </c>
      <c r="BM41">
        <f>IF($B41=0,0,IF(BM$3=TotalApuestas!BM36,BM$5,0))</f>
        <v>0</v>
      </c>
      <c r="BN41">
        <f>IF($B41=0,0,IF(BN$3=TotalApuestas!BN36,BN$5,0))</f>
        <v>0</v>
      </c>
      <c r="BO41">
        <f>IF($B41=0,0,IF(AND(BM$3=TotalApuestas!BM36,Resultado!BN$3=TotalApuestas!BN36),Resultado!BO$5+VLOOKUP(BO$4&amp;"bonus",Aux!$W$1:$X$46,2,0),IF(BO$3=TotalApuestas!BO36,BO$5,0)))</f>
        <v>0</v>
      </c>
      <c r="BP41">
        <f>IF($B41=0,0,IF(BP$3=TotalApuestas!BP36,BP$5,0))</f>
        <v>0</v>
      </c>
      <c r="BQ41">
        <f>IF($B41=0,0,IF(BQ$3=TotalApuestas!BQ36,BQ$5,0))</f>
        <v>0</v>
      </c>
      <c r="BR41">
        <f>IF($B41=0,0,IF(AND(BP$3=TotalApuestas!BP36,Resultado!BQ$3=TotalApuestas!BQ36),Resultado!BR$5+VLOOKUP(BR$4&amp;"bonus",Aux!$W$1:$X$46,2,0),IF(BR$3=TotalApuestas!BR36,BR$5,0)))</f>
        <v>0</v>
      </c>
      <c r="BS41">
        <f>IF($B41=0,0,IF(BS$3=TotalApuestas!BS36,BS$5,0))</f>
        <v>0</v>
      </c>
      <c r="BT41">
        <f>IF($B41=0,0,IF(BT$3=TotalApuestas!BT36,BT$5,0))</f>
        <v>0</v>
      </c>
      <c r="BU41">
        <f>IF($B41=0,0,IF(AND(BS$3=TotalApuestas!BS36,Resultado!BT$3=TotalApuestas!BT36),Resultado!BU$5+VLOOKUP(BU$4&amp;"bonus",Aux!$W$1:$X$46,2,0),IF(BU$3=TotalApuestas!BU36,BU$5,0)))</f>
        <v>0</v>
      </c>
      <c r="BV41">
        <f>IF($B41=0,0,IF(BV$3=TotalApuestas!BV36,BV$5,0))</f>
        <v>0</v>
      </c>
      <c r="BW41">
        <f>IF($B41=0,0,IF(BW$3=TotalApuestas!BW36,BW$5,0))</f>
        <v>0</v>
      </c>
      <c r="BX41">
        <f>IF($B41=0,0,IF(AND(BV$3=TotalApuestas!BV36,Resultado!BW$3=TotalApuestas!BW36),Resultado!BX$5+VLOOKUP(BX$4&amp;"bonus",Aux!$W$1:$X$46,2,0),IF(BX$3=TotalApuestas!BX36,BX$5,0)))</f>
        <v>0</v>
      </c>
      <c r="BY41">
        <f>IF($B41=0,0,IF(BY$3=TotalApuestas!BY36,BY$5,0))</f>
        <v>0</v>
      </c>
      <c r="BZ41">
        <f>IF($B41=0,0,IF(BZ$3=TotalApuestas!BZ36,BZ$5,0))</f>
        <v>0</v>
      </c>
      <c r="CA41">
        <f>IF($B41=0,0,IF(CA$3=TotalApuestas!CA36,CA$5,0))</f>
        <v>0</v>
      </c>
      <c r="CB41">
        <f>IF($B41=0,0,IF(CB$3=TotalApuestas!CB36,CB$5,0))</f>
        <v>0</v>
      </c>
      <c r="CC41">
        <f>IF($B41=0,0,IF(COUNTIF($CC$3:$CJ$3,TotalApuestas!CC36)=1,CC$5,0))</f>
        <v>0</v>
      </c>
      <c r="CD41">
        <f>IF($B41=0,0,IF(COUNTIF($CC$3:$CJ$3,TotalApuestas!CD36)=1,CD$5,0))</f>
        <v>0</v>
      </c>
      <c r="CE41">
        <f>IF($B41=0,0,IF(COUNTIF($CC$3:$CJ$3,TotalApuestas!CE36)=1,CE$5,0))</f>
        <v>0</v>
      </c>
      <c r="CF41">
        <f>IF($B41=0,0,IF(COUNTIF($CC$3:$CJ$3,TotalApuestas!CF36)=1,CF$5,0))</f>
        <v>0</v>
      </c>
      <c r="CG41">
        <f>IF($B41=0,0,IF(COUNTIF($CC$3:$CJ$3,TotalApuestas!CG36)=1,CG$5,0))</f>
        <v>0</v>
      </c>
      <c r="CH41">
        <f>IF($B41=0,0,IF(COUNTIF($CC$3:$CJ$3,TotalApuestas!CH36)=1,CH$5,0))</f>
        <v>0</v>
      </c>
      <c r="CI41">
        <f>IF($B41=0,0,IF(COUNTIF($CC$3:$CJ$3,TotalApuestas!CI36)=1,CI$5,0))</f>
        <v>0</v>
      </c>
      <c r="CJ41">
        <f>IF($B41=0,0,IF(COUNTIF($CC$3:$CJ$3,TotalApuestas!CJ36)=1,CJ$5,0))</f>
        <v>0</v>
      </c>
      <c r="CK41">
        <f>IF($B41=0,0,IF(COUNTIF($CK$3:$CN$3,TotalApuestas!CK36)=1,CK$5,0))</f>
        <v>0</v>
      </c>
      <c r="CL41">
        <f>IF($B41=0,0,IF(COUNTIF($CK$3:$CN$3,TotalApuestas!CL36)=1,CL$5,0))</f>
        <v>0</v>
      </c>
      <c r="CM41">
        <f>IF($B41=0,0,IF(COUNTIF($CK$3:$CN$3,TotalApuestas!CM36)=1,CM$5,0))</f>
        <v>0</v>
      </c>
      <c r="CN41">
        <f>IF($B41=0,0,IF(COUNTIF($CK$3:$CN$3,TotalApuestas!CN36)=1,CN$5,0))</f>
        <v>0</v>
      </c>
      <c r="CO41">
        <f>IF($B41=0,0,IF(COUNTIF($CO$3:$CP$3,TotalApuestas!CO36)=1,CO$5,0))</f>
        <v>0</v>
      </c>
      <c r="CP41">
        <f>IF($B41=0,0,IF(COUNTIF($CO$3:$CP$3,TotalApuestas!CP36)=1,CP$5,0))</f>
        <v>0</v>
      </c>
      <c r="CQ41">
        <f>IF($B41=0,0,IF(CQ$3=TotalApuestas!CQ36,CQ$5,0))</f>
        <v>0</v>
      </c>
      <c r="CR41">
        <f>IF($B41=0,0,IF(CR$3=TotalApuestas!CR36,CR$5,0))</f>
        <v>0</v>
      </c>
      <c r="CS41">
        <f>IF($B41=0,0,IF(CS$3=TotalApuestas!CS36,CS$5,0))</f>
        <v>0</v>
      </c>
      <c r="CT41">
        <f>IF($B41=0,0,IF(AND(CR$3=TotalApuestas!CR36,Resultado!CS$3=TotalApuestas!CS36),Resultado!CT$5+VLOOKUP(CT$4&amp;"bonus",Aux!$W$1:$X$46,2,0),IF(CT$3=TotalApuestas!CT36,CT$5,0)))</f>
        <v>0</v>
      </c>
      <c r="CU41">
        <f>IF($B41=0,0,IF(CU$3=TotalApuestas!CU36,CU$5,0))</f>
        <v>0</v>
      </c>
      <c r="CV41">
        <f>IF($B41=0,0,IF(CV$3=TotalApuestas!CV36,CV$5,0))</f>
        <v>0</v>
      </c>
      <c r="CW41">
        <f>IF($B41=0,0,IF(AND(CU$3=TotalApuestas!CU36,Resultado!CV$3=TotalApuestas!CV36),Resultado!CW$5+VLOOKUP(CW$4&amp;"bonus",Aux!$W$1:$X$46,2,0),IF(CW$3=TotalApuestas!CW36,CW$5,0)))</f>
        <v>0</v>
      </c>
      <c r="CX41">
        <f>IF($B41=0,0,IF(CX$3=TotalApuestas!CX36,CX$5,0))</f>
        <v>0</v>
      </c>
      <c r="CY41">
        <f>IF($B41=0,0,IF(CY$3=TotalApuestas!CY36,CY$5,0))</f>
        <v>0</v>
      </c>
      <c r="CZ41">
        <f>IF($B41=0,0,IF(AND(CX$3=TotalApuestas!CX36,Resultado!CY$3=TotalApuestas!CY36),Resultado!CZ$5+VLOOKUP(CZ$4&amp;"bonus",Aux!$W$1:$X$46,2,0),IF(CZ$3=TotalApuestas!CZ36,CZ$5,0)))</f>
        <v>0</v>
      </c>
      <c r="DA41">
        <f>IF($B41=0,0,IF(DA$3=TotalApuestas!DA36,DA$5,0))</f>
        <v>0</v>
      </c>
      <c r="DB41">
        <f>IF($B41=0,0,IF(DB$3=TotalApuestas!DB36,DB$5,0))</f>
        <v>0</v>
      </c>
      <c r="DC41">
        <f>IF($B41=0,0,IF(AND(DA$3=TotalApuestas!DA36,Resultado!DB$3=TotalApuestas!DB36),Resultado!DC$5+VLOOKUP(DC$4&amp;"bonus",Aux!$W$1:$X$46,2,0),IF(DC$3=TotalApuestas!DC36,DC$5,0)))</f>
        <v>0</v>
      </c>
      <c r="DD41">
        <f>IF($B41=0,0,IF(DD$3=TotalApuestas!DD36,DD$5,0))</f>
        <v>0</v>
      </c>
      <c r="DE41">
        <f>IF($B41=0,0,IF(DE$3=TotalApuestas!DE36,DE$5,0))</f>
        <v>0</v>
      </c>
      <c r="DF41">
        <f>IF($B41=0,0,IF(AND(DD$3=TotalApuestas!DD36,Resultado!DE$3=TotalApuestas!DE36),Resultado!DF$5+VLOOKUP(DF$4&amp;"bonus",Aux!$W$1:$X$46,2,0),IF(DF$3=TotalApuestas!DF36,DF$5,0)))</f>
        <v>0</v>
      </c>
      <c r="DG41">
        <f>IF($B41=0,0,IF(DG$3=TotalApuestas!DG36,DG$5,0))</f>
        <v>0</v>
      </c>
      <c r="DH41">
        <f>IF($B41=0,0,IF(DH$3=TotalApuestas!DH36,DH$5,0))</f>
        <v>0</v>
      </c>
      <c r="DI41">
        <f>IF($B41=0,0,IF(AND(DG$3=TotalApuestas!DG36,Resultado!DH$3=TotalApuestas!DH36),Resultado!DI$5+VLOOKUP(DI$4&amp;"bonus",Aux!$W$1:$X$46,2,0),IF(DI$3=TotalApuestas!DI36,DI$5,0)))</f>
        <v>0</v>
      </c>
      <c r="DJ41">
        <f>IF($B41=0,0,IF(DJ$3=TotalApuestas!DJ36,DJ$5,0))</f>
        <v>0</v>
      </c>
      <c r="DK41">
        <f>IF($B41=0,0,IF(DK$3=TotalApuestas!DK36,DK$5,0))</f>
        <v>0</v>
      </c>
      <c r="DL41">
        <f>IF($B41=0,0,IF(AND(DJ$3=TotalApuestas!DJ36,Resultado!DK$3=TotalApuestas!DK36),Resultado!DL$5+VLOOKUP(DL$4&amp;"bonus",Aux!$W$1:$X$46,2,0),IF(DL$3=TotalApuestas!DL36,DL$5,0)))</f>
        <v>0</v>
      </c>
      <c r="DM41">
        <f>IF($B41=0,0,IF(DM$3=TotalApuestas!DM36,DM$5,0))</f>
        <v>0</v>
      </c>
      <c r="DN41">
        <f>IF($B41=0,0,IF(DN$3=TotalApuestas!DN36,DN$5,0))</f>
        <v>0</v>
      </c>
      <c r="DO41">
        <f>IF($B41=0,0,IF(AND(DM$3=TotalApuestas!DM36,Resultado!DN$3=TotalApuestas!DN36),Resultado!DO$5+VLOOKUP(DO$4&amp;"bonus",Aux!$W$1:$X$46,2,0),IF(DO$3=TotalApuestas!DO36,DO$5,0)))</f>
        <v>0</v>
      </c>
    </row>
    <row r="42" spans="2:119" x14ac:dyDescent="0.25">
      <c r="B42">
        <f>+TotalApuestas!B37</f>
        <v>0</v>
      </c>
      <c r="E42">
        <f>IF($B42=0,0,IF(E$3=TotalApuestas!E37,E$5,0))</f>
        <v>0</v>
      </c>
      <c r="F42">
        <f>IF($B42=0,0,IF(F$3=TotalApuestas!F37,F$5,0))</f>
        <v>0</v>
      </c>
      <c r="G42">
        <f>IF($B42=0,0,IF(AND(E$3=TotalApuestas!E37,Resultado!F$3=TotalApuestas!F37),Resultado!G$5+VLOOKUP(G$4&amp;"bonus",Aux!$W$1:$X$46,2,0),IF(G$3=TotalApuestas!G37,G$5,0)))</f>
        <v>0</v>
      </c>
      <c r="H42">
        <f>IF($B42=0,0,IF(H$3=TotalApuestas!H37,H$5,0))</f>
        <v>0</v>
      </c>
      <c r="I42">
        <f>IF($B42=0,0,IF(I$3=TotalApuestas!I37,I$5,0))</f>
        <v>0</v>
      </c>
      <c r="J42">
        <f>IF($B42=0,0,IF(AND(H$3=TotalApuestas!H37,Resultado!I$3=TotalApuestas!I37),Resultado!J$5+VLOOKUP(J$4&amp;"bonus",Aux!$W$1:$X$46,2,0),IF(J$3=TotalApuestas!J37,J$5,0)))</f>
        <v>0</v>
      </c>
      <c r="K42">
        <f>IF($B42=0,0,IF(K$3=TotalApuestas!K37,K$5,0))</f>
        <v>0</v>
      </c>
      <c r="L42">
        <f>IF($B42=0,0,IF(L$3=TotalApuestas!L37,L$5,0))</f>
        <v>0</v>
      </c>
      <c r="M42">
        <f>IF($B42=0,0,IF(AND(K$3=TotalApuestas!K37,Resultado!L$3=TotalApuestas!L37),Resultado!M$5+VLOOKUP(M$4&amp;"bonus",Aux!$W$1:$X$46,2,0),IF(M$3=TotalApuestas!M37,M$5,0)))</f>
        <v>0</v>
      </c>
      <c r="N42">
        <f>IF($B42=0,0,IF(N$3=TotalApuestas!N37,N$5,0))</f>
        <v>0</v>
      </c>
      <c r="O42">
        <f>IF($B42=0,0,IF(O$3=TotalApuestas!O37,O$5,0))</f>
        <v>0</v>
      </c>
      <c r="P42">
        <f>IF($B42=0,0,IF(AND(N$3=TotalApuestas!N37,Resultado!O$3=TotalApuestas!O37),Resultado!P$5+VLOOKUP(P$4&amp;"bonus",Aux!$W$1:$X$46,2,0),IF(P$3=TotalApuestas!P37,P$5,0)))</f>
        <v>0</v>
      </c>
      <c r="Q42">
        <f>IF($B42=0,0,IF(Q$3=TotalApuestas!Q37,Q$5,0))</f>
        <v>0</v>
      </c>
      <c r="R42">
        <f>IF($B42=0,0,IF(R$3=TotalApuestas!R37,R$5,0))</f>
        <v>0</v>
      </c>
      <c r="S42">
        <f>IF($B42=0,0,IF(AND(Q$3=TotalApuestas!Q37,Resultado!R$3=TotalApuestas!R37),Resultado!S$5+VLOOKUP(S$4&amp;"bonus",Aux!$W$1:$X$46,2,0),IF(S$3=TotalApuestas!S37,S$5,0)))</f>
        <v>0</v>
      </c>
      <c r="T42">
        <f>IF($B42=0,0,IF(T$3=TotalApuestas!T37,T$5,0))</f>
        <v>0</v>
      </c>
      <c r="U42">
        <f>IF($B42=0,0,IF(U$3=TotalApuestas!U37,U$5,0))</f>
        <v>0</v>
      </c>
      <c r="V42">
        <f>IF($B42=0,0,IF(AND(T$3=TotalApuestas!T37,Resultado!U$3=TotalApuestas!U37),Resultado!V$5+VLOOKUP(V$4&amp;"bonus",Aux!$W$1:$X$46,2,0),IF(V$3=TotalApuestas!V37,V$5,0)))</f>
        <v>0</v>
      </c>
      <c r="W42">
        <f>IF($B42=0,0,IF(W$3=TotalApuestas!W37,W$5,0))</f>
        <v>0</v>
      </c>
      <c r="X42">
        <f>IF($B42=0,0,IF(X$3=TotalApuestas!X37,X$5,0))</f>
        <v>0</v>
      </c>
      <c r="Y42">
        <f>IF($B42=0,0,IF(AND(W$3=TotalApuestas!W37,Resultado!X$3=TotalApuestas!X37),Resultado!Y$5+VLOOKUP(Y$4&amp;"bonus",Aux!$W$1:$X$46,2,0),IF(Y$3=TotalApuestas!Y37,Y$5,0)))</f>
        <v>0</v>
      </c>
      <c r="Z42">
        <f>IF($B42=0,0,IF(Z$3=TotalApuestas!Z37,Z$5,0))</f>
        <v>0</v>
      </c>
      <c r="AA42">
        <f>IF($B42=0,0,IF(AA$3=TotalApuestas!AA37,AA$5,0))</f>
        <v>0</v>
      </c>
      <c r="AB42">
        <f>IF($B42=0,0,IF(AND(Z$3=TotalApuestas!Z37,Resultado!AA$3=TotalApuestas!AA37),Resultado!AB$5+VLOOKUP(AB$4&amp;"bonus",Aux!$W$1:$X$46,2,0),IF(AB$3=TotalApuestas!AB37,AB$5,0)))</f>
        <v>0</v>
      </c>
      <c r="AC42">
        <f>IF($B42=0,0,IF(AC$3=TotalApuestas!AC37,AC$5,0))</f>
        <v>0</v>
      </c>
      <c r="AD42">
        <f>IF($B42=0,0,IF(AD$3=TotalApuestas!AD37,AD$5,0))</f>
        <v>0</v>
      </c>
      <c r="AE42">
        <f>IF($B42=0,0,IF(AND(AC$3=TotalApuestas!AC37,Resultado!AD$3=TotalApuestas!AD37),Resultado!AE$5+VLOOKUP(AE$4&amp;"bonus",Aux!$W$1:$X$46,2,0),IF(AE$3=TotalApuestas!AE37,AE$5,0)))</f>
        <v>0</v>
      </c>
      <c r="AF42">
        <f>IF($B42=0,0,IF(AF$3=TotalApuestas!AF37,AF$5,0))</f>
        <v>0</v>
      </c>
      <c r="AG42">
        <f>IF($B42=0,0,IF(AG$3=TotalApuestas!AG37,AG$5,0))</f>
        <v>0</v>
      </c>
      <c r="AH42">
        <f>IF($B42=0,0,IF(AND(AF$3=TotalApuestas!AF37,Resultado!AG$3=TotalApuestas!AG37),Resultado!AH$5+VLOOKUP(AH$4&amp;"bonus",Aux!$W$1:$X$46,2,0),IF(AH$3=TotalApuestas!AH37,AH$5,0)))</f>
        <v>0</v>
      </c>
      <c r="AI42">
        <f>IF($B42=0,0,IF(AI$3=TotalApuestas!AI37,AI$5,0))</f>
        <v>0</v>
      </c>
      <c r="AJ42">
        <f>IF($B42=0,0,IF(AJ$3=TotalApuestas!AJ37,AJ$5,0))</f>
        <v>0</v>
      </c>
      <c r="AK42">
        <f>IF($B42=0,0,IF(AND(AI$3=TotalApuestas!AI37,Resultado!AJ$3=TotalApuestas!AJ37),Resultado!AK$5+VLOOKUP(AK$4&amp;"bonus",Aux!$W$1:$X$46,2,0),IF(AK$3=TotalApuestas!AK37,AK$5,0)))</f>
        <v>0</v>
      </c>
      <c r="AL42">
        <f>IF($B42=0,0,IF(AL$3=TotalApuestas!AL37,AL$5,0))</f>
        <v>0</v>
      </c>
      <c r="AM42">
        <f>IF($B42=0,0,IF(AM$3=TotalApuestas!AM37,AM$5,0))</f>
        <v>0</v>
      </c>
      <c r="AN42">
        <f>IF($B42=0,0,IF(AND(AL$3=TotalApuestas!AL37,Resultado!AM$3=TotalApuestas!AM37),Resultado!AN$5+VLOOKUP(AN$4&amp;"bonus",Aux!$W$1:$X$46,2,0),IF(AN$3=TotalApuestas!AN37,AN$5,0)))</f>
        <v>0</v>
      </c>
      <c r="AO42">
        <f>IF($B42=0,0,IF(AO$3=TotalApuestas!AO37,AO$5,0))</f>
        <v>0</v>
      </c>
      <c r="AP42">
        <f>IF($B42=0,0,IF(AP$3=TotalApuestas!AP37,AP$5,0))</f>
        <v>0</v>
      </c>
      <c r="AQ42">
        <f>IF($B42=0,0,IF(AND(AO$3=TotalApuestas!AO37,Resultado!AP$3=TotalApuestas!AP37),Resultado!AQ$5+VLOOKUP(AQ$4&amp;"bonus",Aux!$W$1:$X$46,2,0),IF(AQ$3=TotalApuestas!AQ37,AQ$5,0)))</f>
        <v>0</v>
      </c>
      <c r="AR42">
        <f>IF($B42=0,0,IF(AR$3=TotalApuestas!AR37,AR$5,0))</f>
        <v>0</v>
      </c>
      <c r="AS42">
        <f>IF($B42=0,0,IF(AS$3=TotalApuestas!AS37,AS$5,0))</f>
        <v>0</v>
      </c>
      <c r="AT42">
        <f>IF($B42=0,0,IF(AND(AR$3=TotalApuestas!AR37,Resultado!AS$3=TotalApuestas!AS37),Resultado!AT$5+VLOOKUP(AT$4&amp;"bonus",Aux!$W$1:$X$46,2,0),IF(AT$3=TotalApuestas!AT37,AT$5,0)))</f>
        <v>0</v>
      </c>
      <c r="AU42">
        <f>IF($B42=0,0,IF(AU$3=TotalApuestas!AU37,AU$5,0))</f>
        <v>0</v>
      </c>
      <c r="AV42">
        <f>IF($B42=0,0,IF(AV$3=TotalApuestas!AV37,AV$5,0))</f>
        <v>0</v>
      </c>
      <c r="AW42">
        <f>IF($B42=0,0,IF(AND(AU$3=TotalApuestas!AU37,Resultado!AV$3=TotalApuestas!AV37),Resultado!AW$5+VLOOKUP(AW$4&amp;"bonus",Aux!$W$1:$X$46,2,0),IF(AW$3=TotalApuestas!AW37,AW$5,0)))</f>
        <v>0</v>
      </c>
      <c r="AX42">
        <f>IF($B42=0,0,IF(AX$3=TotalApuestas!AX37,AX$5,0))</f>
        <v>0</v>
      </c>
      <c r="AY42">
        <f>IF($B42=0,0,IF(AY$3=TotalApuestas!AY37,AY$5,0))</f>
        <v>0</v>
      </c>
      <c r="AZ42">
        <f>IF($B42=0,0,IF(AND(AX$3=TotalApuestas!AX37,Resultado!AY$3=TotalApuestas!AY37),Resultado!AZ$5+VLOOKUP(AZ$4&amp;"bonus",Aux!$W$1:$X$46,2,0),IF(AZ$3=TotalApuestas!AZ37,AZ$5,0)))</f>
        <v>0</v>
      </c>
      <c r="BA42">
        <f>IF($B42=0,0,IF(BA$3=TotalApuestas!BA37,BA$5,0))</f>
        <v>0</v>
      </c>
      <c r="BB42">
        <f>IF($B42=0,0,IF(BB$3=TotalApuestas!BB37,BB$5,0))</f>
        <v>0</v>
      </c>
      <c r="BC42">
        <f>IF($B42=0,0,IF(AND(BA$3=TotalApuestas!BA37,Resultado!BB$3=TotalApuestas!BB37),Resultado!BC$5+VLOOKUP(BC$4&amp;"bonus",Aux!$W$1:$X$46,2,0),IF(BC$3=TotalApuestas!BC37,BC$5,0)))</f>
        <v>0</v>
      </c>
      <c r="BD42">
        <f>IF($B42=0,0,IF(BD$3=TotalApuestas!BD37,BD$5,0))</f>
        <v>0</v>
      </c>
      <c r="BE42">
        <f>IF($B42=0,0,IF(BE$3=TotalApuestas!BE37,BE$5,0))</f>
        <v>0</v>
      </c>
      <c r="BF42">
        <f>IF($B42=0,0,IF(AND(BD$3=TotalApuestas!BD37,Resultado!BE$3=TotalApuestas!BE37),Resultado!BF$5+VLOOKUP(BF$4&amp;"bonus",Aux!$W$1:$X$46,2,0),IF(BF$3=TotalApuestas!BF37,BF$5,0)))</f>
        <v>0</v>
      </c>
      <c r="BG42">
        <f>IF($B42=0,0,IF(BG$3=TotalApuestas!BG37,BG$5,0))</f>
        <v>0</v>
      </c>
      <c r="BH42">
        <f>IF($B42=0,0,IF(BH$3=TotalApuestas!BH37,BH$5,0))</f>
        <v>0</v>
      </c>
      <c r="BI42">
        <f>IF($B42=0,0,IF(AND(BG$3=TotalApuestas!BG37,Resultado!BH$3=TotalApuestas!BH37),Resultado!BI$5+VLOOKUP(BI$4&amp;"bonus",Aux!$W$1:$X$46,2,0),IF(BI$3=TotalApuestas!BI37,BI$5,0)))</f>
        <v>0</v>
      </c>
      <c r="BJ42">
        <f>IF($B42=0,0,IF(BJ$3=TotalApuestas!BJ37,BJ$5,0))</f>
        <v>0</v>
      </c>
      <c r="BK42">
        <f>IF($B42=0,0,IF(BK$3=TotalApuestas!BK37,BK$5,0))</f>
        <v>0</v>
      </c>
      <c r="BL42">
        <f>IF($B42=0,0,IF(AND(BJ$3=TotalApuestas!BJ37,Resultado!BK$3=TotalApuestas!BK37),Resultado!BL$5+VLOOKUP(BL$4&amp;"bonus",Aux!$W$1:$X$46,2,0),IF(BL$3=TotalApuestas!BL37,BL$5,0)))</f>
        <v>0</v>
      </c>
      <c r="BM42">
        <f>IF($B42=0,0,IF(BM$3=TotalApuestas!BM37,BM$5,0))</f>
        <v>0</v>
      </c>
      <c r="BN42">
        <f>IF($B42=0,0,IF(BN$3=TotalApuestas!BN37,BN$5,0))</f>
        <v>0</v>
      </c>
      <c r="BO42">
        <f>IF($B42=0,0,IF(AND(BM$3=TotalApuestas!BM37,Resultado!BN$3=TotalApuestas!BN37),Resultado!BO$5+VLOOKUP(BO$4&amp;"bonus",Aux!$W$1:$X$46,2,0),IF(BO$3=TotalApuestas!BO37,BO$5,0)))</f>
        <v>0</v>
      </c>
      <c r="BP42">
        <f>IF($B42=0,0,IF(BP$3=TotalApuestas!BP37,BP$5,0))</f>
        <v>0</v>
      </c>
      <c r="BQ42">
        <f>IF($B42=0,0,IF(BQ$3=TotalApuestas!BQ37,BQ$5,0))</f>
        <v>0</v>
      </c>
      <c r="BR42">
        <f>IF($B42=0,0,IF(AND(BP$3=TotalApuestas!BP37,Resultado!BQ$3=TotalApuestas!BQ37),Resultado!BR$5+VLOOKUP(BR$4&amp;"bonus",Aux!$W$1:$X$46,2,0),IF(BR$3=TotalApuestas!BR37,BR$5,0)))</f>
        <v>0</v>
      </c>
      <c r="BS42">
        <f>IF($B42=0,0,IF(BS$3=TotalApuestas!BS37,BS$5,0))</f>
        <v>0</v>
      </c>
      <c r="BT42">
        <f>IF($B42=0,0,IF(BT$3=TotalApuestas!BT37,BT$5,0))</f>
        <v>0</v>
      </c>
      <c r="BU42">
        <f>IF($B42=0,0,IF(AND(BS$3=TotalApuestas!BS37,Resultado!BT$3=TotalApuestas!BT37),Resultado!BU$5+VLOOKUP(BU$4&amp;"bonus",Aux!$W$1:$X$46,2,0),IF(BU$3=TotalApuestas!BU37,BU$5,0)))</f>
        <v>0</v>
      </c>
      <c r="BV42">
        <f>IF($B42=0,0,IF(BV$3=TotalApuestas!BV37,BV$5,0))</f>
        <v>0</v>
      </c>
      <c r="BW42">
        <f>IF($B42=0,0,IF(BW$3=TotalApuestas!BW37,BW$5,0))</f>
        <v>0</v>
      </c>
      <c r="BX42">
        <f>IF($B42=0,0,IF(AND(BV$3=TotalApuestas!BV37,Resultado!BW$3=TotalApuestas!BW37),Resultado!BX$5+VLOOKUP(BX$4&amp;"bonus",Aux!$W$1:$X$46,2,0),IF(BX$3=TotalApuestas!BX37,BX$5,0)))</f>
        <v>0</v>
      </c>
      <c r="BY42">
        <f>IF($B42=0,0,IF(BY$3=TotalApuestas!BY37,BY$5,0))</f>
        <v>0</v>
      </c>
      <c r="BZ42">
        <f>IF($B42=0,0,IF(BZ$3=TotalApuestas!BZ37,BZ$5,0))</f>
        <v>0</v>
      </c>
      <c r="CA42">
        <f>IF($B42=0,0,IF(CA$3=TotalApuestas!CA37,CA$5,0))</f>
        <v>0</v>
      </c>
      <c r="CB42">
        <f>IF($B42=0,0,IF(CB$3=TotalApuestas!CB37,CB$5,0))</f>
        <v>0</v>
      </c>
      <c r="CC42">
        <f>IF($B42=0,0,IF(COUNTIF($CC$3:$CJ$3,TotalApuestas!CC37)=1,CC$5,0))</f>
        <v>0</v>
      </c>
      <c r="CD42">
        <f>IF($B42=0,0,IF(COUNTIF($CC$3:$CJ$3,TotalApuestas!CD37)=1,CD$5,0))</f>
        <v>0</v>
      </c>
      <c r="CE42">
        <f>IF($B42=0,0,IF(COUNTIF($CC$3:$CJ$3,TotalApuestas!CE37)=1,CE$5,0))</f>
        <v>0</v>
      </c>
      <c r="CF42">
        <f>IF($B42=0,0,IF(COUNTIF($CC$3:$CJ$3,TotalApuestas!CF37)=1,CF$5,0))</f>
        <v>0</v>
      </c>
      <c r="CG42">
        <f>IF($B42=0,0,IF(COUNTIF($CC$3:$CJ$3,TotalApuestas!CG37)=1,CG$5,0))</f>
        <v>0</v>
      </c>
      <c r="CH42">
        <f>IF($B42=0,0,IF(COUNTIF($CC$3:$CJ$3,TotalApuestas!CH37)=1,CH$5,0))</f>
        <v>0</v>
      </c>
      <c r="CI42">
        <f>IF($B42=0,0,IF(COUNTIF($CC$3:$CJ$3,TotalApuestas!CI37)=1,CI$5,0))</f>
        <v>0</v>
      </c>
      <c r="CJ42">
        <f>IF($B42=0,0,IF(COUNTIF($CC$3:$CJ$3,TotalApuestas!CJ37)=1,CJ$5,0))</f>
        <v>0</v>
      </c>
      <c r="CK42">
        <f>IF($B42=0,0,IF(COUNTIF($CK$3:$CN$3,TotalApuestas!CK37)=1,CK$5,0))</f>
        <v>0</v>
      </c>
      <c r="CL42">
        <f>IF($B42=0,0,IF(COUNTIF($CK$3:$CN$3,TotalApuestas!CL37)=1,CL$5,0))</f>
        <v>0</v>
      </c>
      <c r="CM42">
        <f>IF($B42=0,0,IF(COUNTIF($CK$3:$CN$3,TotalApuestas!CM37)=1,CM$5,0))</f>
        <v>0</v>
      </c>
      <c r="CN42">
        <f>IF($B42=0,0,IF(COUNTIF($CK$3:$CN$3,TotalApuestas!CN37)=1,CN$5,0))</f>
        <v>0</v>
      </c>
      <c r="CO42">
        <f>IF($B42=0,0,IF(COUNTIF($CO$3:$CP$3,TotalApuestas!CO37)=1,CO$5,0))</f>
        <v>0</v>
      </c>
      <c r="CP42">
        <f>IF($B42=0,0,IF(COUNTIF($CO$3:$CP$3,TotalApuestas!CP37)=1,CP$5,0))</f>
        <v>0</v>
      </c>
      <c r="CQ42">
        <f>IF($B42=0,0,IF(CQ$3=TotalApuestas!CQ37,CQ$5,0))</f>
        <v>0</v>
      </c>
      <c r="CR42">
        <f>IF($B42=0,0,IF(CR$3=TotalApuestas!CR37,CR$5,0))</f>
        <v>0</v>
      </c>
      <c r="CS42">
        <f>IF($B42=0,0,IF(CS$3=TotalApuestas!CS37,CS$5,0))</f>
        <v>0</v>
      </c>
      <c r="CT42">
        <f>IF($B42=0,0,IF(AND(CR$3=TotalApuestas!CR37,Resultado!CS$3=TotalApuestas!CS37),Resultado!CT$5+VLOOKUP(CT$4&amp;"bonus",Aux!$W$1:$X$46,2,0),IF(CT$3=TotalApuestas!CT37,CT$5,0)))</f>
        <v>0</v>
      </c>
      <c r="CU42">
        <f>IF($B42=0,0,IF(CU$3=TotalApuestas!CU37,CU$5,0))</f>
        <v>0</v>
      </c>
      <c r="CV42">
        <f>IF($B42=0,0,IF(CV$3=TotalApuestas!CV37,CV$5,0))</f>
        <v>0</v>
      </c>
      <c r="CW42">
        <f>IF($B42=0,0,IF(AND(CU$3=TotalApuestas!CU37,Resultado!CV$3=TotalApuestas!CV37),Resultado!CW$5+VLOOKUP(CW$4&amp;"bonus",Aux!$W$1:$X$46,2,0),IF(CW$3=TotalApuestas!CW37,CW$5,0)))</f>
        <v>0</v>
      </c>
      <c r="CX42">
        <f>IF($B42=0,0,IF(CX$3=TotalApuestas!CX37,CX$5,0))</f>
        <v>0</v>
      </c>
      <c r="CY42">
        <f>IF($B42=0,0,IF(CY$3=TotalApuestas!CY37,CY$5,0))</f>
        <v>0</v>
      </c>
      <c r="CZ42">
        <f>IF($B42=0,0,IF(AND(CX$3=TotalApuestas!CX37,Resultado!CY$3=TotalApuestas!CY37),Resultado!CZ$5+VLOOKUP(CZ$4&amp;"bonus",Aux!$W$1:$X$46,2,0),IF(CZ$3=TotalApuestas!CZ37,CZ$5,0)))</f>
        <v>0</v>
      </c>
      <c r="DA42">
        <f>IF($B42=0,0,IF(DA$3=TotalApuestas!DA37,DA$5,0))</f>
        <v>0</v>
      </c>
      <c r="DB42">
        <f>IF($B42=0,0,IF(DB$3=TotalApuestas!DB37,DB$5,0))</f>
        <v>0</v>
      </c>
      <c r="DC42">
        <f>IF($B42=0,0,IF(AND(DA$3=TotalApuestas!DA37,Resultado!DB$3=TotalApuestas!DB37),Resultado!DC$5+VLOOKUP(DC$4&amp;"bonus",Aux!$W$1:$X$46,2,0),IF(DC$3=TotalApuestas!DC37,DC$5,0)))</f>
        <v>0</v>
      </c>
      <c r="DD42">
        <f>IF($B42=0,0,IF(DD$3=TotalApuestas!DD37,DD$5,0))</f>
        <v>0</v>
      </c>
      <c r="DE42">
        <f>IF($B42=0,0,IF(DE$3=TotalApuestas!DE37,DE$5,0))</f>
        <v>0</v>
      </c>
      <c r="DF42">
        <f>IF($B42=0,0,IF(AND(DD$3=TotalApuestas!DD37,Resultado!DE$3=TotalApuestas!DE37),Resultado!DF$5+VLOOKUP(DF$4&amp;"bonus",Aux!$W$1:$X$46,2,0),IF(DF$3=TotalApuestas!DF37,DF$5,0)))</f>
        <v>0</v>
      </c>
      <c r="DG42">
        <f>IF($B42=0,0,IF(DG$3=TotalApuestas!DG37,DG$5,0))</f>
        <v>0</v>
      </c>
      <c r="DH42">
        <f>IF($B42=0,0,IF(DH$3=TotalApuestas!DH37,DH$5,0))</f>
        <v>0</v>
      </c>
      <c r="DI42">
        <f>IF($B42=0,0,IF(AND(DG$3=TotalApuestas!DG37,Resultado!DH$3=TotalApuestas!DH37),Resultado!DI$5+VLOOKUP(DI$4&amp;"bonus",Aux!$W$1:$X$46,2,0),IF(DI$3=TotalApuestas!DI37,DI$5,0)))</f>
        <v>0</v>
      </c>
      <c r="DJ42">
        <f>IF($B42=0,0,IF(DJ$3=TotalApuestas!DJ37,DJ$5,0))</f>
        <v>0</v>
      </c>
      <c r="DK42">
        <f>IF($B42=0,0,IF(DK$3=TotalApuestas!DK37,DK$5,0))</f>
        <v>0</v>
      </c>
      <c r="DL42">
        <f>IF($B42=0,0,IF(AND(DJ$3=TotalApuestas!DJ37,Resultado!DK$3=TotalApuestas!DK37),Resultado!DL$5+VLOOKUP(DL$4&amp;"bonus",Aux!$W$1:$X$46,2,0),IF(DL$3=TotalApuestas!DL37,DL$5,0)))</f>
        <v>0</v>
      </c>
      <c r="DM42">
        <f>IF($B42=0,0,IF(DM$3=TotalApuestas!DM37,DM$5,0))</f>
        <v>0</v>
      </c>
      <c r="DN42">
        <f>IF($B42=0,0,IF(DN$3=TotalApuestas!DN37,DN$5,0))</f>
        <v>0</v>
      </c>
      <c r="DO42">
        <f>IF($B42=0,0,IF(AND(DM$3=TotalApuestas!DM37,Resultado!DN$3=TotalApuestas!DN37),Resultado!DO$5+VLOOKUP(DO$4&amp;"bonus",Aux!$W$1:$X$46,2,0),IF(DO$3=TotalApuestas!DO37,DO$5,0)))</f>
        <v>0</v>
      </c>
    </row>
    <row r="43" spans="2:119" x14ac:dyDescent="0.25">
      <c r="B43">
        <f>+TotalApuestas!B38</f>
        <v>0</v>
      </c>
      <c r="E43">
        <f>IF($B43=0,0,IF(E$3=TotalApuestas!E38,E$5,0))</f>
        <v>0</v>
      </c>
      <c r="F43">
        <f>IF($B43=0,0,IF(F$3=TotalApuestas!F38,F$5,0))</f>
        <v>0</v>
      </c>
      <c r="G43">
        <f>IF($B43=0,0,IF(AND(E$3=TotalApuestas!E38,Resultado!F$3=TotalApuestas!F38),Resultado!G$5+VLOOKUP(G$4&amp;"bonus",Aux!$W$1:$X$46,2,0),IF(G$3=TotalApuestas!G38,G$5,0)))</f>
        <v>0</v>
      </c>
      <c r="H43">
        <f>IF($B43=0,0,IF(H$3=TotalApuestas!H38,H$5,0))</f>
        <v>0</v>
      </c>
      <c r="I43">
        <f>IF($B43=0,0,IF(I$3=TotalApuestas!I38,I$5,0))</f>
        <v>0</v>
      </c>
      <c r="J43">
        <f>IF($B43=0,0,IF(AND(H$3=TotalApuestas!H38,Resultado!I$3=TotalApuestas!I38),Resultado!J$5+VLOOKUP(J$4&amp;"bonus",Aux!$W$1:$X$46,2,0),IF(J$3=TotalApuestas!J38,J$5,0)))</f>
        <v>0</v>
      </c>
      <c r="K43">
        <f>IF($B43=0,0,IF(K$3=TotalApuestas!K38,K$5,0))</f>
        <v>0</v>
      </c>
      <c r="L43">
        <f>IF($B43=0,0,IF(L$3=TotalApuestas!L38,L$5,0))</f>
        <v>0</v>
      </c>
      <c r="M43">
        <f>IF($B43=0,0,IF(AND(K$3=TotalApuestas!K38,Resultado!L$3=TotalApuestas!L38),Resultado!M$5+VLOOKUP(M$4&amp;"bonus",Aux!$W$1:$X$46,2,0),IF(M$3=TotalApuestas!M38,M$5,0)))</f>
        <v>0</v>
      </c>
      <c r="N43">
        <f>IF($B43=0,0,IF(N$3=TotalApuestas!N38,N$5,0))</f>
        <v>0</v>
      </c>
      <c r="O43">
        <f>IF($B43=0,0,IF(O$3=TotalApuestas!O38,O$5,0))</f>
        <v>0</v>
      </c>
      <c r="P43">
        <f>IF($B43=0,0,IF(AND(N$3=TotalApuestas!N38,Resultado!O$3=TotalApuestas!O38),Resultado!P$5+VLOOKUP(P$4&amp;"bonus",Aux!$W$1:$X$46,2,0),IF(P$3=TotalApuestas!P38,P$5,0)))</f>
        <v>0</v>
      </c>
      <c r="Q43">
        <f>IF($B43=0,0,IF(Q$3=TotalApuestas!Q38,Q$5,0))</f>
        <v>0</v>
      </c>
      <c r="R43">
        <f>IF($B43=0,0,IF(R$3=TotalApuestas!R38,R$5,0))</f>
        <v>0</v>
      </c>
      <c r="S43">
        <f>IF($B43=0,0,IF(AND(Q$3=TotalApuestas!Q38,Resultado!R$3=TotalApuestas!R38),Resultado!S$5+VLOOKUP(S$4&amp;"bonus",Aux!$W$1:$X$46,2,0),IF(S$3=TotalApuestas!S38,S$5,0)))</f>
        <v>0</v>
      </c>
      <c r="T43">
        <f>IF($B43=0,0,IF(T$3=TotalApuestas!T38,T$5,0))</f>
        <v>0</v>
      </c>
      <c r="U43">
        <f>IF($B43=0,0,IF(U$3=TotalApuestas!U38,U$5,0))</f>
        <v>0</v>
      </c>
      <c r="V43">
        <f>IF($B43=0,0,IF(AND(T$3=TotalApuestas!T38,Resultado!U$3=TotalApuestas!U38),Resultado!V$5+VLOOKUP(V$4&amp;"bonus",Aux!$W$1:$X$46,2,0),IF(V$3=TotalApuestas!V38,V$5,0)))</f>
        <v>0</v>
      </c>
      <c r="W43">
        <f>IF($B43=0,0,IF(W$3=TotalApuestas!W38,W$5,0))</f>
        <v>0</v>
      </c>
      <c r="X43">
        <f>IF($B43=0,0,IF(X$3=TotalApuestas!X38,X$5,0))</f>
        <v>0</v>
      </c>
      <c r="Y43">
        <f>IF($B43=0,0,IF(AND(W$3=TotalApuestas!W38,Resultado!X$3=TotalApuestas!X38),Resultado!Y$5+VLOOKUP(Y$4&amp;"bonus",Aux!$W$1:$X$46,2,0),IF(Y$3=TotalApuestas!Y38,Y$5,0)))</f>
        <v>0</v>
      </c>
      <c r="Z43">
        <f>IF($B43=0,0,IF(Z$3=TotalApuestas!Z38,Z$5,0))</f>
        <v>0</v>
      </c>
      <c r="AA43">
        <f>IF($B43=0,0,IF(AA$3=TotalApuestas!AA38,AA$5,0))</f>
        <v>0</v>
      </c>
      <c r="AB43">
        <f>IF($B43=0,0,IF(AND(Z$3=TotalApuestas!Z38,Resultado!AA$3=TotalApuestas!AA38),Resultado!AB$5+VLOOKUP(AB$4&amp;"bonus",Aux!$W$1:$X$46,2,0),IF(AB$3=TotalApuestas!AB38,AB$5,0)))</f>
        <v>0</v>
      </c>
      <c r="AC43">
        <f>IF($B43=0,0,IF(AC$3=TotalApuestas!AC38,AC$5,0))</f>
        <v>0</v>
      </c>
      <c r="AD43">
        <f>IF($B43=0,0,IF(AD$3=TotalApuestas!AD38,AD$5,0))</f>
        <v>0</v>
      </c>
      <c r="AE43">
        <f>IF($B43=0,0,IF(AND(AC$3=TotalApuestas!AC38,Resultado!AD$3=TotalApuestas!AD38),Resultado!AE$5+VLOOKUP(AE$4&amp;"bonus",Aux!$W$1:$X$46,2,0),IF(AE$3=TotalApuestas!AE38,AE$5,0)))</f>
        <v>0</v>
      </c>
      <c r="AF43">
        <f>IF($B43=0,0,IF(AF$3=TotalApuestas!AF38,AF$5,0))</f>
        <v>0</v>
      </c>
      <c r="AG43">
        <f>IF($B43=0,0,IF(AG$3=TotalApuestas!AG38,AG$5,0))</f>
        <v>0</v>
      </c>
      <c r="AH43">
        <f>IF($B43=0,0,IF(AND(AF$3=TotalApuestas!AF38,Resultado!AG$3=TotalApuestas!AG38),Resultado!AH$5+VLOOKUP(AH$4&amp;"bonus",Aux!$W$1:$X$46,2,0),IF(AH$3=TotalApuestas!AH38,AH$5,0)))</f>
        <v>0</v>
      </c>
      <c r="AI43">
        <f>IF($B43=0,0,IF(AI$3=TotalApuestas!AI38,AI$5,0))</f>
        <v>0</v>
      </c>
      <c r="AJ43">
        <f>IF($B43=0,0,IF(AJ$3=TotalApuestas!AJ38,AJ$5,0))</f>
        <v>0</v>
      </c>
      <c r="AK43">
        <f>IF($B43=0,0,IF(AND(AI$3=TotalApuestas!AI38,Resultado!AJ$3=TotalApuestas!AJ38),Resultado!AK$5+VLOOKUP(AK$4&amp;"bonus",Aux!$W$1:$X$46,2,0),IF(AK$3=TotalApuestas!AK38,AK$5,0)))</f>
        <v>0</v>
      </c>
      <c r="AL43">
        <f>IF($B43=0,0,IF(AL$3=TotalApuestas!AL38,AL$5,0))</f>
        <v>0</v>
      </c>
      <c r="AM43">
        <f>IF($B43=0,0,IF(AM$3=TotalApuestas!AM38,AM$5,0))</f>
        <v>0</v>
      </c>
      <c r="AN43">
        <f>IF($B43=0,0,IF(AND(AL$3=TotalApuestas!AL38,Resultado!AM$3=TotalApuestas!AM38),Resultado!AN$5+VLOOKUP(AN$4&amp;"bonus",Aux!$W$1:$X$46,2,0),IF(AN$3=TotalApuestas!AN38,AN$5,0)))</f>
        <v>0</v>
      </c>
      <c r="AO43">
        <f>IF($B43=0,0,IF(AO$3=TotalApuestas!AO38,AO$5,0))</f>
        <v>0</v>
      </c>
      <c r="AP43">
        <f>IF($B43=0,0,IF(AP$3=TotalApuestas!AP38,AP$5,0))</f>
        <v>0</v>
      </c>
      <c r="AQ43">
        <f>IF($B43=0,0,IF(AND(AO$3=TotalApuestas!AO38,Resultado!AP$3=TotalApuestas!AP38),Resultado!AQ$5+VLOOKUP(AQ$4&amp;"bonus",Aux!$W$1:$X$46,2,0),IF(AQ$3=TotalApuestas!AQ38,AQ$5,0)))</f>
        <v>0</v>
      </c>
      <c r="AR43">
        <f>IF($B43=0,0,IF(AR$3=TotalApuestas!AR38,AR$5,0))</f>
        <v>0</v>
      </c>
      <c r="AS43">
        <f>IF($B43=0,0,IF(AS$3=TotalApuestas!AS38,AS$5,0))</f>
        <v>0</v>
      </c>
      <c r="AT43">
        <f>IF($B43=0,0,IF(AND(AR$3=TotalApuestas!AR38,Resultado!AS$3=TotalApuestas!AS38),Resultado!AT$5+VLOOKUP(AT$4&amp;"bonus",Aux!$W$1:$X$46,2,0),IF(AT$3=TotalApuestas!AT38,AT$5,0)))</f>
        <v>0</v>
      </c>
      <c r="AU43">
        <f>IF($B43=0,0,IF(AU$3=TotalApuestas!AU38,AU$5,0))</f>
        <v>0</v>
      </c>
      <c r="AV43">
        <f>IF($B43=0,0,IF(AV$3=TotalApuestas!AV38,AV$5,0))</f>
        <v>0</v>
      </c>
      <c r="AW43">
        <f>IF($B43=0,0,IF(AND(AU$3=TotalApuestas!AU38,Resultado!AV$3=TotalApuestas!AV38),Resultado!AW$5+VLOOKUP(AW$4&amp;"bonus",Aux!$W$1:$X$46,2,0),IF(AW$3=TotalApuestas!AW38,AW$5,0)))</f>
        <v>0</v>
      </c>
      <c r="AX43">
        <f>IF($B43=0,0,IF(AX$3=TotalApuestas!AX38,AX$5,0))</f>
        <v>0</v>
      </c>
      <c r="AY43">
        <f>IF($B43=0,0,IF(AY$3=TotalApuestas!AY38,AY$5,0))</f>
        <v>0</v>
      </c>
      <c r="AZ43">
        <f>IF($B43=0,0,IF(AND(AX$3=TotalApuestas!AX38,Resultado!AY$3=TotalApuestas!AY38),Resultado!AZ$5+VLOOKUP(AZ$4&amp;"bonus",Aux!$W$1:$X$46,2,0),IF(AZ$3=TotalApuestas!AZ38,AZ$5,0)))</f>
        <v>0</v>
      </c>
      <c r="BA43">
        <f>IF($B43=0,0,IF(BA$3=TotalApuestas!BA38,BA$5,0))</f>
        <v>0</v>
      </c>
      <c r="BB43">
        <f>IF($B43=0,0,IF(BB$3=TotalApuestas!BB38,BB$5,0))</f>
        <v>0</v>
      </c>
      <c r="BC43">
        <f>IF($B43=0,0,IF(AND(BA$3=TotalApuestas!BA38,Resultado!BB$3=TotalApuestas!BB38),Resultado!BC$5+VLOOKUP(BC$4&amp;"bonus",Aux!$W$1:$X$46,2,0),IF(BC$3=TotalApuestas!BC38,BC$5,0)))</f>
        <v>0</v>
      </c>
      <c r="BD43">
        <f>IF($B43=0,0,IF(BD$3=TotalApuestas!BD38,BD$5,0))</f>
        <v>0</v>
      </c>
      <c r="BE43">
        <f>IF($B43=0,0,IF(BE$3=TotalApuestas!BE38,BE$5,0))</f>
        <v>0</v>
      </c>
      <c r="BF43">
        <f>IF($B43=0,0,IF(AND(BD$3=TotalApuestas!BD38,Resultado!BE$3=TotalApuestas!BE38),Resultado!BF$5+VLOOKUP(BF$4&amp;"bonus",Aux!$W$1:$X$46,2,0),IF(BF$3=TotalApuestas!BF38,BF$5,0)))</f>
        <v>0</v>
      </c>
      <c r="BG43">
        <f>IF($B43=0,0,IF(BG$3=TotalApuestas!BG38,BG$5,0))</f>
        <v>0</v>
      </c>
      <c r="BH43">
        <f>IF($B43=0,0,IF(BH$3=TotalApuestas!BH38,BH$5,0))</f>
        <v>0</v>
      </c>
      <c r="BI43">
        <f>IF($B43=0,0,IF(AND(BG$3=TotalApuestas!BG38,Resultado!BH$3=TotalApuestas!BH38),Resultado!BI$5+VLOOKUP(BI$4&amp;"bonus",Aux!$W$1:$X$46,2,0),IF(BI$3=TotalApuestas!BI38,BI$5,0)))</f>
        <v>0</v>
      </c>
      <c r="BJ43">
        <f>IF($B43=0,0,IF(BJ$3=TotalApuestas!BJ38,BJ$5,0))</f>
        <v>0</v>
      </c>
      <c r="BK43">
        <f>IF($B43=0,0,IF(BK$3=TotalApuestas!BK38,BK$5,0))</f>
        <v>0</v>
      </c>
      <c r="BL43">
        <f>IF($B43=0,0,IF(AND(BJ$3=TotalApuestas!BJ38,Resultado!BK$3=TotalApuestas!BK38),Resultado!BL$5+VLOOKUP(BL$4&amp;"bonus",Aux!$W$1:$X$46,2,0),IF(BL$3=TotalApuestas!BL38,BL$5,0)))</f>
        <v>0</v>
      </c>
      <c r="BM43">
        <f>IF($B43=0,0,IF(BM$3=TotalApuestas!BM38,BM$5,0))</f>
        <v>0</v>
      </c>
      <c r="BN43">
        <f>IF($B43=0,0,IF(BN$3=TotalApuestas!BN38,BN$5,0))</f>
        <v>0</v>
      </c>
      <c r="BO43">
        <f>IF($B43=0,0,IF(AND(BM$3=TotalApuestas!BM38,Resultado!BN$3=TotalApuestas!BN38),Resultado!BO$5+VLOOKUP(BO$4&amp;"bonus",Aux!$W$1:$X$46,2,0),IF(BO$3=TotalApuestas!BO38,BO$5,0)))</f>
        <v>0</v>
      </c>
      <c r="BP43">
        <f>IF($B43=0,0,IF(BP$3=TotalApuestas!BP38,BP$5,0))</f>
        <v>0</v>
      </c>
      <c r="BQ43">
        <f>IF($B43=0,0,IF(BQ$3=TotalApuestas!BQ38,BQ$5,0))</f>
        <v>0</v>
      </c>
      <c r="BR43">
        <f>IF($B43=0,0,IF(AND(BP$3=TotalApuestas!BP38,Resultado!BQ$3=TotalApuestas!BQ38),Resultado!BR$5+VLOOKUP(BR$4&amp;"bonus",Aux!$W$1:$X$46,2,0),IF(BR$3=TotalApuestas!BR38,BR$5,0)))</f>
        <v>0</v>
      </c>
      <c r="BS43">
        <f>IF($B43=0,0,IF(BS$3=TotalApuestas!BS38,BS$5,0))</f>
        <v>0</v>
      </c>
      <c r="BT43">
        <f>IF($B43=0,0,IF(BT$3=TotalApuestas!BT38,BT$5,0))</f>
        <v>0</v>
      </c>
      <c r="BU43">
        <f>IF($B43=0,0,IF(AND(BS$3=TotalApuestas!BS38,Resultado!BT$3=TotalApuestas!BT38),Resultado!BU$5+VLOOKUP(BU$4&amp;"bonus",Aux!$W$1:$X$46,2,0),IF(BU$3=TotalApuestas!BU38,BU$5,0)))</f>
        <v>0</v>
      </c>
      <c r="BV43">
        <f>IF($B43=0,0,IF(BV$3=TotalApuestas!BV38,BV$5,0))</f>
        <v>0</v>
      </c>
      <c r="BW43">
        <f>IF($B43=0,0,IF(BW$3=TotalApuestas!BW38,BW$5,0))</f>
        <v>0</v>
      </c>
      <c r="BX43">
        <f>IF($B43=0,0,IF(AND(BV$3=TotalApuestas!BV38,Resultado!BW$3=TotalApuestas!BW38),Resultado!BX$5+VLOOKUP(BX$4&amp;"bonus",Aux!$W$1:$X$46,2,0),IF(BX$3=TotalApuestas!BX38,BX$5,0)))</f>
        <v>0</v>
      </c>
      <c r="BY43">
        <f>IF($B43=0,0,IF(BY$3=TotalApuestas!BY38,BY$5,0))</f>
        <v>0</v>
      </c>
      <c r="BZ43">
        <f>IF($B43=0,0,IF(BZ$3=TotalApuestas!BZ38,BZ$5,0))</f>
        <v>0</v>
      </c>
      <c r="CA43">
        <f>IF($B43=0,0,IF(CA$3=TotalApuestas!CA38,CA$5,0))</f>
        <v>0</v>
      </c>
      <c r="CB43">
        <f>IF($B43=0,0,IF(CB$3=TotalApuestas!CB38,CB$5,0))</f>
        <v>0</v>
      </c>
      <c r="CC43">
        <f>IF($B43=0,0,IF(COUNTIF($CC$3:$CJ$3,TotalApuestas!CC38)=1,CC$5,0))</f>
        <v>0</v>
      </c>
      <c r="CD43">
        <f>IF($B43=0,0,IF(COUNTIF($CC$3:$CJ$3,TotalApuestas!CD38)=1,CD$5,0))</f>
        <v>0</v>
      </c>
      <c r="CE43">
        <f>IF($B43=0,0,IF(COUNTIF($CC$3:$CJ$3,TotalApuestas!CE38)=1,CE$5,0))</f>
        <v>0</v>
      </c>
      <c r="CF43">
        <f>IF($B43=0,0,IF(COUNTIF($CC$3:$CJ$3,TotalApuestas!CF38)=1,CF$5,0))</f>
        <v>0</v>
      </c>
      <c r="CG43">
        <f>IF($B43=0,0,IF(COUNTIF($CC$3:$CJ$3,TotalApuestas!CG38)=1,CG$5,0))</f>
        <v>0</v>
      </c>
      <c r="CH43">
        <f>IF($B43=0,0,IF(COUNTIF($CC$3:$CJ$3,TotalApuestas!CH38)=1,CH$5,0))</f>
        <v>0</v>
      </c>
      <c r="CI43">
        <f>IF($B43=0,0,IF(COUNTIF($CC$3:$CJ$3,TotalApuestas!CI38)=1,CI$5,0))</f>
        <v>0</v>
      </c>
      <c r="CJ43">
        <f>IF($B43=0,0,IF(COUNTIF($CC$3:$CJ$3,TotalApuestas!CJ38)=1,CJ$5,0))</f>
        <v>0</v>
      </c>
      <c r="CK43">
        <f>IF($B43=0,0,IF(COUNTIF($CK$3:$CN$3,TotalApuestas!CK38)=1,CK$5,0))</f>
        <v>0</v>
      </c>
      <c r="CL43">
        <f>IF($B43=0,0,IF(COUNTIF($CK$3:$CN$3,TotalApuestas!CL38)=1,CL$5,0))</f>
        <v>0</v>
      </c>
      <c r="CM43">
        <f>IF($B43=0,0,IF(COUNTIF($CK$3:$CN$3,TotalApuestas!CM38)=1,CM$5,0))</f>
        <v>0</v>
      </c>
      <c r="CN43">
        <f>IF($B43=0,0,IF(COUNTIF($CK$3:$CN$3,TotalApuestas!CN38)=1,CN$5,0))</f>
        <v>0</v>
      </c>
      <c r="CO43">
        <f>IF($B43=0,0,IF(COUNTIF($CO$3:$CP$3,TotalApuestas!CO38)=1,CO$5,0))</f>
        <v>0</v>
      </c>
      <c r="CP43">
        <f>IF($B43=0,0,IF(COUNTIF($CO$3:$CP$3,TotalApuestas!CP38)=1,CP$5,0))</f>
        <v>0</v>
      </c>
      <c r="CQ43">
        <f>IF($B43=0,0,IF(CQ$3=TotalApuestas!CQ38,CQ$5,0))</f>
        <v>0</v>
      </c>
      <c r="CR43">
        <f>IF($B43=0,0,IF(CR$3=TotalApuestas!CR38,CR$5,0))</f>
        <v>0</v>
      </c>
      <c r="CS43">
        <f>IF($B43=0,0,IF(CS$3=TotalApuestas!CS38,CS$5,0))</f>
        <v>0</v>
      </c>
      <c r="CT43">
        <f>IF($B43=0,0,IF(AND(CR$3=TotalApuestas!CR38,Resultado!CS$3=TotalApuestas!CS38),Resultado!CT$5+VLOOKUP(CT$4&amp;"bonus",Aux!$W$1:$X$46,2,0),IF(CT$3=TotalApuestas!CT38,CT$5,0)))</f>
        <v>0</v>
      </c>
      <c r="CU43">
        <f>IF($B43=0,0,IF(CU$3=TotalApuestas!CU38,CU$5,0))</f>
        <v>0</v>
      </c>
      <c r="CV43">
        <f>IF($B43=0,0,IF(CV$3=TotalApuestas!CV38,CV$5,0))</f>
        <v>0</v>
      </c>
      <c r="CW43">
        <f>IF($B43=0,0,IF(AND(CU$3=TotalApuestas!CU38,Resultado!CV$3=TotalApuestas!CV38),Resultado!CW$5+VLOOKUP(CW$4&amp;"bonus",Aux!$W$1:$X$46,2,0),IF(CW$3=TotalApuestas!CW38,CW$5,0)))</f>
        <v>0</v>
      </c>
      <c r="CX43">
        <f>IF($B43=0,0,IF(CX$3=TotalApuestas!CX38,CX$5,0))</f>
        <v>0</v>
      </c>
      <c r="CY43">
        <f>IF($B43=0,0,IF(CY$3=TotalApuestas!CY38,CY$5,0))</f>
        <v>0</v>
      </c>
      <c r="CZ43">
        <f>IF($B43=0,0,IF(AND(CX$3=TotalApuestas!CX38,Resultado!CY$3=TotalApuestas!CY38),Resultado!CZ$5+VLOOKUP(CZ$4&amp;"bonus",Aux!$W$1:$X$46,2,0),IF(CZ$3=TotalApuestas!CZ38,CZ$5,0)))</f>
        <v>0</v>
      </c>
      <c r="DA43">
        <f>IF($B43=0,0,IF(DA$3=TotalApuestas!DA38,DA$5,0))</f>
        <v>0</v>
      </c>
      <c r="DB43">
        <f>IF($B43=0,0,IF(DB$3=TotalApuestas!DB38,DB$5,0))</f>
        <v>0</v>
      </c>
      <c r="DC43">
        <f>IF($B43=0,0,IF(AND(DA$3=TotalApuestas!DA38,Resultado!DB$3=TotalApuestas!DB38),Resultado!DC$5+VLOOKUP(DC$4&amp;"bonus",Aux!$W$1:$X$46,2,0),IF(DC$3=TotalApuestas!DC38,DC$5,0)))</f>
        <v>0</v>
      </c>
      <c r="DD43">
        <f>IF($B43=0,0,IF(DD$3=TotalApuestas!DD38,DD$5,0))</f>
        <v>0</v>
      </c>
      <c r="DE43">
        <f>IF($B43=0,0,IF(DE$3=TotalApuestas!DE38,DE$5,0))</f>
        <v>0</v>
      </c>
      <c r="DF43">
        <f>IF($B43=0,0,IF(AND(DD$3=TotalApuestas!DD38,Resultado!DE$3=TotalApuestas!DE38),Resultado!DF$5+VLOOKUP(DF$4&amp;"bonus",Aux!$W$1:$X$46,2,0),IF(DF$3=TotalApuestas!DF38,DF$5,0)))</f>
        <v>0</v>
      </c>
      <c r="DG43">
        <f>IF($B43=0,0,IF(DG$3=TotalApuestas!DG38,DG$5,0))</f>
        <v>0</v>
      </c>
      <c r="DH43">
        <f>IF($B43=0,0,IF(DH$3=TotalApuestas!DH38,DH$5,0))</f>
        <v>0</v>
      </c>
      <c r="DI43">
        <f>IF($B43=0,0,IF(AND(DG$3=TotalApuestas!DG38,Resultado!DH$3=TotalApuestas!DH38),Resultado!DI$5+VLOOKUP(DI$4&amp;"bonus",Aux!$W$1:$X$46,2,0),IF(DI$3=TotalApuestas!DI38,DI$5,0)))</f>
        <v>0</v>
      </c>
      <c r="DJ43">
        <f>IF($B43=0,0,IF(DJ$3=TotalApuestas!DJ38,DJ$5,0))</f>
        <v>0</v>
      </c>
      <c r="DK43">
        <f>IF($B43=0,0,IF(DK$3=TotalApuestas!DK38,DK$5,0))</f>
        <v>0</v>
      </c>
      <c r="DL43">
        <f>IF($B43=0,0,IF(AND(DJ$3=TotalApuestas!DJ38,Resultado!DK$3=TotalApuestas!DK38),Resultado!DL$5+VLOOKUP(DL$4&amp;"bonus",Aux!$W$1:$X$46,2,0),IF(DL$3=TotalApuestas!DL38,DL$5,0)))</f>
        <v>0</v>
      </c>
      <c r="DM43">
        <f>IF($B43=0,0,IF(DM$3=TotalApuestas!DM38,DM$5,0))</f>
        <v>0</v>
      </c>
      <c r="DN43">
        <f>IF($B43=0,0,IF(DN$3=TotalApuestas!DN38,DN$5,0))</f>
        <v>0</v>
      </c>
      <c r="DO43">
        <f>IF($B43=0,0,IF(AND(DM$3=TotalApuestas!DM38,Resultado!DN$3=TotalApuestas!DN38),Resultado!DO$5+VLOOKUP(DO$4&amp;"bonus",Aux!$W$1:$X$46,2,0),IF(DO$3=TotalApuestas!DO38,DO$5,0)))</f>
        <v>0</v>
      </c>
    </row>
    <row r="44" spans="2:119" x14ac:dyDescent="0.25">
      <c r="B44">
        <f>+TotalApuestas!B39</f>
        <v>0</v>
      </c>
      <c r="E44">
        <f>IF($B44=0,0,IF(E$3=TotalApuestas!E39,E$5,0))</f>
        <v>0</v>
      </c>
      <c r="F44">
        <f>IF($B44=0,0,IF(F$3=TotalApuestas!F39,F$5,0))</f>
        <v>0</v>
      </c>
      <c r="G44">
        <f>IF($B44=0,0,IF(AND(E$3=TotalApuestas!E39,Resultado!F$3=TotalApuestas!F39),Resultado!G$5+VLOOKUP(G$4&amp;"bonus",Aux!$W$1:$X$46,2,0),IF(G$3=TotalApuestas!G39,G$5,0)))</f>
        <v>0</v>
      </c>
      <c r="H44">
        <f>IF($B44=0,0,IF(H$3=TotalApuestas!H39,H$5,0))</f>
        <v>0</v>
      </c>
      <c r="I44">
        <f>IF($B44=0,0,IF(I$3=TotalApuestas!I39,I$5,0))</f>
        <v>0</v>
      </c>
      <c r="J44">
        <f>IF($B44=0,0,IF(AND(H$3=TotalApuestas!H39,Resultado!I$3=TotalApuestas!I39),Resultado!J$5+VLOOKUP(J$4&amp;"bonus",Aux!$W$1:$X$46,2,0),IF(J$3=TotalApuestas!J39,J$5,0)))</f>
        <v>0</v>
      </c>
      <c r="K44">
        <f>IF($B44=0,0,IF(K$3=TotalApuestas!K39,K$5,0))</f>
        <v>0</v>
      </c>
      <c r="L44">
        <f>IF($B44=0,0,IF(L$3=TotalApuestas!L39,L$5,0))</f>
        <v>0</v>
      </c>
      <c r="M44">
        <f>IF($B44=0,0,IF(AND(K$3=TotalApuestas!K39,Resultado!L$3=TotalApuestas!L39),Resultado!M$5+VLOOKUP(M$4&amp;"bonus",Aux!$W$1:$X$46,2,0),IF(M$3=TotalApuestas!M39,M$5,0)))</f>
        <v>0</v>
      </c>
      <c r="N44">
        <f>IF($B44=0,0,IF(N$3=TotalApuestas!N39,N$5,0))</f>
        <v>0</v>
      </c>
      <c r="O44">
        <f>IF($B44=0,0,IF(O$3=TotalApuestas!O39,O$5,0))</f>
        <v>0</v>
      </c>
      <c r="P44">
        <f>IF($B44=0,0,IF(AND(N$3=TotalApuestas!N39,Resultado!O$3=TotalApuestas!O39),Resultado!P$5+VLOOKUP(P$4&amp;"bonus",Aux!$W$1:$X$46,2,0),IF(P$3=TotalApuestas!P39,P$5,0)))</f>
        <v>0</v>
      </c>
      <c r="Q44">
        <f>IF($B44=0,0,IF(Q$3=TotalApuestas!Q39,Q$5,0))</f>
        <v>0</v>
      </c>
      <c r="R44">
        <f>IF($B44=0,0,IF(R$3=TotalApuestas!R39,R$5,0))</f>
        <v>0</v>
      </c>
      <c r="S44">
        <f>IF($B44=0,0,IF(AND(Q$3=TotalApuestas!Q39,Resultado!R$3=TotalApuestas!R39),Resultado!S$5+VLOOKUP(S$4&amp;"bonus",Aux!$W$1:$X$46,2,0),IF(S$3=TotalApuestas!S39,S$5,0)))</f>
        <v>0</v>
      </c>
      <c r="T44">
        <f>IF($B44=0,0,IF(T$3=TotalApuestas!T39,T$5,0))</f>
        <v>0</v>
      </c>
      <c r="U44">
        <f>IF($B44=0,0,IF(U$3=TotalApuestas!U39,U$5,0))</f>
        <v>0</v>
      </c>
      <c r="V44">
        <f>IF($B44=0,0,IF(AND(T$3=TotalApuestas!T39,Resultado!U$3=TotalApuestas!U39),Resultado!V$5+VLOOKUP(V$4&amp;"bonus",Aux!$W$1:$X$46,2,0),IF(V$3=TotalApuestas!V39,V$5,0)))</f>
        <v>0</v>
      </c>
      <c r="W44">
        <f>IF($B44=0,0,IF(W$3=TotalApuestas!W39,W$5,0))</f>
        <v>0</v>
      </c>
      <c r="X44">
        <f>IF($B44=0,0,IF(X$3=TotalApuestas!X39,X$5,0))</f>
        <v>0</v>
      </c>
      <c r="Y44">
        <f>IF($B44=0,0,IF(AND(W$3=TotalApuestas!W39,Resultado!X$3=TotalApuestas!X39),Resultado!Y$5+VLOOKUP(Y$4&amp;"bonus",Aux!$W$1:$X$46,2,0),IF(Y$3=TotalApuestas!Y39,Y$5,0)))</f>
        <v>0</v>
      </c>
      <c r="Z44">
        <f>IF($B44=0,0,IF(Z$3=TotalApuestas!Z39,Z$5,0))</f>
        <v>0</v>
      </c>
      <c r="AA44">
        <f>IF($B44=0,0,IF(AA$3=TotalApuestas!AA39,AA$5,0))</f>
        <v>0</v>
      </c>
      <c r="AB44">
        <f>IF($B44=0,0,IF(AND(Z$3=TotalApuestas!Z39,Resultado!AA$3=TotalApuestas!AA39),Resultado!AB$5+VLOOKUP(AB$4&amp;"bonus",Aux!$W$1:$X$46,2,0),IF(AB$3=TotalApuestas!AB39,AB$5,0)))</f>
        <v>0</v>
      </c>
      <c r="AC44">
        <f>IF($B44=0,0,IF(AC$3=TotalApuestas!AC39,AC$5,0))</f>
        <v>0</v>
      </c>
      <c r="AD44">
        <f>IF($B44=0,0,IF(AD$3=TotalApuestas!AD39,AD$5,0))</f>
        <v>0</v>
      </c>
      <c r="AE44">
        <f>IF($B44=0,0,IF(AND(AC$3=TotalApuestas!AC39,Resultado!AD$3=TotalApuestas!AD39),Resultado!AE$5+VLOOKUP(AE$4&amp;"bonus",Aux!$W$1:$X$46,2,0),IF(AE$3=TotalApuestas!AE39,AE$5,0)))</f>
        <v>0</v>
      </c>
      <c r="AF44">
        <f>IF($B44=0,0,IF(AF$3=TotalApuestas!AF39,AF$5,0))</f>
        <v>0</v>
      </c>
      <c r="AG44">
        <f>IF($B44=0,0,IF(AG$3=TotalApuestas!AG39,AG$5,0))</f>
        <v>0</v>
      </c>
      <c r="AH44">
        <f>IF($B44=0,0,IF(AND(AF$3=TotalApuestas!AF39,Resultado!AG$3=TotalApuestas!AG39),Resultado!AH$5+VLOOKUP(AH$4&amp;"bonus",Aux!$W$1:$X$46,2,0),IF(AH$3=TotalApuestas!AH39,AH$5,0)))</f>
        <v>0</v>
      </c>
      <c r="AI44">
        <f>IF($B44=0,0,IF(AI$3=TotalApuestas!AI39,AI$5,0))</f>
        <v>0</v>
      </c>
      <c r="AJ44">
        <f>IF($B44=0,0,IF(AJ$3=TotalApuestas!AJ39,AJ$5,0))</f>
        <v>0</v>
      </c>
      <c r="AK44">
        <f>IF($B44=0,0,IF(AND(AI$3=TotalApuestas!AI39,Resultado!AJ$3=TotalApuestas!AJ39),Resultado!AK$5+VLOOKUP(AK$4&amp;"bonus",Aux!$W$1:$X$46,2,0),IF(AK$3=TotalApuestas!AK39,AK$5,0)))</f>
        <v>0</v>
      </c>
      <c r="AL44">
        <f>IF($B44=0,0,IF(AL$3=TotalApuestas!AL39,AL$5,0))</f>
        <v>0</v>
      </c>
      <c r="AM44">
        <f>IF($B44=0,0,IF(AM$3=TotalApuestas!AM39,AM$5,0))</f>
        <v>0</v>
      </c>
      <c r="AN44">
        <f>IF($B44=0,0,IF(AND(AL$3=TotalApuestas!AL39,Resultado!AM$3=TotalApuestas!AM39),Resultado!AN$5+VLOOKUP(AN$4&amp;"bonus",Aux!$W$1:$X$46,2,0),IF(AN$3=TotalApuestas!AN39,AN$5,0)))</f>
        <v>0</v>
      </c>
      <c r="AO44">
        <f>IF($B44=0,0,IF(AO$3=TotalApuestas!AO39,AO$5,0))</f>
        <v>0</v>
      </c>
      <c r="AP44">
        <f>IF($B44=0,0,IF(AP$3=TotalApuestas!AP39,AP$5,0))</f>
        <v>0</v>
      </c>
      <c r="AQ44">
        <f>IF($B44=0,0,IF(AND(AO$3=TotalApuestas!AO39,Resultado!AP$3=TotalApuestas!AP39),Resultado!AQ$5+VLOOKUP(AQ$4&amp;"bonus",Aux!$W$1:$X$46,2,0),IF(AQ$3=TotalApuestas!AQ39,AQ$5,0)))</f>
        <v>0</v>
      </c>
      <c r="AR44">
        <f>IF($B44=0,0,IF(AR$3=TotalApuestas!AR39,AR$5,0))</f>
        <v>0</v>
      </c>
      <c r="AS44">
        <f>IF($B44=0,0,IF(AS$3=TotalApuestas!AS39,AS$5,0))</f>
        <v>0</v>
      </c>
      <c r="AT44">
        <f>IF($B44=0,0,IF(AND(AR$3=TotalApuestas!AR39,Resultado!AS$3=TotalApuestas!AS39),Resultado!AT$5+VLOOKUP(AT$4&amp;"bonus",Aux!$W$1:$X$46,2,0),IF(AT$3=TotalApuestas!AT39,AT$5,0)))</f>
        <v>0</v>
      </c>
      <c r="AU44">
        <f>IF($B44=0,0,IF(AU$3=TotalApuestas!AU39,AU$5,0))</f>
        <v>0</v>
      </c>
      <c r="AV44">
        <f>IF($B44=0,0,IF(AV$3=TotalApuestas!AV39,AV$5,0))</f>
        <v>0</v>
      </c>
      <c r="AW44">
        <f>IF($B44=0,0,IF(AND(AU$3=TotalApuestas!AU39,Resultado!AV$3=TotalApuestas!AV39),Resultado!AW$5+VLOOKUP(AW$4&amp;"bonus",Aux!$W$1:$X$46,2,0),IF(AW$3=TotalApuestas!AW39,AW$5,0)))</f>
        <v>0</v>
      </c>
      <c r="AX44">
        <f>IF($B44=0,0,IF(AX$3=TotalApuestas!AX39,AX$5,0))</f>
        <v>0</v>
      </c>
      <c r="AY44">
        <f>IF($B44=0,0,IF(AY$3=TotalApuestas!AY39,AY$5,0))</f>
        <v>0</v>
      </c>
      <c r="AZ44">
        <f>IF($B44=0,0,IF(AND(AX$3=TotalApuestas!AX39,Resultado!AY$3=TotalApuestas!AY39),Resultado!AZ$5+VLOOKUP(AZ$4&amp;"bonus",Aux!$W$1:$X$46,2,0),IF(AZ$3=TotalApuestas!AZ39,AZ$5,0)))</f>
        <v>0</v>
      </c>
      <c r="BA44">
        <f>IF($B44=0,0,IF(BA$3=TotalApuestas!BA39,BA$5,0))</f>
        <v>0</v>
      </c>
      <c r="BB44">
        <f>IF($B44=0,0,IF(BB$3=TotalApuestas!BB39,BB$5,0))</f>
        <v>0</v>
      </c>
      <c r="BC44">
        <f>IF($B44=0,0,IF(AND(BA$3=TotalApuestas!BA39,Resultado!BB$3=TotalApuestas!BB39),Resultado!BC$5+VLOOKUP(BC$4&amp;"bonus",Aux!$W$1:$X$46,2,0),IF(BC$3=TotalApuestas!BC39,BC$5,0)))</f>
        <v>0</v>
      </c>
      <c r="BD44">
        <f>IF($B44=0,0,IF(BD$3=TotalApuestas!BD39,BD$5,0))</f>
        <v>0</v>
      </c>
      <c r="BE44">
        <f>IF($B44=0,0,IF(BE$3=TotalApuestas!BE39,BE$5,0))</f>
        <v>0</v>
      </c>
      <c r="BF44">
        <f>IF($B44=0,0,IF(AND(BD$3=TotalApuestas!BD39,Resultado!BE$3=TotalApuestas!BE39),Resultado!BF$5+VLOOKUP(BF$4&amp;"bonus",Aux!$W$1:$X$46,2,0),IF(BF$3=TotalApuestas!BF39,BF$5,0)))</f>
        <v>0</v>
      </c>
      <c r="BG44">
        <f>IF($B44=0,0,IF(BG$3=TotalApuestas!BG39,BG$5,0))</f>
        <v>0</v>
      </c>
      <c r="BH44">
        <f>IF($B44=0,0,IF(BH$3=TotalApuestas!BH39,BH$5,0))</f>
        <v>0</v>
      </c>
      <c r="BI44">
        <f>IF($B44=0,0,IF(AND(BG$3=TotalApuestas!BG39,Resultado!BH$3=TotalApuestas!BH39),Resultado!BI$5+VLOOKUP(BI$4&amp;"bonus",Aux!$W$1:$X$46,2,0),IF(BI$3=TotalApuestas!BI39,BI$5,0)))</f>
        <v>0</v>
      </c>
      <c r="BJ44">
        <f>IF($B44=0,0,IF(BJ$3=TotalApuestas!BJ39,BJ$5,0))</f>
        <v>0</v>
      </c>
      <c r="BK44">
        <f>IF($B44=0,0,IF(BK$3=TotalApuestas!BK39,BK$5,0))</f>
        <v>0</v>
      </c>
      <c r="BL44">
        <f>IF($B44=0,0,IF(AND(BJ$3=TotalApuestas!BJ39,Resultado!BK$3=TotalApuestas!BK39),Resultado!BL$5+VLOOKUP(BL$4&amp;"bonus",Aux!$W$1:$X$46,2,0),IF(BL$3=TotalApuestas!BL39,BL$5,0)))</f>
        <v>0</v>
      </c>
      <c r="BM44">
        <f>IF($B44=0,0,IF(BM$3=TotalApuestas!BM39,BM$5,0))</f>
        <v>0</v>
      </c>
      <c r="BN44">
        <f>IF($B44=0,0,IF(BN$3=TotalApuestas!BN39,BN$5,0))</f>
        <v>0</v>
      </c>
      <c r="BO44">
        <f>IF($B44=0,0,IF(AND(BM$3=TotalApuestas!BM39,Resultado!BN$3=TotalApuestas!BN39),Resultado!BO$5+VLOOKUP(BO$4&amp;"bonus",Aux!$W$1:$X$46,2,0),IF(BO$3=TotalApuestas!BO39,BO$5,0)))</f>
        <v>0</v>
      </c>
      <c r="BP44">
        <f>IF($B44=0,0,IF(BP$3=TotalApuestas!BP39,BP$5,0))</f>
        <v>0</v>
      </c>
      <c r="BQ44">
        <f>IF($B44=0,0,IF(BQ$3=TotalApuestas!BQ39,BQ$5,0))</f>
        <v>0</v>
      </c>
      <c r="BR44">
        <f>IF($B44=0,0,IF(AND(BP$3=TotalApuestas!BP39,Resultado!BQ$3=TotalApuestas!BQ39),Resultado!BR$5+VLOOKUP(BR$4&amp;"bonus",Aux!$W$1:$X$46,2,0),IF(BR$3=TotalApuestas!BR39,BR$5,0)))</f>
        <v>0</v>
      </c>
      <c r="BS44">
        <f>IF($B44=0,0,IF(BS$3=TotalApuestas!BS39,BS$5,0))</f>
        <v>0</v>
      </c>
      <c r="BT44">
        <f>IF($B44=0,0,IF(BT$3=TotalApuestas!BT39,BT$5,0))</f>
        <v>0</v>
      </c>
      <c r="BU44">
        <f>IF($B44=0,0,IF(AND(BS$3=TotalApuestas!BS39,Resultado!BT$3=TotalApuestas!BT39),Resultado!BU$5+VLOOKUP(BU$4&amp;"bonus",Aux!$W$1:$X$46,2,0),IF(BU$3=TotalApuestas!BU39,BU$5,0)))</f>
        <v>0</v>
      </c>
      <c r="BV44">
        <f>IF($B44=0,0,IF(BV$3=TotalApuestas!BV39,BV$5,0))</f>
        <v>0</v>
      </c>
      <c r="BW44">
        <f>IF($B44=0,0,IF(BW$3=TotalApuestas!BW39,BW$5,0))</f>
        <v>0</v>
      </c>
      <c r="BX44">
        <f>IF($B44=0,0,IF(AND(BV$3=TotalApuestas!BV39,Resultado!BW$3=TotalApuestas!BW39),Resultado!BX$5+VLOOKUP(BX$4&amp;"bonus",Aux!$W$1:$X$46,2,0),IF(BX$3=TotalApuestas!BX39,BX$5,0)))</f>
        <v>0</v>
      </c>
      <c r="BY44">
        <f>IF($B44=0,0,IF(BY$3=TotalApuestas!BY39,BY$5,0))</f>
        <v>0</v>
      </c>
      <c r="BZ44">
        <f>IF($B44=0,0,IF(BZ$3=TotalApuestas!BZ39,BZ$5,0))</f>
        <v>0</v>
      </c>
      <c r="CA44">
        <f>IF($B44=0,0,IF(CA$3=TotalApuestas!CA39,CA$5,0))</f>
        <v>0</v>
      </c>
      <c r="CB44">
        <f>IF($B44=0,0,IF(CB$3=TotalApuestas!CB39,CB$5,0))</f>
        <v>0</v>
      </c>
      <c r="CC44">
        <f>IF($B44=0,0,IF(COUNTIF($CC$3:$CJ$3,TotalApuestas!CC39)=1,CC$5,0))</f>
        <v>0</v>
      </c>
      <c r="CD44">
        <f>IF($B44=0,0,IF(COUNTIF($CC$3:$CJ$3,TotalApuestas!CD39)=1,CD$5,0))</f>
        <v>0</v>
      </c>
      <c r="CE44">
        <f>IF($B44=0,0,IF(COUNTIF($CC$3:$CJ$3,TotalApuestas!CE39)=1,CE$5,0))</f>
        <v>0</v>
      </c>
      <c r="CF44">
        <f>IF($B44=0,0,IF(COUNTIF($CC$3:$CJ$3,TotalApuestas!CF39)=1,CF$5,0))</f>
        <v>0</v>
      </c>
      <c r="CG44">
        <f>IF($B44=0,0,IF(COUNTIF($CC$3:$CJ$3,TotalApuestas!CG39)=1,CG$5,0))</f>
        <v>0</v>
      </c>
      <c r="CH44">
        <f>IF($B44=0,0,IF(COUNTIF($CC$3:$CJ$3,TotalApuestas!CH39)=1,CH$5,0))</f>
        <v>0</v>
      </c>
      <c r="CI44">
        <f>IF($B44=0,0,IF(COUNTIF($CC$3:$CJ$3,TotalApuestas!CI39)=1,CI$5,0))</f>
        <v>0</v>
      </c>
      <c r="CJ44">
        <f>IF($B44=0,0,IF(COUNTIF($CC$3:$CJ$3,TotalApuestas!CJ39)=1,CJ$5,0))</f>
        <v>0</v>
      </c>
      <c r="CK44">
        <f>IF($B44=0,0,IF(COUNTIF($CK$3:$CN$3,TotalApuestas!CK39)=1,CK$5,0))</f>
        <v>0</v>
      </c>
      <c r="CL44">
        <f>IF($B44=0,0,IF(COUNTIF($CK$3:$CN$3,TotalApuestas!CL39)=1,CL$5,0))</f>
        <v>0</v>
      </c>
      <c r="CM44">
        <f>IF($B44=0,0,IF(COUNTIF($CK$3:$CN$3,TotalApuestas!CM39)=1,CM$5,0))</f>
        <v>0</v>
      </c>
      <c r="CN44">
        <f>IF($B44=0,0,IF(COUNTIF($CK$3:$CN$3,TotalApuestas!CN39)=1,CN$5,0))</f>
        <v>0</v>
      </c>
      <c r="CO44">
        <f>IF($B44=0,0,IF(COUNTIF($CO$3:$CP$3,TotalApuestas!CO39)=1,CO$5,0))</f>
        <v>0</v>
      </c>
      <c r="CP44">
        <f>IF($B44=0,0,IF(COUNTIF($CO$3:$CP$3,TotalApuestas!CP39)=1,CP$5,0))</f>
        <v>0</v>
      </c>
      <c r="CQ44">
        <f>IF($B44=0,0,IF(CQ$3=TotalApuestas!CQ39,CQ$5,0))</f>
        <v>0</v>
      </c>
      <c r="CR44">
        <f>IF($B44=0,0,IF(CR$3=TotalApuestas!CR39,CR$5,0))</f>
        <v>0</v>
      </c>
      <c r="CS44">
        <f>IF($B44=0,0,IF(CS$3=TotalApuestas!CS39,CS$5,0))</f>
        <v>0</v>
      </c>
      <c r="CT44">
        <f>IF($B44=0,0,IF(AND(CR$3=TotalApuestas!CR39,Resultado!CS$3=TotalApuestas!CS39),Resultado!CT$5+VLOOKUP(CT$4&amp;"bonus",Aux!$W$1:$X$46,2,0),IF(CT$3=TotalApuestas!CT39,CT$5,0)))</f>
        <v>0</v>
      </c>
      <c r="CU44">
        <f>IF($B44=0,0,IF(CU$3=TotalApuestas!CU39,CU$5,0))</f>
        <v>0</v>
      </c>
      <c r="CV44">
        <f>IF($B44=0,0,IF(CV$3=TotalApuestas!CV39,CV$5,0))</f>
        <v>0</v>
      </c>
      <c r="CW44">
        <f>IF($B44=0,0,IF(AND(CU$3=TotalApuestas!CU39,Resultado!CV$3=TotalApuestas!CV39),Resultado!CW$5+VLOOKUP(CW$4&amp;"bonus",Aux!$W$1:$X$46,2,0),IF(CW$3=TotalApuestas!CW39,CW$5,0)))</f>
        <v>0</v>
      </c>
      <c r="CX44">
        <f>IF($B44=0,0,IF(CX$3=TotalApuestas!CX39,CX$5,0))</f>
        <v>0</v>
      </c>
      <c r="CY44">
        <f>IF($B44=0,0,IF(CY$3=TotalApuestas!CY39,CY$5,0))</f>
        <v>0</v>
      </c>
      <c r="CZ44">
        <f>IF($B44=0,0,IF(AND(CX$3=TotalApuestas!CX39,Resultado!CY$3=TotalApuestas!CY39),Resultado!CZ$5+VLOOKUP(CZ$4&amp;"bonus",Aux!$W$1:$X$46,2,0),IF(CZ$3=TotalApuestas!CZ39,CZ$5,0)))</f>
        <v>0</v>
      </c>
      <c r="DA44">
        <f>IF($B44=0,0,IF(DA$3=TotalApuestas!DA39,DA$5,0))</f>
        <v>0</v>
      </c>
      <c r="DB44">
        <f>IF($B44=0,0,IF(DB$3=TotalApuestas!DB39,DB$5,0))</f>
        <v>0</v>
      </c>
      <c r="DC44">
        <f>IF($B44=0,0,IF(AND(DA$3=TotalApuestas!DA39,Resultado!DB$3=TotalApuestas!DB39),Resultado!DC$5+VLOOKUP(DC$4&amp;"bonus",Aux!$W$1:$X$46,2,0),IF(DC$3=TotalApuestas!DC39,DC$5,0)))</f>
        <v>0</v>
      </c>
      <c r="DD44">
        <f>IF($B44=0,0,IF(DD$3=TotalApuestas!DD39,DD$5,0))</f>
        <v>0</v>
      </c>
      <c r="DE44">
        <f>IF($B44=0,0,IF(DE$3=TotalApuestas!DE39,DE$5,0))</f>
        <v>0</v>
      </c>
      <c r="DF44">
        <f>IF($B44=0,0,IF(AND(DD$3=TotalApuestas!DD39,Resultado!DE$3=TotalApuestas!DE39),Resultado!DF$5+VLOOKUP(DF$4&amp;"bonus",Aux!$W$1:$X$46,2,0),IF(DF$3=TotalApuestas!DF39,DF$5,0)))</f>
        <v>0</v>
      </c>
      <c r="DG44">
        <f>IF($B44=0,0,IF(DG$3=TotalApuestas!DG39,DG$5,0))</f>
        <v>0</v>
      </c>
      <c r="DH44">
        <f>IF($B44=0,0,IF(DH$3=TotalApuestas!DH39,DH$5,0))</f>
        <v>0</v>
      </c>
      <c r="DI44">
        <f>IF($B44=0,0,IF(AND(DG$3=TotalApuestas!DG39,Resultado!DH$3=TotalApuestas!DH39),Resultado!DI$5+VLOOKUP(DI$4&amp;"bonus",Aux!$W$1:$X$46,2,0),IF(DI$3=TotalApuestas!DI39,DI$5,0)))</f>
        <v>0</v>
      </c>
      <c r="DJ44">
        <f>IF($B44=0,0,IF(DJ$3=TotalApuestas!DJ39,DJ$5,0))</f>
        <v>0</v>
      </c>
      <c r="DK44">
        <f>IF($B44=0,0,IF(DK$3=TotalApuestas!DK39,DK$5,0))</f>
        <v>0</v>
      </c>
      <c r="DL44">
        <f>IF($B44=0,0,IF(AND(DJ$3=TotalApuestas!DJ39,Resultado!DK$3=TotalApuestas!DK39),Resultado!DL$5+VLOOKUP(DL$4&amp;"bonus",Aux!$W$1:$X$46,2,0),IF(DL$3=TotalApuestas!DL39,DL$5,0)))</f>
        <v>0</v>
      </c>
      <c r="DM44">
        <f>IF($B44=0,0,IF(DM$3=TotalApuestas!DM39,DM$5,0))</f>
        <v>0</v>
      </c>
      <c r="DN44">
        <f>IF($B44=0,0,IF(DN$3=TotalApuestas!DN39,DN$5,0))</f>
        <v>0</v>
      </c>
      <c r="DO44">
        <f>IF($B44=0,0,IF(AND(DM$3=TotalApuestas!DM39,Resultado!DN$3=TotalApuestas!DN39),Resultado!DO$5+VLOOKUP(DO$4&amp;"bonus",Aux!$W$1:$X$46,2,0),IF(DO$3=TotalApuestas!DO39,DO$5,0)))</f>
        <v>0</v>
      </c>
    </row>
    <row r="45" spans="2:119" x14ac:dyDescent="0.25">
      <c r="B45">
        <f>+TotalApuestas!B40</f>
        <v>0</v>
      </c>
      <c r="E45">
        <f>IF($B45=0,0,IF(E$3=TotalApuestas!E40,E$5,0))</f>
        <v>0</v>
      </c>
      <c r="F45">
        <f>IF($B45=0,0,IF(F$3=TotalApuestas!F40,F$5,0))</f>
        <v>0</v>
      </c>
      <c r="G45">
        <f>IF($B45=0,0,IF(AND(E$3=TotalApuestas!E40,Resultado!F$3=TotalApuestas!F40),Resultado!G$5+VLOOKUP(G$4&amp;"bonus",Aux!$W$1:$X$46,2,0),IF(G$3=TotalApuestas!G40,G$5,0)))</f>
        <v>0</v>
      </c>
      <c r="H45">
        <f>IF($B45=0,0,IF(H$3=TotalApuestas!H40,H$5,0))</f>
        <v>0</v>
      </c>
      <c r="I45">
        <f>IF($B45=0,0,IF(I$3=TotalApuestas!I40,I$5,0))</f>
        <v>0</v>
      </c>
      <c r="J45">
        <f>IF($B45=0,0,IF(AND(H$3=TotalApuestas!H40,Resultado!I$3=TotalApuestas!I40),Resultado!J$5+VLOOKUP(J$4&amp;"bonus",Aux!$W$1:$X$46,2,0),IF(J$3=TotalApuestas!J40,J$5,0)))</f>
        <v>0</v>
      </c>
      <c r="K45">
        <f>IF($B45=0,0,IF(K$3=TotalApuestas!K40,K$5,0))</f>
        <v>0</v>
      </c>
      <c r="L45">
        <f>IF($B45=0,0,IF(L$3=TotalApuestas!L40,L$5,0))</f>
        <v>0</v>
      </c>
      <c r="M45">
        <f>IF($B45=0,0,IF(AND(K$3=TotalApuestas!K40,Resultado!L$3=TotalApuestas!L40),Resultado!M$5+VLOOKUP(M$4&amp;"bonus",Aux!$W$1:$X$46,2,0),IF(M$3=TotalApuestas!M40,M$5,0)))</f>
        <v>0</v>
      </c>
      <c r="N45">
        <f>IF($B45=0,0,IF(N$3=TotalApuestas!N40,N$5,0))</f>
        <v>0</v>
      </c>
      <c r="O45">
        <f>IF($B45=0,0,IF(O$3=TotalApuestas!O40,O$5,0))</f>
        <v>0</v>
      </c>
      <c r="P45">
        <f>IF($B45=0,0,IF(AND(N$3=TotalApuestas!N40,Resultado!O$3=TotalApuestas!O40),Resultado!P$5+VLOOKUP(P$4&amp;"bonus",Aux!$W$1:$X$46,2,0),IF(P$3=TotalApuestas!P40,P$5,0)))</f>
        <v>0</v>
      </c>
      <c r="Q45">
        <f>IF($B45=0,0,IF(Q$3=TotalApuestas!Q40,Q$5,0))</f>
        <v>0</v>
      </c>
      <c r="R45">
        <f>IF($B45=0,0,IF(R$3=TotalApuestas!R40,R$5,0))</f>
        <v>0</v>
      </c>
      <c r="S45">
        <f>IF($B45=0,0,IF(AND(Q$3=TotalApuestas!Q40,Resultado!R$3=TotalApuestas!R40),Resultado!S$5+VLOOKUP(S$4&amp;"bonus",Aux!$W$1:$X$46,2,0),IF(S$3=TotalApuestas!S40,S$5,0)))</f>
        <v>0</v>
      </c>
      <c r="T45">
        <f>IF($B45=0,0,IF(T$3=TotalApuestas!T40,T$5,0))</f>
        <v>0</v>
      </c>
      <c r="U45">
        <f>IF($B45=0,0,IF(U$3=TotalApuestas!U40,U$5,0))</f>
        <v>0</v>
      </c>
      <c r="V45">
        <f>IF($B45=0,0,IF(AND(T$3=TotalApuestas!T40,Resultado!U$3=TotalApuestas!U40),Resultado!V$5+VLOOKUP(V$4&amp;"bonus",Aux!$W$1:$X$46,2,0),IF(V$3=TotalApuestas!V40,V$5,0)))</f>
        <v>0</v>
      </c>
      <c r="W45">
        <f>IF($B45=0,0,IF(W$3=TotalApuestas!W40,W$5,0))</f>
        <v>0</v>
      </c>
      <c r="X45">
        <f>IF($B45=0,0,IF(X$3=TotalApuestas!X40,X$5,0))</f>
        <v>0</v>
      </c>
      <c r="Y45">
        <f>IF($B45=0,0,IF(AND(W$3=TotalApuestas!W40,Resultado!X$3=TotalApuestas!X40),Resultado!Y$5+VLOOKUP(Y$4&amp;"bonus",Aux!$W$1:$X$46,2,0),IF(Y$3=TotalApuestas!Y40,Y$5,0)))</f>
        <v>0</v>
      </c>
      <c r="Z45">
        <f>IF($B45=0,0,IF(Z$3=TotalApuestas!Z40,Z$5,0))</f>
        <v>0</v>
      </c>
      <c r="AA45">
        <f>IF($B45=0,0,IF(AA$3=TotalApuestas!AA40,AA$5,0))</f>
        <v>0</v>
      </c>
      <c r="AB45">
        <f>IF($B45=0,0,IF(AND(Z$3=TotalApuestas!Z40,Resultado!AA$3=TotalApuestas!AA40),Resultado!AB$5+VLOOKUP(AB$4&amp;"bonus",Aux!$W$1:$X$46,2,0),IF(AB$3=TotalApuestas!AB40,AB$5,0)))</f>
        <v>0</v>
      </c>
      <c r="AC45">
        <f>IF($B45=0,0,IF(AC$3=TotalApuestas!AC40,AC$5,0))</f>
        <v>0</v>
      </c>
      <c r="AD45">
        <f>IF($B45=0,0,IF(AD$3=TotalApuestas!AD40,AD$5,0))</f>
        <v>0</v>
      </c>
      <c r="AE45">
        <f>IF($B45=0,0,IF(AND(AC$3=TotalApuestas!AC40,Resultado!AD$3=TotalApuestas!AD40),Resultado!AE$5+VLOOKUP(AE$4&amp;"bonus",Aux!$W$1:$X$46,2,0),IF(AE$3=TotalApuestas!AE40,AE$5,0)))</f>
        <v>0</v>
      </c>
      <c r="AF45">
        <f>IF($B45=0,0,IF(AF$3=TotalApuestas!AF40,AF$5,0))</f>
        <v>0</v>
      </c>
      <c r="AG45">
        <f>IF($B45=0,0,IF(AG$3=TotalApuestas!AG40,AG$5,0))</f>
        <v>0</v>
      </c>
      <c r="AH45">
        <f>IF($B45=0,0,IF(AND(AF$3=TotalApuestas!AF40,Resultado!AG$3=TotalApuestas!AG40),Resultado!AH$5+VLOOKUP(AH$4&amp;"bonus",Aux!$W$1:$X$46,2,0),IF(AH$3=TotalApuestas!AH40,AH$5,0)))</f>
        <v>0</v>
      </c>
      <c r="AI45">
        <f>IF($B45=0,0,IF(AI$3=TotalApuestas!AI40,AI$5,0))</f>
        <v>0</v>
      </c>
      <c r="AJ45">
        <f>IF($B45=0,0,IF(AJ$3=TotalApuestas!AJ40,AJ$5,0))</f>
        <v>0</v>
      </c>
      <c r="AK45">
        <f>IF($B45=0,0,IF(AND(AI$3=TotalApuestas!AI40,Resultado!AJ$3=TotalApuestas!AJ40),Resultado!AK$5+VLOOKUP(AK$4&amp;"bonus",Aux!$W$1:$X$46,2,0),IF(AK$3=TotalApuestas!AK40,AK$5,0)))</f>
        <v>0</v>
      </c>
      <c r="AL45">
        <f>IF($B45=0,0,IF(AL$3=TotalApuestas!AL40,AL$5,0))</f>
        <v>0</v>
      </c>
      <c r="AM45">
        <f>IF($B45=0,0,IF(AM$3=TotalApuestas!AM40,AM$5,0))</f>
        <v>0</v>
      </c>
      <c r="AN45">
        <f>IF($B45=0,0,IF(AND(AL$3=TotalApuestas!AL40,Resultado!AM$3=TotalApuestas!AM40),Resultado!AN$5+VLOOKUP(AN$4&amp;"bonus",Aux!$W$1:$X$46,2,0),IF(AN$3=TotalApuestas!AN40,AN$5,0)))</f>
        <v>0</v>
      </c>
      <c r="AO45">
        <f>IF($B45=0,0,IF(AO$3=TotalApuestas!AO40,AO$5,0))</f>
        <v>0</v>
      </c>
      <c r="AP45">
        <f>IF($B45=0,0,IF(AP$3=TotalApuestas!AP40,AP$5,0))</f>
        <v>0</v>
      </c>
      <c r="AQ45">
        <f>IF($B45=0,0,IF(AND(AO$3=TotalApuestas!AO40,Resultado!AP$3=TotalApuestas!AP40),Resultado!AQ$5+VLOOKUP(AQ$4&amp;"bonus",Aux!$W$1:$X$46,2,0),IF(AQ$3=TotalApuestas!AQ40,AQ$5,0)))</f>
        <v>0</v>
      </c>
      <c r="AR45">
        <f>IF($B45=0,0,IF(AR$3=TotalApuestas!AR40,AR$5,0))</f>
        <v>0</v>
      </c>
      <c r="AS45">
        <f>IF($B45=0,0,IF(AS$3=TotalApuestas!AS40,AS$5,0))</f>
        <v>0</v>
      </c>
      <c r="AT45">
        <f>IF($B45=0,0,IF(AND(AR$3=TotalApuestas!AR40,Resultado!AS$3=TotalApuestas!AS40),Resultado!AT$5+VLOOKUP(AT$4&amp;"bonus",Aux!$W$1:$X$46,2,0),IF(AT$3=TotalApuestas!AT40,AT$5,0)))</f>
        <v>0</v>
      </c>
      <c r="AU45">
        <f>IF($B45=0,0,IF(AU$3=TotalApuestas!AU40,AU$5,0))</f>
        <v>0</v>
      </c>
      <c r="AV45">
        <f>IF($B45=0,0,IF(AV$3=TotalApuestas!AV40,AV$5,0))</f>
        <v>0</v>
      </c>
      <c r="AW45">
        <f>IF($B45=0,0,IF(AND(AU$3=TotalApuestas!AU40,Resultado!AV$3=TotalApuestas!AV40),Resultado!AW$5+VLOOKUP(AW$4&amp;"bonus",Aux!$W$1:$X$46,2,0),IF(AW$3=TotalApuestas!AW40,AW$5,0)))</f>
        <v>0</v>
      </c>
      <c r="AX45">
        <f>IF($B45=0,0,IF(AX$3=TotalApuestas!AX40,AX$5,0))</f>
        <v>0</v>
      </c>
      <c r="AY45">
        <f>IF($B45=0,0,IF(AY$3=TotalApuestas!AY40,AY$5,0))</f>
        <v>0</v>
      </c>
      <c r="AZ45">
        <f>IF($B45=0,0,IF(AND(AX$3=TotalApuestas!AX40,Resultado!AY$3=TotalApuestas!AY40),Resultado!AZ$5+VLOOKUP(AZ$4&amp;"bonus",Aux!$W$1:$X$46,2,0),IF(AZ$3=TotalApuestas!AZ40,AZ$5,0)))</f>
        <v>0</v>
      </c>
      <c r="BA45">
        <f>IF($B45=0,0,IF(BA$3=TotalApuestas!BA40,BA$5,0))</f>
        <v>0</v>
      </c>
      <c r="BB45">
        <f>IF($B45=0,0,IF(BB$3=TotalApuestas!BB40,BB$5,0))</f>
        <v>0</v>
      </c>
      <c r="BC45">
        <f>IF($B45=0,0,IF(AND(BA$3=TotalApuestas!BA40,Resultado!BB$3=TotalApuestas!BB40),Resultado!BC$5+VLOOKUP(BC$4&amp;"bonus",Aux!$W$1:$X$46,2,0),IF(BC$3=TotalApuestas!BC40,BC$5,0)))</f>
        <v>0</v>
      </c>
      <c r="BD45">
        <f>IF($B45=0,0,IF(BD$3=TotalApuestas!BD40,BD$5,0))</f>
        <v>0</v>
      </c>
      <c r="BE45">
        <f>IF($B45=0,0,IF(BE$3=TotalApuestas!BE40,BE$5,0))</f>
        <v>0</v>
      </c>
      <c r="BF45">
        <f>IF($B45=0,0,IF(AND(BD$3=TotalApuestas!BD40,Resultado!BE$3=TotalApuestas!BE40),Resultado!BF$5+VLOOKUP(BF$4&amp;"bonus",Aux!$W$1:$X$46,2,0),IF(BF$3=TotalApuestas!BF40,BF$5,0)))</f>
        <v>0</v>
      </c>
      <c r="BG45">
        <f>IF($B45=0,0,IF(BG$3=TotalApuestas!BG40,BG$5,0))</f>
        <v>0</v>
      </c>
      <c r="BH45">
        <f>IF($B45=0,0,IF(BH$3=TotalApuestas!BH40,BH$5,0))</f>
        <v>0</v>
      </c>
      <c r="BI45">
        <f>IF($B45=0,0,IF(AND(BG$3=TotalApuestas!BG40,Resultado!BH$3=TotalApuestas!BH40),Resultado!BI$5+VLOOKUP(BI$4&amp;"bonus",Aux!$W$1:$X$46,2,0),IF(BI$3=TotalApuestas!BI40,BI$5,0)))</f>
        <v>0</v>
      </c>
      <c r="BJ45">
        <f>IF($B45=0,0,IF(BJ$3=TotalApuestas!BJ40,BJ$5,0))</f>
        <v>0</v>
      </c>
      <c r="BK45">
        <f>IF($B45=0,0,IF(BK$3=TotalApuestas!BK40,BK$5,0))</f>
        <v>0</v>
      </c>
      <c r="BL45">
        <f>IF($B45=0,0,IF(AND(BJ$3=TotalApuestas!BJ40,Resultado!BK$3=TotalApuestas!BK40),Resultado!BL$5+VLOOKUP(BL$4&amp;"bonus",Aux!$W$1:$X$46,2,0),IF(BL$3=TotalApuestas!BL40,BL$5,0)))</f>
        <v>0</v>
      </c>
      <c r="BM45">
        <f>IF($B45=0,0,IF(BM$3=TotalApuestas!BM40,BM$5,0))</f>
        <v>0</v>
      </c>
      <c r="BN45">
        <f>IF($B45=0,0,IF(BN$3=TotalApuestas!BN40,BN$5,0))</f>
        <v>0</v>
      </c>
      <c r="BO45">
        <f>IF($B45=0,0,IF(AND(BM$3=TotalApuestas!BM40,Resultado!BN$3=TotalApuestas!BN40),Resultado!BO$5+VLOOKUP(BO$4&amp;"bonus",Aux!$W$1:$X$46,2,0),IF(BO$3=TotalApuestas!BO40,BO$5,0)))</f>
        <v>0</v>
      </c>
      <c r="BP45">
        <f>IF($B45=0,0,IF(BP$3=TotalApuestas!BP40,BP$5,0))</f>
        <v>0</v>
      </c>
      <c r="BQ45">
        <f>IF($B45=0,0,IF(BQ$3=TotalApuestas!BQ40,BQ$5,0))</f>
        <v>0</v>
      </c>
      <c r="BR45">
        <f>IF($B45=0,0,IF(AND(BP$3=TotalApuestas!BP40,Resultado!BQ$3=TotalApuestas!BQ40),Resultado!BR$5+VLOOKUP(BR$4&amp;"bonus",Aux!$W$1:$X$46,2,0),IF(BR$3=TotalApuestas!BR40,BR$5,0)))</f>
        <v>0</v>
      </c>
      <c r="BS45">
        <f>IF($B45=0,0,IF(BS$3=TotalApuestas!BS40,BS$5,0))</f>
        <v>0</v>
      </c>
      <c r="BT45">
        <f>IF($B45=0,0,IF(BT$3=TotalApuestas!BT40,BT$5,0))</f>
        <v>0</v>
      </c>
      <c r="BU45">
        <f>IF($B45=0,0,IF(AND(BS$3=TotalApuestas!BS40,Resultado!BT$3=TotalApuestas!BT40),Resultado!BU$5+VLOOKUP(BU$4&amp;"bonus",Aux!$W$1:$X$46,2,0),IF(BU$3=TotalApuestas!BU40,BU$5,0)))</f>
        <v>0</v>
      </c>
      <c r="BV45">
        <f>IF($B45=0,0,IF(BV$3=TotalApuestas!BV40,BV$5,0))</f>
        <v>0</v>
      </c>
      <c r="BW45">
        <f>IF($B45=0,0,IF(BW$3=TotalApuestas!BW40,BW$5,0))</f>
        <v>0</v>
      </c>
      <c r="BX45">
        <f>IF($B45=0,0,IF(AND(BV$3=TotalApuestas!BV40,Resultado!BW$3=TotalApuestas!BW40),Resultado!BX$5+VLOOKUP(BX$4&amp;"bonus",Aux!$W$1:$X$46,2,0),IF(BX$3=TotalApuestas!BX40,BX$5,0)))</f>
        <v>0</v>
      </c>
      <c r="BY45">
        <f>IF($B45=0,0,IF(BY$3=TotalApuestas!BY40,BY$5,0))</f>
        <v>0</v>
      </c>
      <c r="BZ45">
        <f>IF($B45=0,0,IF(BZ$3=TotalApuestas!BZ40,BZ$5,0))</f>
        <v>0</v>
      </c>
      <c r="CA45">
        <f>IF($B45=0,0,IF(CA$3=TotalApuestas!CA40,CA$5,0))</f>
        <v>0</v>
      </c>
      <c r="CB45">
        <f>IF($B45=0,0,IF(CB$3=TotalApuestas!CB40,CB$5,0))</f>
        <v>0</v>
      </c>
      <c r="CC45">
        <f>IF($B45=0,0,IF(COUNTIF($CC$3:$CJ$3,TotalApuestas!CC40)=1,CC$5,0))</f>
        <v>0</v>
      </c>
      <c r="CD45">
        <f>IF($B45=0,0,IF(COUNTIF($CC$3:$CJ$3,TotalApuestas!CD40)=1,CD$5,0))</f>
        <v>0</v>
      </c>
      <c r="CE45">
        <f>IF($B45=0,0,IF(COUNTIF($CC$3:$CJ$3,TotalApuestas!CE40)=1,CE$5,0))</f>
        <v>0</v>
      </c>
      <c r="CF45">
        <f>IF($B45=0,0,IF(COUNTIF($CC$3:$CJ$3,TotalApuestas!CF40)=1,CF$5,0))</f>
        <v>0</v>
      </c>
      <c r="CG45">
        <f>IF($B45=0,0,IF(COUNTIF($CC$3:$CJ$3,TotalApuestas!CG40)=1,CG$5,0))</f>
        <v>0</v>
      </c>
      <c r="CH45">
        <f>IF($B45=0,0,IF(COUNTIF($CC$3:$CJ$3,TotalApuestas!CH40)=1,CH$5,0))</f>
        <v>0</v>
      </c>
      <c r="CI45">
        <f>IF($B45=0,0,IF(COUNTIF($CC$3:$CJ$3,TotalApuestas!CI40)=1,CI$5,0))</f>
        <v>0</v>
      </c>
      <c r="CJ45">
        <f>IF($B45=0,0,IF(COUNTIF($CC$3:$CJ$3,TotalApuestas!CJ40)=1,CJ$5,0))</f>
        <v>0</v>
      </c>
      <c r="CK45">
        <f>IF($B45=0,0,IF(COUNTIF($CK$3:$CN$3,TotalApuestas!CK40)=1,CK$5,0))</f>
        <v>0</v>
      </c>
      <c r="CL45">
        <f>IF($B45=0,0,IF(COUNTIF($CK$3:$CN$3,TotalApuestas!CL40)=1,CL$5,0))</f>
        <v>0</v>
      </c>
      <c r="CM45">
        <f>IF($B45=0,0,IF(COUNTIF($CK$3:$CN$3,TotalApuestas!CM40)=1,CM$5,0))</f>
        <v>0</v>
      </c>
      <c r="CN45">
        <f>IF($B45=0,0,IF(COUNTIF($CK$3:$CN$3,TotalApuestas!CN40)=1,CN$5,0))</f>
        <v>0</v>
      </c>
      <c r="CO45">
        <f>IF($B45=0,0,IF(COUNTIF($CO$3:$CP$3,TotalApuestas!CO40)=1,CO$5,0))</f>
        <v>0</v>
      </c>
      <c r="CP45">
        <f>IF($B45=0,0,IF(COUNTIF($CO$3:$CP$3,TotalApuestas!CP40)=1,CP$5,0))</f>
        <v>0</v>
      </c>
      <c r="CQ45">
        <f>IF($B45=0,0,IF(CQ$3=TotalApuestas!CQ40,CQ$5,0))</f>
        <v>0</v>
      </c>
      <c r="CR45">
        <f>IF($B45=0,0,IF(CR$3=TotalApuestas!CR40,CR$5,0))</f>
        <v>0</v>
      </c>
      <c r="CS45">
        <f>IF($B45=0,0,IF(CS$3=TotalApuestas!CS40,CS$5,0))</f>
        <v>0</v>
      </c>
      <c r="CT45">
        <f>IF($B45=0,0,IF(AND(CR$3=TotalApuestas!CR40,Resultado!CS$3=TotalApuestas!CS40),Resultado!CT$5+VLOOKUP(CT$4&amp;"bonus",Aux!$W$1:$X$46,2,0),IF(CT$3=TotalApuestas!CT40,CT$5,0)))</f>
        <v>0</v>
      </c>
      <c r="CU45">
        <f>IF($B45=0,0,IF(CU$3=TotalApuestas!CU40,CU$5,0))</f>
        <v>0</v>
      </c>
      <c r="CV45">
        <f>IF($B45=0,0,IF(CV$3=TotalApuestas!CV40,CV$5,0))</f>
        <v>0</v>
      </c>
      <c r="CW45">
        <f>IF($B45=0,0,IF(AND(CU$3=TotalApuestas!CU40,Resultado!CV$3=TotalApuestas!CV40),Resultado!CW$5+VLOOKUP(CW$4&amp;"bonus",Aux!$W$1:$X$46,2,0),IF(CW$3=TotalApuestas!CW40,CW$5,0)))</f>
        <v>0</v>
      </c>
      <c r="CX45">
        <f>IF($B45=0,0,IF(CX$3=TotalApuestas!CX40,CX$5,0))</f>
        <v>0</v>
      </c>
      <c r="CY45">
        <f>IF($B45=0,0,IF(CY$3=TotalApuestas!CY40,CY$5,0))</f>
        <v>0</v>
      </c>
      <c r="CZ45">
        <f>IF($B45=0,0,IF(AND(CX$3=TotalApuestas!CX40,Resultado!CY$3=TotalApuestas!CY40),Resultado!CZ$5+VLOOKUP(CZ$4&amp;"bonus",Aux!$W$1:$X$46,2,0),IF(CZ$3=TotalApuestas!CZ40,CZ$5,0)))</f>
        <v>0</v>
      </c>
      <c r="DA45">
        <f>IF($B45=0,0,IF(DA$3=TotalApuestas!DA40,DA$5,0))</f>
        <v>0</v>
      </c>
      <c r="DB45">
        <f>IF($B45=0,0,IF(DB$3=TotalApuestas!DB40,DB$5,0))</f>
        <v>0</v>
      </c>
      <c r="DC45">
        <f>IF($B45=0,0,IF(AND(DA$3=TotalApuestas!DA40,Resultado!DB$3=TotalApuestas!DB40),Resultado!DC$5+VLOOKUP(DC$4&amp;"bonus",Aux!$W$1:$X$46,2,0),IF(DC$3=TotalApuestas!DC40,DC$5,0)))</f>
        <v>0</v>
      </c>
      <c r="DD45">
        <f>IF($B45=0,0,IF(DD$3=TotalApuestas!DD40,DD$5,0))</f>
        <v>0</v>
      </c>
      <c r="DE45">
        <f>IF($B45=0,0,IF(DE$3=TotalApuestas!DE40,DE$5,0))</f>
        <v>0</v>
      </c>
      <c r="DF45">
        <f>IF($B45=0,0,IF(AND(DD$3=TotalApuestas!DD40,Resultado!DE$3=TotalApuestas!DE40),Resultado!DF$5+VLOOKUP(DF$4&amp;"bonus",Aux!$W$1:$X$46,2,0),IF(DF$3=TotalApuestas!DF40,DF$5,0)))</f>
        <v>0</v>
      </c>
      <c r="DG45">
        <f>IF($B45=0,0,IF(DG$3=TotalApuestas!DG40,DG$5,0))</f>
        <v>0</v>
      </c>
      <c r="DH45">
        <f>IF($B45=0,0,IF(DH$3=TotalApuestas!DH40,DH$5,0))</f>
        <v>0</v>
      </c>
      <c r="DI45">
        <f>IF($B45=0,0,IF(AND(DG$3=TotalApuestas!DG40,Resultado!DH$3=TotalApuestas!DH40),Resultado!DI$5+VLOOKUP(DI$4&amp;"bonus",Aux!$W$1:$X$46,2,0),IF(DI$3=TotalApuestas!DI40,DI$5,0)))</f>
        <v>0</v>
      </c>
      <c r="DJ45">
        <f>IF($B45=0,0,IF(DJ$3=TotalApuestas!DJ40,DJ$5,0))</f>
        <v>0</v>
      </c>
      <c r="DK45">
        <f>IF($B45=0,0,IF(DK$3=TotalApuestas!DK40,DK$5,0))</f>
        <v>0</v>
      </c>
      <c r="DL45">
        <f>IF($B45=0,0,IF(AND(DJ$3=TotalApuestas!DJ40,Resultado!DK$3=TotalApuestas!DK40),Resultado!DL$5+VLOOKUP(DL$4&amp;"bonus",Aux!$W$1:$X$46,2,0),IF(DL$3=TotalApuestas!DL40,DL$5,0)))</f>
        <v>0</v>
      </c>
      <c r="DM45">
        <f>IF($B45=0,0,IF(DM$3=TotalApuestas!DM40,DM$5,0))</f>
        <v>0</v>
      </c>
      <c r="DN45">
        <f>IF($B45=0,0,IF(DN$3=TotalApuestas!DN40,DN$5,0))</f>
        <v>0</v>
      </c>
      <c r="DO45">
        <f>IF($B45=0,0,IF(AND(DM$3=TotalApuestas!DM40,Resultado!DN$3=TotalApuestas!DN40),Resultado!DO$5+VLOOKUP(DO$4&amp;"bonus",Aux!$W$1:$X$46,2,0),IF(DO$3=TotalApuestas!DO40,DO$5,0)))</f>
        <v>0</v>
      </c>
    </row>
    <row r="46" spans="2:119" x14ac:dyDescent="0.25">
      <c r="B46">
        <f>+TotalApuestas!B41</f>
        <v>0</v>
      </c>
      <c r="E46">
        <f>IF($B46=0,0,IF(E$3=TotalApuestas!E41,E$5,0))</f>
        <v>0</v>
      </c>
      <c r="F46">
        <f>IF($B46=0,0,IF(F$3=TotalApuestas!F41,F$5,0))</f>
        <v>0</v>
      </c>
      <c r="G46">
        <f>IF($B46=0,0,IF(AND(E$3=TotalApuestas!E41,Resultado!F$3=TotalApuestas!F41),Resultado!G$5+VLOOKUP(G$4&amp;"bonus",Aux!$W$1:$X$46,2,0),IF(G$3=TotalApuestas!G41,G$5,0)))</f>
        <v>0</v>
      </c>
      <c r="H46">
        <f>IF($B46=0,0,IF(H$3=TotalApuestas!H41,H$5,0))</f>
        <v>0</v>
      </c>
      <c r="I46">
        <f>IF($B46=0,0,IF(I$3=TotalApuestas!I41,I$5,0))</f>
        <v>0</v>
      </c>
      <c r="J46">
        <f>IF($B46=0,0,IF(AND(H$3=TotalApuestas!H41,Resultado!I$3=TotalApuestas!I41),Resultado!J$5+VLOOKUP(J$4&amp;"bonus",Aux!$W$1:$X$46,2,0),IF(J$3=TotalApuestas!J41,J$5,0)))</f>
        <v>0</v>
      </c>
      <c r="K46">
        <f>IF($B46=0,0,IF(K$3=TotalApuestas!K41,K$5,0))</f>
        <v>0</v>
      </c>
      <c r="L46">
        <f>IF($B46=0,0,IF(L$3=TotalApuestas!L41,L$5,0))</f>
        <v>0</v>
      </c>
      <c r="M46">
        <f>IF($B46=0,0,IF(AND(K$3=TotalApuestas!K41,Resultado!L$3=TotalApuestas!L41),Resultado!M$5+VLOOKUP(M$4&amp;"bonus",Aux!$W$1:$X$46,2,0),IF(M$3=TotalApuestas!M41,M$5,0)))</f>
        <v>0</v>
      </c>
      <c r="N46">
        <f>IF($B46=0,0,IF(N$3=TotalApuestas!N41,N$5,0))</f>
        <v>0</v>
      </c>
      <c r="O46">
        <f>IF($B46=0,0,IF(O$3=TotalApuestas!O41,O$5,0))</f>
        <v>0</v>
      </c>
      <c r="P46">
        <f>IF($B46=0,0,IF(AND(N$3=TotalApuestas!N41,Resultado!O$3=TotalApuestas!O41),Resultado!P$5+VLOOKUP(P$4&amp;"bonus",Aux!$W$1:$X$46,2,0),IF(P$3=TotalApuestas!P41,P$5,0)))</f>
        <v>0</v>
      </c>
      <c r="Q46">
        <f>IF($B46=0,0,IF(Q$3=TotalApuestas!Q41,Q$5,0))</f>
        <v>0</v>
      </c>
      <c r="R46">
        <f>IF($B46=0,0,IF(R$3=TotalApuestas!R41,R$5,0))</f>
        <v>0</v>
      </c>
      <c r="S46">
        <f>IF($B46=0,0,IF(AND(Q$3=TotalApuestas!Q41,Resultado!R$3=TotalApuestas!R41),Resultado!S$5+VLOOKUP(S$4&amp;"bonus",Aux!$W$1:$X$46,2,0),IF(S$3=TotalApuestas!S41,S$5,0)))</f>
        <v>0</v>
      </c>
      <c r="T46">
        <f>IF($B46=0,0,IF(T$3=TotalApuestas!T41,T$5,0))</f>
        <v>0</v>
      </c>
      <c r="U46">
        <f>IF($B46=0,0,IF(U$3=TotalApuestas!U41,U$5,0))</f>
        <v>0</v>
      </c>
      <c r="V46">
        <f>IF($B46=0,0,IF(AND(T$3=TotalApuestas!T41,Resultado!U$3=TotalApuestas!U41),Resultado!V$5+VLOOKUP(V$4&amp;"bonus",Aux!$W$1:$X$46,2,0),IF(V$3=TotalApuestas!V41,V$5,0)))</f>
        <v>0</v>
      </c>
      <c r="W46">
        <f>IF($B46=0,0,IF(W$3=TotalApuestas!W41,W$5,0))</f>
        <v>0</v>
      </c>
      <c r="X46">
        <f>IF($B46=0,0,IF(X$3=TotalApuestas!X41,X$5,0))</f>
        <v>0</v>
      </c>
      <c r="Y46">
        <f>IF($B46=0,0,IF(AND(W$3=TotalApuestas!W41,Resultado!X$3=TotalApuestas!X41),Resultado!Y$5+VLOOKUP(Y$4&amp;"bonus",Aux!$W$1:$X$46,2,0),IF(Y$3=TotalApuestas!Y41,Y$5,0)))</f>
        <v>0</v>
      </c>
      <c r="Z46">
        <f>IF($B46=0,0,IF(Z$3=TotalApuestas!Z41,Z$5,0))</f>
        <v>0</v>
      </c>
      <c r="AA46">
        <f>IF($B46=0,0,IF(AA$3=TotalApuestas!AA41,AA$5,0))</f>
        <v>0</v>
      </c>
      <c r="AB46">
        <f>IF($B46=0,0,IF(AND(Z$3=TotalApuestas!Z41,Resultado!AA$3=TotalApuestas!AA41),Resultado!AB$5+VLOOKUP(AB$4&amp;"bonus",Aux!$W$1:$X$46,2,0),IF(AB$3=TotalApuestas!AB41,AB$5,0)))</f>
        <v>0</v>
      </c>
      <c r="AC46">
        <f>IF($B46=0,0,IF(AC$3=TotalApuestas!AC41,AC$5,0))</f>
        <v>0</v>
      </c>
      <c r="AD46">
        <f>IF($B46=0,0,IF(AD$3=TotalApuestas!AD41,AD$5,0))</f>
        <v>0</v>
      </c>
      <c r="AE46">
        <f>IF($B46=0,0,IF(AND(AC$3=TotalApuestas!AC41,Resultado!AD$3=TotalApuestas!AD41),Resultado!AE$5+VLOOKUP(AE$4&amp;"bonus",Aux!$W$1:$X$46,2,0),IF(AE$3=TotalApuestas!AE41,AE$5,0)))</f>
        <v>0</v>
      </c>
      <c r="AF46">
        <f>IF($B46=0,0,IF(AF$3=TotalApuestas!AF41,AF$5,0))</f>
        <v>0</v>
      </c>
      <c r="AG46">
        <f>IF($B46=0,0,IF(AG$3=TotalApuestas!AG41,AG$5,0))</f>
        <v>0</v>
      </c>
      <c r="AH46">
        <f>IF($B46=0,0,IF(AND(AF$3=TotalApuestas!AF41,Resultado!AG$3=TotalApuestas!AG41),Resultado!AH$5+VLOOKUP(AH$4&amp;"bonus",Aux!$W$1:$X$46,2,0),IF(AH$3=TotalApuestas!AH41,AH$5,0)))</f>
        <v>0</v>
      </c>
      <c r="AI46">
        <f>IF($B46=0,0,IF(AI$3=TotalApuestas!AI41,AI$5,0))</f>
        <v>0</v>
      </c>
      <c r="AJ46">
        <f>IF($B46=0,0,IF(AJ$3=TotalApuestas!AJ41,AJ$5,0))</f>
        <v>0</v>
      </c>
      <c r="AK46">
        <f>IF($B46=0,0,IF(AND(AI$3=TotalApuestas!AI41,Resultado!AJ$3=TotalApuestas!AJ41),Resultado!AK$5+VLOOKUP(AK$4&amp;"bonus",Aux!$W$1:$X$46,2,0),IF(AK$3=TotalApuestas!AK41,AK$5,0)))</f>
        <v>0</v>
      </c>
      <c r="AL46">
        <f>IF($B46=0,0,IF(AL$3=TotalApuestas!AL41,AL$5,0))</f>
        <v>0</v>
      </c>
      <c r="AM46">
        <f>IF($B46=0,0,IF(AM$3=TotalApuestas!AM41,AM$5,0))</f>
        <v>0</v>
      </c>
      <c r="AN46">
        <f>IF($B46=0,0,IF(AND(AL$3=TotalApuestas!AL41,Resultado!AM$3=TotalApuestas!AM41),Resultado!AN$5+VLOOKUP(AN$4&amp;"bonus",Aux!$W$1:$X$46,2,0),IF(AN$3=TotalApuestas!AN41,AN$5,0)))</f>
        <v>0</v>
      </c>
      <c r="AO46">
        <f>IF($B46=0,0,IF(AO$3=TotalApuestas!AO41,AO$5,0))</f>
        <v>0</v>
      </c>
      <c r="AP46">
        <f>IF($B46=0,0,IF(AP$3=TotalApuestas!AP41,AP$5,0))</f>
        <v>0</v>
      </c>
      <c r="AQ46">
        <f>IF($B46=0,0,IF(AND(AO$3=TotalApuestas!AO41,Resultado!AP$3=TotalApuestas!AP41),Resultado!AQ$5+VLOOKUP(AQ$4&amp;"bonus",Aux!$W$1:$X$46,2,0),IF(AQ$3=TotalApuestas!AQ41,AQ$5,0)))</f>
        <v>0</v>
      </c>
      <c r="AR46">
        <f>IF($B46=0,0,IF(AR$3=TotalApuestas!AR41,AR$5,0))</f>
        <v>0</v>
      </c>
      <c r="AS46">
        <f>IF($B46=0,0,IF(AS$3=TotalApuestas!AS41,AS$5,0))</f>
        <v>0</v>
      </c>
      <c r="AT46">
        <f>IF($B46=0,0,IF(AND(AR$3=TotalApuestas!AR41,Resultado!AS$3=TotalApuestas!AS41),Resultado!AT$5+VLOOKUP(AT$4&amp;"bonus",Aux!$W$1:$X$46,2,0),IF(AT$3=TotalApuestas!AT41,AT$5,0)))</f>
        <v>0</v>
      </c>
      <c r="AU46">
        <f>IF($B46=0,0,IF(AU$3=TotalApuestas!AU41,AU$5,0))</f>
        <v>0</v>
      </c>
      <c r="AV46">
        <f>IF($B46=0,0,IF(AV$3=TotalApuestas!AV41,AV$5,0))</f>
        <v>0</v>
      </c>
      <c r="AW46">
        <f>IF($B46=0,0,IF(AND(AU$3=TotalApuestas!AU41,Resultado!AV$3=TotalApuestas!AV41),Resultado!AW$5+VLOOKUP(AW$4&amp;"bonus",Aux!$W$1:$X$46,2,0),IF(AW$3=TotalApuestas!AW41,AW$5,0)))</f>
        <v>0</v>
      </c>
      <c r="AX46">
        <f>IF($B46=0,0,IF(AX$3=TotalApuestas!AX41,AX$5,0))</f>
        <v>0</v>
      </c>
      <c r="AY46">
        <f>IF($B46=0,0,IF(AY$3=TotalApuestas!AY41,AY$5,0))</f>
        <v>0</v>
      </c>
      <c r="AZ46">
        <f>IF($B46=0,0,IF(AND(AX$3=TotalApuestas!AX41,Resultado!AY$3=TotalApuestas!AY41),Resultado!AZ$5+VLOOKUP(AZ$4&amp;"bonus",Aux!$W$1:$X$46,2,0),IF(AZ$3=TotalApuestas!AZ41,AZ$5,0)))</f>
        <v>0</v>
      </c>
      <c r="BA46">
        <f>IF($B46=0,0,IF(BA$3=TotalApuestas!BA41,BA$5,0))</f>
        <v>0</v>
      </c>
      <c r="BB46">
        <f>IF($B46=0,0,IF(BB$3=TotalApuestas!BB41,BB$5,0))</f>
        <v>0</v>
      </c>
      <c r="BC46">
        <f>IF($B46=0,0,IF(AND(BA$3=TotalApuestas!BA41,Resultado!BB$3=TotalApuestas!BB41),Resultado!BC$5+VLOOKUP(BC$4&amp;"bonus",Aux!$W$1:$X$46,2,0),IF(BC$3=TotalApuestas!BC41,BC$5,0)))</f>
        <v>0</v>
      </c>
      <c r="BD46">
        <f>IF($B46=0,0,IF(BD$3=TotalApuestas!BD41,BD$5,0))</f>
        <v>0</v>
      </c>
      <c r="BE46">
        <f>IF($B46=0,0,IF(BE$3=TotalApuestas!BE41,BE$5,0))</f>
        <v>0</v>
      </c>
      <c r="BF46">
        <f>IF($B46=0,0,IF(AND(BD$3=TotalApuestas!BD41,Resultado!BE$3=TotalApuestas!BE41),Resultado!BF$5+VLOOKUP(BF$4&amp;"bonus",Aux!$W$1:$X$46,2,0),IF(BF$3=TotalApuestas!BF41,BF$5,0)))</f>
        <v>0</v>
      </c>
      <c r="BG46">
        <f>IF($B46=0,0,IF(BG$3=TotalApuestas!BG41,BG$5,0))</f>
        <v>0</v>
      </c>
      <c r="BH46">
        <f>IF($B46=0,0,IF(BH$3=TotalApuestas!BH41,BH$5,0))</f>
        <v>0</v>
      </c>
      <c r="BI46">
        <f>IF($B46=0,0,IF(AND(BG$3=TotalApuestas!BG41,Resultado!BH$3=TotalApuestas!BH41),Resultado!BI$5+VLOOKUP(BI$4&amp;"bonus",Aux!$W$1:$X$46,2,0),IF(BI$3=TotalApuestas!BI41,BI$5,0)))</f>
        <v>0</v>
      </c>
      <c r="BJ46">
        <f>IF($B46=0,0,IF(BJ$3=TotalApuestas!BJ41,BJ$5,0))</f>
        <v>0</v>
      </c>
      <c r="BK46">
        <f>IF($B46=0,0,IF(BK$3=TotalApuestas!BK41,BK$5,0))</f>
        <v>0</v>
      </c>
      <c r="BL46">
        <f>IF($B46=0,0,IF(AND(BJ$3=TotalApuestas!BJ41,Resultado!BK$3=TotalApuestas!BK41),Resultado!BL$5+VLOOKUP(BL$4&amp;"bonus",Aux!$W$1:$X$46,2,0),IF(BL$3=TotalApuestas!BL41,BL$5,0)))</f>
        <v>0</v>
      </c>
      <c r="BM46">
        <f>IF($B46=0,0,IF(BM$3=TotalApuestas!BM41,BM$5,0))</f>
        <v>0</v>
      </c>
      <c r="BN46">
        <f>IF($B46=0,0,IF(BN$3=TotalApuestas!BN41,BN$5,0))</f>
        <v>0</v>
      </c>
      <c r="BO46">
        <f>IF($B46=0,0,IF(AND(BM$3=TotalApuestas!BM41,Resultado!BN$3=TotalApuestas!BN41),Resultado!BO$5+VLOOKUP(BO$4&amp;"bonus",Aux!$W$1:$X$46,2,0),IF(BO$3=TotalApuestas!BO41,BO$5,0)))</f>
        <v>0</v>
      </c>
      <c r="BP46">
        <f>IF($B46=0,0,IF(BP$3=TotalApuestas!BP41,BP$5,0))</f>
        <v>0</v>
      </c>
      <c r="BQ46">
        <f>IF($B46=0,0,IF(BQ$3=TotalApuestas!BQ41,BQ$5,0))</f>
        <v>0</v>
      </c>
      <c r="BR46">
        <f>IF($B46=0,0,IF(AND(BP$3=TotalApuestas!BP41,Resultado!BQ$3=TotalApuestas!BQ41),Resultado!BR$5+VLOOKUP(BR$4&amp;"bonus",Aux!$W$1:$X$46,2,0),IF(BR$3=TotalApuestas!BR41,BR$5,0)))</f>
        <v>0</v>
      </c>
      <c r="BS46">
        <f>IF($B46=0,0,IF(BS$3=TotalApuestas!BS41,BS$5,0))</f>
        <v>0</v>
      </c>
      <c r="BT46">
        <f>IF($B46=0,0,IF(BT$3=TotalApuestas!BT41,BT$5,0))</f>
        <v>0</v>
      </c>
      <c r="BU46">
        <f>IF($B46=0,0,IF(AND(BS$3=TotalApuestas!BS41,Resultado!BT$3=TotalApuestas!BT41),Resultado!BU$5+VLOOKUP(BU$4&amp;"bonus",Aux!$W$1:$X$46,2,0),IF(BU$3=TotalApuestas!BU41,BU$5,0)))</f>
        <v>0</v>
      </c>
      <c r="BV46">
        <f>IF($B46=0,0,IF(BV$3=TotalApuestas!BV41,BV$5,0))</f>
        <v>0</v>
      </c>
      <c r="BW46">
        <f>IF($B46=0,0,IF(BW$3=TotalApuestas!BW41,BW$5,0))</f>
        <v>0</v>
      </c>
      <c r="BX46">
        <f>IF($B46=0,0,IF(AND(BV$3=TotalApuestas!BV41,Resultado!BW$3=TotalApuestas!BW41),Resultado!BX$5+VLOOKUP(BX$4&amp;"bonus",Aux!$W$1:$X$46,2,0),IF(BX$3=TotalApuestas!BX41,BX$5,0)))</f>
        <v>0</v>
      </c>
      <c r="BY46">
        <f>IF($B46=0,0,IF(BY$3=TotalApuestas!BY41,BY$5,0))</f>
        <v>0</v>
      </c>
      <c r="BZ46">
        <f>IF($B46=0,0,IF(BZ$3=TotalApuestas!BZ41,BZ$5,0))</f>
        <v>0</v>
      </c>
      <c r="CA46">
        <f>IF($B46=0,0,IF(CA$3=TotalApuestas!CA41,CA$5,0))</f>
        <v>0</v>
      </c>
      <c r="CB46">
        <f>IF($B46=0,0,IF(CB$3=TotalApuestas!CB41,CB$5,0))</f>
        <v>0</v>
      </c>
      <c r="CC46">
        <f>IF($B46=0,0,IF(COUNTIF($CC$3:$CJ$3,TotalApuestas!CC41)=1,CC$5,0))</f>
        <v>0</v>
      </c>
      <c r="CD46">
        <f>IF($B46=0,0,IF(COUNTIF($CC$3:$CJ$3,TotalApuestas!CD41)=1,CD$5,0))</f>
        <v>0</v>
      </c>
      <c r="CE46">
        <f>IF($B46=0,0,IF(COUNTIF($CC$3:$CJ$3,TotalApuestas!CE41)=1,CE$5,0))</f>
        <v>0</v>
      </c>
      <c r="CF46">
        <f>IF($B46=0,0,IF(COUNTIF($CC$3:$CJ$3,TotalApuestas!CF41)=1,CF$5,0))</f>
        <v>0</v>
      </c>
      <c r="CG46">
        <f>IF($B46=0,0,IF(COUNTIF($CC$3:$CJ$3,TotalApuestas!CG41)=1,CG$5,0))</f>
        <v>0</v>
      </c>
      <c r="CH46">
        <f>IF($B46=0,0,IF(COUNTIF($CC$3:$CJ$3,TotalApuestas!CH41)=1,CH$5,0))</f>
        <v>0</v>
      </c>
      <c r="CI46">
        <f>IF($B46=0,0,IF(COUNTIF($CC$3:$CJ$3,TotalApuestas!CI41)=1,CI$5,0))</f>
        <v>0</v>
      </c>
      <c r="CJ46">
        <f>IF($B46=0,0,IF(COUNTIF($CC$3:$CJ$3,TotalApuestas!CJ41)=1,CJ$5,0))</f>
        <v>0</v>
      </c>
      <c r="CK46">
        <f>IF($B46=0,0,IF(COUNTIF($CK$3:$CN$3,TotalApuestas!CK41)=1,CK$5,0))</f>
        <v>0</v>
      </c>
      <c r="CL46">
        <f>IF($B46=0,0,IF(COUNTIF($CK$3:$CN$3,TotalApuestas!CL41)=1,CL$5,0))</f>
        <v>0</v>
      </c>
      <c r="CM46">
        <f>IF($B46=0,0,IF(COUNTIF($CK$3:$CN$3,TotalApuestas!CM41)=1,CM$5,0))</f>
        <v>0</v>
      </c>
      <c r="CN46">
        <f>IF($B46=0,0,IF(COUNTIF($CK$3:$CN$3,TotalApuestas!CN41)=1,CN$5,0))</f>
        <v>0</v>
      </c>
      <c r="CO46">
        <f>IF($B46=0,0,IF(COUNTIF($CO$3:$CP$3,TotalApuestas!CO41)=1,CO$5,0))</f>
        <v>0</v>
      </c>
      <c r="CP46">
        <f>IF($B46=0,0,IF(COUNTIF($CO$3:$CP$3,TotalApuestas!CP41)=1,CP$5,0))</f>
        <v>0</v>
      </c>
      <c r="CQ46">
        <f>IF($B46=0,0,IF(CQ$3=TotalApuestas!CQ41,CQ$5,0))</f>
        <v>0</v>
      </c>
      <c r="CR46">
        <f>IF($B46=0,0,IF(CR$3=TotalApuestas!CR41,CR$5,0))</f>
        <v>0</v>
      </c>
      <c r="CS46">
        <f>IF($B46=0,0,IF(CS$3=TotalApuestas!CS41,CS$5,0))</f>
        <v>0</v>
      </c>
      <c r="CT46">
        <f>IF($B46=0,0,IF(AND(CR$3=TotalApuestas!CR41,Resultado!CS$3=TotalApuestas!CS41),Resultado!CT$5+VLOOKUP(CT$4&amp;"bonus",Aux!$W$1:$X$46,2,0),IF(CT$3=TotalApuestas!CT41,CT$5,0)))</f>
        <v>0</v>
      </c>
      <c r="CU46">
        <f>IF($B46=0,0,IF(CU$3=TotalApuestas!CU41,CU$5,0))</f>
        <v>0</v>
      </c>
      <c r="CV46">
        <f>IF($B46=0,0,IF(CV$3=TotalApuestas!CV41,CV$5,0))</f>
        <v>0</v>
      </c>
      <c r="CW46">
        <f>IF($B46=0,0,IF(AND(CU$3=TotalApuestas!CU41,Resultado!CV$3=TotalApuestas!CV41),Resultado!CW$5+VLOOKUP(CW$4&amp;"bonus",Aux!$W$1:$X$46,2,0),IF(CW$3=TotalApuestas!CW41,CW$5,0)))</f>
        <v>0</v>
      </c>
      <c r="CX46">
        <f>IF($B46=0,0,IF(CX$3=TotalApuestas!CX41,CX$5,0))</f>
        <v>0</v>
      </c>
      <c r="CY46">
        <f>IF($B46=0,0,IF(CY$3=TotalApuestas!CY41,CY$5,0))</f>
        <v>0</v>
      </c>
      <c r="CZ46">
        <f>IF($B46=0,0,IF(AND(CX$3=TotalApuestas!CX41,Resultado!CY$3=TotalApuestas!CY41),Resultado!CZ$5+VLOOKUP(CZ$4&amp;"bonus",Aux!$W$1:$X$46,2,0),IF(CZ$3=TotalApuestas!CZ41,CZ$5,0)))</f>
        <v>0</v>
      </c>
      <c r="DA46">
        <f>IF($B46=0,0,IF(DA$3=TotalApuestas!DA41,DA$5,0))</f>
        <v>0</v>
      </c>
      <c r="DB46">
        <f>IF($B46=0,0,IF(DB$3=TotalApuestas!DB41,DB$5,0))</f>
        <v>0</v>
      </c>
      <c r="DC46">
        <f>IF($B46=0,0,IF(AND(DA$3=TotalApuestas!DA41,Resultado!DB$3=TotalApuestas!DB41),Resultado!DC$5+VLOOKUP(DC$4&amp;"bonus",Aux!$W$1:$X$46,2,0),IF(DC$3=TotalApuestas!DC41,DC$5,0)))</f>
        <v>0</v>
      </c>
      <c r="DD46">
        <f>IF($B46=0,0,IF(DD$3=TotalApuestas!DD41,DD$5,0))</f>
        <v>0</v>
      </c>
      <c r="DE46">
        <f>IF($B46=0,0,IF(DE$3=TotalApuestas!DE41,DE$5,0))</f>
        <v>0</v>
      </c>
      <c r="DF46">
        <f>IF($B46=0,0,IF(AND(DD$3=TotalApuestas!DD41,Resultado!DE$3=TotalApuestas!DE41),Resultado!DF$5+VLOOKUP(DF$4&amp;"bonus",Aux!$W$1:$X$46,2,0),IF(DF$3=TotalApuestas!DF41,DF$5,0)))</f>
        <v>0</v>
      </c>
      <c r="DG46">
        <f>IF($B46=0,0,IF(DG$3=TotalApuestas!DG41,DG$5,0))</f>
        <v>0</v>
      </c>
      <c r="DH46">
        <f>IF($B46=0,0,IF(DH$3=TotalApuestas!DH41,DH$5,0))</f>
        <v>0</v>
      </c>
      <c r="DI46">
        <f>IF($B46=0,0,IF(AND(DG$3=TotalApuestas!DG41,Resultado!DH$3=TotalApuestas!DH41),Resultado!DI$5+VLOOKUP(DI$4&amp;"bonus",Aux!$W$1:$X$46,2,0),IF(DI$3=TotalApuestas!DI41,DI$5,0)))</f>
        <v>0</v>
      </c>
      <c r="DJ46">
        <f>IF($B46=0,0,IF(DJ$3=TotalApuestas!DJ41,DJ$5,0))</f>
        <v>0</v>
      </c>
      <c r="DK46">
        <f>IF($B46=0,0,IF(DK$3=TotalApuestas!DK41,DK$5,0))</f>
        <v>0</v>
      </c>
      <c r="DL46">
        <f>IF($B46=0,0,IF(AND(DJ$3=TotalApuestas!DJ41,Resultado!DK$3=TotalApuestas!DK41),Resultado!DL$5+VLOOKUP(DL$4&amp;"bonus",Aux!$W$1:$X$46,2,0),IF(DL$3=TotalApuestas!DL41,DL$5,0)))</f>
        <v>0</v>
      </c>
      <c r="DM46">
        <f>IF($B46=0,0,IF(DM$3=TotalApuestas!DM41,DM$5,0))</f>
        <v>0</v>
      </c>
      <c r="DN46">
        <f>IF($B46=0,0,IF(DN$3=TotalApuestas!DN41,DN$5,0))</f>
        <v>0</v>
      </c>
      <c r="DO46">
        <f>IF($B46=0,0,IF(AND(DM$3=TotalApuestas!DM41,Resultado!DN$3=TotalApuestas!DN41),Resultado!DO$5+VLOOKUP(DO$4&amp;"bonus",Aux!$W$1:$X$46,2,0),IF(DO$3=TotalApuestas!DO41,DO$5,0)))</f>
        <v>0</v>
      </c>
    </row>
    <row r="47" spans="2:119" x14ac:dyDescent="0.25">
      <c r="B47">
        <f>+TotalApuestas!B42</f>
        <v>0</v>
      </c>
      <c r="E47">
        <f>IF($B47=0,0,IF(E$3=TotalApuestas!E42,E$5,0))</f>
        <v>0</v>
      </c>
      <c r="F47">
        <f>IF($B47=0,0,IF(F$3=TotalApuestas!F42,F$5,0))</f>
        <v>0</v>
      </c>
      <c r="G47">
        <f>IF($B47=0,0,IF(AND(E$3=TotalApuestas!E42,Resultado!F$3=TotalApuestas!F42),Resultado!G$5+VLOOKUP(G$4&amp;"bonus",Aux!$W$1:$X$46,2,0),IF(G$3=TotalApuestas!G42,G$5,0)))</f>
        <v>0</v>
      </c>
      <c r="H47">
        <f>IF($B47=0,0,IF(H$3=TotalApuestas!H42,H$5,0))</f>
        <v>0</v>
      </c>
      <c r="I47">
        <f>IF($B47=0,0,IF(I$3=TotalApuestas!I42,I$5,0))</f>
        <v>0</v>
      </c>
      <c r="J47">
        <f>IF($B47=0,0,IF(AND(H$3=TotalApuestas!H42,Resultado!I$3=TotalApuestas!I42),Resultado!J$5+VLOOKUP(J$4&amp;"bonus",Aux!$W$1:$X$46,2,0),IF(J$3=TotalApuestas!J42,J$5,0)))</f>
        <v>0</v>
      </c>
      <c r="K47">
        <f>IF($B47=0,0,IF(K$3=TotalApuestas!K42,K$5,0))</f>
        <v>0</v>
      </c>
      <c r="L47">
        <f>IF($B47=0,0,IF(L$3=TotalApuestas!L42,L$5,0))</f>
        <v>0</v>
      </c>
      <c r="M47">
        <f>IF($B47=0,0,IF(AND(K$3=TotalApuestas!K42,Resultado!L$3=TotalApuestas!L42),Resultado!M$5+VLOOKUP(M$4&amp;"bonus",Aux!$W$1:$X$46,2,0),IF(M$3=TotalApuestas!M42,M$5,0)))</f>
        <v>0</v>
      </c>
      <c r="N47">
        <f>IF($B47=0,0,IF(N$3=TotalApuestas!N42,N$5,0))</f>
        <v>0</v>
      </c>
      <c r="O47">
        <f>IF($B47=0,0,IF(O$3=TotalApuestas!O42,O$5,0))</f>
        <v>0</v>
      </c>
      <c r="P47">
        <f>IF($B47=0,0,IF(AND(N$3=TotalApuestas!N42,Resultado!O$3=TotalApuestas!O42),Resultado!P$5+VLOOKUP(P$4&amp;"bonus",Aux!$W$1:$X$46,2,0),IF(P$3=TotalApuestas!P42,P$5,0)))</f>
        <v>0</v>
      </c>
      <c r="Q47">
        <f>IF($B47=0,0,IF(Q$3=TotalApuestas!Q42,Q$5,0))</f>
        <v>0</v>
      </c>
      <c r="R47">
        <f>IF($B47=0,0,IF(R$3=TotalApuestas!R42,R$5,0))</f>
        <v>0</v>
      </c>
      <c r="S47">
        <f>IF($B47=0,0,IF(AND(Q$3=TotalApuestas!Q42,Resultado!R$3=TotalApuestas!R42),Resultado!S$5+VLOOKUP(S$4&amp;"bonus",Aux!$W$1:$X$46,2,0),IF(S$3=TotalApuestas!S42,S$5,0)))</f>
        <v>0</v>
      </c>
      <c r="T47">
        <f>IF($B47=0,0,IF(T$3=TotalApuestas!T42,T$5,0))</f>
        <v>0</v>
      </c>
      <c r="U47">
        <f>IF($B47=0,0,IF(U$3=TotalApuestas!U42,U$5,0))</f>
        <v>0</v>
      </c>
      <c r="V47">
        <f>IF($B47=0,0,IF(AND(T$3=TotalApuestas!T42,Resultado!U$3=TotalApuestas!U42),Resultado!V$5+VLOOKUP(V$4&amp;"bonus",Aux!$W$1:$X$46,2,0),IF(V$3=TotalApuestas!V42,V$5,0)))</f>
        <v>0</v>
      </c>
      <c r="W47">
        <f>IF($B47=0,0,IF(W$3=TotalApuestas!W42,W$5,0))</f>
        <v>0</v>
      </c>
      <c r="X47">
        <f>IF($B47=0,0,IF(X$3=TotalApuestas!X42,X$5,0))</f>
        <v>0</v>
      </c>
      <c r="Y47">
        <f>IF($B47=0,0,IF(AND(W$3=TotalApuestas!W42,Resultado!X$3=TotalApuestas!X42),Resultado!Y$5+VLOOKUP(Y$4&amp;"bonus",Aux!$W$1:$X$46,2,0),IF(Y$3=TotalApuestas!Y42,Y$5,0)))</f>
        <v>0</v>
      </c>
      <c r="Z47">
        <f>IF($B47=0,0,IF(Z$3=TotalApuestas!Z42,Z$5,0))</f>
        <v>0</v>
      </c>
      <c r="AA47">
        <f>IF($B47=0,0,IF(AA$3=TotalApuestas!AA42,AA$5,0))</f>
        <v>0</v>
      </c>
      <c r="AB47">
        <f>IF($B47=0,0,IF(AND(Z$3=TotalApuestas!Z42,Resultado!AA$3=TotalApuestas!AA42),Resultado!AB$5+VLOOKUP(AB$4&amp;"bonus",Aux!$W$1:$X$46,2,0),IF(AB$3=TotalApuestas!AB42,AB$5,0)))</f>
        <v>0</v>
      </c>
      <c r="AC47">
        <f>IF($B47=0,0,IF(AC$3=TotalApuestas!AC42,AC$5,0))</f>
        <v>0</v>
      </c>
      <c r="AD47">
        <f>IF($B47=0,0,IF(AD$3=TotalApuestas!AD42,AD$5,0))</f>
        <v>0</v>
      </c>
      <c r="AE47">
        <f>IF($B47=0,0,IF(AND(AC$3=TotalApuestas!AC42,Resultado!AD$3=TotalApuestas!AD42),Resultado!AE$5+VLOOKUP(AE$4&amp;"bonus",Aux!$W$1:$X$46,2,0),IF(AE$3=TotalApuestas!AE42,AE$5,0)))</f>
        <v>0</v>
      </c>
      <c r="AF47">
        <f>IF($B47=0,0,IF(AF$3=TotalApuestas!AF42,AF$5,0))</f>
        <v>0</v>
      </c>
      <c r="AG47">
        <f>IF($B47=0,0,IF(AG$3=TotalApuestas!AG42,AG$5,0))</f>
        <v>0</v>
      </c>
      <c r="AH47">
        <f>IF($B47=0,0,IF(AND(AF$3=TotalApuestas!AF42,Resultado!AG$3=TotalApuestas!AG42),Resultado!AH$5+VLOOKUP(AH$4&amp;"bonus",Aux!$W$1:$X$46,2,0),IF(AH$3=TotalApuestas!AH42,AH$5,0)))</f>
        <v>0</v>
      </c>
      <c r="AI47">
        <f>IF($B47=0,0,IF(AI$3=TotalApuestas!AI42,AI$5,0))</f>
        <v>0</v>
      </c>
      <c r="AJ47">
        <f>IF($B47=0,0,IF(AJ$3=TotalApuestas!AJ42,AJ$5,0))</f>
        <v>0</v>
      </c>
      <c r="AK47">
        <f>IF($B47=0,0,IF(AND(AI$3=TotalApuestas!AI42,Resultado!AJ$3=TotalApuestas!AJ42),Resultado!AK$5+VLOOKUP(AK$4&amp;"bonus",Aux!$W$1:$X$46,2,0),IF(AK$3=TotalApuestas!AK42,AK$5,0)))</f>
        <v>0</v>
      </c>
      <c r="AL47">
        <f>IF($B47=0,0,IF(AL$3=TotalApuestas!AL42,AL$5,0))</f>
        <v>0</v>
      </c>
      <c r="AM47">
        <f>IF($B47=0,0,IF(AM$3=TotalApuestas!AM42,AM$5,0))</f>
        <v>0</v>
      </c>
      <c r="AN47">
        <f>IF($B47=0,0,IF(AND(AL$3=TotalApuestas!AL42,Resultado!AM$3=TotalApuestas!AM42),Resultado!AN$5+VLOOKUP(AN$4&amp;"bonus",Aux!$W$1:$X$46,2,0),IF(AN$3=TotalApuestas!AN42,AN$5,0)))</f>
        <v>0</v>
      </c>
      <c r="AO47">
        <f>IF($B47=0,0,IF(AO$3=TotalApuestas!AO42,AO$5,0))</f>
        <v>0</v>
      </c>
      <c r="AP47">
        <f>IF($B47=0,0,IF(AP$3=TotalApuestas!AP42,AP$5,0))</f>
        <v>0</v>
      </c>
      <c r="AQ47">
        <f>IF($B47=0,0,IF(AND(AO$3=TotalApuestas!AO42,Resultado!AP$3=TotalApuestas!AP42),Resultado!AQ$5+VLOOKUP(AQ$4&amp;"bonus",Aux!$W$1:$X$46,2,0),IF(AQ$3=TotalApuestas!AQ42,AQ$5,0)))</f>
        <v>0</v>
      </c>
      <c r="AR47">
        <f>IF($B47=0,0,IF(AR$3=TotalApuestas!AR42,AR$5,0))</f>
        <v>0</v>
      </c>
      <c r="AS47">
        <f>IF($B47=0,0,IF(AS$3=TotalApuestas!AS42,AS$5,0))</f>
        <v>0</v>
      </c>
      <c r="AT47">
        <f>IF($B47=0,0,IF(AND(AR$3=TotalApuestas!AR42,Resultado!AS$3=TotalApuestas!AS42),Resultado!AT$5+VLOOKUP(AT$4&amp;"bonus",Aux!$W$1:$X$46,2,0),IF(AT$3=TotalApuestas!AT42,AT$5,0)))</f>
        <v>0</v>
      </c>
      <c r="AU47">
        <f>IF($B47=0,0,IF(AU$3=TotalApuestas!AU42,AU$5,0))</f>
        <v>0</v>
      </c>
      <c r="AV47">
        <f>IF($B47=0,0,IF(AV$3=TotalApuestas!AV42,AV$5,0))</f>
        <v>0</v>
      </c>
      <c r="AW47">
        <f>IF($B47=0,0,IF(AND(AU$3=TotalApuestas!AU42,Resultado!AV$3=TotalApuestas!AV42),Resultado!AW$5+VLOOKUP(AW$4&amp;"bonus",Aux!$W$1:$X$46,2,0),IF(AW$3=TotalApuestas!AW42,AW$5,0)))</f>
        <v>0</v>
      </c>
      <c r="AX47">
        <f>IF($B47=0,0,IF(AX$3=TotalApuestas!AX42,AX$5,0))</f>
        <v>0</v>
      </c>
      <c r="AY47">
        <f>IF($B47=0,0,IF(AY$3=TotalApuestas!AY42,AY$5,0))</f>
        <v>0</v>
      </c>
      <c r="AZ47">
        <f>IF($B47=0,0,IF(AND(AX$3=TotalApuestas!AX42,Resultado!AY$3=TotalApuestas!AY42),Resultado!AZ$5+VLOOKUP(AZ$4&amp;"bonus",Aux!$W$1:$X$46,2,0),IF(AZ$3=TotalApuestas!AZ42,AZ$5,0)))</f>
        <v>0</v>
      </c>
      <c r="BA47">
        <f>IF($B47=0,0,IF(BA$3=TotalApuestas!BA42,BA$5,0))</f>
        <v>0</v>
      </c>
      <c r="BB47">
        <f>IF($B47=0,0,IF(BB$3=TotalApuestas!BB42,BB$5,0))</f>
        <v>0</v>
      </c>
      <c r="BC47">
        <f>IF($B47=0,0,IF(AND(BA$3=TotalApuestas!BA42,Resultado!BB$3=TotalApuestas!BB42),Resultado!BC$5+VLOOKUP(BC$4&amp;"bonus",Aux!$W$1:$X$46,2,0),IF(BC$3=TotalApuestas!BC42,BC$5,0)))</f>
        <v>0</v>
      </c>
      <c r="BD47">
        <f>IF($B47=0,0,IF(BD$3=TotalApuestas!BD42,BD$5,0))</f>
        <v>0</v>
      </c>
      <c r="BE47">
        <f>IF($B47=0,0,IF(BE$3=TotalApuestas!BE42,BE$5,0))</f>
        <v>0</v>
      </c>
      <c r="BF47">
        <f>IF($B47=0,0,IF(AND(BD$3=TotalApuestas!BD42,Resultado!BE$3=TotalApuestas!BE42),Resultado!BF$5+VLOOKUP(BF$4&amp;"bonus",Aux!$W$1:$X$46,2,0),IF(BF$3=TotalApuestas!BF42,BF$5,0)))</f>
        <v>0</v>
      </c>
      <c r="BG47">
        <f>IF($B47=0,0,IF(BG$3=TotalApuestas!BG42,BG$5,0))</f>
        <v>0</v>
      </c>
      <c r="BH47">
        <f>IF($B47=0,0,IF(BH$3=TotalApuestas!BH42,BH$5,0))</f>
        <v>0</v>
      </c>
      <c r="BI47">
        <f>IF($B47=0,0,IF(AND(BG$3=TotalApuestas!BG42,Resultado!BH$3=TotalApuestas!BH42),Resultado!BI$5+VLOOKUP(BI$4&amp;"bonus",Aux!$W$1:$X$46,2,0),IF(BI$3=TotalApuestas!BI42,BI$5,0)))</f>
        <v>0</v>
      </c>
      <c r="BJ47">
        <f>IF($B47=0,0,IF(BJ$3=TotalApuestas!BJ42,BJ$5,0))</f>
        <v>0</v>
      </c>
      <c r="BK47">
        <f>IF($B47=0,0,IF(BK$3=TotalApuestas!BK42,BK$5,0))</f>
        <v>0</v>
      </c>
      <c r="BL47">
        <f>IF($B47=0,0,IF(AND(BJ$3=TotalApuestas!BJ42,Resultado!BK$3=TotalApuestas!BK42),Resultado!BL$5+VLOOKUP(BL$4&amp;"bonus",Aux!$W$1:$X$46,2,0),IF(BL$3=TotalApuestas!BL42,BL$5,0)))</f>
        <v>0</v>
      </c>
      <c r="BM47">
        <f>IF($B47=0,0,IF(BM$3=TotalApuestas!BM42,BM$5,0))</f>
        <v>0</v>
      </c>
      <c r="BN47">
        <f>IF($B47=0,0,IF(BN$3=TotalApuestas!BN42,BN$5,0))</f>
        <v>0</v>
      </c>
      <c r="BO47">
        <f>IF($B47=0,0,IF(AND(BM$3=TotalApuestas!BM42,Resultado!BN$3=TotalApuestas!BN42),Resultado!BO$5+VLOOKUP(BO$4&amp;"bonus",Aux!$W$1:$X$46,2,0),IF(BO$3=TotalApuestas!BO42,BO$5,0)))</f>
        <v>0</v>
      </c>
      <c r="BP47">
        <f>IF($B47=0,0,IF(BP$3=TotalApuestas!BP42,BP$5,0))</f>
        <v>0</v>
      </c>
      <c r="BQ47">
        <f>IF($B47=0,0,IF(BQ$3=TotalApuestas!BQ42,BQ$5,0))</f>
        <v>0</v>
      </c>
      <c r="BR47">
        <f>IF($B47=0,0,IF(AND(BP$3=TotalApuestas!BP42,Resultado!BQ$3=TotalApuestas!BQ42),Resultado!BR$5+VLOOKUP(BR$4&amp;"bonus",Aux!$W$1:$X$46,2,0),IF(BR$3=TotalApuestas!BR42,BR$5,0)))</f>
        <v>0</v>
      </c>
      <c r="BS47">
        <f>IF($B47=0,0,IF(BS$3=TotalApuestas!BS42,BS$5,0))</f>
        <v>0</v>
      </c>
      <c r="BT47">
        <f>IF($B47=0,0,IF(BT$3=TotalApuestas!BT42,BT$5,0))</f>
        <v>0</v>
      </c>
      <c r="BU47">
        <f>IF($B47=0,0,IF(AND(BS$3=TotalApuestas!BS42,Resultado!BT$3=TotalApuestas!BT42),Resultado!BU$5+VLOOKUP(BU$4&amp;"bonus",Aux!$W$1:$X$46,2,0),IF(BU$3=TotalApuestas!BU42,BU$5,0)))</f>
        <v>0</v>
      </c>
      <c r="BV47">
        <f>IF($B47=0,0,IF(BV$3=TotalApuestas!BV42,BV$5,0))</f>
        <v>0</v>
      </c>
      <c r="BW47">
        <f>IF($B47=0,0,IF(BW$3=TotalApuestas!BW42,BW$5,0))</f>
        <v>0</v>
      </c>
      <c r="BX47">
        <f>IF($B47=0,0,IF(AND(BV$3=TotalApuestas!BV42,Resultado!BW$3=TotalApuestas!BW42),Resultado!BX$5+VLOOKUP(BX$4&amp;"bonus",Aux!$W$1:$X$46,2,0),IF(BX$3=TotalApuestas!BX42,BX$5,0)))</f>
        <v>0</v>
      </c>
      <c r="BY47">
        <f>IF($B47=0,0,IF(BY$3=TotalApuestas!BY42,BY$5,0))</f>
        <v>0</v>
      </c>
      <c r="BZ47">
        <f>IF($B47=0,0,IF(BZ$3=TotalApuestas!BZ42,BZ$5,0))</f>
        <v>0</v>
      </c>
      <c r="CA47">
        <f>IF($B47=0,0,IF(CA$3=TotalApuestas!CA42,CA$5,0))</f>
        <v>0</v>
      </c>
      <c r="CB47">
        <f>IF($B47=0,0,IF(CB$3=TotalApuestas!CB42,CB$5,0))</f>
        <v>0</v>
      </c>
      <c r="CC47">
        <f>IF($B47=0,0,IF(COUNTIF($CC$3:$CJ$3,TotalApuestas!CC42)=1,CC$5,0))</f>
        <v>0</v>
      </c>
      <c r="CD47">
        <f>IF($B47=0,0,IF(COUNTIF($CC$3:$CJ$3,TotalApuestas!CD42)=1,CD$5,0))</f>
        <v>0</v>
      </c>
      <c r="CE47">
        <f>IF($B47=0,0,IF(COUNTIF($CC$3:$CJ$3,TotalApuestas!CE42)=1,CE$5,0))</f>
        <v>0</v>
      </c>
      <c r="CF47">
        <f>IF($B47=0,0,IF(COUNTIF($CC$3:$CJ$3,TotalApuestas!CF42)=1,CF$5,0))</f>
        <v>0</v>
      </c>
      <c r="CG47">
        <f>IF($B47=0,0,IF(COUNTIF($CC$3:$CJ$3,TotalApuestas!CG42)=1,CG$5,0))</f>
        <v>0</v>
      </c>
      <c r="CH47">
        <f>IF($B47=0,0,IF(COUNTIF($CC$3:$CJ$3,TotalApuestas!CH42)=1,CH$5,0))</f>
        <v>0</v>
      </c>
      <c r="CI47">
        <f>IF($B47=0,0,IF(COUNTIF($CC$3:$CJ$3,TotalApuestas!CI42)=1,CI$5,0))</f>
        <v>0</v>
      </c>
      <c r="CJ47">
        <f>IF($B47=0,0,IF(COUNTIF($CC$3:$CJ$3,TotalApuestas!CJ42)=1,CJ$5,0))</f>
        <v>0</v>
      </c>
      <c r="CK47">
        <f>IF($B47=0,0,IF(COUNTIF($CK$3:$CN$3,TotalApuestas!CK42)=1,CK$5,0))</f>
        <v>0</v>
      </c>
      <c r="CL47">
        <f>IF($B47=0,0,IF(COUNTIF($CK$3:$CN$3,TotalApuestas!CL42)=1,CL$5,0))</f>
        <v>0</v>
      </c>
      <c r="CM47">
        <f>IF($B47=0,0,IF(COUNTIF($CK$3:$CN$3,TotalApuestas!CM42)=1,CM$5,0))</f>
        <v>0</v>
      </c>
      <c r="CN47">
        <f>IF($B47=0,0,IF(COUNTIF($CK$3:$CN$3,TotalApuestas!CN42)=1,CN$5,0))</f>
        <v>0</v>
      </c>
      <c r="CO47">
        <f>IF($B47=0,0,IF(COUNTIF($CO$3:$CP$3,TotalApuestas!CO42)=1,CO$5,0))</f>
        <v>0</v>
      </c>
      <c r="CP47">
        <f>IF($B47=0,0,IF(COUNTIF($CO$3:$CP$3,TotalApuestas!CP42)=1,CP$5,0))</f>
        <v>0</v>
      </c>
      <c r="CQ47">
        <f>IF($B47=0,0,IF(CQ$3=TotalApuestas!CQ42,CQ$5,0))</f>
        <v>0</v>
      </c>
      <c r="CR47">
        <f>IF($B47=0,0,IF(CR$3=TotalApuestas!CR42,CR$5,0))</f>
        <v>0</v>
      </c>
      <c r="CS47">
        <f>IF($B47=0,0,IF(CS$3=TotalApuestas!CS42,CS$5,0))</f>
        <v>0</v>
      </c>
      <c r="CT47">
        <f>IF($B47=0,0,IF(AND(CR$3=TotalApuestas!CR42,Resultado!CS$3=TotalApuestas!CS42),Resultado!CT$5+VLOOKUP(CT$4&amp;"bonus",Aux!$W$1:$X$46,2,0),IF(CT$3=TotalApuestas!CT42,CT$5,0)))</f>
        <v>0</v>
      </c>
      <c r="CU47">
        <f>IF($B47=0,0,IF(CU$3=TotalApuestas!CU42,CU$5,0))</f>
        <v>0</v>
      </c>
      <c r="CV47">
        <f>IF($B47=0,0,IF(CV$3=TotalApuestas!CV42,CV$5,0))</f>
        <v>0</v>
      </c>
      <c r="CW47">
        <f>IF($B47=0,0,IF(AND(CU$3=TotalApuestas!CU42,Resultado!CV$3=TotalApuestas!CV42),Resultado!CW$5+VLOOKUP(CW$4&amp;"bonus",Aux!$W$1:$X$46,2,0),IF(CW$3=TotalApuestas!CW42,CW$5,0)))</f>
        <v>0</v>
      </c>
      <c r="CX47">
        <f>IF($B47=0,0,IF(CX$3=TotalApuestas!CX42,CX$5,0))</f>
        <v>0</v>
      </c>
      <c r="CY47">
        <f>IF($B47=0,0,IF(CY$3=TotalApuestas!CY42,CY$5,0))</f>
        <v>0</v>
      </c>
      <c r="CZ47">
        <f>IF($B47=0,0,IF(AND(CX$3=TotalApuestas!CX42,Resultado!CY$3=TotalApuestas!CY42),Resultado!CZ$5+VLOOKUP(CZ$4&amp;"bonus",Aux!$W$1:$X$46,2,0),IF(CZ$3=TotalApuestas!CZ42,CZ$5,0)))</f>
        <v>0</v>
      </c>
      <c r="DA47">
        <f>IF($B47=0,0,IF(DA$3=TotalApuestas!DA42,DA$5,0))</f>
        <v>0</v>
      </c>
      <c r="DB47">
        <f>IF($B47=0,0,IF(DB$3=TotalApuestas!DB42,DB$5,0))</f>
        <v>0</v>
      </c>
      <c r="DC47">
        <f>IF($B47=0,0,IF(AND(DA$3=TotalApuestas!DA42,Resultado!DB$3=TotalApuestas!DB42),Resultado!DC$5+VLOOKUP(DC$4&amp;"bonus",Aux!$W$1:$X$46,2,0),IF(DC$3=TotalApuestas!DC42,DC$5,0)))</f>
        <v>0</v>
      </c>
      <c r="DD47">
        <f>IF($B47=0,0,IF(DD$3=TotalApuestas!DD42,DD$5,0))</f>
        <v>0</v>
      </c>
      <c r="DE47">
        <f>IF($B47=0,0,IF(DE$3=TotalApuestas!DE42,DE$5,0))</f>
        <v>0</v>
      </c>
      <c r="DF47">
        <f>IF($B47=0,0,IF(AND(DD$3=TotalApuestas!DD42,Resultado!DE$3=TotalApuestas!DE42),Resultado!DF$5+VLOOKUP(DF$4&amp;"bonus",Aux!$W$1:$X$46,2,0),IF(DF$3=TotalApuestas!DF42,DF$5,0)))</f>
        <v>0</v>
      </c>
      <c r="DG47">
        <f>IF($B47=0,0,IF(DG$3=TotalApuestas!DG42,DG$5,0))</f>
        <v>0</v>
      </c>
      <c r="DH47">
        <f>IF($B47=0,0,IF(DH$3=TotalApuestas!DH42,DH$5,0))</f>
        <v>0</v>
      </c>
      <c r="DI47">
        <f>IF($B47=0,0,IF(AND(DG$3=TotalApuestas!DG42,Resultado!DH$3=TotalApuestas!DH42),Resultado!DI$5+VLOOKUP(DI$4&amp;"bonus",Aux!$W$1:$X$46,2,0),IF(DI$3=TotalApuestas!DI42,DI$5,0)))</f>
        <v>0</v>
      </c>
      <c r="DJ47">
        <f>IF($B47=0,0,IF(DJ$3=TotalApuestas!DJ42,DJ$5,0))</f>
        <v>0</v>
      </c>
      <c r="DK47">
        <f>IF($B47=0,0,IF(DK$3=TotalApuestas!DK42,DK$5,0))</f>
        <v>0</v>
      </c>
      <c r="DL47">
        <f>IF($B47=0,0,IF(AND(DJ$3=TotalApuestas!DJ42,Resultado!DK$3=TotalApuestas!DK42),Resultado!DL$5+VLOOKUP(DL$4&amp;"bonus",Aux!$W$1:$X$46,2,0),IF(DL$3=TotalApuestas!DL42,DL$5,0)))</f>
        <v>0</v>
      </c>
      <c r="DM47">
        <f>IF($B47=0,0,IF(DM$3=TotalApuestas!DM42,DM$5,0))</f>
        <v>0</v>
      </c>
      <c r="DN47">
        <f>IF($B47=0,0,IF(DN$3=TotalApuestas!DN42,DN$5,0))</f>
        <v>0</v>
      </c>
      <c r="DO47">
        <f>IF($B47=0,0,IF(AND(DM$3=TotalApuestas!DM42,Resultado!DN$3=TotalApuestas!DN42),Resultado!DO$5+VLOOKUP(DO$4&amp;"bonus",Aux!$W$1:$X$46,2,0),IF(DO$3=TotalApuestas!DO42,DO$5,0)))</f>
        <v>0</v>
      </c>
    </row>
    <row r="48" spans="2:119" x14ac:dyDescent="0.25">
      <c r="B48">
        <f>+TotalApuestas!B43</f>
        <v>0</v>
      </c>
      <c r="E48">
        <f>IF($B48=0,0,IF(E$3=TotalApuestas!E43,E$5,0))</f>
        <v>0</v>
      </c>
      <c r="F48">
        <f>IF($B48=0,0,IF(F$3=TotalApuestas!F43,F$5,0))</f>
        <v>0</v>
      </c>
      <c r="G48">
        <f>IF($B48=0,0,IF(AND(E$3=TotalApuestas!E43,Resultado!F$3=TotalApuestas!F43),Resultado!G$5+VLOOKUP(G$4&amp;"bonus",Aux!$W$1:$X$46,2,0),IF(G$3=TotalApuestas!G43,G$5,0)))</f>
        <v>0</v>
      </c>
      <c r="H48">
        <f>IF($B48=0,0,IF(H$3=TotalApuestas!H43,H$5,0))</f>
        <v>0</v>
      </c>
      <c r="I48">
        <f>IF($B48=0,0,IF(I$3=TotalApuestas!I43,I$5,0))</f>
        <v>0</v>
      </c>
      <c r="J48">
        <f>IF($B48=0,0,IF(AND(H$3=TotalApuestas!H43,Resultado!I$3=TotalApuestas!I43),Resultado!J$5+VLOOKUP(J$4&amp;"bonus",Aux!$W$1:$X$46,2,0),IF(J$3=TotalApuestas!J43,J$5,0)))</f>
        <v>0</v>
      </c>
      <c r="K48">
        <f>IF($B48=0,0,IF(K$3=TotalApuestas!K43,K$5,0))</f>
        <v>0</v>
      </c>
      <c r="L48">
        <f>IF($B48=0,0,IF(L$3=TotalApuestas!L43,L$5,0))</f>
        <v>0</v>
      </c>
      <c r="M48">
        <f>IF($B48=0,0,IF(AND(K$3=TotalApuestas!K43,Resultado!L$3=TotalApuestas!L43),Resultado!M$5+VLOOKUP(M$4&amp;"bonus",Aux!$W$1:$X$46,2,0),IF(M$3=TotalApuestas!M43,M$5,0)))</f>
        <v>0</v>
      </c>
      <c r="N48">
        <f>IF($B48=0,0,IF(N$3=TotalApuestas!N43,N$5,0))</f>
        <v>0</v>
      </c>
      <c r="O48">
        <f>IF($B48=0,0,IF(O$3=TotalApuestas!O43,O$5,0))</f>
        <v>0</v>
      </c>
      <c r="P48">
        <f>IF($B48=0,0,IF(AND(N$3=TotalApuestas!N43,Resultado!O$3=TotalApuestas!O43),Resultado!P$5+VLOOKUP(P$4&amp;"bonus",Aux!$W$1:$X$46,2,0),IF(P$3=TotalApuestas!P43,P$5,0)))</f>
        <v>0</v>
      </c>
      <c r="Q48">
        <f>IF($B48=0,0,IF(Q$3=TotalApuestas!Q43,Q$5,0))</f>
        <v>0</v>
      </c>
      <c r="R48">
        <f>IF($B48=0,0,IF(R$3=TotalApuestas!R43,R$5,0))</f>
        <v>0</v>
      </c>
      <c r="S48">
        <f>IF($B48=0,0,IF(AND(Q$3=TotalApuestas!Q43,Resultado!R$3=TotalApuestas!R43),Resultado!S$5+VLOOKUP(S$4&amp;"bonus",Aux!$W$1:$X$46,2,0),IF(S$3=TotalApuestas!S43,S$5,0)))</f>
        <v>0</v>
      </c>
      <c r="T48">
        <f>IF($B48=0,0,IF(T$3=TotalApuestas!T43,T$5,0))</f>
        <v>0</v>
      </c>
      <c r="U48">
        <f>IF($B48=0,0,IF(U$3=TotalApuestas!U43,U$5,0))</f>
        <v>0</v>
      </c>
      <c r="V48">
        <f>IF($B48=0,0,IF(AND(T$3=TotalApuestas!T43,Resultado!U$3=TotalApuestas!U43),Resultado!V$5+VLOOKUP(V$4&amp;"bonus",Aux!$W$1:$X$46,2,0),IF(V$3=TotalApuestas!V43,V$5,0)))</f>
        <v>0</v>
      </c>
      <c r="W48">
        <f>IF($B48=0,0,IF(W$3=TotalApuestas!W43,W$5,0))</f>
        <v>0</v>
      </c>
      <c r="X48">
        <f>IF($B48=0,0,IF(X$3=TotalApuestas!X43,X$5,0))</f>
        <v>0</v>
      </c>
      <c r="Y48">
        <f>IF($B48=0,0,IF(AND(W$3=TotalApuestas!W43,Resultado!X$3=TotalApuestas!X43),Resultado!Y$5+VLOOKUP(Y$4&amp;"bonus",Aux!$W$1:$X$46,2,0),IF(Y$3=TotalApuestas!Y43,Y$5,0)))</f>
        <v>0</v>
      </c>
      <c r="Z48">
        <f>IF($B48=0,0,IF(Z$3=TotalApuestas!Z43,Z$5,0))</f>
        <v>0</v>
      </c>
      <c r="AA48">
        <f>IF($B48=0,0,IF(AA$3=TotalApuestas!AA43,AA$5,0))</f>
        <v>0</v>
      </c>
      <c r="AB48">
        <f>IF($B48=0,0,IF(AND(Z$3=TotalApuestas!Z43,Resultado!AA$3=TotalApuestas!AA43),Resultado!AB$5+VLOOKUP(AB$4&amp;"bonus",Aux!$W$1:$X$46,2,0),IF(AB$3=TotalApuestas!AB43,AB$5,0)))</f>
        <v>0</v>
      </c>
      <c r="AC48">
        <f>IF($B48=0,0,IF(AC$3=TotalApuestas!AC43,AC$5,0))</f>
        <v>0</v>
      </c>
      <c r="AD48">
        <f>IF($B48=0,0,IF(AD$3=TotalApuestas!AD43,AD$5,0))</f>
        <v>0</v>
      </c>
      <c r="AE48">
        <f>IF($B48=0,0,IF(AND(AC$3=TotalApuestas!AC43,Resultado!AD$3=TotalApuestas!AD43),Resultado!AE$5+VLOOKUP(AE$4&amp;"bonus",Aux!$W$1:$X$46,2,0),IF(AE$3=TotalApuestas!AE43,AE$5,0)))</f>
        <v>0</v>
      </c>
      <c r="AF48">
        <f>IF($B48=0,0,IF(AF$3=TotalApuestas!AF43,AF$5,0))</f>
        <v>0</v>
      </c>
      <c r="AG48">
        <f>IF($B48=0,0,IF(AG$3=TotalApuestas!AG43,AG$5,0))</f>
        <v>0</v>
      </c>
      <c r="AH48">
        <f>IF($B48=0,0,IF(AND(AF$3=TotalApuestas!AF43,Resultado!AG$3=TotalApuestas!AG43),Resultado!AH$5+VLOOKUP(AH$4&amp;"bonus",Aux!$W$1:$X$46,2,0),IF(AH$3=TotalApuestas!AH43,AH$5,0)))</f>
        <v>0</v>
      </c>
      <c r="AI48">
        <f>IF($B48=0,0,IF(AI$3=TotalApuestas!AI43,AI$5,0))</f>
        <v>0</v>
      </c>
      <c r="AJ48">
        <f>IF($B48=0,0,IF(AJ$3=TotalApuestas!AJ43,AJ$5,0))</f>
        <v>0</v>
      </c>
      <c r="AK48">
        <f>IF($B48=0,0,IF(AND(AI$3=TotalApuestas!AI43,Resultado!AJ$3=TotalApuestas!AJ43),Resultado!AK$5+VLOOKUP(AK$4&amp;"bonus",Aux!$W$1:$X$46,2,0),IF(AK$3=TotalApuestas!AK43,AK$5,0)))</f>
        <v>0</v>
      </c>
      <c r="AL48">
        <f>IF($B48=0,0,IF(AL$3=TotalApuestas!AL43,AL$5,0))</f>
        <v>0</v>
      </c>
      <c r="AM48">
        <f>IF($B48=0,0,IF(AM$3=TotalApuestas!AM43,AM$5,0))</f>
        <v>0</v>
      </c>
      <c r="AN48">
        <f>IF($B48=0,0,IF(AND(AL$3=TotalApuestas!AL43,Resultado!AM$3=TotalApuestas!AM43),Resultado!AN$5+VLOOKUP(AN$4&amp;"bonus",Aux!$W$1:$X$46,2,0),IF(AN$3=TotalApuestas!AN43,AN$5,0)))</f>
        <v>0</v>
      </c>
      <c r="AO48">
        <f>IF($B48=0,0,IF(AO$3=TotalApuestas!AO43,AO$5,0))</f>
        <v>0</v>
      </c>
      <c r="AP48">
        <f>IF($B48=0,0,IF(AP$3=TotalApuestas!AP43,AP$5,0))</f>
        <v>0</v>
      </c>
      <c r="AQ48">
        <f>IF($B48=0,0,IF(AND(AO$3=TotalApuestas!AO43,Resultado!AP$3=TotalApuestas!AP43),Resultado!AQ$5+VLOOKUP(AQ$4&amp;"bonus",Aux!$W$1:$X$46,2,0),IF(AQ$3=TotalApuestas!AQ43,AQ$5,0)))</f>
        <v>0</v>
      </c>
      <c r="AR48">
        <f>IF($B48=0,0,IF(AR$3=TotalApuestas!AR43,AR$5,0))</f>
        <v>0</v>
      </c>
      <c r="AS48">
        <f>IF($B48=0,0,IF(AS$3=TotalApuestas!AS43,AS$5,0))</f>
        <v>0</v>
      </c>
      <c r="AT48">
        <f>IF($B48=0,0,IF(AND(AR$3=TotalApuestas!AR43,Resultado!AS$3=TotalApuestas!AS43),Resultado!AT$5+VLOOKUP(AT$4&amp;"bonus",Aux!$W$1:$X$46,2,0),IF(AT$3=TotalApuestas!AT43,AT$5,0)))</f>
        <v>0</v>
      </c>
      <c r="AU48">
        <f>IF($B48=0,0,IF(AU$3=TotalApuestas!AU43,AU$5,0))</f>
        <v>0</v>
      </c>
      <c r="AV48">
        <f>IF($B48=0,0,IF(AV$3=TotalApuestas!AV43,AV$5,0))</f>
        <v>0</v>
      </c>
      <c r="AW48">
        <f>IF($B48=0,0,IF(AND(AU$3=TotalApuestas!AU43,Resultado!AV$3=TotalApuestas!AV43),Resultado!AW$5+VLOOKUP(AW$4&amp;"bonus",Aux!$W$1:$X$46,2,0),IF(AW$3=TotalApuestas!AW43,AW$5,0)))</f>
        <v>0</v>
      </c>
      <c r="AX48">
        <f>IF($B48=0,0,IF(AX$3=TotalApuestas!AX43,AX$5,0))</f>
        <v>0</v>
      </c>
      <c r="AY48">
        <f>IF($B48=0,0,IF(AY$3=TotalApuestas!AY43,AY$5,0))</f>
        <v>0</v>
      </c>
      <c r="AZ48">
        <f>IF($B48=0,0,IF(AND(AX$3=TotalApuestas!AX43,Resultado!AY$3=TotalApuestas!AY43),Resultado!AZ$5+VLOOKUP(AZ$4&amp;"bonus",Aux!$W$1:$X$46,2,0),IF(AZ$3=TotalApuestas!AZ43,AZ$5,0)))</f>
        <v>0</v>
      </c>
      <c r="BA48">
        <f>IF($B48=0,0,IF(BA$3=TotalApuestas!BA43,BA$5,0))</f>
        <v>0</v>
      </c>
      <c r="BB48">
        <f>IF($B48=0,0,IF(BB$3=TotalApuestas!BB43,BB$5,0))</f>
        <v>0</v>
      </c>
      <c r="BC48">
        <f>IF($B48=0,0,IF(AND(BA$3=TotalApuestas!BA43,Resultado!BB$3=TotalApuestas!BB43),Resultado!BC$5+VLOOKUP(BC$4&amp;"bonus",Aux!$W$1:$X$46,2,0),IF(BC$3=TotalApuestas!BC43,BC$5,0)))</f>
        <v>0</v>
      </c>
      <c r="BD48">
        <f>IF($B48=0,0,IF(BD$3=TotalApuestas!BD43,BD$5,0))</f>
        <v>0</v>
      </c>
      <c r="BE48">
        <f>IF($B48=0,0,IF(BE$3=TotalApuestas!BE43,BE$5,0))</f>
        <v>0</v>
      </c>
      <c r="BF48">
        <f>IF($B48=0,0,IF(AND(BD$3=TotalApuestas!BD43,Resultado!BE$3=TotalApuestas!BE43),Resultado!BF$5+VLOOKUP(BF$4&amp;"bonus",Aux!$W$1:$X$46,2,0),IF(BF$3=TotalApuestas!BF43,BF$5,0)))</f>
        <v>0</v>
      </c>
      <c r="BG48">
        <f>IF($B48=0,0,IF(BG$3=TotalApuestas!BG43,BG$5,0))</f>
        <v>0</v>
      </c>
      <c r="BH48">
        <f>IF($B48=0,0,IF(BH$3=TotalApuestas!BH43,BH$5,0))</f>
        <v>0</v>
      </c>
      <c r="BI48">
        <f>IF($B48=0,0,IF(AND(BG$3=TotalApuestas!BG43,Resultado!BH$3=TotalApuestas!BH43),Resultado!BI$5+VLOOKUP(BI$4&amp;"bonus",Aux!$W$1:$X$46,2,0),IF(BI$3=TotalApuestas!BI43,BI$5,0)))</f>
        <v>0</v>
      </c>
      <c r="BJ48">
        <f>IF($B48=0,0,IF(BJ$3=TotalApuestas!BJ43,BJ$5,0))</f>
        <v>0</v>
      </c>
      <c r="BK48">
        <f>IF($B48=0,0,IF(BK$3=TotalApuestas!BK43,BK$5,0))</f>
        <v>0</v>
      </c>
      <c r="BL48">
        <f>IF($B48=0,0,IF(AND(BJ$3=TotalApuestas!BJ43,Resultado!BK$3=TotalApuestas!BK43),Resultado!BL$5+VLOOKUP(BL$4&amp;"bonus",Aux!$W$1:$X$46,2,0),IF(BL$3=TotalApuestas!BL43,BL$5,0)))</f>
        <v>0</v>
      </c>
      <c r="BM48">
        <f>IF($B48=0,0,IF(BM$3=TotalApuestas!BM43,BM$5,0))</f>
        <v>0</v>
      </c>
      <c r="BN48">
        <f>IF($B48=0,0,IF(BN$3=TotalApuestas!BN43,BN$5,0))</f>
        <v>0</v>
      </c>
      <c r="BO48">
        <f>IF($B48=0,0,IF(AND(BM$3=TotalApuestas!BM43,Resultado!BN$3=TotalApuestas!BN43),Resultado!BO$5+VLOOKUP(BO$4&amp;"bonus",Aux!$W$1:$X$46,2,0),IF(BO$3=TotalApuestas!BO43,BO$5,0)))</f>
        <v>0</v>
      </c>
      <c r="BP48">
        <f>IF($B48=0,0,IF(BP$3=TotalApuestas!BP43,BP$5,0))</f>
        <v>0</v>
      </c>
      <c r="BQ48">
        <f>IF($B48=0,0,IF(BQ$3=TotalApuestas!BQ43,BQ$5,0))</f>
        <v>0</v>
      </c>
      <c r="BR48">
        <f>IF($B48=0,0,IF(AND(BP$3=TotalApuestas!BP43,Resultado!BQ$3=TotalApuestas!BQ43),Resultado!BR$5+VLOOKUP(BR$4&amp;"bonus",Aux!$W$1:$X$46,2,0),IF(BR$3=TotalApuestas!BR43,BR$5,0)))</f>
        <v>0</v>
      </c>
      <c r="BS48">
        <f>IF($B48=0,0,IF(BS$3=TotalApuestas!BS43,BS$5,0))</f>
        <v>0</v>
      </c>
      <c r="BT48">
        <f>IF($B48=0,0,IF(BT$3=TotalApuestas!BT43,BT$5,0))</f>
        <v>0</v>
      </c>
      <c r="BU48">
        <f>IF($B48=0,0,IF(AND(BS$3=TotalApuestas!BS43,Resultado!BT$3=TotalApuestas!BT43),Resultado!BU$5+VLOOKUP(BU$4&amp;"bonus",Aux!$W$1:$X$46,2,0),IF(BU$3=TotalApuestas!BU43,BU$5,0)))</f>
        <v>0</v>
      </c>
      <c r="BV48">
        <f>IF($B48=0,0,IF(BV$3=TotalApuestas!BV43,BV$5,0))</f>
        <v>0</v>
      </c>
      <c r="BW48">
        <f>IF($B48=0,0,IF(BW$3=TotalApuestas!BW43,BW$5,0))</f>
        <v>0</v>
      </c>
      <c r="BX48">
        <f>IF($B48=0,0,IF(AND(BV$3=TotalApuestas!BV43,Resultado!BW$3=TotalApuestas!BW43),Resultado!BX$5+VLOOKUP(BX$4&amp;"bonus",Aux!$W$1:$X$46,2,0),IF(BX$3=TotalApuestas!BX43,BX$5,0)))</f>
        <v>0</v>
      </c>
      <c r="BY48">
        <f>IF($B48=0,0,IF(BY$3=TotalApuestas!BY43,BY$5,0))</f>
        <v>0</v>
      </c>
      <c r="BZ48">
        <f>IF($B48=0,0,IF(BZ$3=TotalApuestas!BZ43,BZ$5,0))</f>
        <v>0</v>
      </c>
      <c r="CA48">
        <f>IF($B48=0,0,IF(CA$3=TotalApuestas!CA43,CA$5,0))</f>
        <v>0</v>
      </c>
      <c r="CB48">
        <f>IF($B48=0,0,IF(CB$3=TotalApuestas!CB43,CB$5,0))</f>
        <v>0</v>
      </c>
      <c r="CC48">
        <f>IF($B48=0,0,IF(COUNTIF($CC$3:$CJ$3,TotalApuestas!CC43)=1,CC$5,0))</f>
        <v>0</v>
      </c>
      <c r="CD48">
        <f>IF($B48=0,0,IF(COUNTIF($CC$3:$CJ$3,TotalApuestas!CD43)=1,CD$5,0))</f>
        <v>0</v>
      </c>
      <c r="CE48">
        <f>IF($B48=0,0,IF(COUNTIF($CC$3:$CJ$3,TotalApuestas!CE43)=1,CE$5,0))</f>
        <v>0</v>
      </c>
      <c r="CF48">
        <f>IF($B48=0,0,IF(COUNTIF($CC$3:$CJ$3,TotalApuestas!CF43)=1,CF$5,0))</f>
        <v>0</v>
      </c>
      <c r="CG48">
        <f>IF($B48=0,0,IF(COUNTIF($CC$3:$CJ$3,TotalApuestas!CG43)=1,CG$5,0))</f>
        <v>0</v>
      </c>
      <c r="CH48">
        <f>IF($B48=0,0,IF(COUNTIF($CC$3:$CJ$3,TotalApuestas!CH43)=1,CH$5,0))</f>
        <v>0</v>
      </c>
      <c r="CI48">
        <f>IF($B48=0,0,IF(COUNTIF($CC$3:$CJ$3,TotalApuestas!CI43)=1,CI$5,0))</f>
        <v>0</v>
      </c>
      <c r="CJ48">
        <f>IF($B48=0,0,IF(COUNTIF($CC$3:$CJ$3,TotalApuestas!CJ43)=1,CJ$5,0))</f>
        <v>0</v>
      </c>
      <c r="CK48">
        <f>IF($B48=0,0,IF(COUNTIF($CK$3:$CN$3,TotalApuestas!CK43)=1,CK$5,0))</f>
        <v>0</v>
      </c>
      <c r="CL48">
        <f>IF($B48=0,0,IF(COUNTIF($CK$3:$CN$3,TotalApuestas!CL43)=1,CL$5,0))</f>
        <v>0</v>
      </c>
      <c r="CM48">
        <f>IF($B48=0,0,IF(COUNTIF($CK$3:$CN$3,TotalApuestas!CM43)=1,CM$5,0))</f>
        <v>0</v>
      </c>
      <c r="CN48">
        <f>IF($B48=0,0,IF(COUNTIF($CK$3:$CN$3,TotalApuestas!CN43)=1,CN$5,0))</f>
        <v>0</v>
      </c>
      <c r="CO48">
        <f>IF($B48=0,0,IF(COUNTIF($CO$3:$CP$3,TotalApuestas!CO43)=1,CO$5,0))</f>
        <v>0</v>
      </c>
      <c r="CP48">
        <f>IF($B48=0,0,IF(COUNTIF($CO$3:$CP$3,TotalApuestas!CP43)=1,CP$5,0))</f>
        <v>0</v>
      </c>
      <c r="CQ48">
        <f>IF($B48=0,0,IF(CQ$3=TotalApuestas!CQ43,CQ$5,0))</f>
        <v>0</v>
      </c>
      <c r="CR48">
        <f>IF($B48=0,0,IF(CR$3=TotalApuestas!CR43,CR$5,0))</f>
        <v>0</v>
      </c>
      <c r="CS48">
        <f>IF($B48=0,0,IF(CS$3=TotalApuestas!CS43,CS$5,0))</f>
        <v>0</v>
      </c>
      <c r="CT48">
        <f>IF($B48=0,0,IF(AND(CR$3=TotalApuestas!CR43,Resultado!CS$3=TotalApuestas!CS43),Resultado!CT$5+VLOOKUP(CT$4&amp;"bonus",Aux!$W$1:$X$46,2,0),IF(CT$3=TotalApuestas!CT43,CT$5,0)))</f>
        <v>0</v>
      </c>
      <c r="CU48">
        <f>IF($B48=0,0,IF(CU$3=TotalApuestas!CU43,CU$5,0))</f>
        <v>0</v>
      </c>
      <c r="CV48">
        <f>IF($B48=0,0,IF(CV$3=TotalApuestas!CV43,CV$5,0))</f>
        <v>0</v>
      </c>
      <c r="CW48">
        <f>IF($B48=0,0,IF(AND(CU$3=TotalApuestas!CU43,Resultado!CV$3=TotalApuestas!CV43),Resultado!CW$5+VLOOKUP(CW$4&amp;"bonus",Aux!$W$1:$X$46,2,0),IF(CW$3=TotalApuestas!CW43,CW$5,0)))</f>
        <v>0</v>
      </c>
      <c r="CX48">
        <f>IF($B48=0,0,IF(CX$3=TotalApuestas!CX43,CX$5,0))</f>
        <v>0</v>
      </c>
      <c r="CY48">
        <f>IF($B48=0,0,IF(CY$3=TotalApuestas!CY43,CY$5,0))</f>
        <v>0</v>
      </c>
      <c r="CZ48">
        <f>IF($B48=0,0,IF(AND(CX$3=TotalApuestas!CX43,Resultado!CY$3=TotalApuestas!CY43),Resultado!CZ$5+VLOOKUP(CZ$4&amp;"bonus",Aux!$W$1:$X$46,2,0),IF(CZ$3=TotalApuestas!CZ43,CZ$5,0)))</f>
        <v>0</v>
      </c>
      <c r="DA48">
        <f>IF($B48=0,0,IF(DA$3=TotalApuestas!DA43,DA$5,0))</f>
        <v>0</v>
      </c>
      <c r="DB48">
        <f>IF($B48=0,0,IF(DB$3=TotalApuestas!DB43,DB$5,0))</f>
        <v>0</v>
      </c>
      <c r="DC48">
        <f>IF($B48=0,0,IF(AND(DA$3=TotalApuestas!DA43,Resultado!DB$3=TotalApuestas!DB43),Resultado!DC$5+VLOOKUP(DC$4&amp;"bonus",Aux!$W$1:$X$46,2,0),IF(DC$3=TotalApuestas!DC43,DC$5,0)))</f>
        <v>0</v>
      </c>
      <c r="DD48">
        <f>IF($B48=0,0,IF(DD$3=TotalApuestas!DD43,DD$5,0))</f>
        <v>0</v>
      </c>
      <c r="DE48">
        <f>IF($B48=0,0,IF(DE$3=TotalApuestas!DE43,DE$5,0))</f>
        <v>0</v>
      </c>
      <c r="DF48">
        <f>IF($B48=0,0,IF(AND(DD$3=TotalApuestas!DD43,Resultado!DE$3=TotalApuestas!DE43),Resultado!DF$5+VLOOKUP(DF$4&amp;"bonus",Aux!$W$1:$X$46,2,0),IF(DF$3=TotalApuestas!DF43,DF$5,0)))</f>
        <v>0</v>
      </c>
      <c r="DG48">
        <f>IF($B48=0,0,IF(DG$3=TotalApuestas!DG43,DG$5,0))</f>
        <v>0</v>
      </c>
      <c r="DH48">
        <f>IF($B48=0,0,IF(DH$3=TotalApuestas!DH43,DH$5,0))</f>
        <v>0</v>
      </c>
      <c r="DI48">
        <f>IF($B48=0,0,IF(AND(DG$3=TotalApuestas!DG43,Resultado!DH$3=TotalApuestas!DH43),Resultado!DI$5+VLOOKUP(DI$4&amp;"bonus",Aux!$W$1:$X$46,2,0),IF(DI$3=TotalApuestas!DI43,DI$5,0)))</f>
        <v>0</v>
      </c>
      <c r="DJ48">
        <f>IF($B48=0,0,IF(DJ$3=TotalApuestas!DJ43,DJ$5,0))</f>
        <v>0</v>
      </c>
      <c r="DK48">
        <f>IF($B48=0,0,IF(DK$3=TotalApuestas!DK43,DK$5,0))</f>
        <v>0</v>
      </c>
      <c r="DL48">
        <f>IF($B48=0,0,IF(AND(DJ$3=TotalApuestas!DJ43,Resultado!DK$3=TotalApuestas!DK43),Resultado!DL$5+VLOOKUP(DL$4&amp;"bonus",Aux!$W$1:$X$46,2,0),IF(DL$3=TotalApuestas!DL43,DL$5,0)))</f>
        <v>0</v>
      </c>
      <c r="DM48">
        <f>IF($B48=0,0,IF(DM$3=TotalApuestas!DM43,DM$5,0))</f>
        <v>0</v>
      </c>
      <c r="DN48">
        <f>IF($B48=0,0,IF(DN$3=TotalApuestas!DN43,DN$5,0))</f>
        <v>0</v>
      </c>
      <c r="DO48">
        <f>IF($B48=0,0,IF(AND(DM$3=TotalApuestas!DM43,Resultado!DN$3=TotalApuestas!DN43),Resultado!DO$5+VLOOKUP(DO$4&amp;"bonus",Aux!$W$1:$X$46,2,0),IF(DO$3=TotalApuestas!DO43,DO$5,0)))</f>
        <v>0</v>
      </c>
    </row>
    <row r="49" spans="2:119" x14ac:dyDescent="0.25">
      <c r="B49">
        <f>+TotalApuestas!B44</f>
        <v>0</v>
      </c>
      <c r="E49">
        <f>IF($B49=0,0,IF(E$3=TotalApuestas!E44,E$5,0))</f>
        <v>0</v>
      </c>
      <c r="F49">
        <f>IF($B49=0,0,IF(F$3=TotalApuestas!F44,F$5,0))</f>
        <v>0</v>
      </c>
      <c r="G49">
        <f>IF($B49=0,0,IF(AND(E$3=TotalApuestas!E44,Resultado!F$3=TotalApuestas!F44),Resultado!G$5+VLOOKUP(G$4&amp;"bonus",Aux!$W$1:$X$46,2,0),IF(G$3=TotalApuestas!G44,G$5,0)))</f>
        <v>0</v>
      </c>
      <c r="H49">
        <f>IF($B49=0,0,IF(H$3=TotalApuestas!H44,H$5,0))</f>
        <v>0</v>
      </c>
      <c r="I49">
        <f>IF($B49=0,0,IF(I$3=TotalApuestas!I44,I$5,0))</f>
        <v>0</v>
      </c>
      <c r="J49">
        <f>IF($B49=0,0,IF(AND(H$3=TotalApuestas!H44,Resultado!I$3=TotalApuestas!I44),Resultado!J$5+VLOOKUP(J$4&amp;"bonus",Aux!$W$1:$X$46,2,0),IF(J$3=TotalApuestas!J44,J$5,0)))</f>
        <v>0</v>
      </c>
      <c r="K49">
        <f>IF($B49=0,0,IF(K$3=TotalApuestas!K44,K$5,0))</f>
        <v>0</v>
      </c>
      <c r="L49">
        <f>IF($B49=0,0,IF(L$3=TotalApuestas!L44,L$5,0))</f>
        <v>0</v>
      </c>
      <c r="M49">
        <f>IF($B49=0,0,IF(AND(K$3=TotalApuestas!K44,Resultado!L$3=TotalApuestas!L44),Resultado!M$5+VLOOKUP(M$4&amp;"bonus",Aux!$W$1:$X$46,2,0),IF(M$3=TotalApuestas!M44,M$5,0)))</f>
        <v>0</v>
      </c>
      <c r="N49">
        <f>IF($B49=0,0,IF(N$3=TotalApuestas!N44,N$5,0))</f>
        <v>0</v>
      </c>
      <c r="O49">
        <f>IF($B49=0,0,IF(O$3=TotalApuestas!O44,O$5,0))</f>
        <v>0</v>
      </c>
      <c r="P49">
        <f>IF($B49=0,0,IF(AND(N$3=TotalApuestas!N44,Resultado!O$3=TotalApuestas!O44),Resultado!P$5+VLOOKUP(P$4&amp;"bonus",Aux!$W$1:$X$46,2,0),IF(P$3=TotalApuestas!P44,P$5,0)))</f>
        <v>0</v>
      </c>
      <c r="Q49">
        <f>IF($B49=0,0,IF(Q$3=TotalApuestas!Q44,Q$5,0))</f>
        <v>0</v>
      </c>
      <c r="R49">
        <f>IF($B49=0,0,IF(R$3=TotalApuestas!R44,R$5,0))</f>
        <v>0</v>
      </c>
      <c r="S49">
        <f>IF($B49=0,0,IF(AND(Q$3=TotalApuestas!Q44,Resultado!R$3=TotalApuestas!R44),Resultado!S$5+VLOOKUP(S$4&amp;"bonus",Aux!$W$1:$X$46,2,0),IF(S$3=TotalApuestas!S44,S$5,0)))</f>
        <v>0</v>
      </c>
      <c r="T49">
        <f>IF($B49=0,0,IF(T$3=TotalApuestas!T44,T$5,0))</f>
        <v>0</v>
      </c>
      <c r="U49">
        <f>IF($B49=0,0,IF(U$3=TotalApuestas!U44,U$5,0))</f>
        <v>0</v>
      </c>
      <c r="V49">
        <f>IF($B49=0,0,IF(AND(T$3=TotalApuestas!T44,Resultado!U$3=TotalApuestas!U44),Resultado!V$5+VLOOKUP(V$4&amp;"bonus",Aux!$W$1:$X$46,2,0),IF(V$3=TotalApuestas!V44,V$5,0)))</f>
        <v>0</v>
      </c>
      <c r="W49">
        <f>IF($B49=0,0,IF(W$3=TotalApuestas!W44,W$5,0))</f>
        <v>0</v>
      </c>
      <c r="X49">
        <f>IF($B49=0,0,IF(X$3=TotalApuestas!X44,X$5,0))</f>
        <v>0</v>
      </c>
      <c r="Y49">
        <f>IF($B49=0,0,IF(AND(W$3=TotalApuestas!W44,Resultado!X$3=TotalApuestas!X44),Resultado!Y$5+VLOOKUP(Y$4&amp;"bonus",Aux!$W$1:$X$46,2,0),IF(Y$3=TotalApuestas!Y44,Y$5,0)))</f>
        <v>0</v>
      </c>
      <c r="Z49">
        <f>IF($B49=0,0,IF(Z$3=TotalApuestas!Z44,Z$5,0))</f>
        <v>0</v>
      </c>
      <c r="AA49">
        <f>IF($B49=0,0,IF(AA$3=TotalApuestas!AA44,AA$5,0))</f>
        <v>0</v>
      </c>
      <c r="AB49">
        <f>IF($B49=0,0,IF(AND(Z$3=TotalApuestas!Z44,Resultado!AA$3=TotalApuestas!AA44),Resultado!AB$5+VLOOKUP(AB$4&amp;"bonus",Aux!$W$1:$X$46,2,0),IF(AB$3=TotalApuestas!AB44,AB$5,0)))</f>
        <v>0</v>
      </c>
      <c r="AC49">
        <f>IF($B49=0,0,IF(AC$3=TotalApuestas!AC44,AC$5,0))</f>
        <v>0</v>
      </c>
      <c r="AD49">
        <f>IF($B49=0,0,IF(AD$3=TotalApuestas!AD44,AD$5,0))</f>
        <v>0</v>
      </c>
      <c r="AE49">
        <f>IF($B49=0,0,IF(AND(AC$3=TotalApuestas!AC44,Resultado!AD$3=TotalApuestas!AD44),Resultado!AE$5+VLOOKUP(AE$4&amp;"bonus",Aux!$W$1:$X$46,2,0),IF(AE$3=TotalApuestas!AE44,AE$5,0)))</f>
        <v>0</v>
      </c>
      <c r="AF49">
        <f>IF($B49=0,0,IF(AF$3=TotalApuestas!AF44,AF$5,0))</f>
        <v>0</v>
      </c>
      <c r="AG49">
        <f>IF($B49=0,0,IF(AG$3=TotalApuestas!AG44,AG$5,0))</f>
        <v>0</v>
      </c>
      <c r="AH49">
        <f>IF($B49=0,0,IF(AND(AF$3=TotalApuestas!AF44,Resultado!AG$3=TotalApuestas!AG44),Resultado!AH$5+VLOOKUP(AH$4&amp;"bonus",Aux!$W$1:$X$46,2,0),IF(AH$3=TotalApuestas!AH44,AH$5,0)))</f>
        <v>0</v>
      </c>
      <c r="AI49">
        <f>IF($B49=0,0,IF(AI$3=TotalApuestas!AI44,AI$5,0))</f>
        <v>0</v>
      </c>
      <c r="AJ49">
        <f>IF($B49=0,0,IF(AJ$3=TotalApuestas!AJ44,AJ$5,0))</f>
        <v>0</v>
      </c>
      <c r="AK49">
        <f>IF($B49=0,0,IF(AND(AI$3=TotalApuestas!AI44,Resultado!AJ$3=TotalApuestas!AJ44),Resultado!AK$5+VLOOKUP(AK$4&amp;"bonus",Aux!$W$1:$X$46,2,0),IF(AK$3=TotalApuestas!AK44,AK$5,0)))</f>
        <v>0</v>
      </c>
      <c r="AL49">
        <f>IF($B49=0,0,IF(AL$3=TotalApuestas!AL44,AL$5,0))</f>
        <v>0</v>
      </c>
      <c r="AM49">
        <f>IF($B49=0,0,IF(AM$3=TotalApuestas!AM44,AM$5,0))</f>
        <v>0</v>
      </c>
      <c r="AN49">
        <f>IF($B49=0,0,IF(AND(AL$3=TotalApuestas!AL44,Resultado!AM$3=TotalApuestas!AM44),Resultado!AN$5+VLOOKUP(AN$4&amp;"bonus",Aux!$W$1:$X$46,2,0),IF(AN$3=TotalApuestas!AN44,AN$5,0)))</f>
        <v>0</v>
      </c>
      <c r="AO49">
        <f>IF($B49=0,0,IF(AO$3=TotalApuestas!AO44,AO$5,0))</f>
        <v>0</v>
      </c>
      <c r="AP49">
        <f>IF($B49=0,0,IF(AP$3=TotalApuestas!AP44,AP$5,0))</f>
        <v>0</v>
      </c>
      <c r="AQ49">
        <f>IF($B49=0,0,IF(AND(AO$3=TotalApuestas!AO44,Resultado!AP$3=TotalApuestas!AP44),Resultado!AQ$5+VLOOKUP(AQ$4&amp;"bonus",Aux!$W$1:$X$46,2,0),IF(AQ$3=TotalApuestas!AQ44,AQ$5,0)))</f>
        <v>0</v>
      </c>
      <c r="AR49">
        <f>IF($B49=0,0,IF(AR$3=TotalApuestas!AR44,AR$5,0))</f>
        <v>0</v>
      </c>
      <c r="AS49">
        <f>IF($B49=0,0,IF(AS$3=TotalApuestas!AS44,AS$5,0))</f>
        <v>0</v>
      </c>
      <c r="AT49">
        <f>IF($B49=0,0,IF(AND(AR$3=TotalApuestas!AR44,Resultado!AS$3=TotalApuestas!AS44),Resultado!AT$5+VLOOKUP(AT$4&amp;"bonus",Aux!$W$1:$X$46,2,0),IF(AT$3=TotalApuestas!AT44,AT$5,0)))</f>
        <v>0</v>
      </c>
      <c r="AU49">
        <f>IF($B49=0,0,IF(AU$3=TotalApuestas!AU44,AU$5,0))</f>
        <v>0</v>
      </c>
      <c r="AV49">
        <f>IF($B49=0,0,IF(AV$3=TotalApuestas!AV44,AV$5,0))</f>
        <v>0</v>
      </c>
      <c r="AW49">
        <f>IF($B49=0,0,IF(AND(AU$3=TotalApuestas!AU44,Resultado!AV$3=TotalApuestas!AV44),Resultado!AW$5+VLOOKUP(AW$4&amp;"bonus",Aux!$W$1:$X$46,2,0),IF(AW$3=TotalApuestas!AW44,AW$5,0)))</f>
        <v>0</v>
      </c>
      <c r="AX49">
        <f>IF($B49=0,0,IF(AX$3=TotalApuestas!AX44,AX$5,0))</f>
        <v>0</v>
      </c>
      <c r="AY49">
        <f>IF($B49=0,0,IF(AY$3=TotalApuestas!AY44,AY$5,0))</f>
        <v>0</v>
      </c>
      <c r="AZ49">
        <f>IF($B49=0,0,IF(AND(AX$3=TotalApuestas!AX44,Resultado!AY$3=TotalApuestas!AY44),Resultado!AZ$5+VLOOKUP(AZ$4&amp;"bonus",Aux!$W$1:$X$46,2,0),IF(AZ$3=TotalApuestas!AZ44,AZ$5,0)))</f>
        <v>0</v>
      </c>
      <c r="BA49">
        <f>IF($B49=0,0,IF(BA$3=TotalApuestas!BA44,BA$5,0))</f>
        <v>0</v>
      </c>
      <c r="BB49">
        <f>IF($B49=0,0,IF(BB$3=TotalApuestas!BB44,BB$5,0))</f>
        <v>0</v>
      </c>
      <c r="BC49">
        <f>IF($B49=0,0,IF(AND(BA$3=TotalApuestas!BA44,Resultado!BB$3=TotalApuestas!BB44),Resultado!BC$5+VLOOKUP(BC$4&amp;"bonus",Aux!$W$1:$X$46,2,0),IF(BC$3=TotalApuestas!BC44,BC$5,0)))</f>
        <v>0</v>
      </c>
      <c r="BD49">
        <f>IF($B49=0,0,IF(BD$3=TotalApuestas!BD44,BD$5,0))</f>
        <v>0</v>
      </c>
      <c r="BE49">
        <f>IF($B49=0,0,IF(BE$3=TotalApuestas!BE44,BE$5,0))</f>
        <v>0</v>
      </c>
      <c r="BF49">
        <f>IF($B49=0,0,IF(AND(BD$3=TotalApuestas!BD44,Resultado!BE$3=TotalApuestas!BE44),Resultado!BF$5+VLOOKUP(BF$4&amp;"bonus",Aux!$W$1:$X$46,2,0),IF(BF$3=TotalApuestas!BF44,BF$5,0)))</f>
        <v>0</v>
      </c>
      <c r="BG49">
        <f>IF($B49=0,0,IF(BG$3=TotalApuestas!BG44,BG$5,0))</f>
        <v>0</v>
      </c>
      <c r="BH49">
        <f>IF($B49=0,0,IF(BH$3=TotalApuestas!BH44,BH$5,0))</f>
        <v>0</v>
      </c>
      <c r="BI49">
        <f>IF($B49=0,0,IF(AND(BG$3=TotalApuestas!BG44,Resultado!BH$3=TotalApuestas!BH44),Resultado!BI$5+VLOOKUP(BI$4&amp;"bonus",Aux!$W$1:$X$46,2,0),IF(BI$3=TotalApuestas!BI44,BI$5,0)))</f>
        <v>0</v>
      </c>
      <c r="BJ49">
        <f>IF($B49=0,0,IF(BJ$3=TotalApuestas!BJ44,BJ$5,0))</f>
        <v>0</v>
      </c>
      <c r="BK49">
        <f>IF($B49=0,0,IF(BK$3=TotalApuestas!BK44,BK$5,0))</f>
        <v>0</v>
      </c>
      <c r="BL49">
        <f>IF($B49=0,0,IF(AND(BJ$3=TotalApuestas!BJ44,Resultado!BK$3=TotalApuestas!BK44),Resultado!BL$5+VLOOKUP(BL$4&amp;"bonus",Aux!$W$1:$X$46,2,0),IF(BL$3=TotalApuestas!BL44,BL$5,0)))</f>
        <v>0</v>
      </c>
      <c r="BM49">
        <f>IF($B49=0,0,IF(BM$3=TotalApuestas!BM44,BM$5,0))</f>
        <v>0</v>
      </c>
      <c r="BN49">
        <f>IF($B49=0,0,IF(BN$3=TotalApuestas!BN44,BN$5,0))</f>
        <v>0</v>
      </c>
      <c r="BO49">
        <f>IF($B49=0,0,IF(AND(BM$3=TotalApuestas!BM44,Resultado!BN$3=TotalApuestas!BN44),Resultado!BO$5+VLOOKUP(BO$4&amp;"bonus",Aux!$W$1:$X$46,2,0),IF(BO$3=TotalApuestas!BO44,BO$5,0)))</f>
        <v>0</v>
      </c>
      <c r="BP49">
        <f>IF($B49=0,0,IF(BP$3=TotalApuestas!BP44,BP$5,0))</f>
        <v>0</v>
      </c>
      <c r="BQ49">
        <f>IF($B49=0,0,IF(BQ$3=TotalApuestas!BQ44,BQ$5,0))</f>
        <v>0</v>
      </c>
      <c r="BR49">
        <f>IF($B49=0,0,IF(AND(BP$3=TotalApuestas!BP44,Resultado!BQ$3=TotalApuestas!BQ44),Resultado!BR$5+VLOOKUP(BR$4&amp;"bonus",Aux!$W$1:$X$46,2,0),IF(BR$3=TotalApuestas!BR44,BR$5,0)))</f>
        <v>0</v>
      </c>
      <c r="BS49">
        <f>IF($B49=0,0,IF(BS$3=TotalApuestas!BS44,BS$5,0))</f>
        <v>0</v>
      </c>
      <c r="BT49">
        <f>IF($B49=0,0,IF(BT$3=TotalApuestas!BT44,BT$5,0))</f>
        <v>0</v>
      </c>
      <c r="BU49">
        <f>IF($B49=0,0,IF(AND(BS$3=TotalApuestas!BS44,Resultado!BT$3=TotalApuestas!BT44),Resultado!BU$5+VLOOKUP(BU$4&amp;"bonus",Aux!$W$1:$X$46,2,0),IF(BU$3=TotalApuestas!BU44,BU$5,0)))</f>
        <v>0</v>
      </c>
      <c r="BV49">
        <f>IF($B49=0,0,IF(BV$3=TotalApuestas!BV44,BV$5,0))</f>
        <v>0</v>
      </c>
      <c r="BW49">
        <f>IF($B49=0,0,IF(BW$3=TotalApuestas!BW44,BW$5,0))</f>
        <v>0</v>
      </c>
      <c r="BX49">
        <f>IF($B49=0,0,IF(AND(BV$3=TotalApuestas!BV44,Resultado!BW$3=TotalApuestas!BW44),Resultado!BX$5+VLOOKUP(BX$4&amp;"bonus",Aux!$W$1:$X$46,2,0),IF(BX$3=TotalApuestas!BX44,BX$5,0)))</f>
        <v>0</v>
      </c>
      <c r="BY49">
        <f>IF($B49=0,0,IF(BY$3=TotalApuestas!BY44,BY$5,0))</f>
        <v>0</v>
      </c>
      <c r="BZ49">
        <f>IF($B49=0,0,IF(BZ$3=TotalApuestas!BZ44,BZ$5,0))</f>
        <v>0</v>
      </c>
      <c r="CA49">
        <f>IF($B49=0,0,IF(CA$3=TotalApuestas!CA44,CA$5,0))</f>
        <v>0</v>
      </c>
      <c r="CB49">
        <f>IF($B49=0,0,IF(CB$3=TotalApuestas!CB44,CB$5,0))</f>
        <v>0</v>
      </c>
      <c r="CC49">
        <f>IF($B49=0,0,IF(COUNTIF($CC$3:$CJ$3,TotalApuestas!CC44)=1,CC$5,0))</f>
        <v>0</v>
      </c>
      <c r="CD49">
        <f>IF($B49=0,0,IF(COUNTIF($CC$3:$CJ$3,TotalApuestas!CD44)=1,CD$5,0))</f>
        <v>0</v>
      </c>
      <c r="CE49">
        <f>IF($B49=0,0,IF(COUNTIF($CC$3:$CJ$3,TotalApuestas!CE44)=1,CE$5,0))</f>
        <v>0</v>
      </c>
      <c r="CF49">
        <f>IF($B49=0,0,IF(COUNTIF($CC$3:$CJ$3,TotalApuestas!CF44)=1,CF$5,0))</f>
        <v>0</v>
      </c>
      <c r="CG49">
        <f>IF($B49=0,0,IF(COUNTIF($CC$3:$CJ$3,TotalApuestas!CG44)=1,CG$5,0))</f>
        <v>0</v>
      </c>
      <c r="CH49">
        <f>IF($B49=0,0,IF(COUNTIF($CC$3:$CJ$3,TotalApuestas!CH44)=1,CH$5,0))</f>
        <v>0</v>
      </c>
      <c r="CI49">
        <f>IF($B49=0,0,IF(COUNTIF($CC$3:$CJ$3,TotalApuestas!CI44)=1,CI$5,0))</f>
        <v>0</v>
      </c>
      <c r="CJ49">
        <f>IF($B49=0,0,IF(COUNTIF($CC$3:$CJ$3,TotalApuestas!CJ44)=1,CJ$5,0))</f>
        <v>0</v>
      </c>
      <c r="CK49">
        <f>IF($B49=0,0,IF(COUNTIF($CK$3:$CN$3,TotalApuestas!CK44)=1,CK$5,0))</f>
        <v>0</v>
      </c>
      <c r="CL49">
        <f>IF($B49=0,0,IF(COUNTIF($CK$3:$CN$3,TotalApuestas!CL44)=1,CL$5,0))</f>
        <v>0</v>
      </c>
      <c r="CM49">
        <f>IF($B49=0,0,IF(COUNTIF($CK$3:$CN$3,TotalApuestas!CM44)=1,CM$5,0))</f>
        <v>0</v>
      </c>
      <c r="CN49">
        <f>IF($B49=0,0,IF(COUNTIF($CK$3:$CN$3,TotalApuestas!CN44)=1,CN$5,0))</f>
        <v>0</v>
      </c>
      <c r="CO49">
        <f>IF($B49=0,0,IF(COUNTIF($CO$3:$CP$3,TotalApuestas!CO44)=1,CO$5,0))</f>
        <v>0</v>
      </c>
      <c r="CP49">
        <f>IF($B49=0,0,IF(COUNTIF($CO$3:$CP$3,TotalApuestas!CP44)=1,CP$5,0))</f>
        <v>0</v>
      </c>
      <c r="CQ49">
        <f>IF($B49=0,0,IF(CQ$3=TotalApuestas!CQ44,CQ$5,0))</f>
        <v>0</v>
      </c>
      <c r="CR49">
        <f>IF($B49=0,0,IF(CR$3=TotalApuestas!CR44,CR$5,0))</f>
        <v>0</v>
      </c>
      <c r="CS49">
        <f>IF($B49=0,0,IF(CS$3=TotalApuestas!CS44,CS$5,0))</f>
        <v>0</v>
      </c>
      <c r="CT49">
        <f>IF($B49=0,0,IF(AND(CR$3=TotalApuestas!CR44,Resultado!CS$3=TotalApuestas!CS44),Resultado!CT$5+VLOOKUP(CT$4&amp;"bonus",Aux!$W$1:$X$46,2,0),IF(CT$3=TotalApuestas!CT44,CT$5,0)))</f>
        <v>0</v>
      </c>
      <c r="CU49">
        <f>IF($B49=0,0,IF(CU$3=TotalApuestas!CU44,CU$5,0))</f>
        <v>0</v>
      </c>
      <c r="CV49">
        <f>IF($B49=0,0,IF(CV$3=TotalApuestas!CV44,CV$5,0))</f>
        <v>0</v>
      </c>
      <c r="CW49">
        <f>IF($B49=0,0,IF(AND(CU$3=TotalApuestas!CU44,Resultado!CV$3=TotalApuestas!CV44),Resultado!CW$5+VLOOKUP(CW$4&amp;"bonus",Aux!$W$1:$X$46,2,0),IF(CW$3=TotalApuestas!CW44,CW$5,0)))</f>
        <v>0</v>
      </c>
      <c r="CX49">
        <f>IF($B49=0,0,IF(CX$3=TotalApuestas!CX44,CX$5,0))</f>
        <v>0</v>
      </c>
      <c r="CY49">
        <f>IF($B49=0,0,IF(CY$3=TotalApuestas!CY44,CY$5,0))</f>
        <v>0</v>
      </c>
      <c r="CZ49">
        <f>IF($B49=0,0,IF(AND(CX$3=TotalApuestas!CX44,Resultado!CY$3=TotalApuestas!CY44),Resultado!CZ$5+VLOOKUP(CZ$4&amp;"bonus",Aux!$W$1:$X$46,2,0),IF(CZ$3=TotalApuestas!CZ44,CZ$5,0)))</f>
        <v>0</v>
      </c>
      <c r="DA49">
        <f>IF($B49=0,0,IF(DA$3=TotalApuestas!DA44,DA$5,0))</f>
        <v>0</v>
      </c>
      <c r="DB49">
        <f>IF($B49=0,0,IF(DB$3=TotalApuestas!DB44,DB$5,0))</f>
        <v>0</v>
      </c>
      <c r="DC49">
        <f>IF($B49=0,0,IF(AND(DA$3=TotalApuestas!DA44,Resultado!DB$3=TotalApuestas!DB44),Resultado!DC$5+VLOOKUP(DC$4&amp;"bonus",Aux!$W$1:$X$46,2,0),IF(DC$3=TotalApuestas!DC44,DC$5,0)))</f>
        <v>0</v>
      </c>
      <c r="DD49">
        <f>IF($B49=0,0,IF(DD$3=TotalApuestas!DD44,DD$5,0))</f>
        <v>0</v>
      </c>
      <c r="DE49">
        <f>IF($B49=0,0,IF(DE$3=TotalApuestas!DE44,DE$5,0))</f>
        <v>0</v>
      </c>
      <c r="DF49">
        <f>IF($B49=0,0,IF(AND(DD$3=TotalApuestas!DD44,Resultado!DE$3=TotalApuestas!DE44),Resultado!DF$5+VLOOKUP(DF$4&amp;"bonus",Aux!$W$1:$X$46,2,0),IF(DF$3=TotalApuestas!DF44,DF$5,0)))</f>
        <v>0</v>
      </c>
      <c r="DG49">
        <f>IF($B49=0,0,IF(DG$3=TotalApuestas!DG44,DG$5,0))</f>
        <v>0</v>
      </c>
      <c r="DH49">
        <f>IF($B49=0,0,IF(DH$3=TotalApuestas!DH44,DH$5,0))</f>
        <v>0</v>
      </c>
      <c r="DI49">
        <f>IF($B49=0,0,IF(AND(DG$3=TotalApuestas!DG44,Resultado!DH$3=TotalApuestas!DH44),Resultado!DI$5+VLOOKUP(DI$4&amp;"bonus",Aux!$W$1:$X$46,2,0),IF(DI$3=TotalApuestas!DI44,DI$5,0)))</f>
        <v>0</v>
      </c>
      <c r="DJ49">
        <f>IF($B49=0,0,IF(DJ$3=TotalApuestas!DJ44,DJ$5,0))</f>
        <v>0</v>
      </c>
      <c r="DK49">
        <f>IF($B49=0,0,IF(DK$3=TotalApuestas!DK44,DK$5,0))</f>
        <v>0</v>
      </c>
      <c r="DL49">
        <f>IF($B49=0,0,IF(AND(DJ$3=TotalApuestas!DJ44,Resultado!DK$3=TotalApuestas!DK44),Resultado!DL$5+VLOOKUP(DL$4&amp;"bonus",Aux!$W$1:$X$46,2,0),IF(DL$3=TotalApuestas!DL44,DL$5,0)))</f>
        <v>0</v>
      </c>
      <c r="DM49">
        <f>IF($B49=0,0,IF(DM$3=TotalApuestas!DM44,DM$5,0))</f>
        <v>0</v>
      </c>
      <c r="DN49">
        <f>IF($B49=0,0,IF(DN$3=TotalApuestas!DN44,DN$5,0))</f>
        <v>0</v>
      </c>
      <c r="DO49">
        <f>IF($B49=0,0,IF(AND(DM$3=TotalApuestas!DM44,Resultado!DN$3=TotalApuestas!DN44),Resultado!DO$5+VLOOKUP(DO$4&amp;"bonus",Aux!$W$1:$X$46,2,0),IF(DO$3=TotalApuestas!DO44,DO$5,0)))</f>
        <v>0</v>
      </c>
    </row>
    <row r="50" spans="2:119" x14ac:dyDescent="0.25">
      <c r="B50">
        <f>+TotalApuestas!B45</f>
        <v>0</v>
      </c>
      <c r="E50">
        <f>IF($B50=0,0,IF(E$3=TotalApuestas!E45,E$5,0))</f>
        <v>0</v>
      </c>
      <c r="F50">
        <f>IF($B50=0,0,IF(F$3=TotalApuestas!F45,F$5,0))</f>
        <v>0</v>
      </c>
      <c r="G50">
        <f>IF($B50=0,0,IF(AND(E$3=TotalApuestas!E45,Resultado!F$3=TotalApuestas!F45),Resultado!G$5+VLOOKUP(G$4&amp;"bonus",Aux!$W$1:$X$46,2,0),IF(G$3=TotalApuestas!G45,G$5,0)))</f>
        <v>0</v>
      </c>
      <c r="H50">
        <f>IF($B50=0,0,IF(H$3=TotalApuestas!H45,H$5,0))</f>
        <v>0</v>
      </c>
      <c r="I50">
        <f>IF($B50=0,0,IF(I$3=TotalApuestas!I45,I$5,0))</f>
        <v>0</v>
      </c>
      <c r="J50">
        <f>IF($B50=0,0,IF(AND(H$3=TotalApuestas!H45,Resultado!I$3=TotalApuestas!I45),Resultado!J$5+VLOOKUP(J$4&amp;"bonus",Aux!$W$1:$X$46,2,0),IF(J$3=TotalApuestas!J45,J$5,0)))</f>
        <v>0</v>
      </c>
      <c r="K50">
        <f>IF($B50=0,0,IF(K$3=TotalApuestas!K45,K$5,0))</f>
        <v>0</v>
      </c>
      <c r="L50">
        <f>IF($B50=0,0,IF(L$3=TotalApuestas!L45,L$5,0))</f>
        <v>0</v>
      </c>
      <c r="M50">
        <f>IF($B50=0,0,IF(AND(K$3=TotalApuestas!K45,Resultado!L$3=TotalApuestas!L45),Resultado!M$5+VLOOKUP(M$4&amp;"bonus",Aux!$W$1:$X$46,2,0),IF(M$3=TotalApuestas!M45,M$5,0)))</f>
        <v>0</v>
      </c>
      <c r="N50">
        <f>IF($B50=0,0,IF(N$3=TotalApuestas!N45,N$5,0))</f>
        <v>0</v>
      </c>
      <c r="O50">
        <f>IF($B50=0,0,IF(O$3=TotalApuestas!O45,O$5,0))</f>
        <v>0</v>
      </c>
      <c r="P50">
        <f>IF($B50=0,0,IF(AND(N$3=TotalApuestas!N45,Resultado!O$3=TotalApuestas!O45),Resultado!P$5+VLOOKUP(P$4&amp;"bonus",Aux!$W$1:$X$46,2,0),IF(P$3=TotalApuestas!P45,P$5,0)))</f>
        <v>0</v>
      </c>
      <c r="Q50">
        <f>IF($B50=0,0,IF(Q$3=TotalApuestas!Q45,Q$5,0))</f>
        <v>0</v>
      </c>
      <c r="R50">
        <f>IF($B50=0,0,IF(R$3=TotalApuestas!R45,R$5,0))</f>
        <v>0</v>
      </c>
      <c r="S50">
        <f>IF($B50=0,0,IF(AND(Q$3=TotalApuestas!Q45,Resultado!R$3=TotalApuestas!R45),Resultado!S$5+VLOOKUP(S$4&amp;"bonus",Aux!$W$1:$X$46,2,0),IF(S$3=TotalApuestas!S45,S$5,0)))</f>
        <v>0</v>
      </c>
      <c r="T50">
        <f>IF($B50=0,0,IF(T$3=TotalApuestas!T45,T$5,0))</f>
        <v>0</v>
      </c>
      <c r="U50">
        <f>IF($B50=0,0,IF(U$3=TotalApuestas!U45,U$5,0))</f>
        <v>0</v>
      </c>
      <c r="V50">
        <f>IF($B50=0,0,IF(AND(T$3=TotalApuestas!T45,Resultado!U$3=TotalApuestas!U45),Resultado!V$5+VLOOKUP(V$4&amp;"bonus",Aux!$W$1:$X$46,2,0),IF(V$3=TotalApuestas!V45,V$5,0)))</f>
        <v>0</v>
      </c>
      <c r="W50">
        <f>IF($B50=0,0,IF(W$3=TotalApuestas!W45,W$5,0))</f>
        <v>0</v>
      </c>
      <c r="X50">
        <f>IF($B50=0,0,IF(X$3=TotalApuestas!X45,X$5,0))</f>
        <v>0</v>
      </c>
      <c r="Y50">
        <f>IF($B50=0,0,IF(AND(W$3=TotalApuestas!W45,Resultado!X$3=TotalApuestas!X45),Resultado!Y$5+VLOOKUP(Y$4&amp;"bonus",Aux!$W$1:$X$46,2,0),IF(Y$3=TotalApuestas!Y45,Y$5,0)))</f>
        <v>0</v>
      </c>
      <c r="Z50">
        <f>IF($B50=0,0,IF(Z$3=TotalApuestas!Z45,Z$5,0))</f>
        <v>0</v>
      </c>
      <c r="AA50">
        <f>IF($B50=0,0,IF(AA$3=TotalApuestas!AA45,AA$5,0))</f>
        <v>0</v>
      </c>
      <c r="AB50">
        <f>IF($B50=0,0,IF(AND(Z$3=TotalApuestas!Z45,Resultado!AA$3=TotalApuestas!AA45),Resultado!AB$5+VLOOKUP(AB$4&amp;"bonus",Aux!$W$1:$X$46,2,0),IF(AB$3=TotalApuestas!AB45,AB$5,0)))</f>
        <v>0</v>
      </c>
      <c r="AC50">
        <f>IF($B50=0,0,IF(AC$3=TotalApuestas!AC45,AC$5,0))</f>
        <v>0</v>
      </c>
      <c r="AD50">
        <f>IF($B50=0,0,IF(AD$3=TotalApuestas!AD45,AD$5,0))</f>
        <v>0</v>
      </c>
      <c r="AE50">
        <f>IF($B50=0,0,IF(AND(AC$3=TotalApuestas!AC45,Resultado!AD$3=TotalApuestas!AD45),Resultado!AE$5+VLOOKUP(AE$4&amp;"bonus",Aux!$W$1:$X$46,2,0),IF(AE$3=TotalApuestas!AE45,AE$5,0)))</f>
        <v>0</v>
      </c>
      <c r="AF50">
        <f>IF($B50=0,0,IF(AF$3=TotalApuestas!AF45,AF$5,0))</f>
        <v>0</v>
      </c>
      <c r="AG50">
        <f>IF($B50=0,0,IF(AG$3=TotalApuestas!AG45,AG$5,0))</f>
        <v>0</v>
      </c>
      <c r="AH50">
        <f>IF($B50=0,0,IF(AND(AF$3=TotalApuestas!AF45,Resultado!AG$3=TotalApuestas!AG45),Resultado!AH$5+VLOOKUP(AH$4&amp;"bonus",Aux!$W$1:$X$46,2,0),IF(AH$3=TotalApuestas!AH45,AH$5,0)))</f>
        <v>0</v>
      </c>
      <c r="AI50">
        <f>IF($B50=0,0,IF(AI$3=TotalApuestas!AI45,AI$5,0))</f>
        <v>0</v>
      </c>
      <c r="AJ50">
        <f>IF($B50=0,0,IF(AJ$3=TotalApuestas!AJ45,AJ$5,0))</f>
        <v>0</v>
      </c>
      <c r="AK50">
        <f>IF($B50=0,0,IF(AND(AI$3=TotalApuestas!AI45,Resultado!AJ$3=TotalApuestas!AJ45),Resultado!AK$5+VLOOKUP(AK$4&amp;"bonus",Aux!$W$1:$X$46,2,0),IF(AK$3=TotalApuestas!AK45,AK$5,0)))</f>
        <v>0</v>
      </c>
      <c r="AL50">
        <f>IF($B50=0,0,IF(AL$3=TotalApuestas!AL45,AL$5,0))</f>
        <v>0</v>
      </c>
      <c r="AM50">
        <f>IF($B50=0,0,IF(AM$3=TotalApuestas!AM45,AM$5,0))</f>
        <v>0</v>
      </c>
      <c r="AN50">
        <f>IF($B50=0,0,IF(AND(AL$3=TotalApuestas!AL45,Resultado!AM$3=TotalApuestas!AM45),Resultado!AN$5+VLOOKUP(AN$4&amp;"bonus",Aux!$W$1:$X$46,2,0),IF(AN$3=TotalApuestas!AN45,AN$5,0)))</f>
        <v>0</v>
      </c>
      <c r="AO50">
        <f>IF($B50=0,0,IF(AO$3=TotalApuestas!AO45,AO$5,0))</f>
        <v>0</v>
      </c>
      <c r="AP50">
        <f>IF($B50=0,0,IF(AP$3=TotalApuestas!AP45,AP$5,0))</f>
        <v>0</v>
      </c>
      <c r="AQ50">
        <f>IF($B50=0,0,IF(AND(AO$3=TotalApuestas!AO45,Resultado!AP$3=TotalApuestas!AP45),Resultado!AQ$5+VLOOKUP(AQ$4&amp;"bonus",Aux!$W$1:$X$46,2,0),IF(AQ$3=TotalApuestas!AQ45,AQ$5,0)))</f>
        <v>0</v>
      </c>
      <c r="AR50">
        <f>IF($B50=0,0,IF(AR$3=TotalApuestas!AR45,AR$5,0))</f>
        <v>0</v>
      </c>
      <c r="AS50">
        <f>IF($B50=0,0,IF(AS$3=TotalApuestas!AS45,AS$5,0))</f>
        <v>0</v>
      </c>
      <c r="AT50">
        <f>IF($B50=0,0,IF(AND(AR$3=TotalApuestas!AR45,Resultado!AS$3=TotalApuestas!AS45),Resultado!AT$5+VLOOKUP(AT$4&amp;"bonus",Aux!$W$1:$X$46,2,0),IF(AT$3=TotalApuestas!AT45,AT$5,0)))</f>
        <v>0</v>
      </c>
      <c r="AU50">
        <f>IF($B50=0,0,IF(AU$3=TotalApuestas!AU45,AU$5,0))</f>
        <v>0</v>
      </c>
      <c r="AV50">
        <f>IF($B50=0,0,IF(AV$3=TotalApuestas!AV45,AV$5,0))</f>
        <v>0</v>
      </c>
      <c r="AW50">
        <f>IF($B50=0,0,IF(AND(AU$3=TotalApuestas!AU45,Resultado!AV$3=TotalApuestas!AV45),Resultado!AW$5+VLOOKUP(AW$4&amp;"bonus",Aux!$W$1:$X$46,2,0),IF(AW$3=TotalApuestas!AW45,AW$5,0)))</f>
        <v>0</v>
      </c>
      <c r="AX50">
        <f>IF($B50=0,0,IF(AX$3=TotalApuestas!AX45,AX$5,0))</f>
        <v>0</v>
      </c>
      <c r="AY50">
        <f>IF($B50=0,0,IF(AY$3=TotalApuestas!AY45,AY$5,0))</f>
        <v>0</v>
      </c>
      <c r="AZ50">
        <f>IF($B50=0,0,IF(AND(AX$3=TotalApuestas!AX45,Resultado!AY$3=TotalApuestas!AY45),Resultado!AZ$5+VLOOKUP(AZ$4&amp;"bonus",Aux!$W$1:$X$46,2,0),IF(AZ$3=TotalApuestas!AZ45,AZ$5,0)))</f>
        <v>0</v>
      </c>
      <c r="BA50">
        <f>IF($B50=0,0,IF(BA$3=TotalApuestas!BA45,BA$5,0))</f>
        <v>0</v>
      </c>
      <c r="BB50">
        <f>IF($B50=0,0,IF(BB$3=TotalApuestas!BB45,BB$5,0))</f>
        <v>0</v>
      </c>
      <c r="BC50">
        <f>IF($B50=0,0,IF(AND(BA$3=TotalApuestas!BA45,Resultado!BB$3=TotalApuestas!BB45),Resultado!BC$5+VLOOKUP(BC$4&amp;"bonus",Aux!$W$1:$X$46,2,0),IF(BC$3=TotalApuestas!BC45,BC$5,0)))</f>
        <v>0</v>
      </c>
      <c r="BD50">
        <f>IF($B50=0,0,IF(BD$3=TotalApuestas!BD45,BD$5,0))</f>
        <v>0</v>
      </c>
      <c r="BE50">
        <f>IF($B50=0,0,IF(BE$3=TotalApuestas!BE45,BE$5,0))</f>
        <v>0</v>
      </c>
      <c r="BF50">
        <f>IF($B50=0,0,IF(AND(BD$3=TotalApuestas!BD45,Resultado!BE$3=TotalApuestas!BE45),Resultado!BF$5+VLOOKUP(BF$4&amp;"bonus",Aux!$W$1:$X$46,2,0),IF(BF$3=TotalApuestas!BF45,BF$5,0)))</f>
        <v>0</v>
      </c>
      <c r="BG50">
        <f>IF($B50=0,0,IF(BG$3=TotalApuestas!BG45,BG$5,0))</f>
        <v>0</v>
      </c>
      <c r="BH50">
        <f>IF($B50=0,0,IF(BH$3=TotalApuestas!BH45,BH$5,0))</f>
        <v>0</v>
      </c>
      <c r="BI50">
        <f>IF($B50=0,0,IF(AND(BG$3=TotalApuestas!BG45,Resultado!BH$3=TotalApuestas!BH45),Resultado!BI$5+VLOOKUP(BI$4&amp;"bonus",Aux!$W$1:$X$46,2,0),IF(BI$3=TotalApuestas!BI45,BI$5,0)))</f>
        <v>0</v>
      </c>
      <c r="BJ50">
        <f>IF($B50=0,0,IF(BJ$3=TotalApuestas!BJ45,BJ$5,0))</f>
        <v>0</v>
      </c>
      <c r="BK50">
        <f>IF($B50=0,0,IF(BK$3=TotalApuestas!BK45,BK$5,0))</f>
        <v>0</v>
      </c>
      <c r="BL50">
        <f>IF($B50=0,0,IF(AND(BJ$3=TotalApuestas!BJ45,Resultado!BK$3=TotalApuestas!BK45),Resultado!BL$5+VLOOKUP(BL$4&amp;"bonus",Aux!$W$1:$X$46,2,0),IF(BL$3=TotalApuestas!BL45,BL$5,0)))</f>
        <v>0</v>
      </c>
      <c r="BM50">
        <f>IF($B50=0,0,IF(BM$3=TotalApuestas!BM45,BM$5,0))</f>
        <v>0</v>
      </c>
      <c r="BN50">
        <f>IF($B50=0,0,IF(BN$3=TotalApuestas!BN45,BN$5,0))</f>
        <v>0</v>
      </c>
      <c r="BO50">
        <f>IF($B50=0,0,IF(AND(BM$3=TotalApuestas!BM45,Resultado!BN$3=TotalApuestas!BN45),Resultado!BO$5+VLOOKUP(BO$4&amp;"bonus",Aux!$W$1:$X$46,2,0),IF(BO$3=TotalApuestas!BO45,BO$5,0)))</f>
        <v>0</v>
      </c>
      <c r="BP50">
        <f>IF($B50=0,0,IF(BP$3=TotalApuestas!BP45,BP$5,0))</f>
        <v>0</v>
      </c>
      <c r="BQ50">
        <f>IF($B50=0,0,IF(BQ$3=TotalApuestas!BQ45,BQ$5,0))</f>
        <v>0</v>
      </c>
      <c r="BR50">
        <f>IF($B50=0,0,IF(AND(BP$3=TotalApuestas!BP45,Resultado!BQ$3=TotalApuestas!BQ45),Resultado!BR$5+VLOOKUP(BR$4&amp;"bonus",Aux!$W$1:$X$46,2,0),IF(BR$3=TotalApuestas!BR45,BR$5,0)))</f>
        <v>0</v>
      </c>
      <c r="BS50">
        <f>IF($B50=0,0,IF(BS$3=TotalApuestas!BS45,BS$5,0))</f>
        <v>0</v>
      </c>
      <c r="BT50">
        <f>IF($B50=0,0,IF(BT$3=TotalApuestas!BT45,BT$5,0))</f>
        <v>0</v>
      </c>
      <c r="BU50">
        <f>IF($B50=0,0,IF(AND(BS$3=TotalApuestas!BS45,Resultado!BT$3=TotalApuestas!BT45),Resultado!BU$5+VLOOKUP(BU$4&amp;"bonus",Aux!$W$1:$X$46,2,0),IF(BU$3=TotalApuestas!BU45,BU$5,0)))</f>
        <v>0</v>
      </c>
      <c r="BV50">
        <f>IF($B50=0,0,IF(BV$3=TotalApuestas!BV45,BV$5,0))</f>
        <v>0</v>
      </c>
      <c r="BW50">
        <f>IF($B50=0,0,IF(BW$3=TotalApuestas!BW45,BW$5,0))</f>
        <v>0</v>
      </c>
      <c r="BX50">
        <f>IF($B50=0,0,IF(AND(BV$3=TotalApuestas!BV45,Resultado!BW$3=TotalApuestas!BW45),Resultado!BX$5+VLOOKUP(BX$4&amp;"bonus",Aux!$W$1:$X$46,2,0),IF(BX$3=TotalApuestas!BX45,BX$5,0)))</f>
        <v>0</v>
      </c>
      <c r="BY50">
        <f>IF($B50=0,0,IF(BY$3=TotalApuestas!BY45,BY$5,0))</f>
        <v>0</v>
      </c>
      <c r="BZ50">
        <f>IF($B50=0,0,IF(BZ$3=TotalApuestas!BZ45,BZ$5,0))</f>
        <v>0</v>
      </c>
      <c r="CA50">
        <f>IF($B50=0,0,IF(CA$3=TotalApuestas!CA45,CA$5,0))</f>
        <v>0</v>
      </c>
      <c r="CB50">
        <f>IF($B50=0,0,IF(CB$3=TotalApuestas!CB45,CB$5,0))</f>
        <v>0</v>
      </c>
      <c r="CC50">
        <f>IF($B50=0,0,IF(COUNTIF($CC$3:$CJ$3,TotalApuestas!CC45)=1,CC$5,0))</f>
        <v>0</v>
      </c>
      <c r="CD50">
        <f>IF($B50=0,0,IF(COUNTIF($CC$3:$CJ$3,TotalApuestas!CD45)=1,CD$5,0))</f>
        <v>0</v>
      </c>
      <c r="CE50">
        <f>IF($B50=0,0,IF(COUNTIF($CC$3:$CJ$3,TotalApuestas!CE45)=1,CE$5,0))</f>
        <v>0</v>
      </c>
      <c r="CF50">
        <f>IF($B50=0,0,IF(COUNTIF($CC$3:$CJ$3,TotalApuestas!CF45)=1,CF$5,0))</f>
        <v>0</v>
      </c>
      <c r="CG50">
        <f>IF($B50=0,0,IF(COUNTIF($CC$3:$CJ$3,TotalApuestas!CG45)=1,CG$5,0))</f>
        <v>0</v>
      </c>
      <c r="CH50">
        <f>IF($B50=0,0,IF(COUNTIF($CC$3:$CJ$3,TotalApuestas!CH45)=1,CH$5,0))</f>
        <v>0</v>
      </c>
      <c r="CI50">
        <f>IF($B50=0,0,IF(COUNTIF($CC$3:$CJ$3,TotalApuestas!CI45)=1,CI$5,0))</f>
        <v>0</v>
      </c>
      <c r="CJ50">
        <f>IF($B50=0,0,IF(COUNTIF($CC$3:$CJ$3,TotalApuestas!CJ45)=1,CJ$5,0))</f>
        <v>0</v>
      </c>
      <c r="CK50">
        <f>IF($B50=0,0,IF(COUNTIF($CK$3:$CN$3,TotalApuestas!CK45)=1,CK$5,0))</f>
        <v>0</v>
      </c>
      <c r="CL50">
        <f>IF($B50=0,0,IF(COUNTIF($CK$3:$CN$3,TotalApuestas!CL45)=1,CL$5,0))</f>
        <v>0</v>
      </c>
      <c r="CM50">
        <f>IF($B50=0,0,IF(COUNTIF($CK$3:$CN$3,TotalApuestas!CM45)=1,CM$5,0))</f>
        <v>0</v>
      </c>
      <c r="CN50">
        <f>IF($B50=0,0,IF(COUNTIF($CK$3:$CN$3,TotalApuestas!CN45)=1,CN$5,0))</f>
        <v>0</v>
      </c>
      <c r="CO50">
        <f>IF($B50=0,0,IF(COUNTIF($CO$3:$CP$3,TotalApuestas!CO45)=1,CO$5,0))</f>
        <v>0</v>
      </c>
      <c r="CP50">
        <f>IF($B50=0,0,IF(COUNTIF($CO$3:$CP$3,TotalApuestas!CP45)=1,CP$5,0))</f>
        <v>0</v>
      </c>
      <c r="CQ50">
        <f>IF($B50=0,0,IF(CQ$3=TotalApuestas!CQ45,CQ$5,0))</f>
        <v>0</v>
      </c>
      <c r="CR50">
        <f>IF($B50=0,0,IF(CR$3=TotalApuestas!CR45,CR$5,0))</f>
        <v>0</v>
      </c>
      <c r="CS50">
        <f>IF($B50=0,0,IF(CS$3=TotalApuestas!CS45,CS$5,0))</f>
        <v>0</v>
      </c>
      <c r="CT50">
        <f>IF($B50=0,0,IF(AND(CR$3=TotalApuestas!CR45,Resultado!CS$3=TotalApuestas!CS45),Resultado!CT$5+VLOOKUP(CT$4&amp;"bonus",Aux!$W$1:$X$46,2,0),IF(CT$3=TotalApuestas!CT45,CT$5,0)))</f>
        <v>0</v>
      </c>
      <c r="CU50">
        <f>IF($B50=0,0,IF(CU$3=TotalApuestas!CU45,CU$5,0))</f>
        <v>0</v>
      </c>
      <c r="CV50">
        <f>IF($B50=0,0,IF(CV$3=TotalApuestas!CV45,CV$5,0))</f>
        <v>0</v>
      </c>
      <c r="CW50">
        <f>IF($B50=0,0,IF(AND(CU$3=TotalApuestas!CU45,Resultado!CV$3=TotalApuestas!CV45),Resultado!CW$5+VLOOKUP(CW$4&amp;"bonus",Aux!$W$1:$X$46,2,0),IF(CW$3=TotalApuestas!CW45,CW$5,0)))</f>
        <v>0</v>
      </c>
      <c r="CX50">
        <f>IF($B50=0,0,IF(CX$3=TotalApuestas!CX45,CX$5,0))</f>
        <v>0</v>
      </c>
      <c r="CY50">
        <f>IF($B50=0,0,IF(CY$3=TotalApuestas!CY45,CY$5,0))</f>
        <v>0</v>
      </c>
      <c r="CZ50">
        <f>IF($B50=0,0,IF(AND(CX$3=TotalApuestas!CX45,Resultado!CY$3=TotalApuestas!CY45),Resultado!CZ$5+VLOOKUP(CZ$4&amp;"bonus",Aux!$W$1:$X$46,2,0),IF(CZ$3=TotalApuestas!CZ45,CZ$5,0)))</f>
        <v>0</v>
      </c>
      <c r="DA50">
        <f>IF($B50=0,0,IF(DA$3=TotalApuestas!DA45,DA$5,0))</f>
        <v>0</v>
      </c>
      <c r="DB50">
        <f>IF($B50=0,0,IF(DB$3=TotalApuestas!DB45,DB$5,0))</f>
        <v>0</v>
      </c>
      <c r="DC50">
        <f>IF($B50=0,0,IF(AND(DA$3=TotalApuestas!DA45,Resultado!DB$3=TotalApuestas!DB45),Resultado!DC$5+VLOOKUP(DC$4&amp;"bonus",Aux!$W$1:$X$46,2,0),IF(DC$3=TotalApuestas!DC45,DC$5,0)))</f>
        <v>0</v>
      </c>
      <c r="DD50">
        <f>IF($B50=0,0,IF(DD$3=TotalApuestas!DD45,DD$5,0))</f>
        <v>0</v>
      </c>
      <c r="DE50">
        <f>IF($B50=0,0,IF(DE$3=TotalApuestas!DE45,DE$5,0))</f>
        <v>0</v>
      </c>
      <c r="DF50">
        <f>IF($B50=0,0,IF(AND(DD$3=TotalApuestas!DD45,Resultado!DE$3=TotalApuestas!DE45),Resultado!DF$5+VLOOKUP(DF$4&amp;"bonus",Aux!$W$1:$X$46,2,0),IF(DF$3=TotalApuestas!DF45,DF$5,0)))</f>
        <v>0</v>
      </c>
      <c r="DG50">
        <f>IF($B50=0,0,IF(DG$3=TotalApuestas!DG45,DG$5,0))</f>
        <v>0</v>
      </c>
      <c r="DH50">
        <f>IF($B50=0,0,IF(DH$3=TotalApuestas!DH45,DH$5,0))</f>
        <v>0</v>
      </c>
      <c r="DI50">
        <f>IF($B50=0,0,IF(AND(DG$3=TotalApuestas!DG45,Resultado!DH$3=TotalApuestas!DH45),Resultado!DI$5+VLOOKUP(DI$4&amp;"bonus",Aux!$W$1:$X$46,2,0),IF(DI$3=TotalApuestas!DI45,DI$5,0)))</f>
        <v>0</v>
      </c>
      <c r="DJ50">
        <f>IF($B50=0,0,IF(DJ$3=TotalApuestas!DJ45,DJ$5,0))</f>
        <v>0</v>
      </c>
      <c r="DK50">
        <f>IF($B50=0,0,IF(DK$3=TotalApuestas!DK45,DK$5,0))</f>
        <v>0</v>
      </c>
      <c r="DL50">
        <f>IF($B50=0,0,IF(AND(DJ$3=TotalApuestas!DJ45,Resultado!DK$3=TotalApuestas!DK45),Resultado!DL$5+VLOOKUP(DL$4&amp;"bonus",Aux!$W$1:$X$46,2,0),IF(DL$3=TotalApuestas!DL45,DL$5,0)))</f>
        <v>0</v>
      </c>
      <c r="DM50">
        <f>IF($B50=0,0,IF(DM$3=TotalApuestas!DM45,DM$5,0))</f>
        <v>0</v>
      </c>
      <c r="DN50">
        <f>IF($B50=0,0,IF(DN$3=TotalApuestas!DN45,DN$5,0))</f>
        <v>0</v>
      </c>
      <c r="DO50">
        <f>IF($B50=0,0,IF(AND(DM$3=TotalApuestas!DM45,Resultado!DN$3=TotalApuestas!DN45),Resultado!DO$5+VLOOKUP(DO$4&amp;"bonus",Aux!$W$1:$X$46,2,0),IF(DO$3=TotalApuestas!DO45,DO$5,0)))</f>
        <v>0</v>
      </c>
    </row>
    <row r="51" spans="2:119" x14ac:dyDescent="0.25">
      <c r="B51">
        <f>+TotalApuestas!B46</f>
        <v>0</v>
      </c>
      <c r="E51">
        <f>IF($B51=0,0,IF(E$3=TotalApuestas!E46,E$5,0))</f>
        <v>0</v>
      </c>
      <c r="F51">
        <f>IF($B51=0,0,IF(F$3=TotalApuestas!F46,F$5,0))</f>
        <v>0</v>
      </c>
      <c r="G51">
        <f>IF($B51=0,0,IF(AND(E$3=TotalApuestas!E46,Resultado!F$3=TotalApuestas!F46),Resultado!G$5+VLOOKUP(G$4&amp;"bonus",Aux!$W$1:$X$46,2,0),IF(G$3=TotalApuestas!G46,G$5,0)))</f>
        <v>0</v>
      </c>
      <c r="H51">
        <f>IF($B51=0,0,IF(H$3=TotalApuestas!H46,H$5,0))</f>
        <v>0</v>
      </c>
      <c r="I51">
        <f>IF($B51=0,0,IF(I$3=TotalApuestas!I46,I$5,0))</f>
        <v>0</v>
      </c>
      <c r="J51">
        <f>IF($B51=0,0,IF(AND(H$3=TotalApuestas!H46,Resultado!I$3=TotalApuestas!I46),Resultado!J$5+VLOOKUP(J$4&amp;"bonus",Aux!$W$1:$X$46,2,0),IF(J$3=TotalApuestas!J46,J$5,0)))</f>
        <v>0</v>
      </c>
      <c r="K51">
        <f>IF($B51=0,0,IF(K$3=TotalApuestas!K46,K$5,0))</f>
        <v>0</v>
      </c>
      <c r="L51">
        <f>IF($B51=0,0,IF(L$3=TotalApuestas!L46,L$5,0))</f>
        <v>0</v>
      </c>
      <c r="M51">
        <f>IF($B51=0,0,IF(AND(K$3=TotalApuestas!K46,Resultado!L$3=TotalApuestas!L46),Resultado!M$5+VLOOKUP(M$4&amp;"bonus",Aux!$W$1:$X$46,2,0),IF(M$3=TotalApuestas!M46,M$5,0)))</f>
        <v>0</v>
      </c>
      <c r="N51">
        <f>IF($B51=0,0,IF(N$3=TotalApuestas!N46,N$5,0))</f>
        <v>0</v>
      </c>
      <c r="O51">
        <f>IF($B51=0,0,IF(O$3=TotalApuestas!O46,O$5,0))</f>
        <v>0</v>
      </c>
      <c r="P51">
        <f>IF($B51=0,0,IF(AND(N$3=TotalApuestas!N46,Resultado!O$3=TotalApuestas!O46),Resultado!P$5+VLOOKUP(P$4&amp;"bonus",Aux!$W$1:$X$46,2,0),IF(P$3=TotalApuestas!P46,P$5,0)))</f>
        <v>0</v>
      </c>
      <c r="Q51">
        <f>IF($B51=0,0,IF(Q$3=TotalApuestas!Q46,Q$5,0))</f>
        <v>0</v>
      </c>
      <c r="R51">
        <f>IF($B51=0,0,IF(R$3=TotalApuestas!R46,R$5,0))</f>
        <v>0</v>
      </c>
      <c r="S51">
        <f>IF($B51=0,0,IF(AND(Q$3=TotalApuestas!Q46,Resultado!R$3=TotalApuestas!R46),Resultado!S$5+VLOOKUP(S$4&amp;"bonus",Aux!$W$1:$X$46,2,0),IF(S$3=TotalApuestas!S46,S$5,0)))</f>
        <v>0</v>
      </c>
      <c r="T51">
        <f>IF($B51=0,0,IF(T$3=TotalApuestas!T46,T$5,0))</f>
        <v>0</v>
      </c>
      <c r="U51">
        <f>IF($B51=0,0,IF(U$3=TotalApuestas!U46,U$5,0))</f>
        <v>0</v>
      </c>
      <c r="V51">
        <f>IF($B51=0,0,IF(AND(T$3=TotalApuestas!T46,Resultado!U$3=TotalApuestas!U46),Resultado!V$5+VLOOKUP(V$4&amp;"bonus",Aux!$W$1:$X$46,2,0),IF(V$3=TotalApuestas!V46,V$5,0)))</f>
        <v>0</v>
      </c>
      <c r="W51">
        <f>IF($B51=0,0,IF(W$3=TotalApuestas!W46,W$5,0))</f>
        <v>0</v>
      </c>
      <c r="X51">
        <f>IF($B51=0,0,IF(X$3=TotalApuestas!X46,X$5,0))</f>
        <v>0</v>
      </c>
      <c r="Y51">
        <f>IF($B51=0,0,IF(AND(W$3=TotalApuestas!W46,Resultado!X$3=TotalApuestas!X46),Resultado!Y$5+VLOOKUP(Y$4&amp;"bonus",Aux!$W$1:$X$46,2,0),IF(Y$3=TotalApuestas!Y46,Y$5,0)))</f>
        <v>0</v>
      </c>
      <c r="Z51">
        <f>IF($B51=0,0,IF(Z$3=TotalApuestas!Z46,Z$5,0))</f>
        <v>0</v>
      </c>
      <c r="AA51">
        <f>IF($B51=0,0,IF(AA$3=TotalApuestas!AA46,AA$5,0))</f>
        <v>0</v>
      </c>
      <c r="AB51">
        <f>IF($B51=0,0,IF(AND(Z$3=TotalApuestas!Z46,Resultado!AA$3=TotalApuestas!AA46),Resultado!AB$5+VLOOKUP(AB$4&amp;"bonus",Aux!$W$1:$X$46,2,0),IF(AB$3=TotalApuestas!AB46,AB$5,0)))</f>
        <v>0</v>
      </c>
      <c r="AC51">
        <f>IF($B51=0,0,IF(AC$3=TotalApuestas!AC46,AC$5,0))</f>
        <v>0</v>
      </c>
      <c r="AD51">
        <f>IF($B51=0,0,IF(AD$3=TotalApuestas!AD46,AD$5,0))</f>
        <v>0</v>
      </c>
      <c r="AE51">
        <f>IF($B51=0,0,IF(AND(AC$3=TotalApuestas!AC46,Resultado!AD$3=TotalApuestas!AD46),Resultado!AE$5+VLOOKUP(AE$4&amp;"bonus",Aux!$W$1:$X$46,2,0),IF(AE$3=TotalApuestas!AE46,AE$5,0)))</f>
        <v>0</v>
      </c>
      <c r="AF51">
        <f>IF($B51=0,0,IF(AF$3=TotalApuestas!AF46,AF$5,0))</f>
        <v>0</v>
      </c>
      <c r="AG51">
        <f>IF($B51=0,0,IF(AG$3=TotalApuestas!AG46,AG$5,0))</f>
        <v>0</v>
      </c>
      <c r="AH51">
        <f>IF($B51=0,0,IF(AND(AF$3=TotalApuestas!AF46,Resultado!AG$3=TotalApuestas!AG46),Resultado!AH$5+VLOOKUP(AH$4&amp;"bonus",Aux!$W$1:$X$46,2,0),IF(AH$3=TotalApuestas!AH46,AH$5,0)))</f>
        <v>0</v>
      </c>
      <c r="AI51">
        <f>IF($B51=0,0,IF(AI$3=TotalApuestas!AI46,AI$5,0))</f>
        <v>0</v>
      </c>
      <c r="AJ51">
        <f>IF($B51=0,0,IF(AJ$3=TotalApuestas!AJ46,AJ$5,0))</f>
        <v>0</v>
      </c>
      <c r="AK51">
        <f>IF($B51=0,0,IF(AND(AI$3=TotalApuestas!AI46,Resultado!AJ$3=TotalApuestas!AJ46),Resultado!AK$5+VLOOKUP(AK$4&amp;"bonus",Aux!$W$1:$X$46,2,0),IF(AK$3=TotalApuestas!AK46,AK$5,0)))</f>
        <v>0</v>
      </c>
      <c r="AL51">
        <f>IF($B51=0,0,IF(AL$3=TotalApuestas!AL46,AL$5,0))</f>
        <v>0</v>
      </c>
      <c r="AM51">
        <f>IF($B51=0,0,IF(AM$3=TotalApuestas!AM46,AM$5,0))</f>
        <v>0</v>
      </c>
      <c r="AN51">
        <f>IF($B51=0,0,IF(AND(AL$3=TotalApuestas!AL46,Resultado!AM$3=TotalApuestas!AM46),Resultado!AN$5+VLOOKUP(AN$4&amp;"bonus",Aux!$W$1:$X$46,2,0),IF(AN$3=TotalApuestas!AN46,AN$5,0)))</f>
        <v>0</v>
      </c>
      <c r="AO51">
        <f>IF($B51=0,0,IF(AO$3=TotalApuestas!AO46,AO$5,0))</f>
        <v>0</v>
      </c>
      <c r="AP51">
        <f>IF($B51=0,0,IF(AP$3=TotalApuestas!AP46,AP$5,0))</f>
        <v>0</v>
      </c>
      <c r="AQ51">
        <f>IF($B51=0,0,IF(AND(AO$3=TotalApuestas!AO46,Resultado!AP$3=TotalApuestas!AP46),Resultado!AQ$5+VLOOKUP(AQ$4&amp;"bonus",Aux!$W$1:$X$46,2,0),IF(AQ$3=TotalApuestas!AQ46,AQ$5,0)))</f>
        <v>0</v>
      </c>
      <c r="AR51">
        <f>IF($B51=0,0,IF(AR$3=TotalApuestas!AR46,AR$5,0))</f>
        <v>0</v>
      </c>
      <c r="AS51">
        <f>IF($B51=0,0,IF(AS$3=TotalApuestas!AS46,AS$5,0))</f>
        <v>0</v>
      </c>
      <c r="AT51">
        <f>IF($B51=0,0,IF(AND(AR$3=TotalApuestas!AR46,Resultado!AS$3=TotalApuestas!AS46),Resultado!AT$5+VLOOKUP(AT$4&amp;"bonus",Aux!$W$1:$X$46,2,0),IF(AT$3=TotalApuestas!AT46,AT$5,0)))</f>
        <v>0</v>
      </c>
      <c r="AU51">
        <f>IF($B51=0,0,IF(AU$3=TotalApuestas!AU46,AU$5,0))</f>
        <v>0</v>
      </c>
      <c r="AV51">
        <f>IF($B51=0,0,IF(AV$3=TotalApuestas!AV46,AV$5,0))</f>
        <v>0</v>
      </c>
      <c r="AW51">
        <f>IF($B51=0,0,IF(AND(AU$3=TotalApuestas!AU46,Resultado!AV$3=TotalApuestas!AV46),Resultado!AW$5+VLOOKUP(AW$4&amp;"bonus",Aux!$W$1:$X$46,2,0),IF(AW$3=TotalApuestas!AW46,AW$5,0)))</f>
        <v>0</v>
      </c>
      <c r="AX51">
        <f>IF($B51=0,0,IF(AX$3=TotalApuestas!AX46,AX$5,0))</f>
        <v>0</v>
      </c>
      <c r="AY51">
        <f>IF($B51=0,0,IF(AY$3=TotalApuestas!AY46,AY$5,0))</f>
        <v>0</v>
      </c>
      <c r="AZ51">
        <f>IF($B51=0,0,IF(AND(AX$3=TotalApuestas!AX46,Resultado!AY$3=TotalApuestas!AY46),Resultado!AZ$5+VLOOKUP(AZ$4&amp;"bonus",Aux!$W$1:$X$46,2,0),IF(AZ$3=TotalApuestas!AZ46,AZ$5,0)))</f>
        <v>0</v>
      </c>
      <c r="BA51">
        <f>IF($B51=0,0,IF(BA$3=TotalApuestas!BA46,BA$5,0))</f>
        <v>0</v>
      </c>
      <c r="BB51">
        <f>IF($B51=0,0,IF(BB$3=TotalApuestas!BB46,BB$5,0))</f>
        <v>0</v>
      </c>
      <c r="BC51">
        <f>IF($B51=0,0,IF(AND(BA$3=TotalApuestas!BA46,Resultado!BB$3=TotalApuestas!BB46),Resultado!BC$5+VLOOKUP(BC$4&amp;"bonus",Aux!$W$1:$X$46,2,0),IF(BC$3=TotalApuestas!BC46,BC$5,0)))</f>
        <v>0</v>
      </c>
      <c r="BD51">
        <f>IF($B51=0,0,IF(BD$3=TotalApuestas!BD46,BD$5,0))</f>
        <v>0</v>
      </c>
      <c r="BE51">
        <f>IF($B51=0,0,IF(BE$3=TotalApuestas!BE46,BE$5,0))</f>
        <v>0</v>
      </c>
      <c r="BF51">
        <f>IF($B51=0,0,IF(AND(BD$3=TotalApuestas!BD46,Resultado!BE$3=TotalApuestas!BE46),Resultado!BF$5+VLOOKUP(BF$4&amp;"bonus",Aux!$W$1:$X$46,2,0),IF(BF$3=TotalApuestas!BF46,BF$5,0)))</f>
        <v>0</v>
      </c>
      <c r="BG51">
        <f>IF($B51=0,0,IF(BG$3=TotalApuestas!BG46,BG$5,0))</f>
        <v>0</v>
      </c>
      <c r="BH51">
        <f>IF($B51=0,0,IF(BH$3=TotalApuestas!BH46,BH$5,0))</f>
        <v>0</v>
      </c>
      <c r="BI51">
        <f>IF($B51=0,0,IF(AND(BG$3=TotalApuestas!BG46,Resultado!BH$3=TotalApuestas!BH46),Resultado!BI$5+VLOOKUP(BI$4&amp;"bonus",Aux!$W$1:$X$46,2,0),IF(BI$3=TotalApuestas!BI46,BI$5,0)))</f>
        <v>0</v>
      </c>
      <c r="BJ51">
        <f>IF($B51=0,0,IF(BJ$3=TotalApuestas!BJ46,BJ$5,0))</f>
        <v>0</v>
      </c>
      <c r="BK51">
        <f>IF($B51=0,0,IF(BK$3=TotalApuestas!BK46,BK$5,0))</f>
        <v>0</v>
      </c>
      <c r="BL51">
        <f>IF($B51=0,0,IF(AND(BJ$3=TotalApuestas!BJ46,Resultado!BK$3=TotalApuestas!BK46),Resultado!BL$5+VLOOKUP(BL$4&amp;"bonus",Aux!$W$1:$X$46,2,0),IF(BL$3=TotalApuestas!BL46,BL$5,0)))</f>
        <v>0</v>
      </c>
      <c r="BM51">
        <f>IF($B51=0,0,IF(BM$3=TotalApuestas!BM46,BM$5,0))</f>
        <v>0</v>
      </c>
      <c r="BN51">
        <f>IF($B51=0,0,IF(BN$3=TotalApuestas!BN46,BN$5,0))</f>
        <v>0</v>
      </c>
      <c r="BO51">
        <f>IF($B51=0,0,IF(AND(BM$3=TotalApuestas!BM46,Resultado!BN$3=TotalApuestas!BN46),Resultado!BO$5+VLOOKUP(BO$4&amp;"bonus",Aux!$W$1:$X$46,2,0),IF(BO$3=TotalApuestas!BO46,BO$5,0)))</f>
        <v>0</v>
      </c>
      <c r="BP51">
        <f>IF($B51=0,0,IF(BP$3=TotalApuestas!BP46,BP$5,0))</f>
        <v>0</v>
      </c>
      <c r="BQ51">
        <f>IF($B51=0,0,IF(BQ$3=TotalApuestas!BQ46,BQ$5,0))</f>
        <v>0</v>
      </c>
      <c r="BR51">
        <f>IF($B51=0,0,IF(AND(BP$3=TotalApuestas!BP46,Resultado!BQ$3=TotalApuestas!BQ46),Resultado!BR$5+VLOOKUP(BR$4&amp;"bonus",Aux!$W$1:$X$46,2,0),IF(BR$3=TotalApuestas!BR46,BR$5,0)))</f>
        <v>0</v>
      </c>
      <c r="BS51">
        <f>IF($B51=0,0,IF(BS$3=TotalApuestas!BS46,BS$5,0))</f>
        <v>0</v>
      </c>
      <c r="BT51">
        <f>IF($B51=0,0,IF(BT$3=TotalApuestas!BT46,BT$5,0))</f>
        <v>0</v>
      </c>
      <c r="BU51">
        <f>IF($B51=0,0,IF(AND(BS$3=TotalApuestas!BS46,Resultado!BT$3=TotalApuestas!BT46),Resultado!BU$5+VLOOKUP(BU$4&amp;"bonus",Aux!$W$1:$X$46,2,0),IF(BU$3=TotalApuestas!BU46,BU$5,0)))</f>
        <v>0</v>
      </c>
      <c r="BV51">
        <f>IF($B51=0,0,IF(BV$3=TotalApuestas!BV46,BV$5,0))</f>
        <v>0</v>
      </c>
      <c r="BW51">
        <f>IF($B51=0,0,IF(BW$3=TotalApuestas!BW46,BW$5,0))</f>
        <v>0</v>
      </c>
      <c r="BX51">
        <f>IF($B51=0,0,IF(AND(BV$3=TotalApuestas!BV46,Resultado!BW$3=TotalApuestas!BW46),Resultado!BX$5+VLOOKUP(BX$4&amp;"bonus",Aux!$W$1:$X$46,2,0),IF(BX$3=TotalApuestas!BX46,BX$5,0)))</f>
        <v>0</v>
      </c>
      <c r="BY51">
        <f>IF($B51=0,0,IF(BY$3=TotalApuestas!BY46,BY$5,0))</f>
        <v>0</v>
      </c>
      <c r="BZ51">
        <f>IF($B51=0,0,IF(BZ$3=TotalApuestas!BZ46,BZ$5,0))</f>
        <v>0</v>
      </c>
      <c r="CA51">
        <f>IF($B51=0,0,IF(CA$3=TotalApuestas!CA46,CA$5,0))</f>
        <v>0</v>
      </c>
      <c r="CB51">
        <f>IF($B51=0,0,IF(CB$3=TotalApuestas!CB46,CB$5,0))</f>
        <v>0</v>
      </c>
      <c r="CC51">
        <f>IF($B51=0,0,IF(COUNTIF($CC$3:$CJ$3,TotalApuestas!CC46)=1,CC$5,0))</f>
        <v>0</v>
      </c>
      <c r="CD51">
        <f>IF($B51=0,0,IF(COUNTIF($CC$3:$CJ$3,TotalApuestas!CD46)=1,CD$5,0))</f>
        <v>0</v>
      </c>
      <c r="CE51">
        <f>IF($B51=0,0,IF(COUNTIF($CC$3:$CJ$3,TotalApuestas!CE46)=1,CE$5,0))</f>
        <v>0</v>
      </c>
      <c r="CF51">
        <f>IF($B51=0,0,IF(COUNTIF($CC$3:$CJ$3,TotalApuestas!CF46)=1,CF$5,0))</f>
        <v>0</v>
      </c>
      <c r="CG51">
        <f>IF($B51=0,0,IF(COUNTIF($CC$3:$CJ$3,TotalApuestas!CG46)=1,CG$5,0))</f>
        <v>0</v>
      </c>
      <c r="CH51">
        <f>IF($B51=0,0,IF(COUNTIF($CC$3:$CJ$3,TotalApuestas!CH46)=1,CH$5,0))</f>
        <v>0</v>
      </c>
      <c r="CI51">
        <f>IF($B51=0,0,IF(COUNTIF($CC$3:$CJ$3,TotalApuestas!CI46)=1,CI$5,0))</f>
        <v>0</v>
      </c>
      <c r="CJ51">
        <f>IF($B51=0,0,IF(COUNTIF($CC$3:$CJ$3,TotalApuestas!CJ46)=1,CJ$5,0))</f>
        <v>0</v>
      </c>
      <c r="CK51">
        <f>IF($B51=0,0,IF(COUNTIF($CK$3:$CN$3,TotalApuestas!CK46)=1,CK$5,0))</f>
        <v>0</v>
      </c>
      <c r="CL51">
        <f>IF($B51=0,0,IF(COUNTIF($CK$3:$CN$3,TotalApuestas!CL46)=1,CL$5,0))</f>
        <v>0</v>
      </c>
      <c r="CM51">
        <f>IF($B51=0,0,IF(COUNTIF($CK$3:$CN$3,TotalApuestas!CM46)=1,CM$5,0))</f>
        <v>0</v>
      </c>
      <c r="CN51">
        <f>IF($B51=0,0,IF(COUNTIF($CK$3:$CN$3,TotalApuestas!CN46)=1,CN$5,0))</f>
        <v>0</v>
      </c>
      <c r="CO51">
        <f>IF($B51=0,0,IF(COUNTIF($CO$3:$CP$3,TotalApuestas!CO46)=1,CO$5,0))</f>
        <v>0</v>
      </c>
      <c r="CP51">
        <f>IF($B51=0,0,IF(COUNTIF($CO$3:$CP$3,TotalApuestas!CP46)=1,CP$5,0))</f>
        <v>0</v>
      </c>
      <c r="CQ51">
        <f>IF($B51=0,0,IF(CQ$3=TotalApuestas!CQ46,CQ$5,0))</f>
        <v>0</v>
      </c>
      <c r="CR51">
        <f>IF($B51=0,0,IF(CR$3=TotalApuestas!CR46,CR$5,0))</f>
        <v>0</v>
      </c>
      <c r="CS51">
        <f>IF($B51=0,0,IF(CS$3=TotalApuestas!CS46,CS$5,0))</f>
        <v>0</v>
      </c>
      <c r="CT51">
        <f>IF($B51=0,0,IF(AND(CR$3=TotalApuestas!CR46,Resultado!CS$3=TotalApuestas!CS46),Resultado!CT$5+VLOOKUP(CT$4&amp;"bonus",Aux!$W$1:$X$46,2,0),IF(CT$3=TotalApuestas!CT46,CT$5,0)))</f>
        <v>0</v>
      </c>
      <c r="CU51">
        <f>IF($B51=0,0,IF(CU$3=TotalApuestas!CU46,CU$5,0))</f>
        <v>0</v>
      </c>
      <c r="CV51">
        <f>IF($B51=0,0,IF(CV$3=TotalApuestas!CV46,CV$5,0))</f>
        <v>0</v>
      </c>
      <c r="CW51">
        <f>IF($B51=0,0,IF(AND(CU$3=TotalApuestas!CU46,Resultado!CV$3=TotalApuestas!CV46),Resultado!CW$5+VLOOKUP(CW$4&amp;"bonus",Aux!$W$1:$X$46,2,0),IF(CW$3=TotalApuestas!CW46,CW$5,0)))</f>
        <v>0</v>
      </c>
      <c r="CX51">
        <f>IF($B51=0,0,IF(CX$3=TotalApuestas!CX46,CX$5,0))</f>
        <v>0</v>
      </c>
      <c r="CY51">
        <f>IF($B51=0,0,IF(CY$3=TotalApuestas!CY46,CY$5,0))</f>
        <v>0</v>
      </c>
      <c r="CZ51">
        <f>IF($B51=0,0,IF(AND(CX$3=TotalApuestas!CX46,Resultado!CY$3=TotalApuestas!CY46),Resultado!CZ$5+VLOOKUP(CZ$4&amp;"bonus",Aux!$W$1:$X$46,2,0),IF(CZ$3=TotalApuestas!CZ46,CZ$5,0)))</f>
        <v>0</v>
      </c>
      <c r="DA51">
        <f>IF($B51=0,0,IF(DA$3=TotalApuestas!DA46,DA$5,0))</f>
        <v>0</v>
      </c>
      <c r="DB51">
        <f>IF($B51=0,0,IF(DB$3=TotalApuestas!DB46,DB$5,0))</f>
        <v>0</v>
      </c>
      <c r="DC51">
        <f>IF($B51=0,0,IF(AND(DA$3=TotalApuestas!DA46,Resultado!DB$3=TotalApuestas!DB46),Resultado!DC$5+VLOOKUP(DC$4&amp;"bonus",Aux!$W$1:$X$46,2,0),IF(DC$3=TotalApuestas!DC46,DC$5,0)))</f>
        <v>0</v>
      </c>
      <c r="DD51">
        <f>IF($B51=0,0,IF(DD$3=TotalApuestas!DD46,DD$5,0))</f>
        <v>0</v>
      </c>
      <c r="DE51">
        <f>IF($B51=0,0,IF(DE$3=TotalApuestas!DE46,DE$5,0))</f>
        <v>0</v>
      </c>
      <c r="DF51">
        <f>IF($B51=0,0,IF(AND(DD$3=TotalApuestas!DD46,Resultado!DE$3=TotalApuestas!DE46),Resultado!DF$5+VLOOKUP(DF$4&amp;"bonus",Aux!$W$1:$X$46,2,0),IF(DF$3=TotalApuestas!DF46,DF$5,0)))</f>
        <v>0</v>
      </c>
      <c r="DG51">
        <f>IF($B51=0,0,IF(DG$3=TotalApuestas!DG46,DG$5,0))</f>
        <v>0</v>
      </c>
      <c r="DH51">
        <f>IF($B51=0,0,IF(DH$3=TotalApuestas!DH46,DH$5,0))</f>
        <v>0</v>
      </c>
      <c r="DI51">
        <f>IF($B51=0,0,IF(AND(DG$3=TotalApuestas!DG46,Resultado!DH$3=TotalApuestas!DH46),Resultado!DI$5+VLOOKUP(DI$4&amp;"bonus",Aux!$W$1:$X$46,2,0),IF(DI$3=TotalApuestas!DI46,DI$5,0)))</f>
        <v>0</v>
      </c>
      <c r="DJ51">
        <f>IF($B51=0,0,IF(DJ$3=TotalApuestas!DJ46,DJ$5,0))</f>
        <v>0</v>
      </c>
      <c r="DK51">
        <f>IF($B51=0,0,IF(DK$3=TotalApuestas!DK46,DK$5,0))</f>
        <v>0</v>
      </c>
      <c r="DL51">
        <f>IF($B51=0,0,IF(AND(DJ$3=TotalApuestas!DJ46,Resultado!DK$3=TotalApuestas!DK46),Resultado!DL$5+VLOOKUP(DL$4&amp;"bonus",Aux!$W$1:$X$46,2,0),IF(DL$3=TotalApuestas!DL46,DL$5,0)))</f>
        <v>0</v>
      </c>
      <c r="DM51">
        <f>IF($B51=0,0,IF(DM$3=TotalApuestas!DM46,DM$5,0))</f>
        <v>0</v>
      </c>
      <c r="DN51">
        <f>IF($B51=0,0,IF(DN$3=TotalApuestas!DN46,DN$5,0))</f>
        <v>0</v>
      </c>
      <c r="DO51">
        <f>IF($B51=0,0,IF(AND(DM$3=TotalApuestas!DM46,Resultado!DN$3=TotalApuestas!DN46),Resultado!DO$5+VLOOKUP(DO$4&amp;"bonus",Aux!$W$1:$X$46,2,0),IF(DO$3=TotalApuestas!DO46,DO$5,0)))</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3BFDD-51F6-4DCD-8BD0-B72399A3071F}">
  <dimension ref="B1:DO1"/>
  <sheetViews>
    <sheetView showGridLines="0" zoomScale="70" zoomScaleNormal="70" workbookViewId="0">
      <selection activeCell="F9" sqref="F9"/>
    </sheetView>
  </sheetViews>
  <sheetFormatPr baseColWidth="10" defaultRowHeight="15" x14ac:dyDescent="0.25"/>
  <cols>
    <col min="5" max="119" width="6" customWidth="1"/>
    <col min="120" max="220" width="5.7109375" customWidth="1"/>
  </cols>
  <sheetData>
    <row r="1" spans="2:119" x14ac:dyDescent="0.25">
      <c r="B1" s="85" t="str">
        <f>Normas!C33</f>
        <v>Nombre</v>
      </c>
      <c r="C1" s="118">
        <f>Normas!C35</f>
        <v>0</v>
      </c>
      <c r="D1" s="118">
        <f>Normas!C37</f>
        <v>0</v>
      </c>
      <c r="E1" s="84">
        <f ca="1">+Resultado!E3</f>
        <v>2</v>
      </c>
      <c r="F1" s="84">
        <f ca="1">+Resultado!F3</f>
        <v>0</v>
      </c>
      <c r="G1" s="84">
        <f ca="1">+Resultado!G3</f>
        <v>1</v>
      </c>
      <c r="H1" s="84">
        <f ca="1">+Resultado!H3</f>
        <v>0</v>
      </c>
      <c r="I1" s="84">
        <f ca="1">+Resultado!I3</f>
        <v>0</v>
      </c>
      <c r="J1" s="84" t="str">
        <f ca="1">+Resultado!J3</f>
        <v>x</v>
      </c>
      <c r="K1" s="84">
        <f ca="1">+Resultado!K3</f>
        <v>1</v>
      </c>
      <c r="L1" s="84">
        <f ca="1">+Resultado!L3</f>
        <v>2</v>
      </c>
      <c r="M1" s="84">
        <f ca="1">+Resultado!M3</f>
        <v>2</v>
      </c>
      <c r="N1" s="84">
        <f ca="1">+Resultado!N3</f>
        <v>1</v>
      </c>
      <c r="O1" s="84">
        <f ca="1">+Resultado!O3</f>
        <v>0</v>
      </c>
      <c r="P1" s="84">
        <f ca="1">+Resultado!P3</f>
        <v>1</v>
      </c>
      <c r="Q1" s="84">
        <f ca="1">+Resultado!Q3</f>
        <v>2</v>
      </c>
      <c r="R1" s="84">
        <f ca="1">+Resultado!R3</f>
        <v>0</v>
      </c>
      <c r="S1" s="84">
        <f ca="1">+Resultado!S3</f>
        <v>1</v>
      </c>
      <c r="T1" s="84">
        <f ca="1">+Resultado!T3</f>
        <v>3</v>
      </c>
      <c r="U1" s="84">
        <f ca="1">+Resultado!U3</f>
        <v>1</v>
      </c>
      <c r="V1" s="84">
        <f ca="1">+Resultado!V3</f>
        <v>1</v>
      </c>
      <c r="W1" s="84">
        <f ca="1">+Resultado!W3</f>
        <v>2</v>
      </c>
      <c r="X1" s="84">
        <f ca="1">+Resultado!X3</f>
        <v>1</v>
      </c>
      <c r="Y1" s="84">
        <f ca="1">+Resultado!Y3</f>
        <v>1</v>
      </c>
      <c r="Z1" s="84">
        <f ca="1">+Resultado!Z3</f>
        <v>0</v>
      </c>
      <c r="AA1" s="84">
        <f ca="1">+Resultado!AA3</f>
        <v>0</v>
      </c>
      <c r="AB1" s="84" t="str">
        <f ca="1">+Resultado!AB3</f>
        <v>x</v>
      </c>
      <c r="AC1" s="84">
        <f ca="1">+Resultado!AC3</f>
        <v>0</v>
      </c>
      <c r="AD1" s="84">
        <f ca="1">+Resultado!AD3</f>
        <v>1</v>
      </c>
      <c r="AE1" s="84">
        <f ca="1">+Resultado!AE3</f>
        <v>2</v>
      </c>
      <c r="AF1" s="84">
        <f ca="1">+Resultado!AF3</f>
        <v>0</v>
      </c>
      <c r="AG1" s="84">
        <f ca="1">+Resultado!AG3</f>
        <v>1</v>
      </c>
      <c r="AH1" s="84">
        <f ca="1">+Resultado!AH3</f>
        <v>2</v>
      </c>
      <c r="AI1" s="84">
        <f ca="1">+Resultado!AI3</f>
        <v>3</v>
      </c>
      <c r="AJ1" s="84">
        <f ca="1">+Resultado!AJ3</f>
        <v>1</v>
      </c>
      <c r="AK1" s="84">
        <f ca="1">+Resultado!AK3</f>
        <v>1</v>
      </c>
      <c r="AL1" s="84">
        <f ca="1">+Resultado!AL3</f>
        <v>1</v>
      </c>
      <c r="AM1" s="84">
        <f ca="1">+Resultado!AM3</f>
        <v>0</v>
      </c>
      <c r="AN1" s="84">
        <f ca="1">+Resultado!AN3</f>
        <v>1</v>
      </c>
      <c r="AO1" s="84" t="str">
        <f ca="1">+Resultado!AO3</f>
        <v/>
      </c>
      <c r="AP1" s="84" t="str">
        <f ca="1">+Resultado!AP3</f>
        <v/>
      </c>
      <c r="AQ1" s="84" t="str">
        <f ca="1">+Resultado!AQ3</f>
        <v/>
      </c>
      <c r="AR1" s="84" t="str">
        <f ca="1">+Resultado!AR3</f>
        <v/>
      </c>
      <c r="AS1" s="84" t="str">
        <f ca="1">+Resultado!AS3</f>
        <v/>
      </c>
      <c r="AT1" s="84" t="str">
        <f ca="1">+Resultado!AT3</f>
        <v/>
      </c>
      <c r="AU1" s="84" t="str">
        <f ca="1">+Resultado!AU3</f>
        <v/>
      </c>
      <c r="AV1" s="84" t="str">
        <f ca="1">+Resultado!AV3</f>
        <v/>
      </c>
      <c r="AW1" s="84" t="str">
        <f ca="1">+Resultado!AW3</f>
        <v/>
      </c>
      <c r="AX1" s="84" t="str">
        <f ca="1">+Resultado!AX3</f>
        <v/>
      </c>
      <c r="AY1" s="84" t="str">
        <f ca="1">+Resultado!AY3</f>
        <v/>
      </c>
      <c r="AZ1" s="84" t="str">
        <f ca="1">+Resultado!AZ3</f>
        <v/>
      </c>
      <c r="BA1" s="84" t="str">
        <f ca="1">+Resultado!BA3</f>
        <v/>
      </c>
      <c r="BB1" s="84" t="str">
        <f ca="1">+Resultado!BB3</f>
        <v/>
      </c>
      <c r="BC1" s="84" t="str">
        <f ca="1">+Resultado!BC3</f>
        <v/>
      </c>
      <c r="BD1" s="84" t="str">
        <f ca="1">+Resultado!BD3</f>
        <v/>
      </c>
      <c r="BE1" s="84" t="str">
        <f ca="1">+Resultado!BE3</f>
        <v/>
      </c>
      <c r="BF1" s="84" t="str">
        <f ca="1">+Resultado!BF3</f>
        <v/>
      </c>
      <c r="BG1" s="84" t="str">
        <f ca="1">+Resultado!BG3</f>
        <v/>
      </c>
      <c r="BH1" s="84" t="str">
        <f ca="1">+Resultado!BH3</f>
        <v/>
      </c>
      <c r="BI1" s="84" t="str">
        <f ca="1">+Resultado!BI3</f>
        <v/>
      </c>
      <c r="BJ1" s="84" t="str">
        <f ca="1">+Resultado!BJ3</f>
        <v/>
      </c>
      <c r="BK1" s="84" t="str">
        <f ca="1">+Resultado!BK3</f>
        <v/>
      </c>
      <c r="BL1" s="84" t="str">
        <f ca="1">+Resultado!BL3</f>
        <v/>
      </c>
      <c r="BM1" s="84" t="str">
        <f ca="1">+Resultado!BM3</f>
        <v/>
      </c>
      <c r="BN1" s="84" t="str">
        <f ca="1">+Resultado!BN3</f>
        <v/>
      </c>
      <c r="BO1" s="84" t="str">
        <f ca="1">+Resultado!BO3</f>
        <v/>
      </c>
      <c r="BP1" s="84" t="str">
        <f ca="1">+Resultado!BP3</f>
        <v/>
      </c>
      <c r="BQ1" s="84" t="str">
        <f ca="1">+Resultado!BQ3</f>
        <v/>
      </c>
      <c r="BR1" s="84" t="str">
        <f ca="1">+Resultado!BR3</f>
        <v/>
      </c>
      <c r="BS1" s="84" t="str">
        <f ca="1">+Resultado!BS3</f>
        <v/>
      </c>
      <c r="BT1" s="84" t="str">
        <f ca="1">+Resultado!BT3</f>
        <v/>
      </c>
      <c r="BU1" s="84" t="str">
        <f ca="1">+Resultado!BU3</f>
        <v/>
      </c>
      <c r="BV1" s="84" t="str">
        <f ca="1">+Resultado!BV3</f>
        <v/>
      </c>
      <c r="BW1" s="84" t="str">
        <f ca="1">+Resultado!BW3</f>
        <v/>
      </c>
      <c r="BX1" s="84" t="str">
        <f ca="1">+Resultado!BX3</f>
        <v/>
      </c>
      <c r="BY1" s="84" t="str">
        <f ca="1">+Resultado!BY3</f>
        <v/>
      </c>
      <c r="BZ1" s="84" t="str">
        <f ca="1">+Resultado!BZ3</f>
        <v/>
      </c>
      <c r="CA1" s="84" t="str">
        <f ca="1">+Resultado!CA3</f>
        <v/>
      </c>
      <c r="CB1" s="84" t="str">
        <f ca="1">+Resultado!CB3</f>
        <v/>
      </c>
      <c r="CC1" s="84" t="str">
        <f ca="1">+Resultado!CC3</f>
        <v/>
      </c>
      <c r="CD1" s="84" t="str">
        <f ca="1">+Resultado!CD3</f>
        <v/>
      </c>
      <c r="CE1" s="84" t="str">
        <f ca="1">+Resultado!CE3</f>
        <v/>
      </c>
      <c r="CF1" s="84" t="str">
        <f ca="1">+Resultado!CF3</f>
        <v/>
      </c>
      <c r="CG1" s="84" t="str">
        <f ca="1">+Resultado!CG3</f>
        <v/>
      </c>
      <c r="CH1" s="84" t="str">
        <f ca="1">+Resultado!CH3</f>
        <v/>
      </c>
      <c r="CI1" s="84" t="str">
        <f ca="1">+Resultado!CI3</f>
        <v/>
      </c>
      <c r="CJ1" s="84" t="str">
        <f ca="1">+Resultado!CJ3</f>
        <v/>
      </c>
      <c r="CK1" s="84" t="str">
        <f>+Resultado!CK3</f>
        <v/>
      </c>
      <c r="CL1" s="84" t="str">
        <f>+Resultado!CL3</f>
        <v/>
      </c>
      <c r="CM1" s="84" t="str">
        <f>+Resultado!CM3</f>
        <v/>
      </c>
      <c r="CN1" s="84" t="str">
        <f>+Resultado!CN3</f>
        <v/>
      </c>
      <c r="CO1" s="84" t="str">
        <f>+Resultado!CO3</f>
        <v/>
      </c>
      <c r="CP1" s="84" t="str">
        <f>+Resultado!CP3</f>
        <v/>
      </c>
      <c r="CQ1" s="84" t="str">
        <f>+Resultado!CQ3</f>
        <v/>
      </c>
      <c r="CR1" s="84" t="str">
        <f ca="1">+Resultado!CR3</f>
        <v/>
      </c>
      <c r="CS1" s="84" t="str">
        <f ca="1">+Resultado!CS3</f>
        <v/>
      </c>
      <c r="CT1" s="84" t="str">
        <f ca="1">+Resultado!CT3</f>
        <v/>
      </c>
      <c r="CU1" s="84" t="str">
        <f ca="1">+Resultado!CU3</f>
        <v/>
      </c>
      <c r="CV1" s="84" t="str">
        <f ca="1">+Resultado!CV3</f>
        <v/>
      </c>
      <c r="CW1" s="84" t="str">
        <f ca="1">+Resultado!CW3</f>
        <v/>
      </c>
      <c r="CX1" s="84" t="str">
        <f ca="1">+Resultado!CX3</f>
        <v/>
      </c>
      <c r="CY1" s="84" t="str">
        <f ca="1">+Resultado!CY3</f>
        <v/>
      </c>
      <c r="CZ1" s="84" t="str">
        <f ca="1">+Resultado!CZ3</f>
        <v/>
      </c>
      <c r="DA1" s="84" t="str">
        <f ca="1">+Resultado!DA3</f>
        <v/>
      </c>
      <c r="DB1" s="84" t="str">
        <f ca="1">+Resultado!DB3</f>
        <v/>
      </c>
      <c r="DC1" s="84" t="str">
        <f ca="1">+Resultado!DC3</f>
        <v/>
      </c>
      <c r="DD1" s="84" t="str">
        <f ca="1">+Resultado!DD3</f>
        <v/>
      </c>
      <c r="DE1" s="84" t="str">
        <f ca="1">+Resultado!DE3</f>
        <v/>
      </c>
      <c r="DF1" s="84" t="str">
        <f ca="1">+Resultado!DF3</f>
        <v/>
      </c>
      <c r="DG1" s="84" t="str">
        <f ca="1">+Resultado!DG3</f>
        <v/>
      </c>
      <c r="DH1" s="84" t="str">
        <f ca="1">+Resultado!DH3</f>
        <v/>
      </c>
      <c r="DI1" s="84" t="str">
        <f ca="1">+Resultado!DI3</f>
        <v/>
      </c>
      <c r="DJ1" s="84" t="str">
        <f ca="1">+Resultado!DJ3</f>
        <v/>
      </c>
      <c r="DK1" s="84" t="str">
        <f ca="1">+Resultado!DK3</f>
        <v/>
      </c>
      <c r="DL1" s="84" t="str">
        <f ca="1">+Resultado!DL3</f>
        <v/>
      </c>
      <c r="DM1" s="84" t="str">
        <f ca="1">+Resultado!DM3</f>
        <v/>
      </c>
      <c r="DN1" s="84" t="str">
        <f ca="1">+Resultado!DN3</f>
        <v/>
      </c>
      <c r="DO1" s="84" t="str">
        <f ca="1">+Resultado!DO3</f>
        <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05356D-03AE-4BD6-A791-040C9F445C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Normas</vt:lpstr>
      <vt:lpstr>A</vt:lpstr>
      <vt:lpstr>B</vt:lpstr>
      <vt:lpstr>C</vt:lpstr>
      <vt:lpstr>D</vt:lpstr>
      <vt:lpstr>Cuartos</vt:lpstr>
      <vt:lpstr>Semis</vt:lpstr>
      <vt:lpstr>Final</vt:lpstr>
      <vt:lpstr>Aux</vt:lpstr>
      <vt:lpstr>ClasificaciónPorra</vt:lpstr>
      <vt:lpstr>Seguimiento</vt:lpstr>
      <vt:lpstr>TotalApuestas</vt:lpstr>
      <vt:lpstr>Resultado</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 Céspedes Iván</dc:creator>
  <cp:lastModifiedBy>L E I N E R</cp:lastModifiedBy>
  <dcterms:created xsi:type="dcterms:W3CDTF">2024-01-15T16:01:21Z</dcterms:created>
  <dcterms:modified xsi:type="dcterms:W3CDTF">2024-06-27T03:17:30Z</dcterms:modified>
</cp:coreProperties>
</file>