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wnloads\"/>
    </mc:Choice>
  </mc:AlternateContent>
  <xr:revisionPtr revIDLastSave="0" documentId="13_ncr:1_{04802FD8-F221-4279-9C3D-6073778DB7D2}" xr6:coauthVersionLast="47" xr6:coauthVersionMax="47" xr10:uidLastSave="{00000000-0000-0000-0000-000000000000}"/>
  <bookViews>
    <workbookView xWindow="-120" yWindow="-120" windowWidth="29040" windowHeight="15720" tabRatio="721" activeTab="13" xr2:uid="{00000000-000D-0000-FFFF-FFFF00000000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  <sheet name="Hoja1" sheetId="77" r:id="rId21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GW22" i="38"/>
  <c r="GL22" i="38"/>
  <c r="GK22" i="38"/>
  <c r="GE22" i="38"/>
  <c r="FW22" i="38"/>
  <c r="FU22" i="38"/>
  <c r="FG22" i="38"/>
  <c r="FF22" i="38"/>
  <c r="FE22" i="38"/>
  <c r="FA22" i="38"/>
  <c r="EY22" i="38"/>
  <c r="EQ22" i="38"/>
  <c r="EP22" i="38"/>
  <c r="EK22" i="38"/>
  <c r="DZ22" i="38"/>
  <c r="DY22" i="38"/>
  <c r="DS22" i="38"/>
  <c r="DK22" i="38"/>
  <c r="DI22" i="38"/>
  <c r="CU22" i="38"/>
  <c r="CT22" i="38"/>
  <c r="CS22" i="38"/>
  <c r="CO22" i="38"/>
  <c r="CM22" i="38"/>
  <c r="CE22" i="38"/>
  <c r="CD22" i="38"/>
  <c r="BY22" i="38"/>
  <c r="BN22" i="38"/>
  <c r="BM22" i="38"/>
  <c r="BG22" i="38"/>
  <c r="AY22" i="38"/>
  <c r="AW22" i="38"/>
  <c r="AI22" i="38"/>
  <c r="AH22" i="38"/>
  <c r="AG22" i="38"/>
  <c r="AC22" i="38"/>
  <c r="AA22" i="38"/>
  <c r="S22" i="38"/>
  <c r="R22" i="38"/>
  <c r="M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AQ22" i="38" l="1"/>
  <c r="DC22" i="38"/>
  <c r="FO22" i="38"/>
  <c r="AS22" i="38"/>
  <c r="DE22" i="38"/>
  <c r="FQ22" i="38"/>
  <c r="AX22" i="38"/>
  <c r="DJ22" i="38"/>
  <c r="FV22" i="38"/>
  <c r="BI22" i="38"/>
  <c r="DU22" i="38"/>
  <c r="GG22" i="38"/>
  <c r="BO22" i="38"/>
  <c r="EA22" i="38"/>
  <c r="GM22" i="38"/>
  <c r="K22" i="38"/>
  <c r="BW22" i="38"/>
  <c r="EI22" i="38"/>
  <c r="GU22" i="38"/>
  <c r="Q22" i="38"/>
  <c r="CC22" i="38"/>
  <c r="EO22" i="38"/>
  <c r="HA22" i="38"/>
  <c r="HB22" i="38"/>
  <c r="HC22" i="38"/>
  <c r="HK22" i="38"/>
  <c r="HM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1" i="1"/>
  <c r="V59" i="1"/>
  <c r="V63" i="1"/>
  <c r="V65" i="1"/>
  <c r="V2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1" i="1"/>
  <c r="U2" i="1"/>
  <c r="U63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L1" i="38"/>
  <c r="GK1" i="38"/>
  <c r="GD1" i="38"/>
  <c r="GE1" i="38"/>
  <c r="GH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V64" i="1"/>
  <c r="U55" i="1"/>
  <c r="U52" i="1"/>
  <c r="V55" i="1"/>
  <c r="V52" i="1"/>
  <c r="U60" i="1"/>
  <c r="V60" i="1"/>
  <c r="GM2" i="38" l="1"/>
  <c r="GI1" i="38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V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62" i="1"/>
  <c r="V58" i="1"/>
  <c r="V56" i="1"/>
  <c r="V57" i="1"/>
  <c r="V54" i="1"/>
  <c r="V53" i="1"/>
  <c r="U54" i="1"/>
  <c r="U58" i="1"/>
  <c r="U57" i="1"/>
  <c r="U56" i="1"/>
  <c r="U53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16" i="1"/>
  <c r="V7" i="1"/>
  <c r="U30" i="1"/>
  <c r="U42" i="1"/>
  <c r="U5" i="1"/>
  <c r="U12" i="1"/>
  <c r="V20" i="1"/>
  <c r="U49" i="1"/>
  <c r="V44" i="1"/>
  <c r="U7" i="1"/>
  <c r="V32" i="1"/>
  <c r="U28" i="1"/>
  <c r="U40" i="1"/>
  <c r="U48" i="1"/>
  <c r="U18" i="1"/>
  <c r="V10" i="1"/>
  <c r="U8" i="1"/>
  <c r="U9" i="1"/>
  <c r="U44" i="1"/>
  <c r="U32" i="1"/>
  <c r="V5" i="1"/>
  <c r="U10" i="1"/>
  <c r="U36" i="1"/>
  <c r="V28" i="1"/>
  <c r="U39" i="1"/>
  <c r="U33" i="1"/>
  <c r="V40" i="1"/>
  <c r="V8" i="1"/>
  <c r="U45" i="1"/>
  <c r="V29" i="1"/>
  <c r="U43" i="1"/>
  <c r="V45" i="1"/>
  <c r="V9" i="1"/>
  <c r="V42" i="1"/>
  <c r="V18" i="1"/>
  <c r="V27" i="1"/>
  <c r="V35" i="1"/>
  <c r="U41" i="1"/>
  <c r="U3" i="1"/>
  <c r="V39" i="1"/>
  <c r="V38" i="1"/>
  <c r="V12" i="1"/>
  <c r="V3" i="1"/>
  <c r="U11" i="1"/>
  <c r="U16" i="1"/>
  <c r="U47" i="1"/>
  <c r="V34" i="1"/>
  <c r="U13" i="1"/>
  <c r="U34" i="1"/>
  <c r="V37" i="1"/>
  <c r="U50" i="1"/>
  <c r="V4" i="1"/>
  <c r="V19" i="1"/>
  <c r="V47" i="1"/>
  <c r="V11" i="1"/>
  <c r="U15" i="1"/>
  <c r="U37" i="1"/>
  <c r="V14" i="1"/>
  <c r="U4" i="1"/>
  <c r="V46" i="1"/>
  <c r="V17" i="1"/>
  <c r="U35" i="1"/>
  <c r="U6" i="1"/>
  <c r="U38" i="1"/>
  <c r="U29" i="1"/>
  <c r="V49" i="1"/>
  <c r="V43" i="1"/>
  <c r="V33" i="1"/>
  <c r="U46" i="1"/>
  <c r="V31" i="1"/>
  <c r="V6" i="1"/>
  <c r="U27" i="1"/>
  <c r="V50" i="1"/>
  <c r="V41" i="1"/>
  <c r="U17" i="1"/>
  <c r="U20" i="1"/>
  <c r="V48" i="1"/>
  <c r="U14" i="1"/>
  <c r="V15" i="1"/>
  <c r="V36" i="1"/>
  <c r="V13" i="1"/>
  <c r="U31" i="1"/>
  <c r="U19" i="1"/>
  <c r="V30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1" i="1"/>
  <c r="U23" i="1"/>
  <c r="U24" i="1"/>
  <c r="U22" i="1"/>
  <c r="U25" i="1"/>
  <c r="V21" i="1"/>
  <c r="V22" i="1"/>
  <c r="V26" i="1"/>
  <c r="U26" i="1"/>
  <c r="V23" i="1"/>
  <c r="V25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P31" i="63" a="1"/>
  <c r="H19" i="63" a="1"/>
  <c r="FG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31" i="63" a="1"/>
  <c r="P19" i="63" a="1"/>
  <c r="P22" i="63" a="1"/>
  <c r="FB3" i="38" a="1"/>
  <c r="H22" i="63" a="1"/>
  <c r="H13" i="63" a="1"/>
  <c r="FE3" i="38" a="1"/>
  <c r="EX3" i="38" a="1"/>
  <c r="H28" i="63" a="1"/>
  <c r="P28" i="63" a="1"/>
  <c r="H16" i="63" a="1"/>
  <c r="EU3" i="38" a="1"/>
  <c r="P25" i="63" a="1"/>
  <c r="FH3" i="38" a="1"/>
  <c r="P16" i="63" a="1"/>
  <c r="EW3" i="38" a="1"/>
  <c r="FF3" i="38" a="1"/>
  <c r="FA3" i="38" a="1"/>
  <c r="EZ3" i="38" a="1"/>
  <c r="ES3" i="38" a="1"/>
  <c r="ET3" i="38" a="1"/>
  <c r="FC3" i="38" a="1"/>
  <c r="P10" i="63" a="1"/>
  <c r="H10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O3" i="38" a="1"/>
  <c r="FT3" i="38" a="1"/>
  <c r="FK3" i="38" a="1"/>
  <c r="FM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Q3" i="38" a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Q3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I10" i="65"/>
  <c r="G10" i="65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" i="36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P13" i="63" a="1"/>
  <c r="H25" i="63" a="1"/>
  <c r="FD3" i="38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P18" i="38" l="1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V3" i="38" a="1"/>
  <c r="FS3" i="38" a="1"/>
  <c r="FW3" i="38" a="1"/>
  <c r="FW3" i="38" l="1"/>
  <c r="FW1" i="36" s="1"/>
  <c r="H17" i="66"/>
  <c r="P17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<sst xmlns="http://schemas.openxmlformats.org/spreadsheetml/2006/main" count="1379" uniqueCount="355">
  <si>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</si>
  <si>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</si>
  <si>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</si>
  <si>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</si>
  <si>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</si>
  <si>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</si>
  <si>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</si>
  <si>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</si>
  <si>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</si>
  <si>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</si>
  <si>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</si>
  <si>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</si>
  <si>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</si>
  <si>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</si>
  <si>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</si>
  <si>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</si>
  <si>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</si>
  <si>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</si>
  <si>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</si>
  <si>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</si>
  <si>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</si>
  <si>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</si>
  <si>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</si>
  <si>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</si>
  <si>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</si>
  <si>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</si>
  <si>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</si>
  <si>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</si>
  <si>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</si>
  <si>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</si>
  <si>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</si>
  <si>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</si>
  <si>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</si>
  <si>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</si>
  <si>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</si>
  <si>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</si>
  <si>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</si>
  <si>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</si>
  <si>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</si>
  <si>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</si>
  <si>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</si>
  <si>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</si>
  <si>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</si>
  <si>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</si>
  <si>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</si>
  <si>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</si>
  <si>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</si>
  <si>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</si>
  <si>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</si>
  <si>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</si>
  <si>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</si>
  <si>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</si>
  <si>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</si>
  <si>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</si>
  <si>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</si>
  <si>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</si>
  <si>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</si>
  <si>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</si>
  <si>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</si>
  <si>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</si>
  <si>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</si>
  <si>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</si>
  <si>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</si>
  <si>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</si>
  <si>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</si>
  <si>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</si>
  <si>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</si>
  <si>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</si>
  <si>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</si>
  <si>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</si>
  <si>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</si>
  <si>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</si>
  <si>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</si>
  <si>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</si>
  <si>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</si>
  <si>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</si>
  <si>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</si>
  <si>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</si>
  <si>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</si>
  <si>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</si>
  <si>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</si>
  <si>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</si>
  <si>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</si>
  <si>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</si>
  <si>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</si>
  <si>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</si>
  <si>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</si>
  <si>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</si>
  <si>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</si>
  <si>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</si>
  <si>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</si>
  <si>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</si>
  <si>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</si>
  <si>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</si>
  <si>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</si>
  <si>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</si>
  <si>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</si>
  <si>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</si>
  <si>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</si>
  <si>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</si>
  <si>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</si>
  <si>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</si>
  <si>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</si>
  <si>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</si>
  <si>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</si>
  <si>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</si>
  <si>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</si>
  <si>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</si>
  <si>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</si>
  <si>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</si>
  <si>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</si>
  <si>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</si>
  <si>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</si>
  <si>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</si>
  <si>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</si>
  <si>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</si>
  <si>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</si>
  <si>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</si>
  <si>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</si>
  <si>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</si>
  <si>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</si>
  <si>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</si>
  <si>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</si>
  <si>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</si>
  <si>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</si>
  <si>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</si>
  <si>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</si>
  <si>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</si>
  <si>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</si>
  <si>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</si>
  <si>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</si>
  <si>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</si>
  <si>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</si>
  <si>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</si>
  <si>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</si>
  <si>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</si>
  <si>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</si>
  <si>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</si>
  <si>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</si>
  <si>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</si>
  <si>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</si>
  <si>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</si>
  <si>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</si>
  <si>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</si>
  <si>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</si>
  <si>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</si>
  <si>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</si>
  <si>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</si>
  <si>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</si>
  <si>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</si>
  <si>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</si>
  <si>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</si>
  <si>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</si>
  <si>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</si>
  <si>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</si>
  <si>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</si>
  <si>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</si>
  <si>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</si>
  <si>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</si>
  <si>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</si>
  <si>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</si>
  <si>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</si>
  <si>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</si>
  <si>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</si>
  <si>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</si>
  <si>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</si>
  <si>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</si>
  <si>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</si>
  <si>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</si>
  <si>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</si>
  <si>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</si>
  <si>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</si>
  <si>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</si>
  <si>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</si>
  <si>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</si>
  <si>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</si>
  <si>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</si>
  <si>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</si>
  <si>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</si>
  <si>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</si>
  <si>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</si>
  <si>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</si>
  <si>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</si>
  <si>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</si>
  <si>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</si>
  <si>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</si>
  <si>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</si>
  <si>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</si>
  <si>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</si>
  <si>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</si>
  <si>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</si>
  <si>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</si>
  <si>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</si>
  <si>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</si>
  <si>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</si>
  <si>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</si>
  <si>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</si>
  <si>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</si>
  <si>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</si>
  <si>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</si>
  <si>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</si>
  <si>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</si>
  <si>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</si>
  <si>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</si>
  <si>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</si>
  <si>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</si>
  <si>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</si>
  <si>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</si>
  <si>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</si>
  <si>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</si>
  <si>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</si>
  <si>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</si>
  <si>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</si>
  <si>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</si>
  <si>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</si>
  <si>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</si>
  <si>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</si>
  <si>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</si>
  <si>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</si>
  <si>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</si>
  <si>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</si>
  <si>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</si>
  <si>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</si>
  <si>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</si>
  <si>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</si>
  <si>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</si>
  <si>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</si>
  <si>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</si>
  <si>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</si>
  <si>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</si>
  <si>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</si>
  <si>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</si>
  <si>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</si>
  <si>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</si>
  <si>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</si>
  <si>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</si>
  <si>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</si>
  <si>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</si>
  <si>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</si>
  <si>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</si>
  <si>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</si>
  <si>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</si>
  <si>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</si>
  <si>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</si>
  <si>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</si>
  <si>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</si>
  <si>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</si>
  <si>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</si>
  <si>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</si>
  <si>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</si>
  <si>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</si>
  <si>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</si>
  <si>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</si>
  <si>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</si>
  <si>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</si>
  <si>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</si>
  <si>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</si>
  <si>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</si>
  <si>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</si>
  <si>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</si>
  <si>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</si>
  <si>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</si>
  <si>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</si>
  <si>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</si>
  <si>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</si>
  <si>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</si>
  <si>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</si>
  <si>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</si>
  <si>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</si>
  <si>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</si>
  <si>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</si>
  <si>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</si>
  <si>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</si>
  <si>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</si>
  <si>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</si>
  <si>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</si>
  <si>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</si>
  <si>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</si>
  <si>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</si>
  <si>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</si>
  <si>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</si>
  <si>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</si>
  <si>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</si>
  <si>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</si>
  <si>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</si>
  <si>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</si>
  <si>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</si>
  <si>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</si>
  <si>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</si>
  <si>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</si>
  <si>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</si>
  <si>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</si>
  <si>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</si>
  <si>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</si>
  <si>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</si>
  <si>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</si>
  <si>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</si>
  <si>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</si>
  <si>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</si>
  <si>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</si>
  <si>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</si>
  <si>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</si>
  <si>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</si>
  <si>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</si>
  <si>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</si>
  <si>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</si>
  <si>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</si>
  <si>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</si>
  <si>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</si>
  <si>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</si>
  <si>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</si>
  <si>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</si>
  <si>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</si>
  <si>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</si>
  <si>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</si>
  <si>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</si>
  <si>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</si>
  <si>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</si>
  <si>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</si>
  <si>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</si>
  <si>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</si>
  <si>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</si>
  <si>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</si>
  <si>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</si>
  <si>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</si>
  <si>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</si>
  <si>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</si>
  <si>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</si>
  <si>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</si>
  <si>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</si>
  <si>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</si>
  <si>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</si>
  <si>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</si>
  <si>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</si>
  <si>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</si>
  <si>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</si>
  <si>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</si>
  <si>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</si>
  <si>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</si>
  <si>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</si>
  <si>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</si>
  <si>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</si>
  <si>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</si>
  <si>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</si>
  <si>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</si>
  <si>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</si>
  <si>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</si>
  <si>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</si>
  <si>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Fernando Canales</t>
  </si>
  <si>
    <t>fercanales234@gmailcom</t>
  </si>
  <si>
    <t>mbappe</t>
  </si>
  <si>
    <t>vitinha</t>
  </si>
  <si>
    <t>oblak</t>
  </si>
  <si>
    <t>rodrygo</t>
  </si>
  <si>
    <t>Auckland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</si>
</sst>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00000000-0005-0000-0000-000002000000}"/>
    <cellStyle name="Millares 2 2" xfId="4" xr:uid="{00000000-0005-0000-0000-000003000000}"/>
    <cellStyle name="Millares 3" xfId="5" xr:uid="{00000000-0005-0000-0000-000004000000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20/07/relationships/rdRichValueWebImage" Target="richData/rdRichValueWebImage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fercanales234@gmail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40"/>
  <sheetViews>
    <sheetView showGridLines="0" topLeftCell="A3" zoomScaleNormal="100" workbookViewId="0">
      <selection activeCell="E40" sqref="E40:F40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4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5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6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7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348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3" t="s">
        <v>349</v>
      </c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>
        <v>4125431379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350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351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351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8" t="s">
        <v>352</v>
      </c>
      <c r="F38" s="29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353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354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00000000-0004-0000-0000-000000000000}"/>
    <hyperlink ref="I21" r:id="rId2" display="Aprendiz de Excel" xr:uid="{00000000-0004-0000-0000-000001000000}"/>
    <hyperlink ref="I19" r:id="rId3" display="Aprendiz de Excel" xr:uid="{00000000-0004-0000-0000-000002000000}"/>
    <hyperlink ref="C30" r:id="rId4" xr:uid="{00000000-0004-0000-0000-000003000000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0"/>
  <sheetViews>
    <sheetView showGridLines="0" zoomScale="90" zoomScaleNormal="90" workbookViewId="0">
      <selection activeCell="T22" sqref="T22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0</v>
      </c>
      <c r="K10" s="145" t="s">
        <v>40</v>
      </c>
      <c r="L10" s="203">
        <v>1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6</v>
      </c>
      <c r="AP10" s="141">
        <f>AN10-AO10</f>
        <v>-6</v>
      </c>
      <c r="AQ10" s="138">
        <v>0</v>
      </c>
      <c r="AR10" s="141">
        <f>+AW10+AV10+AU10</f>
        <v>-9.9999999999999995E-7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-9.9999999999999995E-7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5</v>
      </c>
      <c r="AP12" s="141">
        <f>AN12-AO12</f>
        <v>-3</v>
      </c>
      <c r="AQ12" s="138">
        <v>0</v>
      </c>
      <c r="AR12" s="141">
        <f>+AW12+AV12+AU12</f>
        <v>3.0003010099999998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3.0100999999999999E-4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2</v>
      </c>
      <c r="AP14" s="141">
        <f>AN14-AO14</f>
        <v>3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1.102044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0</v>
      </c>
      <c r="K16" s="145" t="s">
        <v>40</v>
      </c>
      <c r="L16" s="203">
        <v>3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1</v>
      </c>
      <c r="AP16" s="141">
        <f>AN16-AO16</f>
        <v>6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3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00000000-0002-0000-0200-000000000000}">
      <formula1>"A,B,C,D,E,F,G,H"</formula1>
    </dataValidation>
  </dataValidations>
  <hyperlinks>
    <hyperlink ref="W21" r:id="rId1" display="Aprendiz de Excel" xr:uid="{00000000-0004-0000-0200-000000000000}"/>
    <hyperlink ref="W23" r:id="rId2" display="Aprendiz de Excel" xr:uid="{00000000-0004-0000-0200-000001000000}"/>
    <hyperlink ref="W23:W24" r:id="rId3" display="Vídeo YouTube" xr:uid="{00000000-0004-0000-0200-000002000000}"/>
    <hyperlink ref="W23:Y24" r:id="rId4" display="Vídeo YouTube" xr:uid="{00000000-0004-0000-0200-000003000000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30"/>
  <sheetViews>
    <sheetView showGridLines="0" zoomScale="90" zoomScaleNormal="90" workbookViewId="0">
      <selection activeCell="O23" sqref="O2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1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4</v>
      </c>
      <c r="AB12" s="95">
        <f>VLOOKUP($T12,$AH$10:$AO$16,8,0)</f>
        <v>1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1</v>
      </c>
      <c r="AP12" s="141">
        <f>AN12-AO12</f>
        <v>3</v>
      </c>
      <c r="AQ12" s="138">
        <v>0</v>
      </c>
      <c r="AR12" s="141">
        <f>+AW12+AV12+AU12</f>
        <v>7.1001100099999999</v>
      </c>
      <c r="AS12" s="29"/>
      <c r="AT12" s="29"/>
      <c r="AU12" s="141">
        <f>+AJ12</f>
        <v>7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1.102042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4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4</v>
      </c>
      <c r="AP14" s="141">
        <f>AN14-AO14</f>
        <v>-2</v>
      </c>
      <c r="AQ14" s="138">
        <v>0</v>
      </c>
      <c r="AR14" s="141">
        <f>+AW14+AV14+AU14</f>
        <v>3.0003010200000002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8</v>
      </c>
      <c r="AP16" s="141">
        <f>AN16-AO16</f>
        <v>-7</v>
      </c>
      <c r="AQ16" s="138">
        <v>0</v>
      </c>
      <c r="AR16" s="141">
        <f>+AW16+AV16+AU16</f>
        <v>-9.9000000000000005E-7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-9.9000000000000005E-7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00000000-0002-0000-0300-000000000000}">
      <formula1>"A,B,C,D,E,F,G,H"</formula1>
    </dataValidation>
  </dataValidations>
  <hyperlinks>
    <hyperlink ref="W21" r:id="rId1" display="Aprendiz de Excel" xr:uid="{00000000-0004-0000-0300-000000000000}"/>
    <hyperlink ref="W23" r:id="rId2" display="Aprendiz de Excel" xr:uid="{00000000-0004-0000-0300-000001000000}"/>
    <hyperlink ref="W23:W24" r:id="rId3" display="Vídeo YouTube" xr:uid="{00000000-0004-0000-0300-000002000000}"/>
    <hyperlink ref="W23:Y24" r:id="rId4" display="Vídeo YouTube" xr:uid="{00000000-0004-0000-0300-00000300000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0"/>
  <sheetViews>
    <sheetView showGridLines="0" zoomScale="90" zoomScaleNormal="90" workbookViewId="0">
      <selection activeCell="M23" sqref="M2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</v>
      </c>
      <c r="BD5" s="138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6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0</v>
      </c>
      <c r="AC10" s="95">
        <f>AA10-AB10</f>
        <v>12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0</v>
      </c>
      <c r="AP10" s="141">
        <f>AN10-AO10</f>
        <v>12</v>
      </c>
      <c r="AQ10" s="138">
        <v>0</v>
      </c>
      <c r="AR10" s="141">
        <f>+AW10+AV10+AU10</f>
        <v>9.0003060599999998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3.0605999999999998E-4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306.06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0</v>
      </c>
      <c r="K12" s="145" t="s">
        <v>40</v>
      </c>
      <c r="L12" s="203">
        <v>0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Boca Juniors</v>
      </c>
      <c r="U12" s="91" t="e" vm="23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2</v>
      </c>
      <c r="AB12" s="95">
        <f>VLOOKUP($T12,$AH$10:$AO$16,8,0)</f>
        <v>3</v>
      </c>
      <c r="AC12" s="95">
        <f>AA12-AB12</f>
        <v>-1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10</v>
      </c>
      <c r="AP12" s="141">
        <f>AN12-AO12</f>
        <v>-10</v>
      </c>
      <c r="AQ12" s="138">
        <v>0</v>
      </c>
      <c r="AR12" s="141">
        <f>+AW12+AV12+AU12</f>
        <v>-6.0000000000000002E-6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-6.0000000000000002E-6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-6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Benfica</v>
      </c>
      <c r="U14" s="91" t="e" vm="24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3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3</v>
      </c>
      <c r="AP14" s="141">
        <f>AN14-AO14</f>
        <v>-1</v>
      </c>
      <c r="AQ14" s="138">
        <v>0</v>
      </c>
      <c r="AR14" s="141">
        <f>+AW14+AV14+AU14</f>
        <v>4.1001000000000003</v>
      </c>
      <c r="AS14" s="29"/>
      <c r="AT14" s="29"/>
      <c r="AU14" s="141">
        <f>+AJ14</f>
        <v>4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3</v>
      </c>
      <c r="AP16" s="141">
        <f>AN16-AO16</f>
        <v>-1</v>
      </c>
      <c r="AQ16" s="138">
        <v>0</v>
      </c>
      <c r="AR16" s="141">
        <f>+AW16+AV16+AU16</f>
        <v>4.1001000000000003</v>
      </c>
      <c r="AS16" s="29"/>
      <c r="AT16" s="29"/>
      <c r="AU16" s="141">
        <f>+AJ16</f>
        <v>4</v>
      </c>
      <c r="AV16" s="141">
        <f>SUMIFS($BA16:$BD16,$BA$6:$BD$6,AJ16)/1000</f>
        <v>0.1</v>
      </c>
      <c r="AW16" s="141">
        <f>SUMIFS($BA16:$BD16,$BA$5:$BD$5,AV16)/1000000</f>
        <v>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00000000-0002-0000-0400-000000000000}">
      <formula1>"A,B,C,D,E,F,G,H"</formula1>
    </dataValidation>
  </dataValidations>
  <hyperlinks>
    <hyperlink ref="W21" r:id="rId1" display="Aprendiz de Excel" xr:uid="{00000000-0004-0000-0400-000000000000}"/>
    <hyperlink ref="W23" r:id="rId2" display="Aprendiz de Excel" xr:uid="{00000000-0004-0000-0400-000001000000}"/>
    <hyperlink ref="W23:W24" r:id="rId3" display="Vídeo YouTube" xr:uid="{00000000-0004-0000-0400-000002000000}"/>
    <hyperlink ref="W23:Y24" r:id="rId4" display="Vídeo YouTube" xr:uid="{00000000-0004-0000-0400-000003000000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30"/>
  <sheetViews>
    <sheetView showGridLines="0" zoomScale="90" zoomScaleNormal="90" workbookViewId="0">
      <selection activeCell="L23" sqref="L2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1</v>
      </c>
      <c r="BC6" s="138">
        <f t="shared" si="1"/>
        <v>9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2</v>
      </c>
      <c r="AP10" s="141">
        <f>AN10-AO10</f>
        <v>2</v>
      </c>
      <c r="AQ10" s="138">
        <v>0</v>
      </c>
      <c r="AR10" s="141">
        <f>+AW10+AV10+AU10</f>
        <v>5.9999990099999998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2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6</v>
      </c>
      <c r="AP12" s="141">
        <f>AN12-AO12</f>
        <v>-5</v>
      </c>
      <c r="AQ12" s="138">
        <v>0</v>
      </c>
      <c r="AR12" s="141">
        <f>+AW12+AV12+AU12</f>
        <v>1.1001100100000001</v>
      </c>
      <c r="AS12" s="29"/>
      <c r="AT12" s="29"/>
      <c r="AU12" s="141">
        <f>+AJ12</f>
        <v>1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1</v>
      </c>
      <c r="K14" s="145" t="s">
        <v>40</v>
      </c>
      <c r="L14" s="203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5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8</v>
      </c>
      <c r="AO14" s="29" cm="1">
        <f t="array" ref="AO14">SUM(($G$10:$G$23=$AH14)*($L$10:$L$23)+($O$10:$O$23=$AH14)*($J$10:$J$23))</f>
        <v>1</v>
      </c>
      <c r="AP14" s="141">
        <f>AN14-AO14</f>
        <v>7</v>
      </c>
      <c r="AQ14" s="138">
        <v>0</v>
      </c>
      <c r="AR14" s="141">
        <f>+AW14+AV14+AU14</f>
        <v>9.0003010200000002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3.0101999999999999E-4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303.02999999999997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1</v>
      </c>
      <c r="K16" s="145" t="s">
        <v>40</v>
      </c>
      <c r="L16" s="203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5</v>
      </c>
      <c r="AP16" s="141">
        <f>AN16-AO16</f>
        <v>-4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0</v>
      </c>
      <c r="K18" s="145" t="s">
        <v>40</v>
      </c>
      <c r="L18" s="203">
        <v>1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00000000-0002-0000-0500-000000000000}">
      <formula1>"A,B,C,D,E,F,G,H"</formula1>
    </dataValidation>
  </dataValidations>
  <hyperlinks>
    <hyperlink ref="W21" r:id="rId1" display="Aprendiz de Excel" xr:uid="{00000000-0004-0000-0500-000000000000}"/>
    <hyperlink ref="W23" r:id="rId2" display="Aprendiz de Excel" xr:uid="{00000000-0004-0000-0500-000001000000}"/>
    <hyperlink ref="W23:W24" r:id="rId3" display="Vídeo YouTube" xr:uid="{00000000-0004-0000-0500-000002000000}"/>
    <hyperlink ref="W23:Y24" r:id="rId4" display="Vídeo YouTube" xr:uid="{00000000-0004-0000-0500-00000300000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0"/>
  <sheetViews>
    <sheetView showGridLines="0" zoomScale="90" zoomScaleNormal="90" workbookViewId="0">
      <selection activeCell="O24" sqref="O24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1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0</v>
      </c>
      <c r="AC10" s="95">
        <f>AA10-AB10</f>
        <v>12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4</v>
      </c>
      <c r="AP10" s="141">
        <f>AN10-AO10</f>
        <v>-1</v>
      </c>
      <c r="AQ10" s="138">
        <v>0</v>
      </c>
      <c r="AR10" s="141">
        <f>+AW10+AV10+AU10</f>
        <v>5.9999969999999996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-3.0000000000000001E-6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0</v>
      </c>
      <c r="K12" s="145" t="s">
        <v>40</v>
      </c>
      <c r="L12" s="203">
        <v>5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4</v>
      </c>
      <c r="AC12" s="95">
        <f>AA12-AB12</f>
        <v>-1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7</v>
      </c>
      <c r="AP12" s="141">
        <f>AN12-AO12</f>
        <v>-5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3.3030619999999997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Urawa Red Diamonds</v>
      </c>
      <c r="U14" s="91" t="e" vm="31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7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9</v>
      </c>
      <c r="AP14" s="141">
        <f>AN14-AO14</f>
        <v>-6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3.3040440000000002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-5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Monterrey</v>
      </c>
      <c r="U16" s="91" t="e" vm="34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3</v>
      </c>
      <c r="AB16" s="95">
        <f>VLOOKUP($T16,$AH$10:$AO$16,8,0)</f>
        <v>9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12</v>
      </c>
      <c r="AO16" s="29" cm="1">
        <f t="array" ref="AO16">SUM(($G$10:$G$23=$AH16)*($L$10:$L$23)+($O$10:$O$23=$AH16)*($J$10:$J$23))</f>
        <v>0</v>
      </c>
      <c r="AP16" s="141">
        <f>AN16-AO16</f>
        <v>12</v>
      </c>
      <c r="AQ16" s="138">
        <v>0</v>
      </c>
      <c r="AR16" s="141">
        <f>+AW16+AV16+AU16</f>
        <v>9.0003030299999995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3.0302999999999998E-4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305.05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2</v>
      </c>
      <c r="K20" s="145" t="s">
        <v>40</v>
      </c>
      <c r="L20" s="203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00000000-0002-0000-0600-000000000000}">
      <formula1>"A,B,C,D,E,F,G,H"</formula1>
    </dataValidation>
  </dataValidations>
  <hyperlinks>
    <hyperlink ref="W21" r:id="rId1" display="Aprendiz de Excel" xr:uid="{00000000-0004-0000-0600-000000000000}"/>
    <hyperlink ref="W23" r:id="rId2" display="Aprendiz de Excel" xr:uid="{00000000-0004-0000-0600-000001000000}"/>
    <hyperlink ref="W23:W24" r:id="rId3" display="Vídeo YouTube" xr:uid="{00000000-0004-0000-0600-000002000000}"/>
    <hyperlink ref="W23:Y24" r:id="rId4" display="Vídeo YouTube" xr:uid="{00000000-0004-0000-0600-000003000000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30"/>
  <sheetViews>
    <sheetView showGridLines="0" zoomScale="90" zoomScaleNormal="90" workbookViewId="0">
      <selection activeCell="O24" sqref="O24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0</v>
      </c>
      <c r="K10" s="145" t="s">
        <v>40</v>
      </c>
      <c r="L10" s="203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0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4</v>
      </c>
      <c r="AP10" s="141">
        <f>AN10-AO10</f>
        <v>0</v>
      </c>
      <c r="AQ10" s="138">
        <v>0</v>
      </c>
      <c r="AR10" s="141">
        <f>+AW10+AV10+AU10</f>
        <v>5.9999979999999997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-1.9999999999999999E-6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4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0</v>
      </c>
      <c r="AP12" s="141">
        <f>AN12-AO12</f>
        <v>7</v>
      </c>
      <c r="AQ12" s="138">
        <v>0</v>
      </c>
      <c r="AR12" s="141">
        <f>+AW12+AV12+AU12</f>
        <v>9.0003020199999995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3.0201999999999996E-4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6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6</v>
      </c>
      <c r="AP16" s="141">
        <f>AN16-AO16</f>
        <v>-4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3.3040560000000001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0000000-0002-0000-0700-000000000000}">
      <formula1>"A,B,C,D,E,F,G,H"</formula1>
    </dataValidation>
  </dataValidations>
  <hyperlinks>
    <hyperlink ref="W21" r:id="rId1" display="Aprendiz de Excel" xr:uid="{00000000-0004-0000-0700-000000000000}"/>
    <hyperlink ref="W23" r:id="rId2" display="Aprendiz de Excel" xr:uid="{00000000-0004-0000-0700-000001000000}"/>
    <hyperlink ref="W23:W24" r:id="rId3" display="Vídeo YouTube" xr:uid="{00000000-0004-0000-0700-000002000000}"/>
    <hyperlink ref="W23:Y24" r:id="rId4" display="Vídeo YouTube" xr:uid="{00000000-0004-0000-0700-000003000000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4</v>
      </c>
      <c r="K10" s="145" t="s">
        <v>40</v>
      </c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2</v>
      </c>
      <c r="AC10" s="95">
        <f>AA10-AB10</f>
        <v>10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2</v>
      </c>
      <c r="AP10" s="141">
        <f>AN10-AO10</f>
        <v>10</v>
      </c>
      <c r="AQ10" s="138">
        <v>0</v>
      </c>
      <c r="AR10" s="141">
        <f>+AW10+AV10+AU10</f>
        <v>9.0003020300000003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304.05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8</v>
      </c>
      <c r="AP12" s="141">
        <f>AN12-AO12</f>
        <v>-6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9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9</v>
      </c>
      <c r="AP14" s="141">
        <f>AN14-AO14</f>
        <v>-6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5</v>
      </c>
      <c r="K16" s="145" t="s">
        <v>40</v>
      </c>
      <c r="L16" s="203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8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3</v>
      </c>
      <c r="AP16" s="141">
        <f>AN16-AO16</f>
        <v>2</v>
      </c>
      <c r="AQ16" s="138">
        <v>0</v>
      </c>
      <c r="AR16" s="141">
        <f>+AW16+AV16+AU16</f>
        <v>5.9999980099999997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-1.99E-6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2</v>
      </c>
      <c r="K20" s="145" t="s">
        <v>40</v>
      </c>
      <c r="L20" s="203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00000000-0002-0000-0800-000000000000}">
      <formula1>"A,B,C,D,E,F,G,H"</formula1>
    </dataValidation>
  </dataValidations>
  <hyperlinks>
    <hyperlink ref="W21" r:id="rId1" display="Aprendiz de Excel" xr:uid="{00000000-0004-0000-0800-000000000000}"/>
    <hyperlink ref="W23" r:id="rId2" display="Aprendiz de Excel" xr:uid="{00000000-0004-0000-0800-000001000000}"/>
    <hyperlink ref="W23:W24" r:id="rId3" display="Vídeo YouTube" xr:uid="{00000000-0004-0000-0800-000002000000}"/>
    <hyperlink ref="W23:Y24" r:id="rId4" display="Vídeo YouTube" xr:uid="{00000000-0004-0000-0800-000003000000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30"/>
  <sheetViews>
    <sheetView showGridLines="0" topLeftCell="A10" zoomScale="90" zoomScaleNormal="90" workbookViewId="0">
      <selection activeCell="O22" sqref="O22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0</v>
      </c>
      <c r="BD6" s="138">
        <f t="shared" si="1"/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4</v>
      </c>
      <c r="K10" s="145" t="s">
        <v>40</v>
      </c>
      <c r="L10" s="203">
        <v>1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2</v>
      </c>
      <c r="AP10" s="141">
        <f>AN10-AO10</f>
        <v>7</v>
      </c>
      <c r="AQ10" s="138">
        <v>0</v>
      </c>
      <c r="AR10" s="141">
        <f>+AW10+AV10+AU10</f>
        <v>9.0003030299999995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Salzburgo</v>
      </c>
      <c r="U12" s="91" t="e" vm="52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5</v>
      </c>
      <c r="AP12" s="141">
        <f>AN12-AO12</f>
        <v>-1</v>
      </c>
      <c r="AQ12" s="138">
        <v>0</v>
      </c>
      <c r="AR12" s="141">
        <f>+AW12+AV12+AU12</f>
        <v>4.1001100099999999</v>
      </c>
      <c r="AS12" s="29"/>
      <c r="AT12" s="29"/>
      <c r="AU12" s="141">
        <f>+AJ12</f>
        <v>4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2.2030420000000004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Al-Hilal</v>
      </c>
      <c r="U14" s="91" t="e" vm="49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7</v>
      </c>
      <c r="AP14" s="141">
        <f>AN14-AO14</f>
        <v>-7</v>
      </c>
      <c r="AQ14" s="138">
        <v>0</v>
      </c>
      <c r="AR14" s="141">
        <f>+AW14+AV14+AU14</f>
        <v>-3.0000000000000001E-6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-3.0000000000000001E-6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1</v>
      </c>
      <c r="K16" s="145" t="s">
        <v>40</v>
      </c>
      <c r="L16" s="203">
        <v>1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Pachuca</v>
      </c>
      <c r="U16" s="91" t="e" vm="5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3</v>
      </c>
      <c r="AP16" s="141">
        <f>AN16-AO16</f>
        <v>1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00000000-0002-0000-0900-000000000000}">
      <formula1>"A,B,C,D,E,F,G,H"</formula1>
    </dataValidation>
  </dataValidations>
  <hyperlinks>
    <hyperlink ref="W21" r:id="rId1" display="Aprendiz de Excel" xr:uid="{00000000-0004-0000-0900-000000000000}"/>
    <hyperlink ref="W23" r:id="rId2" display="Aprendiz de Excel" xr:uid="{00000000-0004-0000-0900-000001000000}"/>
    <hyperlink ref="W23:W24" r:id="rId3" display="Vídeo YouTube" xr:uid="{00000000-0004-0000-0900-000002000000}"/>
    <hyperlink ref="W23:Y24" r:id="rId4" display="Vídeo YouTube" xr:uid="{00000000-0004-0000-0900-000003000000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0"/>
  <sheetViews>
    <sheetView showGridLines="0" topLeftCell="A19" zoomScaleNormal="100" workbookViewId="0">
      <selection activeCell="P37" sqref="P37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0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0</v>
      </c>
      <c r="N13" s="185"/>
      <c r="O13" s="184" t="e" vm="27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4</v>
      </c>
      <c r="L16" s="184" t="s">
        <v>40</v>
      </c>
      <c r="M16" s="203">
        <v>1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3</v>
      </c>
      <c r="L19" s="184" t="s">
        <v>40</v>
      </c>
      <c r="M19" s="203">
        <v>1</v>
      </c>
      <c r="N19" s="185"/>
      <c r="O19" s="184" t="e" vm="52">
        <f ca="1">IFERROR(VLOOKUP(P19,Aux!$A:$C,3,0),"")</f>
        <v>#VALUE!</v>
      </c>
      <c r="P19" s="186" t="str" cm="1">
        <f t="array" aca="1" ref="P19" ca="1">INDIRECT(RIGHT(B19,1)&amp;"!T"&amp;8+LEFT(B19,1)*2)</f>
        <v>Salzburgo</v>
      </c>
      <c r="Q19" s="181" t="e" vm="53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1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Palmeiras</v>
      </c>
      <c r="Q22" s="181" t="e" vm="9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4</v>
      </c>
      <c r="L25" s="184" t="s">
        <v>40</v>
      </c>
      <c r="M25" s="203">
        <v>0</v>
      </c>
      <c r="N25" s="185"/>
      <c r="O25" s="184" t="e" vm="23">
        <f ca="1">IFERROR(VLOOKUP(P25,Aux!$A:$C,3,0),"")</f>
        <v>#VALUE!</v>
      </c>
      <c r="P25" s="186" t="str" cm="1">
        <f t="array" aca="1" ref="P25" ca="1">INDIRECT(RIGHT(B25,1)&amp;"!T"&amp;8+LEFT(B25,1)*2)</f>
        <v>Boca Juniors</v>
      </c>
      <c r="Q25" s="181" t="e" vm="22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2</v>
      </c>
      <c r="L28" s="184" t="s">
        <v>40</v>
      </c>
      <c r="M28" s="203">
        <v>1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3</v>
      </c>
      <c r="L31" s="184" t="s">
        <v>40</v>
      </c>
      <c r="M31" s="203">
        <v>1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4" t="s">
        <v>134</v>
      </c>
    </row>
    <row r="37" spans="1:21" ht="15" customHeight="1" thickBot="1" x14ac:dyDescent="0.3">
      <c r="U37" s="311"/>
    </row>
    <row r="38" spans="1:21" ht="15" customHeight="1" x14ac:dyDescent="0.25">
      <c r="U38" s="296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00000000-0004-0000-0A00-000000000000}"/>
    <hyperlink ref="U38" r:id="rId2" display="Aprendiz de Excel" xr:uid="{00000000-0004-0000-0A00-000001000000}"/>
    <hyperlink ref="U38:U39" r:id="rId3" display="Vídeo YouTube" xr:uid="{00000000-0004-0000-0A00-000002000000}"/>
    <hyperlink ref="X6:X7" r:id="rId4" display="Vídeo YouTube" xr:uid="{00000000-0004-0000-0A00-000003000000}"/>
    <hyperlink ref="X6" r:id="rId5" display="Aprendiz de Excel" xr:uid="{00000000-0004-0000-0A00-000004000000}"/>
    <hyperlink ref="X4" r:id="rId6" display="Aprendiz de Excel" xr:uid="{00000000-0004-0000-0A00-000005000000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1"/>
  <sheetViews>
    <sheetView showGridLines="0" topLeftCell="A7" zoomScaleNormal="100" workbookViewId="0">
      <selection activeCell="O26" sqref="O2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1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5</v>
      </c>
      <c r="L11" s="192" t="s">
        <v>40</v>
      </c>
      <c r="M11" s="192">
        <v>4</v>
      </c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2</v>
      </c>
      <c r="L13" s="184" t="s">
        <v>40</v>
      </c>
      <c r="M13" s="203">
        <v>1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Inter de Milán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2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7">
        <f ca="1">IFERROR(VLOOKUP(H19,Aux!$A:$C,3,0),"")</f>
        <v>#VALUE!</v>
      </c>
      <c r="J19" s="194"/>
      <c r="K19" s="203">
        <v>1</v>
      </c>
      <c r="L19" s="184" t="s">
        <v>40</v>
      </c>
      <c r="M19" s="203">
        <v>2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00000000-0004-0000-0B00-000000000000}"/>
    <hyperlink ref="X6" r:id="rId2" display="Aprendiz de Excel" xr:uid="{00000000-0004-0000-0B00-000001000000}"/>
    <hyperlink ref="X4" r:id="rId3" display="Aprendiz de Excel" xr:uid="{00000000-0004-0000-0B00-000002000000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5"/>
  <sheetViews>
    <sheetView showGridLines="0" topLeftCell="A4" zoomScaleNormal="100" workbookViewId="0">
      <selection activeCell="P18" sqref="P18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5">
        <f ca="1">IFERROR(VLOOKUP(H10,Aux!$A:$X,8,0),"")</f>
        <v>#VALUE!</v>
      </c>
      <c r="H10" s="182" t="str">
        <f ca="1">Cuartos!U10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1</v>
      </c>
      <c r="N10" s="185"/>
      <c r="O10" s="184" t="e" vm="33">
        <f ca="1">IFERROR(VLOOKUP(P10,Aux!$A:$C,3,0),"")</f>
        <v>#VALUE!</v>
      </c>
      <c r="P10" s="186" t="str">
        <f ca="1">Cuartos!U13</f>
        <v>Inter de Milán</v>
      </c>
      <c r="Q10" s="181" t="e" vm="3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4</v>
      </c>
      <c r="L11" s="192" t="s">
        <v>40</v>
      </c>
      <c r="M11" s="192">
        <v>3</v>
      </c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3</v>
      </c>
      <c r="L13" s="184" t="s">
        <v>40</v>
      </c>
      <c r="M13" s="203">
        <v>1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0000000-0004-0000-0C00-000000000000}"/>
    <hyperlink ref="X6" r:id="rId2" display="Aprendiz de Excel" xr:uid="{00000000-0004-0000-0C00-000001000000}"/>
    <hyperlink ref="X4" r:id="rId3" display="Aprendiz de Excel" xr:uid="{00000000-0004-0000-0C00-000002000000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8"/>
  <sheetViews>
    <sheetView showGridLines="0" tabSelected="1" zoomScaleNormal="100" workbookViewId="0">
      <selection activeCell="M13" sqref="M1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15">
        <f ca="1">IFERROR(VLOOKUP(H10,Aux!$A:$X,8,0),"")</f>
        <v>#VALUE!</v>
      </c>
      <c r="H10" s="182" t="str">
        <f ca="1">Semis!U10</f>
        <v>Atlético de Madrid</v>
      </c>
      <c r="I10" s="183" t="e" vm="14">
        <f ca="1">IFERROR(VLOOKUP(H10,Aux!$A:$C,3,0),"")</f>
        <v>#VALUE!</v>
      </c>
      <c r="J10" s="184"/>
      <c r="K10" s="203">
        <v>0</v>
      </c>
      <c r="L10" s="184" t="s">
        <v>40</v>
      </c>
      <c r="M10" s="203">
        <v>2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7" spans="8:16" ht="15" customHeight="1" x14ac:dyDescent="0.25">
      <c r="H17" s="315" t="e" vm="12">
        <f ca="1">IFERROR(VLOOKUP(I17,Aux!$A:$X,8,0),"")</f>
        <v>#VALUE!</v>
      </c>
      <c r="I17" s="313" t="str">
        <f ca="1">U10</f>
        <v>Paris Saint-Germain</v>
      </c>
      <c r="J17" s="313"/>
      <c r="K17" s="313"/>
      <c r="L17" s="313"/>
      <c r="M17" s="313"/>
      <c r="N17" s="313"/>
      <c r="O17" s="313"/>
      <c r="P17" s="315" t="e" vm="13">
        <f ca="1">IFERROR(VLOOKUP(I17,Aux!$A:$C,3,0),"")</f>
        <v>#VALUE!</v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00000000-0004-0000-0D00-000000000000}"/>
    <hyperlink ref="X6" r:id="rId2" display="Aprendiz de Excel" xr:uid="{00000000-0004-0000-0D00-000001000000}"/>
    <hyperlink ref="X4" r:id="rId3" display="Aprendiz de Excel" xr:uid="{00000000-0004-0000-0D00-000002000000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0</v>
      </c>
      <c r="V3" s="220">
        <f ca="1">IF(VLOOKUP(M3,INDIRECT(T3&amp;"!B:AZ"),11,0)="","",VLOOKUP(M3,INDIRECT(T3&amp;"!B:AZ"),11,0))</f>
        <v>1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1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0</v>
      </c>
      <c r="V6" s="220">
        <f t="shared" ca="1" si="5"/>
        <v>3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2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3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1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1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2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1</v>
      </c>
      <c r="V14" s="220">
        <f t="shared" ca="1" si="5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6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0</v>
      </c>
      <c r="V16" s="220">
        <f t="shared" ca="1" si="5"/>
        <v>0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2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2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0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3</v>
      </c>
      <c r="V21" s="220">
        <f t="shared" ca="1" si="5"/>
        <v>0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2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2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1</v>
      </c>
      <c r="V24" s="220">
        <f t="shared" ca="1" si="5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0</v>
      </c>
      <c r="V25" s="220">
        <f t="shared" ca="1" si="5"/>
        <v>1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3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1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0</v>
      </c>
      <c r="V28" s="220">
        <f t="shared" ca="1" si="5"/>
        <v>5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4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3</v>
      </c>
      <c r="V31" s="220">
        <f t="shared" ca="1" si="5"/>
        <v>0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2</v>
      </c>
      <c r="V32" s="220">
        <f t="shared" ca="1" si="5"/>
        <v>2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0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2</v>
      </c>
      <c r="V36" s="220">
        <f t="shared" ca="1" si="5"/>
        <v>1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2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1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4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0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2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5</v>
      </c>
      <c r="V42" s="220">
        <f t="shared" ca="1" si="5"/>
        <v>1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2</v>
      </c>
      <c r="V44" s="220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4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0</v>
      </c>
      <c r="V46" s="220">
        <f t="shared" ca="1" si="5"/>
        <v>2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2</v>
      </c>
      <c r="V49" s="220">
        <f t="shared" ca="1" si="5"/>
        <v>0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1</v>
      </c>
      <c r="V50" s="220">
        <f t="shared" ca="1" si="5"/>
        <v>2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0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0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1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4</v>
      </c>
      <c r="V54" s="220">
        <f t="shared" ca="1" si="9"/>
        <v>0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4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3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3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1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2</v>
      </c>
      <c r="V60" s="220">
        <f t="shared" ca="1" si="9"/>
        <v>1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2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1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3</v>
      </c>
      <c r="V64" s="220">
        <f t="shared" ca="1" si="9"/>
        <v>1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0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Fernando Canales</v>
      </c>
      <c r="C1" s="75" t="str">
        <f>Normas!C30</f>
        <v>fercanales234@gmailcom</v>
      </c>
      <c r="D1" s="75">
        <f>Normas!C32</f>
        <v>4125431379</v>
      </c>
      <c r="E1" s="50">
        <f ca="1">+Resultado!E3</f>
        <v>0</v>
      </c>
      <c r="F1" s="50">
        <f ca="1">+Resultado!F3</f>
        <v>1</v>
      </c>
      <c r="G1" s="50">
        <f ca="1">+Resultado!G3</f>
        <v>2</v>
      </c>
      <c r="H1" s="50">
        <f ca="1">+Resultado!H3</f>
        <v>6</v>
      </c>
      <c r="I1" s="50">
        <f ca="1">+Resultado!I3</f>
        <v>0</v>
      </c>
      <c r="J1" s="50">
        <f ca="1">+Resultado!J3</f>
        <v>1</v>
      </c>
      <c r="K1" s="50">
        <f ca="1">+Resultado!K3</f>
        <v>1</v>
      </c>
      <c r="L1" s="50">
        <f ca="1">+Resultado!L3</f>
        <v>1</v>
      </c>
      <c r="M1" s="50" t="str">
        <f ca="1">+Resultado!M3</f>
        <v>x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2</v>
      </c>
      <c r="R1" s="50">
        <f ca="1">+Resultado!R3</f>
        <v>1</v>
      </c>
      <c r="S1" s="50">
        <f ca="1">+Resultado!S3</f>
        <v>1</v>
      </c>
      <c r="T1" s="50">
        <f ca="1">+Resultado!T3</f>
        <v>3</v>
      </c>
      <c r="U1" s="50">
        <f ca="1">+Resultado!U3</f>
        <v>0</v>
      </c>
      <c r="V1" s="50">
        <f ca="1">+Resultado!V3</f>
        <v>1</v>
      </c>
      <c r="W1" s="50">
        <f ca="1">+Resultado!W3</f>
        <v>0</v>
      </c>
      <c r="X1" s="50">
        <f ca="1">+Resultado!X3</f>
        <v>0</v>
      </c>
      <c r="Y1" s="50" t="str">
        <f ca="1">+Resultado!Y3</f>
        <v>x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0</v>
      </c>
      <c r="AD1" s="50">
        <f ca="1">+Resultado!AD3</f>
        <v>2</v>
      </c>
      <c r="AE1" s="50">
        <f ca="1">+Resultado!AE3</f>
        <v>2</v>
      </c>
      <c r="AF1" s="50">
        <f ca="1">+Resultado!AF3</f>
        <v>1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0</v>
      </c>
      <c r="AM1" s="50">
        <f ca="1">+Resultado!AM3</f>
        <v>5</v>
      </c>
      <c r="AN1" s="50">
        <f ca="1">+Resultado!AN3</f>
        <v>2</v>
      </c>
      <c r="AO1" s="50">
        <f ca="1">+Resultado!AO3</f>
        <v>4</v>
      </c>
      <c r="AP1" s="50">
        <f ca="1">+Resultado!AP3</f>
        <v>0</v>
      </c>
      <c r="AQ1" s="50">
        <f ca="1">+Resultado!AQ3</f>
        <v>1</v>
      </c>
      <c r="AR1" s="50">
        <f ca="1">+Resultado!AR3</f>
        <v>4</v>
      </c>
      <c r="AS1" s="50">
        <f ca="1">+Resultado!AS3</f>
        <v>1</v>
      </c>
      <c r="AT1" s="50">
        <f ca="1">+Resultado!AT3</f>
        <v>1</v>
      </c>
      <c r="AU1" s="50">
        <f ca="1">+Resultado!AU3</f>
        <v>0</v>
      </c>
      <c r="AV1" s="50">
        <f ca="1">+Resultado!AV3</f>
        <v>2</v>
      </c>
      <c r="AW1" s="50">
        <f ca="1">+Resultado!AW3</f>
        <v>2</v>
      </c>
      <c r="AX1" s="50">
        <f ca="1">+Resultado!AX3</f>
        <v>0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2</v>
      </c>
      <c r="BK1" s="50">
        <f ca="1">+Resultado!BK3</f>
        <v>0</v>
      </c>
      <c r="BL1" s="50">
        <f ca="1">+Resultado!BL3</f>
        <v>1</v>
      </c>
      <c r="BM1" s="50">
        <f ca="1">+Resultado!BM3</f>
        <v>2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2</v>
      </c>
      <c r="BR1" s="50">
        <f ca="1">+Resultado!BR3</f>
        <v>2</v>
      </c>
      <c r="BS1" s="50">
        <f ca="1">+Resultado!BS3</f>
        <v>1</v>
      </c>
      <c r="BT1" s="50">
        <f ca="1">+Resultado!BT3</f>
        <v>1</v>
      </c>
      <c r="BU1" s="50" t="str">
        <f ca="1">+Resultado!BU3</f>
        <v>x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4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1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0</v>
      </c>
      <c r="CP1" s="50">
        <f ca="1">+Resultado!CP3</f>
        <v>1</v>
      </c>
      <c r="CQ1" s="50">
        <f ca="1">+Resultado!CQ3</f>
        <v>1</v>
      </c>
      <c r="CR1" s="50">
        <f ca="1">+Resultado!CR3</f>
        <v>1</v>
      </c>
      <c r="CS1" s="50" t="str">
        <f ca="1">+Resultado!CS3</f>
        <v>x</v>
      </c>
      <c r="CT1" s="50">
        <f ca="1">+Resultado!CT3</f>
        <v>5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1</v>
      </c>
      <c r="DA1" s="50">
        <f ca="1">+Resultado!DA3</f>
        <v>0</v>
      </c>
      <c r="DB1" s="50">
        <f ca="1">+Resultado!DB3</f>
        <v>1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2</v>
      </c>
      <c r="DK1" s="50">
        <f ca="1">+Resultado!DK3</f>
        <v>2</v>
      </c>
      <c r="DL1" s="50">
        <f ca="1">+Resultado!DL3</f>
        <v>0</v>
      </c>
      <c r="DM1" s="50">
        <f ca="1">+Resultado!DM3</f>
        <v>3</v>
      </c>
      <c r="DN1" s="50">
        <f ca="1">+Resultado!DN3</f>
        <v>2</v>
      </c>
      <c r="DO1" s="50">
        <f ca="1">+Resultado!DO3</f>
        <v>0</v>
      </c>
      <c r="DP1" s="50">
        <f ca="1">+Resultado!DP3</f>
        <v>1</v>
      </c>
      <c r="DQ1" s="50">
        <f ca="1">+Resultado!DQ3</f>
        <v>2</v>
      </c>
      <c r="DR1" s="50">
        <f ca="1">+Resultado!DR3</f>
        <v>0</v>
      </c>
      <c r="DS1" s="50">
        <f ca="1">+Resultado!DS3</f>
        <v>3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2</v>
      </c>
      <c r="DZ1" s="50">
        <f ca="1">+Resultado!DZ3</f>
        <v>2</v>
      </c>
      <c r="EA1" s="50">
        <f ca="1">+Resultado!EA3</f>
        <v>3</v>
      </c>
      <c r="EB1" s="50">
        <f ca="1">+Resultado!EB3</f>
        <v>0</v>
      </c>
      <c r="EC1" s="50">
        <f ca="1">+Resultado!EC3</f>
        <v>1</v>
      </c>
      <c r="ED1" s="50">
        <f ca="1">+Resultado!ED3</f>
        <v>2</v>
      </c>
      <c r="EE1" s="50">
        <f ca="1">+Resultado!EE3</f>
        <v>2</v>
      </c>
      <c r="EF1" s="50" t="str">
        <f ca="1">+Resultado!EF3</f>
        <v>x</v>
      </c>
      <c r="EG1" s="50">
        <f ca="1">+Resultado!EG3</f>
        <v>1</v>
      </c>
      <c r="EH1" s="50">
        <f ca="1">+Resultado!EH3</f>
        <v>3</v>
      </c>
      <c r="EI1" s="50">
        <f ca="1">+Resultado!EI3</f>
        <v>2</v>
      </c>
      <c r="EJ1" s="50">
        <f ca="1">+Resultado!EJ3</f>
        <v>2</v>
      </c>
      <c r="EK1" s="50">
        <f ca="1">+Resultado!EK3</f>
        <v>2</v>
      </c>
      <c r="EL1" s="50" t="str">
        <f ca="1">+Resultado!EL3</f>
        <v>x</v>
      </c>
      <c r="EM1" s="50">
        <f ca="1">+Resultado!EM3</f>
        <v>2</v>
      </c>
      <c r="EN1" s="50">
        <f ca="1">+Resultado!EN3</f>
        <v>0</v>
      </c>
      <c r="EO1" s="50">
        <f ca="1">+Resultado!EO3</f>
        <v>1</v>
      </c>
      <c r="EP1" s="50">
        <f ca="1">+Resultado!EP3</f>
        <v>1</v>
      </c>
      <c r="EQ1" s="50">
        <f ca="1">+Resultado!EQ3</f>
        <v>2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Boca Juniors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Atlético de Madrid</v>
      </c>
      <c r="FR1" s="50" t="str">
        <f ca="1">+Resultado!FR3</f>
        <v>Inter de Milán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Atlético de Madrid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0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0</v>
      </c>
      <c r="GC1" s="50">
        <f ca="1">+Resultado!GC3</f>
        <v>1</v>
      </c>
      <c r="GD1" s="50">
        <f ca="1">+Resultado!GD3</f>
        <v>3</v>
      </c>
      <c r="GE1" s="50">
        <f ca="1">+Resultado!GE3</f>
        <v>1</v>
      </c>
      <c r="GF1" s="50">
        <f ca="1">+Resultado!GF3</f>
        <v>1</v>
      </c>
      <c r="GG1" s="50">
        <f ca="1">+Resultado!GG3</f>
        <v>4</v>
      </c>
      <c r="GH1" s="50">
        <f ca="1">+Resultado!GH3</f>
        <v>0</v>
      </c>
      <c r="GI1" s="50">
        <f ca="1">+Resultado!GI3</f>
        <v>1</v>
      </c>
      <c r="GJ1" s="50">
        <f ca="1">+Resultado!GJ3</f>
        <v>4</v>
      </c>
      <c r="GK1" s="50">
        <f ca="1">+Resultado!GK3</f>
        <v>1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1</v>
      </c>
      <c r="GR1" s="50">
        <f ca="1">+Resultado!GR3</f>
        <v>1</v>
      </c>
      <c r="GS1" s="50">
        <f ca="1">+Resultado!GS3</f>
        <v>3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1</v>
      </c>
      <c r="GX1" s="50" t="str">
        <f ca="1">+Resultado!GX3</f>
        <v>x</v>
      </c>
      <c r="GY1" s="50">
        <f ca="1">+Resultado!GY3</f>
        <v>2</v>
      </c>
      <c r="GZ1" s="50">
        <f ca="1">+Resultado!GZ3</f>
        <v>1</v>
      </c>
      <c r="HA1" s="50">
        <f ca="1">+Resultado!HA3</f>
        <v>1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1</v>
      </c>
      <c r="HF1" s="50">
        <f ca="1">+Resultado!HF3</f>
        <v>2</v>
      </c>
      <c r="HG1" s="50">
        <f ca="1">+Resultado!HG3</f>
        <v>2</v>
      </c>
      <c r="HH1" s="50">
        <f ca="1">+Resultado!HH3</f>
        <v>1</v>
      </c>
      <c r="HI1" s="50">
        <f ca="1">+Resultado!HI3</f>
        <v>1</v>
      </c>
      <c r="HJ1" s="50" t="str">
        <f ca="1">+Resultado!HJ3</f>
        <v>x</v>
      </c>
      <c r="HK1" s="50">
        <f ca="1">+Resultado!HK3</f>
        <v>3</v>
      </c>
      <c r="HL1" s="50">
        <f ca="1">+Resultado!HL3</f>
        <v>1</v>
      </c>
      <c r="HM1" s="50">
        <f ca="1">+Resultado!HM3</f>
        <v>1</v>
      </c>
      <c r="HN1" s="50">
        <f ca="1">+Resultado!HN3</f>
        <v>0</v>
      </c>
      <c r="HO1" s="50">
        <f ca="1">+Resultado!HO3</f>
        <v>2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0</v>
      </c>
      <c r="F3" s="147">
        <f ca="1">VLOOKUP(E2,Aux!$M:$AZ,10,0)</f>
        <v>1</v>
      </c>
      <c r="G3" s="147">
        <f ca="1">IF(OR(E3="",F3=""),"",IF(E3&gt;F3,1,IF(E3=F3,"x",2)))</f>
        <v>2</v>
      </c>
      <c r="H3" s="147">
        <f ca="1">VLOOKUP(H2,Aux!$M:$AZ,9,0)</f>
        <v>6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1</v>
      </c>
      <c r="L3" s="147">
        <f ca="1">VLOOKUP(K2,Aux!$M:$AZ,10,0)</f>
        <v>1</v>
      </c>
      <c r="M3" s="147" t="str">
        <f t="shared" ref="M3" ca="1" si="14">IF(OR(K3="",L3=""),"",IF(K3&gt;L3,1,IF(K3=L3,"x",2)))</f>
        <v>x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2</v>
      </c>
      <c r="R3" s="147">
        <f ca="1">VLOOKUP(Q2,Aux!$M:$AZ,10,0)</f>
        <v>1</v>
      </c>
      <c r="S3" s="147">
        <f t="shared" ref="S3" ca="1" si="16">IF(OR(Q3="",R3=""),"",IF(Q3&gt;R3,1,IF(Q3=R3,"x",2)))</f>
        <v>1</v>
      </c>
      <c r="T3" s="147">
        <f ca="1">VLOOKUP(T2,Aux!$M:$AZ,9,0)</f>
        <v>3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0</v>
      </c>
      <c r="X3" s="147">
        <f ca="1">VLOOKUP(W2,Aux!$M:$AZ,10,0)</f>
        <v>0</v>
      </c>
      <c r="Y3" s="147" t="str">
        <f t="shared" ref="Y3" ca="1" si="18">IF(OR(W3="",X3=""),"",IF(W3&gt;X3,1,IF(W3=X3,"x",2)))</f>
        <v>x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0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1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5</v>
      </c>
      <c r="AN3" s="147">
        <f t="shared" ref="AN3" ca="1" si="23">IF(OR(AL3="",AM3=""),"",IF(AL3&gt;AM3,1,IF(AL3=AM3,"x",2)))</f>
        <v>2</v>
      </c>
      <c r="AO3" s="147">
        <f ca="1">VLOOKUP(AO2,Aux!$M:$AZ,9,0)</f>
        <v>4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4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0</v>
      </c>
      <c r="AV3" s="147">
        <f ca="1">VLOOKUP(AU2,Aux!$M:$AZ,10,0)</f>
        <v>2</v>
      </c>
      <c r="AW3" s="147">
        <f t="shared" ref="AW3" ca="1" si="26">IF(OR(AU3="",AV3=""),"",IF(AU3&gt;AV3,1,IF(AU3=AV3,"x",2)))</f>
        <v>2</v>
      </c>
      <c r="AX3" s="147">
        <f ca="1">VLOOKUP(AX2,Aux!$M:$AZ,9,0)</f>
        <v>0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2</v>
      </c>
      <c r="BI3" s="147">
        <f t="shared" ref="BI3" ca="1" si="30">IF(OR(BG3="",BH3=""),"",IF(BG3&gt;BH3,1,IF(BG3=BH3,"x",2)))</f>
        <v>2</v>
      </c>
      <c r="BJ3" s="147">
        <f ca="1">VLOOKUP(BJ2,Aux!$M:$AZ,9,0)</f>
        <v>2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2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2</v>
      </c>
      <c r="BR3" s="147">
        <f t="shared" ref="BR3" ca="1" si="33">IF(OR(BP3="",BQ3=""),"",IF(BP3&gt;BQ3,1,IF(BP3=BQ3,"x",2)))</f>
        <v>2</v>
      </c>
      <c r="BS3" s="147">
        <f ca="1">VLOOKUP(BS2,Aux!$M:$AZ,9,0)</f>
        <v>1</v>
      </c>
      <c r="BT3" s="147">
        <f ca="1">VLOOKUP(BS2,Aux!$M:$AZ,10,0)</f>
        <v>1</v>
      </c>
      <c r="BU3" s="147" t="str">
        <f t="shared" ref="BU3" ca="1" si="34">IF(OR(BS3="",BT3=""),"",IF(BS3&gt;BT3,1,IF(BS3=BT3,"x",2)))</f>
        <v>x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4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1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1</v>
      </c>
      <c r="CS3" s="147" t="str">
        <f t="shared" ref="CS3" ca="1" si="42">IF(OR(CQ3="",CR3=""),"",IF(CQ3&gt;CR3,1,IF(CQ3=CR3,"x",2)))</f>
        <v>x</v>
      </c>
      <c r="CT3" s="147">
        <f ca="1">VLOOKUP(CT2,Aux!$M:$AZ,9,0)</f>
        <v>5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0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0</v>
      </c>
      <c r="DP3" s="147">
        <f ca="1">VLOOKUP(DO2,Aux!$M:$AZ,10,0)</f>
        <v>1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3</v>
      </c>
      <c r="EB3" s="147">
        <f ca="1">VLOOKUP(EA2,Aux!$M:$AZ,10,0)</f>
        <v>0</v>
      </c>
      <c r="EC3" s="147">
        <f t="shared" ref="EC3" ca="1" si="54">IF(OR(EA3="",EB3=""),"",IF(EA3&gt;EB3,1,IF(EA3=EB3,"x",2)))</f>
        <v>1</v>
      </c>
      <c r="ED3" s="147">
        <f ca="1">VLOOKUP(ED2,Aux!$M:$AZ,9,0)</f>
        <v>2</v>
      </c>
      <c r="EE3" s="147">
        <f ca="1">VLOOKUP(ED2,Aux!$M:$AZ,10,0)</f>
        <v>2</v>
      </c>
      <c r="EF3" s="147" t="str">
        <f t="shared" ref="EF3" ca="1" si="55">IF(OR(ED3="",EE3=""),"",IF(ED3&gt;EE3,1,IF(ED3=EE3,"x",2)))</f>
        <v>x</v>
      </c>
      <c r="EG3" s="147">
        <f ca="1">VLOOKUP(EG2,Aux!$M:$AZ,9,0)</f>
        <v>1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2</v>
      </c>
      <c r="EK3" s="147">
        <f ca="1">VLOOKUP(EJ2,Aux!$M:$AZ,10,0)</f>
        <v>2</v>
      </c>
      <c r="EL3" s="147" t="str">
        <f t="shared" ref="EL3" ca="1" si="57">IF(OR(EJ3="",EK3=""),"",IF(EJ3&gt;EK3,1,IF(EJ3=EK3,"x",2)))</f>
        <v>x</v>
      </c>
      <c r="EM3" s="147">
        <f ca="1">VLOOKUP(EM2,Aux!$M:$AZ,9,0)</f>
        <v>2</v>
      </c>
      <c r="EN3" s="147">
        <f ca="1">VLOOKUP(EM2,Aux!$M:$AZ,10,0)</f>
        <v>0</v>
      </c>
      <c r="EO3" s="147">
        <f t="shared" ref="EO3" ca="1" si="58">IF(OR(EM3="",EN3=""),"",IF(EM3&gt;EN3,1,IF(EM3=EN3,"x",2)))</f>
        <v>1</v>
      </c>
      <c r="EP3" s="147">
        <f ca="1">VLOOKUP(EP2,Aux!$M:$AZ,9,0)</f>
        <v>1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Boca Juniors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Atlético de Madrid</v>
      </c>
      <c r="FR3" s="147" t="str" cm="1">
        <f t="array" aca="1" ref="FR3" ca="1">INDIRECT(FR1&amp;"!p10")</f>
        <v>Inter de Milán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Atlético de Madrid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0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0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1</v>
      </c>
      <c r="GF3" s="147">
        <f t="shared" ref="GF3" ca="1" si="62">IF(OR(GD3="",GE3=""),"",IF(GD3&gt;GE3,1,IF(GD3=GE3,"x",2)))</f>
        <v>1</v>
      </c>
      <c r="GG3" s="147">
        <f ca="1">VLOOKUP(GG2,Aux!$M:$AZ,9,0)</f>
        <v>4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4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1</v>
      </c>
      <c r="GR3" s="147">
        <f t="shared" ref="GR3" ca="1" si="66">IF(OR(GP3="",GQ3=""),"",IF(GP3&gt;GQ3,1,IF(GP3=GQ3,"x",2)))</f>
        <v>1</v>
      </c>
      <c r="GS3" s="147">
        <f ca="1">VLOOKUP(GS2,Aux!$M:$AZ,9,0)</f>
        <v>3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1</v>
      </c>
      <c r="GX3" s="147" t="str">
        <f t="shared" ref="GX3" ca="1" si="68">IF(OR(GV3="",GW3=""),"",IF(GV3&gt;GW3,1,IF(GV3=GW3,"x",2)))</f>
        <v>x</v>
      </c>
      <c r="GY3" s="147">
        <f ca="1">VLOOKUP(GY2,Aux!$M:$AZ,9,0)</f>
        <v>2</v>
      </c>
      <c r="GZ3" s="147">
        <f ca="1">VLOOKUP(GY2,Aux!$M:$AZ,10,0)</f>
        <v>1</v>
      </c>
      <c r="HA3" s="147">
        <f t="shared" ref="HA3" ca="1" si="69">IF(OR(GY3="",GZ3=""),"",IF(GY3&gt;GZ3,1,IF(GY3=GZ3,"x",2)))</f>
        <v>1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2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1</v>
      </c>
      <c r="HJ3" s="147" t="str">
        <f t="shared" ref="HJ3" ca="1" si="72">IF(OR(HH3="",HI3=""),"",IF(HH3&gt;HI3,1,IF(HH3=HI3,"x",2)))</f>
        <v>x</v>
      </c>
      <c r="HK3" s="147">
        <f ca="1">VLOOKUP(HK2,Aux!$M:$AZ,9,0)</f>
        <v>3</v>
      </c>
      <c r="HL3" s="147">
        <f ca="1">VLOOKUP(HK2,Aux!$M:$AZ,10,0)</f>
        <v>1</v>
      </c>
      <c r="HM3" s="147">
        <f t="shared" ref="HM3" ca="1" si="73">IF(OR(HK3="",HL3=""),"",IF(HK3&gt;HL3,1,IF(HK3=HL3,"x",2)))</f>
        <v>1</v>
      </c>
      <c r="HN3" s="147">
        <f ca="1">VLOOKUP(HN2,Aux!$M:$AZ,9,0)</f>
        <v>0</v>
      </c>
      <c r="HO3" s="147">
        <f ca="1">VLOOKUP(HN2,Aux!$M:$AZ,10,0)</f>
        <v>2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4" t="s">
        <v>134</v>
      </c>
    </row>
    <row r="29" spans="3:38" ht="14.25" customHeight="1" thickBot="1" x14ac:dyDescent="0.3">
      <c r="V29" s="295"/>
    </row>
    <row r="30" spans="3:38" x14ac:dyDescent="0.25">
      <c r="V30" s="296" t="s">
        <v>135</v>
      </c>
      <c r="W30" s="48"/>
    </row>
    <row r="31" spans="3:38" ht="15.75" thickBot="1" x14ac:dyDescent="0.3">
      <c r="V31" s="297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00000000-0004-0000-1200-000000000000}"/>
    <hyperlink ref="V30" r:id="rId2" display="Aprendiz de Excel" xr:uid="{00000000-0004-0000-1200-000001000000}"/>
    <hyperlink ref="V28" r:id="rId3" display="Aprendiz de Excel" xr:uid="{00000000-0004-0000-1200-000002000000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7" t="s">
        <v>318</v>
      </c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80"/>
      <c r="AX5" s="134"/>
      <c r="AY5" s="339" t="s">
        <v>118</v>
      </c>
      <c r="AZ5" s="340"/>
      <c r="BA5" s="340"/>
      <c r="BB5" s="340"/>
      <c r="BC5" s="340"/>
      <c r="BD5" s="340"/>
      <c r="BE5" s="340"/>
      <c r="BF5" s="340"/>
      <c r="BG5" s="341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8" t="str">
        <f>"Grupo "&amp;VLOOKUP(I2,Aux!$M:$AZ,8,0)</f>
        <v>Grupo A</v>
      </c>
      <c r="E6" s="329"/>
      <c r="F6" s="329"/>
      <c r="G6" s="329"/>
      <c r="H6" s="329"/>
      <c r="I6" s="329"/>
      <c r="J6" s="329"/>
      <c r="K6" s="329"/>
      <c r="L6" s="329"/>
      <c r="M6" s="329"/>
      <c r="N6" s="330"/>
      <c r="O6" s="328" t="str">
        <f>"Grupo "&amp;VLOOKUP(T2,Aux!$M:$AZ,8,0)</f>
        <v>Grupo C</v>
      </c>
      <c r="P6" s="329"/>
      <c r="Q6" s="329"/>
      <c r="R6" s="329"/>
      <c r="S6" s="329"/>
      <c r="T6" s="329"/>
      <c r="U6" s="329"/>
      <c r="V6" s="329"/>
      <c r="W6" s="329"/>
      <c r="X6" s="329"/>
      <c r="Y6" s="330"/>
      <c r="Z6" s="328" t="str">
        <f>"Grupo "&amp;VLOOKUP(AE2,Aux!$M:$AZ,8,0)</f>
        <v>Grupo B</v>
      </c>
      <c r="AA6" s="329"/>
      <c r="AB6" s="329"/>
      <c r="AC6" s="329"/>
      <c r="AD6" s="329"/>
      <c r="AE6" s="329"/>
      <c r="AF6" s="329"/>
      <c r="AG6" s="329"/>
      <c r="AH6" s="329"/>
      <c r="AI6" s="329"/>
      <c r="AJ6" s="330"/>
      <c r="AK6" s="328" t="str">
        <f>"Grupo "&amp;VLOOKUP(AP2,Aux!$M:$AZ,8,0)</f>
        <v>Grupo A</v>
      </c>
      <c r="AL6" s="329"/>
      <c r="AM6" s="329"/>
      <c r="AN6" s="329"/>
      <c r="AO6" s="329"/>
      <c r="AP6" s="329"/>
      <c r="AQ6" s="329"/>
      <c r="AR6" s="329"/>
      <c r="AS6" s="329"/>
      <c r="AT6" s="329"/>
      <c r="AU6" s="330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7"/>
      <c r="E7" s="335" t="e" vm="5">
        <f>IFERROR(VLOOKUP(F7,Aux!$A:$X,8,0),"")</f>
        <v>#VALUE!</v>
      </c>
      <c r="F7" s="335" t="str">
        <f>VLOOKUP(I2,Aux!$M:$AZ,5,0)</f>
        <v>Al-Ahly</v>
      </c>
      <c r="G7" s="335" t="e" vm="6">
        <f>IFERROR(VLOOKUP(F7,Aux!$A:$C,3,0),"")</f>
        <v>#VALUE!</v>
      </c>
      <c r="H7" s="238"/>
      <c r="I7" s="237">
        <f>VLOOKUP(I2,Aux!$M:$AZ,3,0)</f>
        <v>45822.833333333336</v>
      </c>
      <c r="J7" s="333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4"/>
      <c r="O7" s="337"/>
      <c r="P7" s="335" t="e" vm="18">
        <f>IFERROR(VLOOKUP(Q7,Aux!$A:$X,8,0),"")</f>
        <v>#VALUE!</v>
      </c>
      <c r="Q7" s="335" t="str">
        <f>VLOOKUP(T2,Aux!$M:$AZ,5,0)</f>
        <v>Bayern Múnich</v>
      </c>
      <c r="R7" s="335" t="e" vm="19">
        <f>IFERROR(VLOOKUP(Q7,Aux!$A:$C,3,0),"")</f>
        <v>#VALUE!</v>
      </c>
      <c r="S7" s="238"/>
      <c r="T7" s="237">
        <f>VLOOKUP(T2,Aux!$M:$AZ,3,0)</f>
        <v>45823.5</v>
      </c>
      <c r="U7" s="333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4"/>
      <c r="Z7" s="337"/>
      <c r="AA7" s="335" t="e" vm="12">
        <f>IFERROR(VLOOKUP(AB7,Aux!$A:$X,8,0),"")</f>
        <v>#VALUE!</v>
      </c>
      <c r="AB7" s="335" t="str">
        <f>VLOOKUP(AE2,Aux!$M:$AZ,5,0)</f>
        <v>Paris Saint-Germain</v>
      </c>
      <c r="AC7" s="335" t="e" vm="13">
        <f>IFERROR(VLOOKUP(AB7,Aux!$A:$C,3,0),"")</f>
        <v>#VALUE!</v>
      </c>
      <c r="AD7" s="238"/>
      <c r="AE7" s="237">
        <f>VLOOKUP(AE2,Aux!$M:$AZ,3,0)</f>
        <v>45823.5</v>
      </c>
      <c r="AF7" s="333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4"/>
      <c r="AK7" s="337"/>
      <c r="AL7" s="335" t="e" vm="9">
        <f>IFERROR(VLOOKUP(AM7,Aux!$A:$X,8,0),"")</f>
        <v>#VALUE!</v>
      </c>
      <c r="AM7" s="335" t="str">
        <f>VLOOKUP(AP2,Aux!$M:$AZ,5,0)</f>
        <v>Palmeiras</v>
      </c>
      <c r="AN7" s="335" t="e" vm="10">
        <f>IFERROR(VLOOKUP(AM7,Aux!$A:$C,3,0),"")</f>
        <v>#VALUE!</v>
      </c>
      <c r="AO7" s="238"/>
      <c r="AP7" s="237">
        <f>VLOOKUP(AP2,Aux!$M:$AZ,3,0)</f>
        <v>45823.75</v>
      </c>
      <c r="AQ7" s="333"/>
      <c r="AR7" s="331" t="e" vm="8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4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8"/>
      <c r="E8" s="336"/>
      <c r="F8" s="336"/>
      <c r="G8" s="336"/>
      <c r="H8" s="239"/>
      <c r="I8" s="236">
        <f>+I7</f>
        <v>45822.833333333336</v>
      </c>
      <c r="J8" s="333"/>
      <c r="K8" s="331"/>
      <c r="L8" s="331"/>
      <c r="M8" s="331"/>
      <c r="N8" s="334"/>
      <c r="O8" s="338"/>
      <c r="P8" s="336"/>
      <c r="Q8" s="336"/>
      <c r="R8" s="336"/>
      <c r="S8" s="239"/>
      <c r="T8" s="236">
        <f>+T7</f>
        <v>45823.5</v>
      </c>
      <c r="U8" s="333"/>
      <c r="V8" s="331"/>
      <c r="W8" s="331"/>
      <c r="X8" s="331"/>
      <c r="Y8" s="334"/>
      <c r="Z8" s="338"/>
      <c r="AA8" s="336"/>
      <c r="AB8" s="336"/>
      <c r="AC8" s="336"/>
      <c r="AD8" s="239"/>
      <c r="AE8" s="236">
        <f>+AE7</f>
        <v>45823.5</v>
      </c>
      <c r="AF8" s="333"/>
      <c r="AG8" s="331"/>
      <c r="AH8" s="331"/>
      <c r="AI8" s="331"/>
      <c r="AJ8" s="334"/>
      <c r="AK8" s="338"/>
      <c r="AL8" s="336"/>
      <c r="AM8" s="336"/>
      <c r="AN8" s="336"/>
      <c r="AO8" s="239"/>
      <c r="AP8" s="236">
        <f>+AP7</f>
        <v>45823.75</v>
      </c>
      <c r="AQ8" s="333"/>
      <c r="AR8" s="331"/>
      <c r="AS8" s="331"/>
      <c r="AT8" s="331"/>
      <c r="AU8" s="334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2">
        <f ca="1">VLOOKUP(I2,Aux!$M:$AZ,9,0)</f>
        <v>0</v>
      </c>
      <c r="E9" s="332"/>
      <c r="F9" s="332"/>
      <c r="G9" s="332"/>
      <c r="H9" s="332"/>
      <c r="I9" s="232">
        <f ca="1">+IF(D9="","",IF(D9&gt;J9,1,IF(D9=J9,"X",2)))</f>
        <v>2</v>
      </c>
      <c r="J9" s="332">
        <f ca="1">VLOOKUP(I2,Aux!$M:$AZ,10,0)</f>
        <v>1</v>
      </c>
      <c r="K9" s="332"/>
      <c r="L9" s="332"/>
      <c r="M9" s="332"/>
      <c r="N9" s="332"/>
      <c r="O9" s="332">
        <f ca="1">VLOOKUP(T2,Aux!$M:$AZ,9,0)</f>
        <v>6</v>
      </c>
      <c r="P9" s="332"/>
      <c r="Q9" s="332"/>
      <c r="R9" s="332"/>
      <c r="S9" s="332"/>
      <c r="T9" s="232">
        <f ca="1">+IF(O9="","",IF(O9&gt;U9,1,IF(O9=U9,"X",2)))</f>
        <v>1</v>
      </c>
      <c r="U9" s="332">
        <f ca="1">VLOOKUP(T2,Aux!$M:$AZ,10,0)</f>
        <v>0</v>
      </c>
      <c r="V9" s="332"/>
      <c r="W9" s="332"/>
      <c r="X9" s="332"/>
      <c r="Y9" s="332"/>
      <c r="Z9" s="332">
        <f ca="1">VLOOKUP(AE2,Aux!$M:$AZ,9,0)</f>
        <v>1</v>
      </c>
      <c r="AA9" s="332"/>
      <c r="AB9" s="332"/>
      <c r="AC9" s="332"/>
      <c r="AD9" s="332"/>
      <c r="AE9" s="232" t="str">
        <f ca="1">+IF(Z9="","",IF(Z9&gt;AF9,1,IF(Z9=AF9,"X",2)))</f>
        <v>X</v>
      </c>
      <c r="AF9" s="332">
        <f ca="1">VLOOKUP(AE2,Aux!$M:$AZ,10,0)</f>
        <v>1</v>
      </c>
      <c r="AG9" s="332"/>
      <c r="AH9" s="332"/>
      <c r="AI9" s="332"/>
      <c r="AJ9" s="332"/>
      <c r="AK9" s="332">
        <f ca="1">VLOOKUP(AP2,Aux!$M:$AZ,9,0)</f>
        <v>1</v>
      </c>
      <c r="AL9" s="332"/>
      <c r="AM9" s="332"/>
      <c r="AN9" s="332"/>
      <c r="AO9" s="332"/>
      <c r="AP9" s="232" t="str">
        <f ca="1">+IF(AK9="","",IF(AK9&gt;AQ9,1,IF(AK9=AQ9,"X",2)))</f>
        <v>X</v>
      </c>
      <c r="AQ9" s="332">
        <f ca="1">VLOOKUP(AP2,Aux!$M:$AZ,10,0)</f>
        <v>1</v>
      </c>
      <c r="AR9" s="332"/>
      <c r="AS9" s="332"/>
      <c r="AT9" s="332"/>
      <c r="AU9" s="332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4" t="str">
        <f>IF($C11="","",INDEX(TotalApuestas!$A$1:$GL$50007,MATCH(Seguimiento!$C11,TotalApuestas!$B$1:$B$50007,0),MATCH(Seguimiento!I$2,Resultado!$2:$2,0)))</f>
        <v/>
      </c>
      <c r="E11" s="325"/>
      <c r="F11" s="325"/>
      <c r="G11" s="325"/>
      <c r="H11" s="325"/>
      <c r="I11" s="256" t="str">
        <f t="shared" ref="I11:I25" si="0">+IF(D11="","",IF(D11&gt;J11,1,IF(D11=J11,"X",2)))</f>
        <v/>
      </c>
      <c r="J11" s="325" t="str" cm="1">
        <f t="array" ref="J11">IF($C11="","",INDEX(TotalApuestas!$A$1:$GL$50007,MATCH(Seguimiento!$C11,TotalApuestas!$B$1:$B$50007,0),MATCH(Seguimiento!I$2,Resultado!$2:$2,0)+1))</f>
        <v/>
      </c>
      <c r="K11" s="325"/>
      <c r="L11" s="325"/>
      <c r="M11" s="325"/>
      <c r="N11" s="326"/>
      <c r="O11" s="324" t="str">
        <f>IF($C11="","",INDEX(TotalApuestas!$A$1:$GL$50007,MATCH(Seguimiento!$C11,TotalApuestas!$B$1:$B$50007,0),MATCH(Seguimiento!T$2,Resultado!$2:$2,0)))</f>
        <v/>
      </c>
      <c r="P11" s="325"/>
      <c r="Q11" s="325"/>
      <c r="R11" s="325"/>
      <c r="S11" s="325"/>
      <c r="T11" s="256" t="str">
        <f t="shared" ref="T11:T25" si="1">+IF(O11="","",IF(O11&gt;U11,1,IF(O11=U11,"X",2)))</f>
        <v/>
      </c>
      <c r="U11" s="325" t="str" cm="1">
        <f t="array" ref="U11">IF($C11="","",INDEX(TotalApuestas!$A$1:$GL$50007,MATCH(Seguimiento!$C11,TotalApuestas!$B$1:$B$50007,0),MATCH(Seguimiento!T$2,Resultado!$2:$2,0)+1))</f>
        <v/>
      </c>
      <c r="V11" s="325"/>
      <c r="W11" s="325"/>
      <c r="X11" s="325"/>
      <c r="Y11" s="326"/>
      <c r="Z11" s="324" t="str">
        <f>IF($C11="","",INDEX(TotalApuestas!$A$1:$GL$50007,MATCH(Seguimiento!$C11,TotalApuestas!$B$1:$B$50007,0),MATCH(Seguimiento!AE$2,Resultado!$2:$2,0)))</f>
        <v/>
      </c>
      <c r="AA11" s="325"/>
      <c r="AB11" s="325"/>
      <c r="AC11" s="325"/>
      <c r="AD11" s="325"/>
      <c r="AE11" s="256" t="str">
        <f t="shared" ref="AE11:AE25" si="2">+IF(Z11="","",IF(Z11&gt;AF11,1,IF(Z11=AF11,"X",2)))</f>
        <v/>
      </c>
      <c r="AF11" s="325" t="str" cm="1">
        <f t="array" ref="AF11">IF($C11="","",INDEX(TotalApuestas!$A$1:$GL$50007,MATCH(Seguimiento!$C11,TotalApuestas!$B$1:$B$50007,0),MATCH(Seguimiento!AE$2,Resultado!$2:$2,0)+1))</f>
        <v/>
      </c>
      <c r="AG11" s="325"/>
      <c r="AH11" s="325"/>
      <c r="AI11" s="325"/>
      <c r="AJ11" s="326"/>
      <c r="AK11" s="324" t="str">
        <f>IF($C11="","",INDEX(TotalApuestas!$A$1:$GL$50007,MATCH(Seguimiento!$C11,TotalApuestas!$B$1:$B$50007,0),MATCH(Seguimiento!AP$2,Resultado!$2:$2,0)))</f>
        <v/>
      </c>
      <c r="AL11" s="325"/>
      <c r="AM11" s="325"/>
      <c r="AN11" s="325"/>
      <c r="AO11" s="325"/>
      <c r="AP11" s="256" t="str">
        <f t="shared" ref="AP11:AP25" si="3">+IF(AK11="","",IF(AK11&gt;AQ11,1,IF(AK11=AQ11,"X",2)))</f>
        <v/>
      </c>
      <c r="AQ11" s="324" t="str" cm="1">
        <f t="array" ref="AQ11">IF($C11="","",INDEX(TotalApuestas!$A$1:$GL$50007,MATCH(Seguimiento!$C11,TotalApuestas!$B$1:$B$50007,0),MATCH(Seguimiento!AP$2,Resultado!$2:$2,0)+1))</f>
        <v/>
      </c>
      <c r="AR11" s="325"/>
      <c r="AS11" s="325"/>
      <c r="AT11" s="325"/>
      <c r="AU11" s="326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1" t="str">
        <f>IF($C27="","",INDEX(TotalApuestas!$A$1:$GL$50007,MATCH(Seguimiento!$C27,TotalApuestas!$B$1:$B$50007,0),MATCH(Seguimiento!I$2,Resultado!$2:$2,0)))</f>
        <v/>
      </c>
      <c r="E27" s="322"/>
      <c r="F27" s="322"/>
      <c r="G27" s="322"/>
      <c r="H27" s="322"/>
      <c r="I27" s="258" t="str">
        <f t="shared" si="8"/>
        <v/>
      </c>
      <c r="J27" s="322" t="str" cm="1">
        <f t="array" ref="J27">IF($C27="","",INDEX(TotalApuestas!$A$1:$GL$50007,MATCH(Seguimiento!$C27,TotalApuestas!$B$1:$B$50007,0),MATCH(Seguimiento!I$2,Resultado!$2:$2,0)+1))</f>
        <v/>
      </c>
      <c r="K27" s="322"/>
      <c r="L27" s="322"/>
      <c r="M27" s="322"/>
      <c r="N27" s="323"/>
      <c r="O27" s="321" t="str">
        <f>IF($C27="","",INDEX(TotalApuestas!$A$1:$GL$50007,MATCH(Seguimiento!$C27,TotalApuestas!$B$1:$B$50007,0),MATCH(Seguimiento!T$2,Resultado!$2:$2,0)))</f>
        <v/>
      </c>
      <c r="P27" s="322"/>
      <c r="Q27" s="322"/>
      <c r="R27" s="322"/>
      <c r="S27" s="322"/>
      <c r="T27" s="258" t="str">
        <f t="shared" si="9"/>
        <v/>
      </c>
      <c r="U27" s="322" t="str" cm="1">
        <f t="array" ref="U27">IF($C27="","",INDEX(TotalApuestas!$A$1:$GL$50007,MATCH(Seguimiento!$C27,TotalApuestas!$B$1:$B$50007,0),MATCH(Seguimiento!T$2,Resultado!$2:$2,0)+1))</f>
        <v/>
      </c>
      <c r="V27" s="322"/>
      <c r="W27" s="322"/>
      <c r="X27" s="322"/>
      <c r="Y27" s="323"/>
      <c r="Z27" s="321" t="str">
        <f>IF($C27="","",INDEX(TotalApuestas!$A$1:$GL$50007,MATCH(Seguimiento!$C27,TotalApuestas!$B$1:$B$50007,0),MATCH(Seguimiento!AE$2,Resultado!$2:$2,0)))</f>
        <v/>
      </c>
      <c r="AA27" s="322"/>
      <c r="AB27" s="322"/>
      <c r="AC27" s="322"/>
      <c r="AD27" s="322"/>
      <c r="AE27" s="258" t="str">
        <f t="shared" si="10"/>
        <v/>
      </c>
      <c r="AF27" s="322" t="str" cm="1">
        <f t="array" ref="AF27">IF($C27="","",INDEX(TotalApuestas!$A$1:$GL$50007,MATCH(Seguimiento!$C27,TotalApuestas!$B$1:$B$50007,0),MATCH(Seguimiento!AE$2,Resultado!$2:$2,0)+1))</f>
        <v/>
      </c>
      <c r="AG27" s="322"/>
      <c r="AH27" s="322"/>
      <c r="AI27" s="322"/>
      <c r="AJ27" s="323"/>
      <c r="AK27" s="321" t="str">
        <f>IF($C27="","",INDEX(TotalApuestas!$A$1:$GL$50007,MATCH(Seguimiento!$C27,TotalApuestas!$B$1:$B$50007,0),MATCH(Seguimiento!AP$2,Resultado!$2:$2,0)))</f>
        <v/>
      </c>
      <c r="AL27" s="322"/>
      <c r="AM27" s="322"/>
      <c r="AN27" s="322"/>
      <c r="AO27" s="322"/>
      <c r="AP27" s="258" t="str">
        <f t="shared" si="11"/>
        <v/>
      </c>
      <c r="AQ27" s="321" t="str" cm="1">
        <f t="array" ref="AQ27">IF($C27="","",INDEX(TotalApuestas!$A$1:$GL$50007,MATCH(Seguimiento!$C27,TotalApuestas!$B$1:$B$50007,0),MATCH(Seguimiento!AP$2,Resultado!$2:$2,0)+1))</f>
        <v/>
      </c>
      <c r="AR27" s="322"/>
      <c r="AS27" s="322"/>
      <c r="AT27" s="322"/>
      <c r="AU27" s="323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4" t="s">
        <v>134</v>
      </c>
    </row>
    <row r="32" spans="2:63" ht="20.100000000000001" customHeight="1" thickBot="1" x14ac:dyDescent="0.3">
      <c r="AW32" s="295"/>
    </row>
    <row r="33" spans="49:49" ht="20.100000000000001" customHeight="1" x14ac:dyDescent="0.25">
      <c r="AW33" s="296" t="s">
        <v>135</v>
      </c>
    </row>
    <row r="34" spans="49:49" ht="20.100000000000001" customHeight="1" thickBot="1" x14ac:dyDescent="0.3">
      <c r="AW34" s="297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00000000-0002-0000-1300-000000000000}">
      <formula1>$BJ$2:$BJ$7</formula1>
    </dataValidation>
  </dataValidations>
  <hyperlinks>
    <hyperlink ref="AW33:AW34" r:id="rId1" display="Vídeo YouTube" xr:uid="{00000000-0004-0000-1300-000000000000}"/>
    <hyperlink ref="AW33" r:id="rId2" display="Aprendiz de Excel" xr:uid="{00000000-0004-0000-1300-000001000000}"/>
    <hyperlink ref="AW31" r:id="rId3" display="Aprendiz de Excel" xr:uid="{00000000-0004-0000-1300-000002000000}"/>
  </hyperlinks>
  <pageMargins left="0.7" right="0.7" top="0.75" bottom="0.75" header="0.3" footer="0.3"/>
  <pageSetup paperSize="9" orientation="portrait" r:id="rId4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2025-06-14T23:59:52Z</dcterms:modified>
</cp:coreProperties>
</file>