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F78E95B0-CD0C-41FF-9A28-4DAC779BBEF8}" xr6:coauthVersionLast="47" xr6:coauthVersionMax="47" xr10:uidLastSave="{00000000-0000-0000-0000-000000000000}"/>
  <bookViews>
    <workbookView xWindow="-120" yWindow="-120" windowWidth="29040" windowHeight="15720" tabRatio="721" activeTab="15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9" i="1"/>
  <c r="V65" i="1"/>
  <c r="V53" i="1"/>
  <c r="V54" i="1"/>
  <c r="V51" i="1"/>
  <c r="V2" i="1"/>
  <c r="V60" i="1"/>
  <c r="V55" i="1"/>
  <c r="V63" i="1"/>
  <c r="V57" i="1"/>
  <c r="V62" i="1"/>
  <c r="V52" i="1"/>
  <c r="V64" i="1"/>
  <c r="V58" i="1"/>
  <c r="V61" i="1"/>
  <c r="V56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1" i="1"/>
  <c r="U53" i="1"/>
  <c r="U56" i="1"/>
  <c r="U58" i="1"/>
  <c r="U55" i="1"/>
  <c r="U57" i="1"/>
  <c r="U2" i="1"/>
  <c r="U63" i="1"/>
  <c r="U54" i="1"/>
  <c r="U52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0" i="1"/>
  <c r="U64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13" i="1"/>
  <c r="V20" i="1"/>
  <c r="U7" i="1"/>
  <c r="V49" i="1"/>
  <c r="U19" i="1"/>
  <c r="U3" i="1"/>
  <c r="V34" i="1"/>
  <c r="U44" i="1"/>
  <c r="V3" i="1"/>
  <c r="U9" i="1"/>
  <c r="U35" i="1"/>
  <c r="U49" i="1"/>
  <c r="V32" i="1"/>
  <c r="U42" i="1"/>
  <c r="V12" i="1"/>
  <c r="V18" i="1"/>
  <c r="U5" i="1"/>
  <c r="U29" i="1"/>
  <c r="V41" i="1"/>
  <c r="V29" i="1"/>
  <c r="V16" i="1"/>
  <c r="U18" i="1"/>
  <c r="V46" i="1"/>
  <c r="U33" i="1"/>
  <c r="V31" i="1"/>
  <c r="U36" i="1"/>
  <c r="V9" i="1"/>
  <c r="U8" i="1"/>
  <c r="U20" i="1"/>
  <c r="U45" i="1"/>
  <c r="V47" i="1"/>
  <c r="U16" i="1"/>
  <c r="U27" i="1"/>
  <c r="V44" i="1"/>
  <c r="U12" i="1"/>
  <c r="U46" i="1"/>
  <c r="V6" i="1"/>
  <c r="U50" i="1"/>
  <c r="U6" i="1"/>
  <c r="V39" i="1"/>
  <c r="U47" i="1"/>
  <c r="U38" i="1"/>
  <c r="V27" i="1"/>
  <c r="V10" i="1"/>
  <c r="V7" i="1"/>
  <c r="V8" i="1"/>
  <c r="V50" i="1"/>
  <c r="U37" i="1"/>
  <c r="U40" i="1"/>
  <c r="U14" i="1"/>
  <c r="V43" i="1"/>
  <c r="U10" i="1"/>
  <c r="V5" i="1"/>
  <c r="V37" i="1"/>
  <c r="V35" i="1"/>
  <c r="U41" i="1"/>
  <c r="V13" i="1"/>
  <c r="V30" i="1"/>
  <c r="V4" i="1"/>
  <c r="U34" i="1"/>
  <c r="U15" i="1"/>
  <c r="U17" i="1"/>
  <c r="U28" i="1"/>
  <c r="U30" i="1"/>
  <c r="V33" i="1"/>
  <c r="V42" i="1"/>
  <c r="U48" i="1"/>
  <c r="U4" i="1"/>
  <c r="U31" i="1"/>
  <c r="V17" i="1"/>
  <c r="U39" i="1"/>
  <c r="V45" i="1"/>
  <c r="V48" i="1"/>
  <c r="U43" i="1"/>
  <c r="V14" i="1"/>
  <c r="V19" i="1"/>
  <c r="V40" i="1"/>
  <c r="V36" i="1"/>
  <c r="V15" i="1"/>
  <c r="U32" i="1"/>
  <c r="V38" i="1"/>
  <c r="V11" i="1"/>
  <c r="U11" i="1"/>
  <c r="V28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1" i="1"/>
  <c r="U22" i="1"/>
  <c r="U21" i="1"/>
  <c r="V22" i="1"/>
  <c r="U25" i="1"/>
  <c r="V26" i="1"/>
  <c r="V25" i="1"/>
  <c r="U26" i="1"/>
  <c r="V23" i="1"/>
  <c r="U24" i="1"/>
  <c r="U23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P31" i="63" a="1"/>
  <c r="EY3" i="38" a="1"/>
  <c r="H19" i="63" a="1"/>
  <c r="FG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FH3" i="38" a="1"/>
  <c r="H16" i="63" a="1"/>
  <c r="H31" i="63" a="1"/>
  <c r="P10" i="63" a="1"/>
  <c r="ES3" i="38" a="1"/>
  <c r="EU3" i="38" a="1"/>
  <c r="EX3" i="38" a="1"/>
  <c r="FB3" i="38" a="1"/>
  <c r="FE3" i="38" a="1"/>
  <c r="H10" i="63" a="1"/>
  <c r="FF3" i="38" a="1"/>
  <c r="P22" i="63" a="1"/>
  <c r="FC3" i="38" a="1"/>
  <c r="P25" i="63" a="1"/>
  <c r="P19" i="63" a="1"/>
  <c r="H22" i="63" a="1"/>
  <c r="ET3" i="38" a="1"/>
  <c r="P16" i="63" a="1"/>
  <c r="EW3" i="38" a="1"/>
  <c r="EZ3" i="38" a="1"/>
  <c r="H13" i="63" a="1"/>
  <c r="P28" i="63" a="1"/>
  <c r="H28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T3" i="38" a="1"/>
  <c r="FK3" i="38" a="1"/>
  <c r="FI3" i="38" a="1"/>
  <c r="FO3" i="38" a="1"/>
  <c r="FM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FD3" i="38" a="1"/>
  <c r="EV3" i="38" a="1"/>
  <c r="H25" i="63" a="1"/>
  <c r="P13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Q3" i="38" a="1"/>
  <c r="FN3" i="38" a="1"/>
  <c r="FQ3" i="38" l="1"/>
  <c r="FQ1" i="36" s="1"/>
  <c r="G10" i="65"/>
  <c r="I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V3" i="38" a="1"/>
  <c r="FW3" i="38" a="1"/>
  <c r="FS3" i="38" a="1"/>
  <c r="FW3" i="38" l="1"/>
  <c r="FW1" i="36" s="1"/>
  <c r="H17" i="66"/>
  <c r="P17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<sst xmlns="http://schemas.openxmlformats.org/spreadsheetml/2006/main" count="1379" uniqueCount="356">
  <si>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</si>
  <si>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</si>
  <si>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</si>
  <si>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</si>
  <si>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</si>
  <si>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</si>
  <si>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</si>
  <si>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</si>
  <si>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</si>
  <si>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</si>
  <si>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</si>
  <si>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</si>
  <si>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</si>
  <si>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</si>
  <si>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</si>
  <si>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</si>
  <si>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</si>
  <si>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</si>
  <si>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</si>
  <si>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</si>
  <si>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</si>
  <si>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</si>
  <si>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</si>
  <si>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</si>
  <si>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</si>
  <si>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</si>
  <si>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</si>
  <si>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</si>
  <si>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</si>
  <si>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</si>
  <si>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</si>
  <si>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</si>
  <si>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</si>
  <si>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</si>
  <si>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</si>
  <si>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</si>
  <si>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</si>
  <si>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</si>
  <si>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</si>
  <si>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</si>
  <si>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</si>
  <si>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</si>
  <si>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</si>
  <si>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</si>
  <si>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</si>
  <si>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</si>
  <si>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</si>
  <si>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</si>
  <si>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</si>
  <si>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</si>
  <si>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</si>
  <si>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</si>
  <si>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</si>
  <si>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</si>
  <si>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</si>
  <si>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</si>
  <si>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</si>
  <si>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</si>
  <si>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</si>
  <si>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</si>
  <si>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</si>
  <si>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</si>
  <si>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</si>
  <si>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</si>
  <si>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</si>
  <si>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</si>
  <si>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</si>
  <si>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</si>
  <si>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</si>
  <si>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</si>
  <si>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</si>
  <si>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</si>
  <si>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</si>
  <si>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</si>
  <si>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</si>
  <si>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</si>
  <si>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</si>
  <si>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</si>
  <si>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</si>
  <si>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</si>
  <si>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</si>
  <si>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</si>
  <si>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</si>
  <si>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</si>
  <si>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</si>
  <si>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</si>
  <si>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</si>
  <si>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</si>
  <si>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</si>
  <si>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</si>
  <si>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</si>
  <si>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</si>
  <si>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</si>
  <si>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</si>
  <si>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</si>
  <si>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</si>
  <si>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</si>
  <si>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</si>
  <si>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</si>
  <si>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</si>
  <si>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</si>
  <si>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</si>
  <si>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</si>
  <si>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</si>
  <si>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</si>
  <si>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</si>
  <si>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</si>
  <si>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</si>
  <si>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</si>
  <si>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</si>
  <si>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</si>
  <si>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</si>
  <si>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</si>
  <si>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</si>
  <si>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</si>
  <si>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</si>
  <si>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</si>
  <si>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</si>
  <si>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</si>
  <si>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</si>
  <si>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</si>
  <si>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</si>
  <si>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</si>
  <si>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</si>
  <si>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</si>
  <si>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</si>
  <si>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</si>
  <si>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</si>
  <si>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</si>
  <si>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</si>
  <si>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</si>
  <si>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</si>
  <si>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</si>
  <si>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</si>
  <si>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</si>
  <si>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</si>
  <si>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</si>
  <si>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</si>
  <si>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</si>
  <si>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</si>
  <si>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</si>
  <si>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</si>
  <si>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</si>
  <si>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</si>
  <si>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</si>
  <si>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</si>
  <si>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</si>
  <si>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</si>
  <si>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</si>
  <si>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</si>
  <si>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</si>
  <si>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</si>
  <si>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</si>
  <si>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</si>
  <si>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</si>
  <si>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</si>
  <si>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</si>
  <si>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</si>
  <si>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</si>
  <si>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</si>
  <si>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</si>
  <si>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</si>
  <si>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</si>
  <si>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</si>
  <si>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</si>
  <si>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</si>
  <si>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</si>
  <si>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</si>
  <si>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</si>
  <si>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</si>
  <si>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</si>
  <si>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</si>
  <si>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</si>
  <si>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</si>
  <si>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</si>
  <si>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</si>
  <si>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</si>
  <si>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</si>
  <si>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</si>
  <si>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</si>
  <si>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</si>
  <si>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</si>
  <si>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</si>
  <si>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</si>
  <si>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</si>
  <si>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</si>
  <si>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</si>
  <si>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</si>
  <si>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</si>
  <si>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</si>
  <si>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</si>
  <si>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</si>
  <si>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</si>
  <si>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</si>
  <si>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</si>
  <si>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</si>
  <si>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</si>
  <si>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</si>
  <si>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</si>
  <si>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</si>
  <si>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</si>
  <si>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</si>
  <si>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</si>
  <si>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</si>
  <si>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</si>
  <si>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</si>
  <si>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</si>
  <si>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</si>
  <si>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</si>
  <si>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</si>
  <si>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</si>
  <si>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</si>
  <si>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</si>
  <si>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</si>
  <si>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</si>
  <si>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</si>
  <si>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</si>
  <si>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</si>
  <si>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</si>
  <si>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</si>
  <si>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</si>
  <si>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</si>
  <si>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</si>
  <si>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</si>
  <si>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</si>
  <si>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</si>
  <si>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</si>
  <si>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</si>
  <si>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</si>
  <si>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</si>
  <si>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</si>
  <si>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</si>
  <si>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</si>
  <si>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</si>
  <si>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</si>
  <si>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</si>
  <si>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</si>
  <si>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</si>
  <si>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</si>
  <si>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</si>
  <si>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</si>
  <si>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</si>
  <si>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</si>
  <si>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</si>
  <si>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</si>
  <si>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</si>
  <si>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</si>
  <si>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</si>
  <si>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</si>
  <si>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</si>
  <si>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</si>
  <si>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</si>
  <si>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</si>
  <si>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</si>
  <si>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</si>
  <si>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</si>
  <si>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</si>
  <si>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</si>
  <si>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</si>
  <si>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</si>
  <si>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</si>
  <si>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</si>
  <si>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</si>
  <si>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</si>
  <si>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</si>
  <si>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</si>
  <si>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</si>
  <si>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</si>
  <si>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</si>
  <si>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</si>
  <si>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</si>
  <si>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</si>
  <si>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</si>
  <si>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</si>
  <si>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</si>
  <si>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</si>
  <si>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</si>
  <si>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</si>
  <si>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</si>
  <si>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</si>
  <si>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</si>
  <si>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</si>
  <si>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</si>
  <si>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</si>
  <si>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</si>
  <si>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</si>
  <si>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</si>
  <si>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</si>
  <si>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</si>
  <si>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</si>
  <si>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</si>
  <si>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</si>
  <si>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</si>
  <si>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</si>
  <si>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</si>
  <si>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</si>
  <si>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</si>
  <si>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</si>
  <si>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</si>
  <si>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</si>
  <si>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</si>
  <si>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</si>
  <si>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</si>
  <si>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</si>
  <si>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</si>
  <si>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</si>
  <si>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</si>
  <si>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</si>
  <si>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</si>
  <si>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</si>
  <si>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</si>
  <si>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</si>
  <si>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</si>
  <si>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</si>
  <si>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</si>
  <si>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</si>
  <si>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</si>
  <si>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</si>
  <si>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</si>
  <si>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</si>
  <si>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</si>
  <si>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</si>
  <si>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</si>
  <si>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</si>
  <si>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</si>
  <si>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</si>
  <si>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</si>
  <si>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</si>
  <si>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</si>
  <si>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</si>
  <si>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</si>
  <si>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</si>
  <si>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</si>
  <si>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</si>
  <si>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</si>
  <si>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</si>
  <si>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</si>
  <si>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</si>
  <si>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</si>
  <si>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</si>
  <si>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</si>
  <si>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</si>
  <si>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</si>
  <si>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</si>
  <si>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</si>
  <si>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</si>
  <si>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</si>
  <si>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</si>
  <si>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Leiner Zavarce</t>
  </si>
  <si>
    <t>leinerzavar4@hotmail.com</t>
  </si>
  <si>
    <t>Doue</t>
  </si>
  <si>
    <t>Mbappe</t>
  </si>
  <si>
    <t xml:space="preserve">Vinicius </t>
  </si>
  <si>
    <t>Donarumma</t>
  </si>
  <si>
    <t>alex-arnold</t>
  </si>
  <si>
    <t xml:space="preserve">auckland  city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</si>
</sst>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leinerzavar4@hot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zoomScaleNormal="100" workbookViewId="0">
      <selection activeCell="I40" sqref="I40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8" t="s">
        <v>347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9" t="s">
        <v>64</v>
      </c>
      <c r="H5" s="290"/>
      <c r="I5" s="290"/>
      <c r="J5" s="290"/>
      <c r="K5" s="290"/>
      <c r="L5" s="291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6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7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8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9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2" t="s">
        <v>348</v>
      </c>
      <c r="D28" s="293"/>
      <c r="E28" s="293"/>
      <c r="F28" s="293"/>
      <c r="G28" s="294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5" t="s">
        <v>349</v>
      </c>
      <c r="D30" s="293"/>
      <c r="E30" s="293"/>
      <c r="F30" s="293"/>
      <c r="G30" s="294"/>
    </row>
    <row r="31" spans="2:9" ht="15.75" thickBot="1" x14ac:dyDescent="0.3"/>
    <row r="32" spans="2:9" ht="15.75" thickBot="1" x14ac:dyDescent="0.3">
      <c r="B32" s="219" t="s">
        <v>90</v>
      </c>
      <c r="C32" s="286">
        <v>4122326689</v>
      </c>
      <c r="D32" s="287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351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354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350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84" t="s">
        <v>353</v>
      </c>
      <c r="F38" s="285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352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355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" r:id="rId4" xr:uid="{C857D935-4E90-41BF-8A13-5FEB83B2B656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0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2</v>
      </c>
      <c r="AC10" s="95">
        <f>AA10-AB10</f>
        <v>8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9</v>
      </c>
      <c r="AP10" s="141">
        <f>AN10-AO10</f>
        <v>-9</v>
      </c>
      <c r="AQ10" s="138">
        <v>0</v>
      </c>
      <c r="AR10" s="141">
        <f>+AW10+AV10+AU10</f>
        <v>-9.0000000000000002E-6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-9.0000000000000002E-6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-3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-4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5</v>
      </c>
      <c r="AP12" s="141">
        <f>AN12-AO12</f>
        <v>-1</v>
      </c>
      <c r="AQ12" s="138">
        <v>0</v>
      </c>
      <c r="AR12" s="141">
        <f>+AW12+AV12+AU12</f>
        <v>3.0002990399999998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2.9903999999999998E-4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4</v>
      </c>
      <c r="AP14" s="141">
        <f>AN14-AO14</f>
        <v>2</v>
      </c>
      <c r="AQ14" s="138">
        <v>0</v>
      </c>
      <c r="AR14" s="141">
        <f>+AW14+AV14+AU14</f>
        <v>6.0006020600000003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6.0205999999999996E-4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303.02999999999997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3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9</v>
      </c>
      <c r="AC16" s="95">
        <f>AA16-AB16</f>
        <v>-9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10</v>
      </c>
      <c r="AO16" s="29" cm="1">
        <f t="array" ref="AO16">SUM(($G$10:$G$23=$AH16)*($L$10:$L$23)+($O$10:$O$23=$AH16)*($J$10:$J$23))</f>
        <v>2</v>
      </c>
      <c r="AP16" s="141">
        <f>AN16-AO16</f>
        <v>8</v>
      </c>
      <c r="AQ16" s="138">
        <v>0</v>
      </c>
      <c r="AR16" s="141">
        <f>+AW16+AV16+AU16</f>
        <v>9.0009081000000002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9.080999999999999E-4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304.04000000000002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4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G3" sqref="G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1</v>
      </c>
      <c r="AP10" s="141">
        <f>AN10-AO10</f>
        <v>8</v>
      </c>
      <c r="AQ10" s="138">
        <v>0</v>
      </c>
      <c r="AR10" s="141">
        <f>+AW10+AV10+AU10</f>
        <v>9.0009080899999994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9.0808999999999996E-4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3</v>
      </c>
      <c r="AP12" s="141">
        <f>AN12-AO12</f>
        <v>2</v>
      </c>
      <c r="AQ12" s="138">
        <v>0</v>
      </c>
      <c r="AR12" s="141">
        <f>+AW12+AV12+AU12</f>
        <v>6.0006020500000004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6.0204999999999992E-4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3.0002980300000002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2.9802999999999996E-4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8</v>
      </c>
      <c r="AP16" s="141">
        <f>AN16-AO16</f>
        <v>-8</v>
      </c>
      <c r="AQ16" s="138">
        <v>0</v>
      </c>
      <c r="AR16" s="141">
        <f>+AW16+AV16+AU16</f>
        <v>-7.9999999999999996E-6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-7.9999999999999996E-6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3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T16" sqref="T1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6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2</v>
      </c>
      <c r="AC10" s="95">
        <f>AA10-AB10</f>
        <v>10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2</v>
      </c>
      <c r="AP10" s="141">
        <f>AN10-AO10</f>
        <v>10</v>
      </c>
      <c r="AQ10" s="138">
        <v>0</v>
      </c>
      <c r="AR10" s="141">
        <f>+AW10+AV10+AU10</f>
        <v>9.0009101200000003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9.1011999999999994E-4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306.06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9</v>
      </c>
      <c r="AB12" s="95">
        <f>VLOOKUP($T12,$AH$10:$AO$16,8,0)</f>
        <v>3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12</v>
      </c>
      <c r="AP12" s="141">
        <f>AN12-AO12</f>
        <v>-12</v>
      </c>
      <c r="AQ12" s="138">
        <v>0</v>
      </c>
      <c r="AR12" s="141">
        <f>+AW12+AV12+AU12</f>
        <v>-1.2E-5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-1.2E-5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-6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3.00029602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2.9601999999999997E-4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12</v>
      </c>
      <c r="AC16" s="95">
        <f>AA16-AB16</f>
        <v>-12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3</v>
      </c>
      <c r="AP16" s="141">
        <f>AN16-AO16</f>
        <v>6</v>
      </c>
      <c r="AQ16" s="138">
        <v>0</v>
      </c>
      <c r="AR16" s="141">
        <f>+AW16+AV16+AU16</f>
        <v>6.0006060899999998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6.0608999999999988E-4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3</v>
      </c>
      <c r="AP10" s="141">
        <f>AN10-AO10</f>
        <v>3</v>
      </c>
      <c r="AQ10" s="138">
        <v>0</v>
      </c>
      <c r="AR10" s="141">
        <f>+AW10+AV10+AU10</f>
        <v>6.0006030600000004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6.0305999999999999E-4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8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9</v>
      </c>
      <c r="AP12" s="141">
        <f>AN12-AO12</f>
        <v>-9</v>
      </c>
      <c r="AQ12" s="138">
        <v>0</v>
      </c>
      <c r="AR12" s="141">
        <f>+AW12+AV12+AU12</f>
        <v>-9.0000000000000002E-6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-9.0000000000000002E-6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10</v>
      </c>
      <c r="AO14" s="29" cm="1">
        <f t="array" ref="AO14">SUM(($G$10:$G$23=$AH14)*($L$10:$L$23)+($O$10:$O$23=$AH14)*($J$10:$J$23))</f>
        <v>1</v>
      </c>
      <c r="AP14" s="141">
        <f>AN14-AO14</f>
        <v>9</v>
      </c>
      <c r="AQ14" s="138">
        <v>0</v>
      </c>
      <c r="AR14" s="141">
        <f>+AW14+AV14+AU14</f>
        <v>9.0009090999999994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9.0909999999999993E-4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9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5</v>
      </c>
      <c r="AP16" s="141">
        <f>AN16-AO16</f>
        <v>-3</v>
      </c>
      <c r="AQ16" s="138">
        <v>0</v>
      </c>
      <c r="AR16" s="141">
        <f>+AW16+AV16+AU16</f>
        <v>3.0002970200000001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2.9702E-4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4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1</v>
      </c>
      <c r="AC10" s="95">
        <f>AA10-AB10</f>
        <v>10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6.0006020600000003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6.0205999999999996E-4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5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34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1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9</v>
      </c>
      <c r="AP12" s="141">
        <f>AN12-AO12</f>
        <v>-9</v>
      </c>
      <c r="AQ12" s="138">
        <v>0</v>
      </c>
      <c r="AR12" s="141">
        <f>+AW12+AV12+AU12</f>
        <v>-9.0000000000000002E-6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-9.0000000000000002E-6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-5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4">
        <f>IFERROR(VLOOKUP(G14,Aux!$A:$C,3,0),"")</f>
        <v>#VALUE!</v>
      </c>
      <c r="I14" s="154"/>
      <c r="J14" s="203">
        <v>5</v>
      </c>
      <c r="K14" s="145" t="s">
        <v>40</v>
      </c>
      <c r="L14" s="203">
        <v>0</v>
      </c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5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3.0002970200000001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5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2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9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11</v>
      </c>
      <c r="AO16" s="29" cm="1">
        <f t="array" ref="AO16">SUM(($G$10:$G$23=$AH16)*($L$10:$L$23)+($O$10:$O$23=$AH16)*($J$10:$J$23))</f>
        <v>1</v>
      </c>
      <c r="AP16" s="141">
        <f>AN16-AO16</f>
        <v>10</v>
      </c>
      <c r="AQ16" s="138">
        <v>0</v>
      </c>
      <c r="AR16" s="141">
        <f>+AW16+AV16+AU16</f>
        <v>9.0009101099999995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9.1010999999999989E-4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305.05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4">
        <f>IFERROR(VLOOKUP(G18,Aux!$A:$C,3,0),"")</f>
        <v>#VALUE!</v>
      </c>
      <c r="I18" s="154"/>
      <c r="J18" s="203">
        <v>3</v>
      </c>
      <c r="K18" s="145" t="s">
        <v>40</v>
      </c>
      <c r="L18" s="203">
        <v>1</v>
      </c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35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K20" sqref="K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>
        <v>0</v>
      </c>
      <c r="K10" s="145" t="s">
        <v>40</v>
      </c>
      <c r="L10" s="203">
        <v>2</v>
      </c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0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2</v>
      </c>
      <c r="AP10" s="141">
        <f>AN10-AO10</f>
        <v>2</v>
      </c>
      <c r="AQ10" s="138">
        <v>0</v>
      </c>
      <c r="AR10" s="141">
        <f>+AW10+AV10+AU10</f>
        <v>5.9999979999999997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-1.9999999999999999E-6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2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9</v>
      </c>
      <c r="AO12" s="29" cm="1">
        <f t="array" ref="AO12">SUM(($G$10:$G$23=$AH12)*($L$10:$L$23)+($O$10:$O$23=$AH12)*($J$10:$J$23))</f>
        <v>0</v>
      </c>
      <c r="AP12" s="141">
        <f>AN12-AO12</f>
        <v>9</v>
      </c>
      <c r="AQ12" s="138">
        <v>0</v>
      </c>
      <c r="AR12" s="141">
        <f>+AW12+AV12+AU12</f>
        <v>9.0003020199999995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3.0201999999999996E-4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304.04000000000002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e" vm="41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6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7</v>
      </c>
      <c r="AP14" s="141">
        <f>AN14-AO14</f>
        <v>-6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3.3040540000000003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-4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e" vm="4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6</v>
      </c>
      <c r="AP16" s="141">
        <f>AN16-AO16</f>
        <v>-5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>
        <v>4</v>
      </c>
      <c r="K18" s="145" t="s">
        <v>40</v>
      </c>
      <c r="L18" s="203">
        <v>0</v>
      </c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O25" sqref="O25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</v>
      </c>
      <c r="BC5" s="138">
        <f t="shared" si="0"/>
        <v>0.1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2</v>
      </c>
      <c r="AP10" s="141">
        <f>AN10-AO10</f>
        <v>9</v>
      </c>
      <c r="AQ10" s="138">
        <v>0</v>
      </c>
      <c r="AR10" s="141">
        <f>+AW10+AV10+AU10</f>
        <v>9.0003010299999993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8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3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8</v>
      </c>
      <c r="AP12" s="141">
        <f>AN12-AO12</f>
        <v>-8</v>
      </c>
      <c r="AQ12" s="138">
        <v>0</v>
      </c>
      <c r="AR12" s="141">
        <f>+AW12+AV12+AU12</f>
        <v>1.1001000000000001</v>
      </c>
      <c r="AS12" s="29"/>
      <c r="AT12" s="29"/>
      <c r="AU12" s="141">
        <f>+AJ12</f>
        <v>1</v>
      </c>
      <c r="AV12" s="141">
        <f>SUMIFS($BA12:$BD12,$BA$6:$BD$6,AJ12)/1000</f>
        <v>0.1</v>
      </c>
      <c r="AW12" s="141">
        <f>SUMIFS($BA12:$BD12,$BA$5:$BD$5,AV12)/1000000</f>
        <v>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7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0</v>
      </c>
      <c r="AB14" s="95">
        <f>VLOOKUP($T14,$AH$10:$AO$16,8,0)</f>
        <v>6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6</v>
      </c>
      <c r="AP14" s="141">
        <f>AN14-AO14</f>
        <v>-6</v>
      </c>
      <c r="AQ14" s="138">
        <v>0</v>
      </c>
      <c r="AR14" s="141">
        <f>+AW14+AV14+AU14</f>
        <v>1.1001000000000001</v>
      </c>
      <c r="AS14" s="29"/>
      <c r="AT14" s="29"/>
      <c r="AU14" s="141">
        <f>+AJ14</f>
        <v>1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4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3</v>
      </c>
      <c r="AP16" s="141">
        <f>AN16-AO16</f>
        <v>5</v>
      </c>
      <c r="AQ16" s="138">
        <v>0</v>
      </c>
      <c r="AR16" s="141">
        <f>+AW16+AV16+AU16</f>
        <v>5.9999990199999997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-9.7999999999999993E-7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>
        <v>0</v>
      </c>
      <c r="K20" s="145" t="s">
        <v>40</v>
      </c>
      <c r="L20" s="203">
        <v>0</v>
      </c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L21" sqref="L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3</v>
      </c>
      <c r="BC6" s="138">
        <f t="shared" si="1"/>
        <v>0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4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4</v>
      </c>
      <c r="AP10" s="141">
        <f>AN10-AO10</f>
        <v>5</v>
      </c>
      <c r="AQ10" s="138">
        <v>0</v>
      </c>
      <c r="AR10" s="141">
        <f>+AW10+AV10+AU10</f>
        <v>9.0009050899999998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9.0508999999999989E-4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Salzburgo</v>
      </c>
      <c r="U12" s="91" t="e" vm="53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5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6</v>
      </c>
      <c r="AP12" s="141">
        <f>AN12-AO12</f>
        <v>-1</v>
      </c>
      <c r="AQ12" s="138">
        <v>0</v>
      </c>
      <c r="AR12" s="141">
        <f>+AW12+AV12+AU12</f>
        <v>3.0002990500000002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2.9904999999999998E-4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Al-Hilal</v>
      </c>
      <c r="U14" s="91" t="e" vm="5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8</v>
      </c>
      <c r="AP14" s="141">
        <f>AN14-AO14</f>
        <v>-5</v>
      </c>
      <c r="AQ14" s="138">
        <v>0</v>
      </c>
      <c r="AR14" s="141">
        <f>+AW14+AV14+AU14</f>
        <v>-4.9699999999999998E-6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-4.9699999999999998E-6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Pachuca</v>
      </c>
      <c r="U16" s="91" t="e" vm="52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8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5</v>
      </c>
      <c r="AP16" s="141">
        <f>AN16-AO16</f>
        <v>1</v>
      </c>
      <c r="AQ16" s="138">
        <v>0</v>
      </c>
      <c r="AR16" s="141">
        <f>+AW16+AV16+AU16</f>
        <v>6.0006010600000002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>
        <v>3</v>
      </c>
      <c r="K18" s="145" t="s">
        <v>40</v>
      </c>
      <c r="L18" s="203">
        <v>1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3" zoomScaleNormal="100" workbookViewId="0">
      <selection activeCell="N32" sqref="N3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0</v>
      </c>
      <c r="N13" s="185"/>
      <c r="O13" s="184" t="e" vm="28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6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4">
        <f ca="1">IFERROR(VLOOKUP(H16,Aux!$A:$C,3,0),"")</f>
        <v>#VALUE!</v>
      </c>
      <c r="J16" s="194"/>
      <c r="K16" s="203">
        <v>2</v>
      </c>
      <c r="L16" s="184" t="s">
        <v>40</v>
      </c>
      <c r="M16" s="203">
        <v>0</v>
      </c>
      <c r="N16" s="185"/>
      <c r="O16" s="184" t="e" vm="37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3">
        <f ca="1">IFERROR(VLOOKUP(H19,Aux!$A:$C,3,0),"")</f>
        <v>#VALUE!</v>
      </c>
      <c r="J19" s="194"/>
      <c r="K19" s="203">
        <v>4</v>
      </c>
      <c r="L19" s="184" t="s">
        <v>40</v>
      </c>
      <c r="M19" s="203">
        <v>2</v>
      </c>
      <c r="N19" s="185"/>
      <c r="O19" s="184" t="e" vm="53">
        <f ca="1">IFERROR(VLOOKUP(P19,Aux!$A:$C,3,0),"")</f>
        <v>#VALUE!</v>
      </c>
      <c r="P19" s="186" t="str" cm="1">
        <f t="array" aca="1" ref="P19" ca="1">INDIRECT(RIGHT(B19,1)&amp;"!T"&amp;8+LEFT(B19,1)*2)</f>
        <v>Salzburgo</v>
      </c>
      <c r="Q19" s="181" t="e" vm="54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0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Palmeiras</v>
      </c>
      <c r="Q22" s="181" t="e" vm="9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1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8">
        <f ca="1">IFERROR(VLOOKUP(H28,Aux!$A:$C,3,0),"")</f>
        <v>#VALUE!</v>
      </c>
      <c r="J28" s="194"/>
      <c r="K28" s="203">
        <v>2</v>
      </c>
      <c r="L28" s="184" t="s">
        <v>40</v>
      </c>
      <c r="M28" s="203">
        <v>0</v>
      </c>
      <c r="N28" s="185"/>
      <c r="O28" s="184" t="e" vm="31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9">
        <f ca="1">IFERROR(VLOOKUP(H31,Aux!$A:$C,3,0),"")</f>
        <v>#VALUE!</v>
      </c>
      <c r="J31" s="194"/>
      <c r="K31" s="203">
        <v>3</v>
      </c>
      <c r="L31" s="184" t="s">
        <v>40</v>
      </c>
      <c r="M31" s="203">
        <v>1</v>
      </c>
      <c r="N31" s="185"/>
      <c r="O31" s="184" t="e" vm="48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6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6" t="s">
        <v>134</v>
      </c>
    </row>
    <row r="37" spans="1:21" ht="15" customHeight="1" thickBot="1" x14ac:dyDescent="0.3">
      <c r="U37" s="311"/>
    </row>
    <row r="38" spans="1:21" ht="15" customHeight="1" x14ac:dyDescent="0.25">
      <c r="U38" s="298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M16" sqref="M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3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6">
        <f ca="1">IFERROR(VLOOKUP(H13,Aux!$A:$X,8,0),"")</f>
        <v>#VALUE!</v>
      </c>
      <c r="H13" s="182" t="str">
        <f ca="1">Octavos!U16</f>
        <v>Inter de Milán</v>
      </c>
      <c r="I13" s="183" t="e" vm="34">
        <f ca="1">IFERROR(VLOOKUP(H13,Aux!$A:$C,3,0),"")</f>
        <v>#VALUE!</v>
      </c>
      <c r="J13" s="194"/>
      <c r="K13" s="203">
        <v>0</v>
      </c>
      <c r="L13" s="184" t="s">
        <v>40</v>
      </c>
      <c r="M13" s="203">
        <v>1</v>
      </c>
      <c r="N13" s="185"/>
      <c r="O13" s="184" t="e" vm="43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2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8">
        <f ca="1">IFERROR(VLOOKUP(H19,Aux!$A:$C,3,0),"")</f>
        <v>#VALUE!</v>
      </c>
      <c r="J19" s="194"/>
      <c r="K19" s="203">
        <v>1</v>
      </c>
      <c r="L19" s="184" t="s">
        <v>40</v>
      </c>
      <c r="M19" s="203">
        <v>3</v>
      </c>
      <c r="N19" s="185"/>
      <c r="O19" s="184" t="e" vm="49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2" sqref="K1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43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2</v>
      </c>
      <c r="L13" s="184" t="s">
        <v>40</v>
      </c>
      <c r="M13" s="203">
        <v>1</v>
      </c>
      <c r="N13" s="185"/>
      <c r="O13" s="184" t="e" vm="49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K12" sqref="K1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25">
        <f ca="1">IFERROR(VLOOKUP(H10,Aux!$A:$X,8,0),"")</f>
        <v>#VALUE!</v>
      </c>
      <c r="H10" s="182" t="str">
        <f ca="1">Semis!U10</f>
        <v>Manchester City</v>
      </c>
      <c r="I10" s="183" t="e" vm="43">
        <f ca="1">IFERROR(VLOOKUP(H10,Aux!$A:$C,3,0),"")</f>
        <v>#VALUE!</v>
      </c>
      <c r="J10" s="184"/>
      <c r="K10" s="203">
        <v>0</v>
      </c>
      <c r="L10" s="184" t="s">
        <v>40</v>
      </c>
      <c r="M10" s="203">
        <v>1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e" vm="12">
        <f ca="1">IFERROR(VLOOKUP(I17,Aux!$A:$X,8,0),"")</f>
        <v>#VALUE!</v>
      </c>
      <c r="I17" s="313" t="str">
        <f ca="1">U10</f>
        <v>Paris Saint-Germain</v>
      </c>
      <c r="J17" s="313"/>
      <c r="K17" s="313"/>
      <c r="L17" s="313"/>
      <c r="M17" s="313"/>
      <c r="N17" s="313"/>
      <c r="O17" s="313"/>
      <c r="P17" s="315" t="e" vm="13">
        <f ca="1">IFERROR(VLOOKUP(I17,Aux!$A:$C,3,0),"")</f>
        <v>#VALUE!</v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0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3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3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3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2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4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3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3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3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2</v>
      </c>
      <c r="V14" s="220">
        <f t="shared" ca="1" si="5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6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0</v>
      </c>
      <c r="V16" s="220">
        <f t="shared" ca="1" si="5"/>
        <v>3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4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2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2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3</v>
      </c>
      <c r="V21" s="220">
        <f t="shared" ca="1" si="5"/>
        <v>0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4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3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2</v>
      </c>
      <c r="V24" s="220">
        <f t="shared" ca="1" si="5"/>
        <v>0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0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4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5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0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5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3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0</v>
      </c>
      <c r="V32" s="220">
        <f t="shared" ca="1" si="5"/>
        <v>1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0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2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4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5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0</v>
      </c>
      <c r="V40" s="220">
        <f t="shared" ca="1" si="5"/>
        <v>3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3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3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2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0</v>
      </c>
      <c r="V44" s="220">
        <f t="shared" ca="1" si="5"/>
        <v>0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3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2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2</v>
      </c>
      <c r="V48" s="220">
        <f t="shared" ca="1" si="5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3</v>
      </c>
      <c r="V49" s="220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2</v>
      </c>
      <c r="V50" s="220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0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1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0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4</v>
      </c>
      <c r="V56" s="220">
        <f t="shared" ca="1" si="9"/>
        <v>2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0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3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0</v>
      </c>
      <c r="V60" s="220">
        <f t="shared" ca="1" si="9"/>
        <v>1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1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0</v>
      </c>
      <c r="V65" s="220">
        <f t="shared" ca="1" si="9"/>
        <v>1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tabSelected="1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Leiner Zavarce</v>
      </c>
      <c r="C1" s="75" t="str">
        <f>Normas!C30</f>
        <v>leinerzavar4@hotmail.com</v>
      </c>
      <c r="D1" s="75">
        <f>Normas!C32</f>
        <v>4122326689</v>
      </c>
      <c r="E1" s="50">
        <f ca="1">+Resultado!E3</f>
        <v>0</v>
      </c>
      <c r="F1" s="50">
        <f ca="1">+Resultado!F3</f>
        <v>2</v>
      </c>
      <c r="G1" s="50">
        <f ca="1">+Resultado!G3</f>
        <v>2</v>
      </c>
      <c r="H1" s="50">
        <f ca="1">+Resultado!H3</f>
        <v>6</v>
      </c>
      <c r="I1" s="50">
        <f ca="1">+Resultado!I3</f>
        <v>0</v>
      </c>
      <c r="J1" s="50">
        <f ca="1">+Resultado!J3</f>
        <v>1</v>
      </c>
      <c r="K1" s="50">
        <f ca="1">+Resultado!K3</f>
        <v>3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3</v>
      </c>
      <c r="P1" s="50">
        <f ca="1">+Resultado!P3</f>
        <v>2</v>
      </c>
      <c r="Q1" s="50">
        <f ca="1">+Resultado!Q3</f>
        <v>3</v>
      </c>
      <c r="R1" s="50">
        <f ca="1">+Resultado!R3</f>
        <v>0</v>
      </c>
      <c r="S1" s="50">
        <f ca="1">+Resultado!S3</f>
        <v>1</v>
      </c>
      <c r="T1" s="50">
        <f ca="1">+Resultado!T3</f>
        <v>3</v>
      </c>
      <c r="U1" s="50">
        <f ca="1">+Resultado!U3</f>
        <v>0</v>
      </c>
      <c r="V1" s="50">
        <f ca="1">+Resultado!V3</f>
        <v>1</v>
      </c>
      <c r="W1" s="50">
        <f ca="1">+Resultado!W3</f>
        <v>0</v>
      </c>
      <c r="X1" s="50">
        <f ca="1">+Resultado!X3</f>
        <v>3</v>
      </c>
      <c r="Y1" s="50">
        <f ca="1">+Resultado!Y3</f>
        <v>2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0</v>
      </c>
      <c r="AD1" s="50">
        <f ca="1">+Resultado!AD3</f>
        <v>2</v>
      </c>
      <c r="AE1" s="50">
        <f ca="1">+Resultado!AE3</f>
        <v>2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0</v>
      </c>
      <c r="AM1" s="50">
        <f ca="1">+Resultado!AM3</f>
        <v>3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3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2</v>
      </c>
      <c r="AW1" s="50">
        <f ca="1">+Resultado!AW3</f>
        <v>2</v>
      </c>
      <c r="AX1" s="50">
        <f ca="1">+Resultado!AX3</f>
        <v>0</v>
      </c>
      <c r="AY1" s="50">
        <f ca="1">+Resultado!AY3</f>
        <v>3</v>
      </c>
      <c r="AZ1" s="50">
        <f ca="1">+Resultado!AZ3</f>
        <v>2</v>
      </c>
      <c r="BA1" s="50">
        <f ca="1">+Resultado!BA3</f>
        <v>3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4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3</v>
      </c>
      <c r="BR1" s="50">
        <f ca="1">+Resultado!BR3</f>
        <v>2</v>
      </c>
      <c r="BS1" s="50">
        <f ca="1">+Resultado!BS3</f>
        <v>2</v>
      </c>
      <c r="BT1" s="50">
        <f ca="1">+Resultado!BT3</f>
        <v>0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5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1</v>
      </c>
      <c r="CP1" s="50">
        <f ca="1">+Resultado!CP3</f>
        <v>1</v>
      </c>
      <c r="CQ1" s="50">
        <f ca="1">+Resultado!CQ3</f>
        <v>2</v>
      </c>
      <c r="CR1" s="50">
        <f ca="1">+Resultado!CR3</f>
        <v>1</v>
      </c>
      <c r="CS1" s="50">
        <f ca="1">+Resultado!CS3</f>
        <v>1</v>
      </c>
      <c r="CT1" s="50">
        <f ca="1">+Resultado!CT3</f>
        <v>3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3</v>
      </c>
      <c r="CY1" s="50">
        <f ca="1">+Resultado!CY3</f>
        <v>2</v>
      </c>
      <c r="CZ1" s="50">
        <f ca="1">+Resultado!CZ3</f>
        <v>2</v>
      </c>
      <c r="DA1" s="50">
        <f ca="1">+Resultado!DA3</f>
        <v>0</v>
      </c>
      <c r="DB1" s="50">
        <f ca="1">+Resultado!DB3</f>
        <v>1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4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2</v>
      </c>
      <c r="DK1" s="50">
        <f ca="1">+Resultado!DK3</f>
        <v>2</v>
      </c>
      <c r="DL1" s="50">
        <f ca="1">+Resultado!DL3</f>
        <v>2</v>
      </c>
      <c r="DM1" s="50">
        <f ca="1">+Resultado!DM3</f>
        <v>3</v>
      </c>
      <c r="DN1" s="50">
        <f ca="1">+Resultado!DN3</f>
        <v>2</v>
      </c>
      <c r="DO1" s="50">
        <f ca="1">+Resultado!DO3</f>
        <v>0</v>
      </c>
      <c r="DP1" s="50">
        <f ca="1">+Resultado!DP3</f>
        <v>2</v>
      </c>
      <c r="DQ1" s="50">
        <f ca="1">+Resultado!DQ3</f>
        <v>2</v>
      </c>
      <c r="DR1" s="50">
        <f ca="1">+Resultado!DR3</f>
        <v>0</v>
      </c>
      <c r="DS1" s="50">
        <f ca="1">+Resultado!DS3</f>
        <v>4</v>
      </c>
      <c r="DT1" s="50">
        <f ca="1">+Resultado!DT3</f>
        <v>2</v>
      </c>
      <c r="DU1" s="50">
        <f ca="1">+Resultado!DU3</f>
        <v>4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2</v>
      </c>
      <c r="DZ1" s="50">
        <f ca="1">+Resultado!DZ3</f>
        <v>2</v>
      </c>
      <c r="EA1" s="50">
        <f ca="1">+Resultado!EA3</f>
        <v>3</v>
      </c>
      <c r="EB1" s="50">
        <f ca="1">+Resultado!EB3</f>
        <v>1</v>
      </c>
      <c r="EC1" s="50">
        <f ca="1">+Resultado!EC3</f>
        <v>1</v>
      </c>
      <c r="ED1" s="50">
        <f ca="1">+Resultado!ED3</f>
        <v>0</v>
      </c>
      <c r="EE1" s="50">
        <f ca="1">+Resultado!EE3</f>
        <v>1</v>
      </c>
      <c r="EF1" s="50">
        <f ca="1">+Resultado!EF3</f>
        <v>2</v>
      </c>
      <c r="EG1" s="50">
        <f ca="1">+Resultado!EG3</f>
        <v>2</v>
      </c>
      <c r="EH1" s="50">
        <f ca="1">+Resultado!EH3</f>
        <v>3</v>
      </c>
      <c r="EI1" s="50">
        <f ca="1">+Resultado!EI3</f>
        <v>2</v>
      </c>
      <c r="EJ1" s="50">
        <f ca="1">+Resultado!EJ3</f>
        <v>0</v>
      </c>
      <c r="EK1" s="50">
        <f ca="1">+Resultado!EK3</f>
        <v>0</v>
      </c>
      <c r="EL1" s="50" t="str">
        <f ca="1">+Resultado!EL3</f>
        <v>x</v>
      </c>
      <c r="EM1" s="50">
        <f ca="1">+Resultado!EM3</f>
        <v>3</v>
      </c>
      <c r="EN1" s="50">
        <f ca="1">+Resultado!EN3</f>
        <v>1</v>
      </c>
      <c r="EO1" s="50">
        <f ca="1">+Resultado!EO3</f>
        <v>1</v>
      </c>
      <c r="EP1" s="50">
        <f ca="1">+Resultado!EP3</f>
        <v>2</v>
      </c>
      <c r="EQ1" s="50">
        <f ca="1">+Resultado!EQ3</f>
        <v>3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0</v>
      </c>
      <c r="GC1" s="50">
        <f ca="1">+Resultado!GC3</f>
        <v>1</v>
      </c>
      <c r="GD1" s="50">
        <f ca="1">+Resultado!GD3</f>
        <v>3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1</v>
      </c>
      <c r="GI1" s="50">
        <f ca="1">+Resultado!GI3</f>
        <v>1</v>
      </c>
      <c r="GJ1" s="50">
        <f ca="1">+Resultado!GJ3</f>
        <v>2</v>
      </c>
      <c r="GK1" s="50">
        <f ca="1">+Resultado!GK3</f>
        <v>0</v>
      </c>
      <c r="GL1" s="50">
        <f ca="1">+Resultado!GL3</f>
        <v>1</v>
      </c>
      <c r="GM1" s="50">
        <f ca="1">+Resultado!GM3</f>
        <v>4</v>
      </c>
      <c r="GN1" s="50">
        <f ca="1">+Resultado!GN3</f>
        <v>2</v>
      </c>
      <c r="GO1" s="50">
        <f ca="1">+Resultado!GO3</f>
        <v>1</v>
      </c>
      <c r="GP1" s="50">
        <f ca="1">+Resultado!GP3</f>
        <v>2</v>
      </c>
      <c r="GQ1" s="50">
        <f ca="1">+Resultado!GQ3</f>
        <v>0</v>
      </c>
      <c r="GR1" s="50">
        <f ca="1">+Resultado!GR3</f>
        <v>1</v>
      </c>
      <c r="GS1" s="50">
        <f ca="1">+Resultado!GS3</f>
        <v>3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0</v>
      </c>
      <c r="GZ1" s="50">
        <f ca="1">+Resultado!GZ3</f>
        <v>1</v>
      </c>
      <c r="HA1" s="50">
        <f ca="1">+Resultado!HA3</f>
        <v>2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1</v>
      </c>
      <c r="HI1" s="50">
        <f ca="1">+Resultado!HI3</f>
        <v>2</v>
      </c>
      <c r="HJ1" s="50">
        <f ca="1">+Resultado!HJ3</f>
        <v>2</v>
      </c>
      <c r="HK1" s="50">
        <f ca="1">+Resultado!HK3</f>
        <v>2</v>
      </c>
      <c r="HL1" s="50">
        <f ca="1">+Resultado!HL3</f>
        <v>1</v>
      </c>
      <c r="HM1" s="50">
        <f ca="1">+Resultado!HM3</f>
        <v>1</v>
      </c>
      <c r="HN1" s="50">
        <f ca="1">+Resultado!HN3</f>
        <v>0</v>
      </c>
      <c r="HO1" s="50">
        <f ca="1">+Resultado!HO3</f>
        <v>1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0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6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3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3</v>
      </c>
      <c r="P3" s="147">
        <f t="shared" ref="P3" ca="1" si="15">IF(OR(N3="",O3=""),"",IF(N3&gt;O3,1,IF(N3=O3,"x",2)))</f>
        <v>2</v>
      </c>
      <c r="Q3" s="147">
        <f ca="1">VLOOKUP(Q2,Aux!$M:$AZ,9,0)</f>
        <v>3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3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0</v>
      </c>
      <c r="X3" s="147">
        <f ca="1">VLOOKUP(W2,Aux!$M:$AZ,10,0)</f>
        <v>3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0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2</v>
      </c>
      <c r="AW3" s="147">
        <f t="shared" ref="AW3" ca="1" si="26">IF(OR(AU3="",AV3=""),"",IF(AU3&gt;AV3,1,IF(AU3=AV3,"x",2)))</f>
        <v>2</v>
      </c>
      <c r="AX3" s="147">
        <f ca="1">VLOOKUP(AX2,Aux!$M:$AZ,9,0)</f>
        <v>0</v>
      </c>
      <c r="AY3" s="147">
        <f ca="1">VLOOKUP(AX2,Aux!$M:$AZ,10,0)</f>
        <v>3</v>
      </c>
      <c r="AZ3" s="147">
        <f t="shared" ref="AZ3" ca="1" si="27">IF(OR(AX3="",AY3=""),"",IF(AX3&gt;AY3,1,IF(AX3=AY3,"x",2)))</f>
        <v>2</v>
      </c>
      <c r="BA3" s="147">
        <f ca="1">VLOOKUP(BA2,Aux!$M:$AZ,9,0)</f>
        <v>3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2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4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5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2</v>
      </c>
      <c r="CR3" s="147">
        <f ca="1">VLOOKUP(CQ2,Aux!$M:$AZ,10,0)</f>
        <v>1</v>
      </c>
      <c r="CS3" s="147">
        <f t="shared" ref="CS3" ca="1" si="42">IF(OR(CQ3="",CR3=""),"",IF(CQ3&gt;CR3,1,IF(CQ3=CR3,"x",2)))</f>
        <v>1</v>
      </c>
      <c r="CT3" s="147">
        <f ca="1">VLOOKUP(CT2,Aux!$M:$AZ,9,0)</f>
        <v>3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3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4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0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4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3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1</v>
      </c>
      <c r="EF3" s="147">
        <f t="shared" ref="EF3" ca="1" si="55">IF(OR(ED3="",EE3=""),"",IF(ED3&gt;EE3,1,IF(ED3=EE3,"x",2)))</f>
        <v>2</v>
      </c>
      <c r="EG3" s="147">
        <f ca="1">VLOOKUP(EG2,Aux!$M:$AZ,9,0)</f>
        <v>2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0</v>
      </c>
      <c r="EL3" s="147" t="str">
        <f t="shared" ref="EL3" ca="1" si="57">IF(OR(EJ3="",EK3=""),"",IF(EJ3&gt;EK3,1,IF(EJ3=EK3,"x",2)))</f>
        <v>x</v>
      </c>
      <c r="EM3" s="147">
        <f ca="1">VLOOKUP(EM2,Aux!$M:$AZ,9,0)</f>
        <v>3</v>
      </c>
      <c r="EN3" s="147">
        <f ca="1">VLOOKUP(EM2,Aux!$M:$AZ,10,0)</f>
        <v>1</v>
      </c>
      <c r="EO3" s="147">
        <f t="shared" ref="EO3" ca="1" si="58">IF(OR(EM3="",EN3=""),"",IF(EM3&gt;EN3,1,IF(EM3=EN3,"x",2)))</f>
        <v>1</v>
      </c>
      <c r="EP3" s="147">
        <f ca="1">VLOOKUP(EP2,Aux!$M:$AZ,9,0)</f>
        <v>2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0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1</v>
      </c>
      <c r="GI3" s="147">
        <f t="shared" ref="GI3" ca="1" si="63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0</v>
      </c>
      <c r="GL3" s="147">
        <f t="shared" ref="GL3" ca="1" si="64">IF(OR(GJ3="",GK3=""),"",IF(GJ3&gt;GK3,1,IF(GJ3=GK3,"x",2)))</f>
        <v>1</v>
      </c>
      <c r="GM3" s="147">
        <f ca="1">VLOOKUP(GM2,Aux!$M:$AZ,9,0)</f>
        <v>4</v>
      </c>
      <c r="GN3" s="147">
        <f ca="1">VLOOKUP(GM2,Aux!$M:$AZ,10,0)</f>
        <v>2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0</v>
      </c>
      <c r="GR3" s="147">
        <f t="shared" ref="GR3" ca="1" si="66">IF(OR(GP3="",GQ3=""),"",IF(GP3&gt;GQ3,1,IF(GP3=GQ3,"x",2)))</f>
        <v>1</v>
      </c>
      <c r="GS3" s="147">
        <f ca="1">VLOOKUP(GS2,Aux!$M:$AZ,9,0)</f>
        <v>3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0</v>
      </c>
      <c r="GZ3" s="147">
        <f ca="1">VLOOKUP(GY2,Aux!$M:$AZ,10,0)</f>
        <v>1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2</v>
      </c>
      <c r="HJ3" s="147">
        <f t="shared" ref="HJ3" ca="1" si="72">IF(OR(HH3="",HI3=""),"",IF(HH3&gt;HI3,1,IF(HH3=HI3,"x",2)))</f>
        <v>2</v>
      </c>
      <c r="HK3" s="147">
        <f ca="1">VLOOKUP(HK2,Aux!$M:$AZ,9,0)</f>
        <v>2</v>
      </c>
      <c r="HL3" s="147">
        <f ca="1">VLOOKUP(HK2,Aux!$M:$AZ,10,0)</f>
        <v>1</v>
      </c>
      <c r="HM3" s="147">
        <f t="shared" ref="HM3" ca="1" si="73">IF(OR(HK3="",HL3=""),"",IF(HK3&gt;HL3,1,IF(HK3=HL3,"x",2)))</f>
        <v>1</v>
      </c>
      <c r="HN3" s="147">
        <f ca="1">VLOOKUP(HN2,Aux!$M:$AZ,9,0)</f>
        <v>0</v>
      </c>
      <c r="HO3" s="147">
        <f ca="1">VLOOKUP(HN2,Aux!$M:$AZ,10,0)</f>
        <v>1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6" t="s">
        <v>134</v>
      </c>
    </row>
    <row r="29" spans="3:38" ht="14.25" customHeight="1" thickBot="1" x14ac:dyDescent="0.3">
      <c r="V29" s="297"/>
    </row>
    <row r="30" spans="3:38" x14ac:dyDescent="0.25">
      <c r="V30" s="298" t="s">
        <v>135</v>
      </c>
      <c r="W30" s="48"/>
    </row>
    <row r="31" spans="3:38" ht="15.75" thickBot="1" x14ac:dyDescent="0.3">
      <c r="V31" s="299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41" t="s">
        <v>318</v>
      </c>
      <c r="E5" s="341"/>
      <c r="F5" s="341"/>
      <c r="G5" s="341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80"/>
      <c r="AX5" s="134"/>
      <c r="AY5" s="326" t="s">
        <v>118</v>
      </c>
      <c r="AZ5" s="327"/>
      <c r="BA5" s="327"/>
      <c r="BB5" s="327"/>
      <c r="BC5" s="327"/>
      <c r="BD5" s="327"/>
      <c r="BE5" s="327"/>
      <c r="BF5" s="327"/>
      <c r="BG5" s="328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7" t="str">
        <f>"Grupo "&amp;VLOOKUP(I2,Aux!$M:$AZ,8,0)</f>
        <v>Grupo A</v>
      </c>
      <c r="E6" s="338"/>
      <c r="F6" s="338"/>
      <c r="G6" s="338"/>
      <c r="H6" s="338"/>
      <c r="I6" s="338"/>
      <c r="J6" s="338"/>
      <c r="K6" s="338"/>
      <c r="L6" s="338"/>
      <c r="M6" s="338"/>
      <c r="N6" s="339"/>
      <c r="O6" s="337" t="str">
        <f>"Grupo "&amp;VLOOKUP(T2,Aux!$M:$AZ,8,0)</f>
        <v>Grupo C</v>
      </c>
      <c r="P6" s="338"/>
      <c r="Q6" s="338"/>
      <c r="R6" s="338"/>
      <c r="S6" s="338"/>
      <c r="T6" s="338"/>
      <c r="U6" s="338"/>
      <c r="V6" s="338"/>
      <c r="W6" s="338"/>
      <c r="X6" s="338"/>
      <c r="Y6" s="339"/>
      <c r="Z6" s="337" t="str">
        <f>"Grupo "&amp;VLOOKUP(AE2,Aux!$M:$AZ,8,0)</f>
        <v>Grupo B</v>
      </c>
      <c r="AA6" s="338"/>
      <c r="AB6" s="338"/>
      <c r="AC6" s="338"/>
      <c r="AD6" s="338"/>
      <c r="AE6" s="338"/>
      <c r="AF6" s="338"/>
      <c r="AG6" s="338"/>
      <c r="AH6" s="338"/>
      <c r="AI6" s="338"/>
      <c r="AJ6" s="339"/>
      <c r="AK6" s="337" t="str">
        <f>"Grupo "&amp;VLOOKUP(AP2,Aux!$M:$AZ,8,0)</f>
        <v>Grupo A</v>
      </c>
      <c r="AL6" s="338"/>
      <c r="AM6" s="338"/>
      <c r="AN6" s="338"/>
      <c r="AO6" s="338"/>
      <c r="AP6" s="338"/>
      <c r="AQ6" s="338"/>
      <c r="AR6" s="338"/>
      <c r="AS6" s="338"/>
      <c r="AT6" s="338"/>
      <c r="AU6" s="33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3"/>
      <c r="E7" s="329" t="e" vm="5">
        <f>IFERROR(VLOOKUP(F7,Aux!$A:$X,8,0),"")</f>
        <v>#VALUE!</v>
      </c>
      <c r="F7" s="329" t="str">
        <f>VLOOKUP(I2,Aux!$M:$AZ,5,0)</f>
        <v>Al-Ahly</v>
      </c>
      <c r="G7" s="329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5"/>
      <c r="O7" s="333"/>
      <c r="P7" s="329" t="e" vm="18">
        <f>IFERROR(VLOOKUP(Q7,Aux!$A:$X,8,0),"")</f>
        <v>#VALUE!</v>
      </c>
      <c r="Q7" s="329" t="str">
        <f>VLOOKUP(T2,Aux!$M:$AZ,5,0)</f>
        <v>Bayern Múnich</v>
      </c>
      <c r="R7" s="329" t="e" vm="19">
        <f>IFERROR(VLOOKUP(Q7,Aux!$A:$C,3,0),"")</f>
        <v>#VALUE!</v>
      </c>
      <c r="S7" s="238"/>
      <c r="T7" s="237">
        <f>VLOOKUP(T2,Aux!$M:$AZ,3,0)</f>
        <v>45823.5</v>
      </c>
      <c r="U7" s="332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5"/>
      <c r="Z7" s="333"/>
      <c r="AA7" s="329" t="e" vm="12">
        <f>IFERROR(VLOOKUP(AB7,Aux!$A:$X,8,0),"")</f>
        <v>#VALUE!</v>
      </c>
      <c r="AB7" s="329" t="str">
        <f>VLOOKUP(AE2,Aux!$M:$AZ,5,0)</f>
        <v>Paris Saint-Germain</v>
      </c>
      <c r="AC7" s="329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5"/>
      <c r="AK7" s="333"/>
      <c r="AL7" s="329" t="e" vm="9">
        <f>IFERROR(VLOOKUP(AM7,Aux!$A:$X,8,0),"")</f>
        <v>#VALUE!</v>
      </c>
      <c r="AM7" s="329" t="str">
        <f>VLOOKUP(AP2,Aux!$M:$AZ,5,0)</f>
        <v>Palmeiras</v>
      </c>
      <c r="AN7" s="329" t="e" vm="10">
        <f>IFERROR(VLOOKUP(AM7,Aux!$A:$C,3,0),"")</f>
        <v>#VALUE!</v>
      </c>
      <c r="AO7" s="238"/>
      <c r="AP7" s="237">
        <f>VLOOKUP(AP2,Aux!$M:$AZ,3,0)</f>
        <v>45823.75</v>
      </c>
      <c r="AQ7" s="332"/>
      <c r="AR7" s="331" t="e" vm="8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5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4"/>
      <c r="E8" s="330"/>
      <c r="F8" s="330"/>
      <c r="G8" s="330"/>
      <c r="H8" s="239"/>
      <c r="I8" s="236">
        <f>+I7</f>
        <v>45822.833333333336</v>
      </c>
      <c r="J8" s="332"/>
      <c r="K8" s="331"/>
      <c r="L8" s="331"/>
      <c r="M8" s="331"/>
      <c r="N8" s="335"/>
      <c r="O8" s="334"/>
      <c r="P8" s="330"/>
      <c r="Q8" s="330"/>
      <c r="R8" s="330"/>
      <c r="S8" s="239"/>
      <c r="T8" s="236">
        <f>+T7</f>
        <v>45823.5</v>
      </c>
      <c r="U8" s="332"/>
      <c r="V8" s="331"/>
      <c r="W8" s="331"/>
      <c r="X8" s="331"/>
      <c r="Y8" s="335"/>
      <c r="Z8" s="334"/>
      <c r="AA8" s="330"/>
      <c r="AB8" s="330"/>
      <c r="AC8" s="330"/>
      <c r="AD8" s="239"/>
      <c r="AE8" s="236">
        <f>+AE7</f>
        <v>45823.5</v>
      </c>
      <c r="AF8" s="332"/>
      <c r="AG8" s="331"/>
      <c r="AH8" s="331"/>
      <c r="AI8" s="331"/>
      <c r="AJ8" s="335"/>
      <c r="AK8" s="334"/>
      <c r="AL8" s="330"/>
      <c r="AM8" s="330"/>
      <c r="AN8" s="330"/>
      <c r="AO8" s="239"/>
      <c r="AP8" s="236">
        <f>+AP7</f>
        <v>45823.75</v>
      </c>
      <c r="AQ8" s="332"/>
      <c r="AR8" s="331"/>
      <c r="AS8" s="331"/>
      <c r="AT8" s="331"/>
      <c r="AU8" s="335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6">
        <f ca="1">VLOOKUP(I2,Aux!$M:$AZ,9,0)</f>
        <v>0</v>
      </c>
      <c r="E9" s="336"/>
      <c r="F9" s="336"/>
      <c r="G9" s="336"/>
      <c r="H9" s="336"/>
      <c r="I9" s="232">
        <f ca="1">+IF(D9="","",IF(D9&gt;J9,1,IF(D9=J9,"X",2)))</f>
        <v>2</v>
      </c>
      <c r="J9" s="336">
        <f ca="1">VLOOKUP(I2,Aux!$M:$AZ,10,0)</f>
        <v>2</v>
      </c>
      <c r="K9" s="336"/>
      <c r="L9" s="336"/>
      <c r="M9" s="336"/>
      <c r="N9" s="336"/>
      <c r="O9" s="336">
        <f ca="1">VLOOKUP(T2,Aux!$M:$AZ,9,0)</f>
        <v>6</v>
      </c>
      <c r="P9" s="336"/>
      <c r="Q9" s="336"/>
      <c r="R9" s="336"/>
      <c r="S9" s="336"/>
      <c r="T9" s="232">
        <f ca="1">+IF(O9="","",IF(O9&gt;U9,1,IF(O9=U9,"X",2)))</f>
        <v>1</v>
      </c>
      <c r="U9" s="336">
        <f ca="1">VLOOKUP(T2,Aux!$M:$AZ,10,0)</f>
        <v>0</v>
      </c>
      <c r="V9" s="336"/>
      <c r="W9" s="336"/>
      <c r="X9" s="336"/>
      <c r="Y9" s="336"/>
      <c r="Z9" s="336">
        <f ca="1">VLOOKUP(AE2,Aux!$M:$AZ,9,0)</f>
        <v>3</v>
      </c>
      <c r="AA9" s="336"/>
      <c r="AB9" s="336"/>
      <c r="AC9" s="336"/>
      <c r="AD9" s="336"/>
      <c r="AE9" s="232">
        <f ca="1">+IF(Z9="","",IF(Z9&gt;AF9,1,IF(Z9=AF9,"X",2)))</f>
        <v>1</v>
      </c>
      <c r="AF9" s="336">
        <f ca="1">VLOOKUP(AE2,Aux!$M:$AZ,10,0)</f>
        <v>1</v>
      </c>
      <c r="AG9" s="336"/>
      <c r="AH9" s="336"/>
      <c r="AI9" s="336"/>
      <c r="AJ9" s="336"/>
      <c r="AK9" s="336">
        <f ca="1">VLOOKUP(AP2,Aux!$M:$AZ,9,0)</f>
        <v>1</v>
      </c>
      <c r="AL9" s="336"/>
      <c r="AM9" s="336"/>
      <c r="AN9" s="336"/>
      <c r="AO9" s="336"/>
      <c r="AP9" s="232">
        <f ca="1">+IF(AK9="","",IF(AK9&gt;AQ9,1,IF(AK9=AQ9,"X",2)))</f>
        <v>2</v>
      </c>
      <c r="AQ9" s="336">
        <f ca="1">VLOOKUP(AP2,Aux!$M:$AZ,10,0)</f>
        <v>3</v>
      </c>
      <c r="AR9" s="336"/>
      <c r="AS9" s="336"/>
      <c r="AT9" s="336"/>
      <c r="AU9" s="336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4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4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4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4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 t="shared" si="11"/>
        <v/>
      </c>
      <c r="AQ27" s="34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6" t="s">
        <v>134</v>
      </c>
    </row>
    <row r="32" spans="2:63" ht="20.100000000000001" customHeight="1" thickBot="1" x14ac:dyDescent="0.3">
      <c r="AW32" s="297"/>
    </row>
    <row r="33" spans="49:49" ht="20.100000000000001" customHeight="1" x14ac:dyDescent="0.25">
      <c r="AW33" s="298" t="s">
        <v>135</v>
      </c>
    </row>
    <row r="34" spans="49:49" ht="20.100000000000001" customHeight="1" thickBot="1" x14ac:dyDescent="0.3">
      <c r="AW34" s="299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2025-06-15T00:04:04Z</dcterms:modified>
</cp:coreProperties>
</file>