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C5B64FF2-9B62-42DF-A5CA-A0B2CE8495E4}" xr6:coauthVersionLast="47" xr6:coauthVersionMax="47" xr10:uidLastSave="{00000000-0000-0000-0000-000000000000}"/>
  <bookViews>
    <workbookView xWindow="-120" yWindow="-120" windowWidth="29040" windowHeight="15720" tabRatio="721" xr2:uid="{00000000-000D-0000-FFFF-FFFF00000000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GK22" i="38"/>
  <c r="GG22" i="38"/>
  <c r="GE22" i="38"/>
  <c r="FW22" i="38"/>
  <c r="FV22" i="38"/>
  <c r="FU22" i="38"/>
  <c r="FQ22" i="38"/>
  <c r="FO22" i="38"/>
  <c r="FG22" i="38"/>
  <c r="FF22" i="38"/>
  <c r="DY22" i="38"/>
  <c r="DU22" i="38"/>
  <c r="DS22" i="38"/>
  <c r="DK22" i="38"/>
  <c r="DJ22" i="38"/>
  <c r="DI22" i="38"/>
  <c r="DE22" i="38"/>
  <c r="DC22" i="38"/>
  <c r="CU22" i="38"/>
  <c r="CT22" i="38"/>
  <c r="BM22" i="38"/>
  <c r="BI22" i="38"/>
  <c r="BG22" i="38"/>
  <c r="AY22" i="38"/>
  <c r="AX22" i="38"/>
  <c r="AW22" i="38"/>
  <c r="AS22" i="38"/>
  <c r="AQ22" i="38"/>
  <c r="AI22" i="38"/>
  <c r="AH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GM22" i="38" l="1"/>
  <c r="K22" i="38"/>
  <c r="BW22" i="38"/>
  <c r="EI22" i="38"/>
  <c r="GU22" i="38"/>
  <c r="BO22" i="38"/>
  <c r="M22" i="38"/>
  <c r="BY22" i="38"/>
  <c r="EK22" i="38"/>
  <c r="GW22" i="38"/>
  <c r="Q22" i="38"/>
  <c r="CC22" i="38"/>
  <c r="EO22" i="38"/>
  <c r="HA22" i="38"/>
  <c r="S22" i="38"/>
  <c r="CE22" i="38"/>
  <c r="EQ22" i="38"/>
  <c r="HC22" i="38"/>
  <c r="BN22" i="38"/>
  <c r="DZ22" i="38"/>
  <c r="GL22" i="38"/>
  <c r="EA22" i="38"/>
  <c r="R22" i="38"/>
  <c r="CD22" i="38"/>
  <c r="EP22" i="38"/>
  <c r="HB22" i="38"/>
  <c r="AA22" i="38"/>
  <c r="CM22" i="38"/>
  <c r="EY22" i="38"/>
  <c r="HK22" i="38"/>
  <c r="AC22" i="38"/>
  <c r="CO22" i="38"/>
  <c r="FA22" i="38"/>
  <c r="HM22" i="38"/>
  <c r="AG22" i="38"/>
  <c r="CS22" i="38"/>
  <c r="FE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5" i="1"/>
  <c r="V2" i="1"/>
  <c r="V51" i="1"/>
  <c r="V59" i="1"/>
  <c r="V63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1" i="1"/>
  <c r="U63" i="1"/>
  <c r="U2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0" i="1"/>
  <c r="U64" i="1"/>
  <c r="V60" i="1"/>
  <c r="V64" i="1"/>
  <c r="U55" i="1"/>
  <c r="U52" i="1"/>
  <c r="V55" i="1"/>
  <c r="V52" i="1"/>
  <c r="GI1" i="38" l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V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58" i="1"/>
  <c r="V53" i="1"/>
  <c r="V54" i="1"/>
  <c r="V56" i="1"/>
  <c r="V57" i="1"/>
  <c r="U56" i="1"/>
  <c r="U58" i="1"/>
  <c r="U54" i="1"/>
  <c r="U57" i="1"/>
  <c r="U53" i="1"/>
  <c r="V62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6" i="1"/>
  <c r="U38" i="1"/>
  <c r="U31" i="1"/>
  <c r="U13" i="1"/>
  <c r="U16" i="1"/>
  <c r="U32" i="1"/>
  <c r="V3" i="1"/>
  <c r="U49" i="1"/>
  <c r="V47" i="1"/>
  <c r="U44" i="1"/>
  <c r="V37" i="1"/>
  <c r="V46" i="1"/>
  <c r="V27" i="1"/>
  <c r="V29" i="1"/>
  <c r="V5" i="1"/>
  <c r="U40" i="1"/>
  <c r="V42" i="1"/>
  <c r="V31" i="1"/>
  <c r="U4" i="1"/>
  <c r="V10" i="1"/>
  <c r="U30" i="1"/>
  <c r="U27" i="1"/>
  <c r="V8" i="1"/>
  <c r="U15" i="1"/>
  <c r="V9" i="1"/>
  <c r="U17" i="1"/>
  <c r="U39" i="1"/>
  <c r="V38" i="1"/>
  <c r="V34" i="1"/>
  <c r="U41" i="1"/>
  <c r="V41" i="1"/>
  <c r="V13" i="1"/>
  <c r="U11" i="1"/>
  <c r="V32" i="1"/>
  <c r="V19" i="1"/>
  <c r="V20" i="1"/>
  <c r="V28" i="1"/>
  <c r="V16" i="1"/>
  <c r="U9" i="1"/>
  <c r="V36" i="1"/>
  <c r="U29" i="1"/>
  <c r="U50" i="1"/>
  <c r="V18" i="1"/>
  <c r="V17" i="1"/>
  <c r="V45" i="1"/>
  <c r="U3" i="1"/>
  <c r="U35" i="1"/>
  <c r="U33" i="1"/>
  <c r="V39" i="1"/>
  <c r="V15" i="1"/>
  <c r="V11" i="1"/>
  <c r="U48" i="1"/>
  <c r="U7" i="1"/>
  <c r="U14" i="1"/>
  <c r="U5" i="1"/>
  <c r="U20" i="1"/>
  <c r="V7" i="1"/>
  <c r="U36" i="1"/>
  <c r="V33" i="1"/>
  <c r="V35" i="1"/>
  <c r="U43" i="1"/>
  <c r="U8" i="1"/>
  <c r="V43" i="1"/>
  <c r="V30" i="1"/>
  <c r="V40" i="1"/>
  <c r="V48" i="1"/>
  <c r="U47" i="1"/>
  <c r="U12" i="1"/>
  <c r="U10" i="1"/>
  <c r="U19" i="1"/>
  <c r="V6" i="1"/>
  <c r="V4" i="1"/>
  <c r="U37" i="1"/>
  <c r="V44" i="1"/>
  <c r="V50" i="1"/>
  <c r="U46" i="1"/>
  <c r="U18" i="1"/>
  <c r="U28" i="1"/>
  <c r="V49" i="1"/>
  <c r="U42" i="1"/>
  <c r="V14" i="1"/>
  <c r="U45" i="1"/>
  <c r="V12" i="1"/>
  <c r="U34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1" i="1"/>
  <c r="V26" i="1"/>
  <c r="U25" i="1"/>
  <c r="U23" i="1"/>
  <c r="U24" i="1"/>
  <c r="V25" i="1"/>
  <c r="V22" i="1"/>
  <c r="U21" i="1"/>
  <c r="U22" i="1"/>
  <c r="V23" i="1"/>
  <c r="U26" i="1"/>
  <c r="V24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H19" i="63" a="1"/>
  <c r="FG3" i="38" a="1"/>
  <c r="EY3" i="38" a="1"/>
  <c r="P31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22" i="63" a="1"/>
  <c r="P19" i="63" a="1"/>
  <c r="FH3" i="38" a="1"/>
  <c r="EW3" i="38" a="1"/>
  <c r="P10" i="63" a="1"/>
  <c r="H16" i="63" a="1"/>
  <c r="H13" i="63" a="1"/>
  <c r="EU3" i="38" a="1"/>
  <c r="P22" i="63" a="1"/>
  <c r="ES3" i="38" a="1"/>
  <c r="EX3" i="38" a="1"/>
  <c r="FB3" i="38" a="1"/>
  <c r="H28" i="63" a="1"/>
  <c r="H31" i="63" a="1"/>
  <c r="FA3" i="38" a="1"/>
  <c r="FF3" i="38" a="1"/>
  <c r="EZ3" i="38" a="1"/>
  <c r="P28" i="63" a="1"/>
  <c r="FE3" i="38" a="1"/>
  <c r="P16" i="63" a="1"/>
  <c r="FC3" i="38" a="1"/>
  <c r="P25" i="63" a="1"/>
  <c r="ET3" i="38" a="1"/>
  <c r="H10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O3" i="38" a="1"/>
  <c r="FK3" i="38" a="1"/>
  <c r="FM3" i="38" a="1"/>
  <c r="FT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P13" i="63" a="1"/>
  <c r="EV3" i="38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Q3" i="38" a="1"/>
  <c r="FJ3" i="38" a="1"/>
  <c r="FN3" i="38" a="1"/>
  <c r="FQ3" i="38" l="1"/>
  <c r="FQ1" i="36" s="1"/>
  <c r="G10" i="65"/>
  <c r="I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FV3" i="38" a="1"/>
  <c r="FW3" i="38" a="1"/>
  <c r="FW3" i="38" l="1"/>
  <c r="FW1" i="36" s="1"/>
  <c r="H17" i="66"/>
  <c r="P17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<sst xmlns="http://schemas.openxmlformats.org/spreadsheetml/2006/main" count="1380" uniqueCount="356">
  <si>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</si>
  <si>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</si>
  <si>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</si>
  <si>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</si>
  <si>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</si>
  <si>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</si>
  <si>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</si>
  <si>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</si>
  <si>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</si>
  <si>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</si>
  <si>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</si>
  <si>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</si>
  <si>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</si>
  <si>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</si>
  <si>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</si>
  <si>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</si>
  <si>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</si>
  <si>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</si>
  <si>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</si>
  <si>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</si>
  <si>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</si>
  <si>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</si>
  <si>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</si>
  <si>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</si>
  <si>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</si>
  <si>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</si>
  <si>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</si>
  <si>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</si>
  <si>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</si>
  <si>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</si>
  <si>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</si>
  <si>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</si>
  <si>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</si>
  <si>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</si>
  <si>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</si>
  <si>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</si>
  <si>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</si>
  <si>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</si>
  <si>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</si>
  <si>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</si>
  <si>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</si>
  <si>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</si>
  <si>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</si>
  <si>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</si>
  <si>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</si>
  <si>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</si>
  <si>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</si>
  <si>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</si>
  <si>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</si>
  <si>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</si>
  <si>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</si>
  <si>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</si>
  <si>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</si>
  <si>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</si>
  <si>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</si>
  <si>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</si>
  <si>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</si>
  <si>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</si>
  <si>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</si>
  <si>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</si>
  <si>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</si>
  <si>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</si>
  <si>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</si>
  <si>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</si>
  <si>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</si>
  <si>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</si>
  <si>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</si>
  <si>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</si>
  <si>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</si>
  <si>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</si>
  <si>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</si>
  <si>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</si>
  <si>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</si>
  <si>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</si>
  <si>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</si>
  <si>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</si>
  <si>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</si>
  <si>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</si>
  <si>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</si>
  <si>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</si>
  <si>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</si>
  <si>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</si>
  <si>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</si>
  <si>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</si>
  <si>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</si>
  <si>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</si>
  <si>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</si>
  <si>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</si>
  <si>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</si>
  <si>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</si>
  <si>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</si>
  <si>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</si>
  <si>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</si>
  <si>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</si>
  <si>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</si>
  <si>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</si>
  <si>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</si>
  <si>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</si>
  <si>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</si>
  <si>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</si>
  <si>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</si>
  <si>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</si>
  <si>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</si>
  <si>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</si>
  <si>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</si>
  <si>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</si>
  <si>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</si>
  <si>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</si>
  <si>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</si>
  <si>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</si>
  <si>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</si>
  <si>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</si>
  <si>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</si>
  <si>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</si>
  <si>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</si>
  <si>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</si>
  <si>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</si>
  <si>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</si>
  <si>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</si>
  <si>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</si>
  <si>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</si>
  <si>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</si>
  <si>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</si>
  <si>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</si>
  <si>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</si>
  <si>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</si>
  <si>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</si>
  <si>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</si>
  <si>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</si>
  <si>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</si>
  <si>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</si>
  <si>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</si>
  <si>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</si>
  <si>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</si>
  <si>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</si>
  <si>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</si>
  <si>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</si>
  <si>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</si>
  <si>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</si>
  <si>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</si>
  <si>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</si>
  <si>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</si>
  <si>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</si>
  <si>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</si>
  <si>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</si>
  <si>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</si>
  <si>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</si>
  <si>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</si>
  <si>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</si>
  <si>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</si>
  <si>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</si>
  <si>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</si>
  <si>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</si>
  <si>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</si>
  <si>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</si>
  <si>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</si>
  <si>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</si>
  <si>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</si>
  <si>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</si>
  <si>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</si>
  <si>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</si>
  <si>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</si>
  <si>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</si>
  <si>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</si>
  <si>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</si>
  <si>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</si>
  <si>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</si>
  <si>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</si>
  <si>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</si>
  <si>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</si>
  <si>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</si>
  <si>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</si>
  <si>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</si>
  <si>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</si>
  <si>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</si>
  <si>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</si>
  <si>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</si>
  <si>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</si>
  <si>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</si>
  <si>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</si>
  <si>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</si>
  <si>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</si>
  <si>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</si>
  <si>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</si>
  <si>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</si>
  <si>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</si>
  <si>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</si>
  <si>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</si>
  <si>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</si>
  <si>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</si>
  <si>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</si>
  <si>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</si>
  <si>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</si>
  <si>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</si>
  <si>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</si>
  <si>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</si>
  <si>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</si>
  <si>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</si>
  <si>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</si>
  <si>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</si>
  <si>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</si>
  <si>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</si>
  <si>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</si>
  <si>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</si>
  <si>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</si>
  <si>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</si>
  <si>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</si>
  <si>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</si>
  <si>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</si>
  <si>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</si>
  <si>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</si>
  <si>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</si>
  <si>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</si>
  <si>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</si>
  <si>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</si>
  <si>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</si>
  <si>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</si>
  <si>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</si>
  <si>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</si>
  <si>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</si>
  <si>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</si>
  <si>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</si>
  <si>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</si>
  <si>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</si>
  <si>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</si>
  <si>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</si>
  <si>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</si>
  <si>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</si>
  <si>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</si>
  <si>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</si>
  <si>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</si>
  <si>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</si>
  <si>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</si>
  <si>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</si>
  <si>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</si>
  <si>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</si>
  <si>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</si>
  <si>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</si>
  <si>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</si>
  <si>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</si>
  <si>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</si>
  <si>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</si>
  <si>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</si>
  <si>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</si>
  <si>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</si>
  <si>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</si>
  <si>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</si>
  <si>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</si>
  <si>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</si>
  <si>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</si>
  <si>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</si>
  <si>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</si>
  <si>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</si>
  <si>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</si>
  <si>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</si>
  <si>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</si>
  <si>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</si>
  <si>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</si>
  <si>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</si>
  <si>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</si>
  <si>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</si>
  <si>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</si>
  <si>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</si>
  <si>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</si>
  <si>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</si>
  <si>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</si>
  <si>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</si>
  <si>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</si>
  <si>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</si>
  <si>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</si>
  <si>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</si>
  <si>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</si>
  <si>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</si>
  <si>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</si>
  <si>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</si>
  <si>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</si>
  <si>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</si>
  <si>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</si>
  <si>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</si>
  <si>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</si>
  <si>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</si>
  <si>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</si>
  <si>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</si>
  <si>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</si>
  <si>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</si>
  <si>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</si>
  <si>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</si>
  <si>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</si>
  <si>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</si>
  <si>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</si>
  <si>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</si>
  <si>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</si>
  <si>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</si>
  <si>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</si>
  <si>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</si>
  <si>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</si>
  <si>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</si>
  <si>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</si>
  <si>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</si>
  <si>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</si>
  <si>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</si>
  <si>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</si>
  <si>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</si>
  <si>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</si>
  <si>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</si>
  <si>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</si>
  <si>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</si>
  <si>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</si>
  <si>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</si>
  <si>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</si>
  <si>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</si>
  <si>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</si>
  <si>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</si>
  <si>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</si>
  <si>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</si>
  <si>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</si>
  <si>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</si>
  <si>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</si>
  <si>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</si>
  <si>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</si>
  <si>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</si>
  <si>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</si>
  <si>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</si>
  <si>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</si>
  <si>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</si>
  <si>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</si>
  <si>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</si>
  <si>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</si>
  <si>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</si>
  <si>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</si>
  <si>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</si>
  <si>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</si>
  <si>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</si>
  <si>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</si>
  <si>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</si>
  <si>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</si>
  <si>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</si>
  <si>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</si>
  <si>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</si>
  <si>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</si>
  <si>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</si>
  <si>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</si>
  <si>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</si>
  <si>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</si>
  <si>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</si>
  <si>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</si>
  <si>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</si>
  <si>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</si>
  <si>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josearturodeabreugmail.com</t>
  </si>
  <si>
    <t>0414-1009886</t>
  </si>
  <si>
    <t>Mbappe</t>
  </si>
  <si>
    <t>Vitinha</t>
  </si>
  <si>
    <t>Seattle</t>
  </si>
  <si>
    <t>Haaland</t>
  </si>
  <si>
    <t>Donnaruma</t>
  </si>
  <si>
    <t>Jose Arturo De Abreu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</si>
</sst>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00000000-0005-0000-0000-000002000000}"/>
    <cellStyle name="Millares 2 2" xfId="4" xr:uid="{00000000-0005-0000-0000-000003000000}"/>
    <cellStyle name="Millares 3" xfId="5" xr:uid="{00000000-0005-0000-0000-000004000000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1/10/Palmeiras_logo.svg/160px-Palmeiras_log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7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40"/>
  <sheetViews>
    <sheetView showGridLines="0" tabSelected="1" zoomScaleNormal="100" workbookViewId="0">
      <selection activeCell="C28" sqref="C28:G28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3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4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5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6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355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0" t="s">
        <v>348</v>
      </c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 t="s">
        <v>349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350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351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351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7" t="s">
        <v>354</v>
      </c>
      <c r="F38" s="298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353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352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00000000-0004-0000-0000-000000000000}"/>
    <hyperlink ref="I21" r:id="rId2" display="Aprendiz de Excel" xr:uid="{00000000-0004-0000-0000-000001000000}"/>
    <hyperlink ref="I19" r:id="rId3" display="Aprendiz de Excel" xr:uid="{00000000-0004-0000-0000-000002000000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0"/>
  <sheetViews>
    <sheetView showGridLines="0" zoomScale="90" zoomScaleNormal="90" workbookViewId="0">
      <selection activeCell="L21" sqref="L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Palmeiras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4</v>
      </c>
      <c r="AP10" s="141">
        <f>AN10-AO10</f>
        <v>-3</v>
      </c>
      <c r="AQ10" s="138">
        <v>0</v>
      </c>
      <c r="AR10" s="141">
        <f>+AW10+AV10+AU10</f>
        <v>-9.9000000000000005E-7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4.40306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8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Porto</v>
      </c>
      <c r="U12" s="91" t="e" vm="1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4</v>
      </c>
      <c r="AB12" s="95">
        <f>VLOOKUP($T12,$AH$10:$AO$16,8,0)</f>
        <v>1</v>
      </c>
      <c r="AC12" s="95">
        <f>AA12-AB12</f>
        <v>3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7</v>
      </c>
      <c r="AP12" s="141">
        <f>AN12-AO12</f>
        <v>-4</v>
      </c>
      <c r="AQ12" s="138">
        <v>0</v>
      </c>
      <c r="AR12" s="141">
        <f>+AW12+AV12+AU12</f>
        <v>3.0003010200000002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8">
        <f>IFERROR(VLOOKUP(G14,Aux!$A:$C,3,0),"")</f>
        <v>#VALUE!</v>
      </c>
      <c r="I14" s="154"/>
      <c r="J14" s="203">
        <v>1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0</v>
      </c>
      <c r="K16" s="145" t="s">
        <v>40</v>
      </c>
      <c r="L16" s="203">
        <v>2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4</v>
      </c>
      <c r="AC16" s="95">
        <f>AA16-AB16</f>
        <v>-3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1</v>
      </c>
      <c r="AP16" s="141">
        <f>AN16-AO16</f>
        <v>3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1.1020460000000001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4</v>
      </c>
      <c r="M18" s="16"/>
      <c r="N18" s="154" t="e" vm="8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00000000-0002-0000-0200-000000000000}">
      <formula1>"A,B,C,D,E,F,G,H"</formula1>
    </dataValidation>
  </dataValidations>
  <hyperlinks>
    <hyperlink ref="W21" r:id="rId1" display="Aprendiz de Excel" xr:uid="{00000000-0004-0000-0200-000000000000}"/>
    <hyperlink ref="W23" r:id="rId2" display="Aprendiz de Excel" xr:uid="{00000000-0004-0000-0200-000001000000}"/>
    <hyperlink ref="W23:W24" r:id="rId3" display="Vídeo YouTube" xr:uid="{00000000-0004-0000-0200-000002000000}"/>
    <hyperlink ref="W23:Y24" r:id="rId4" display="Vídeo YouTube" xr:uid="{00000000-0004-0000-0200-000003000000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2</v>
      </c>
      <c r="AP10" s="141">
        <f>AN10-AO10</f>
        <v>6</v>
      </c>
      <c r="AQ10" s="138">
        <v>0</v>
      </c>
      <c r="AR10" s="141">
        <f>+AW10+AV10+AU10</f>
        <v>9.00090608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9.0607999999999997E-4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3</v>
      </c>
      <c r="K12" s="145" t="s">
        <v>40</v>
      </c>
      <c r="L12" s="203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2</v>
      </c>
      <c r="AP12" s="141">
        <f>AN12-AO12</f>
        <v>3</v>
      </c>
      <c r="AQ12" s="138">
        <v>0</v>
      </c>
      <c r="AR12" s="141">
        <f>+AW12+AV12+AU12</f>
        <v>6.0006030499999996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6.0304999999999994E-4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4</v>
      </c>
      <c r="AP14" s="141">
        <f>AN14-AO14</f>
        <v>0</v>
      </c>
      <c r="AQ14" s="138">
        <v>0</v>
      </c>
      <c r="AR14" s="141">
        <f>+AW14+AV14+AU14</f>
        <v>3.0003000399999999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3.0003999999999995E-4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10</v>
      </c>
      <c r="AP16" s="141">
        <f>AN16-AO16</f>
        <v>-9</v>
      </c>
      <c r="AQ16" s="138">
        <v>0</v>
      </c>
      <c r="AR16" s="141">
        <f>+AW16+AV16+AU16</f>
        <v>-8.9900000000000003E-6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-8.9900000000000003E-6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00000000-0002-0000-0300-000000000000}">
      <formula1>"A,B,C,D,E,F,G,H"</formula1>
    </dataValidation>
  </dataValidations>
  <hyperlinks>
    <hyperlink ref="W21" r:id="rId1" display="Aprendiz de Excel" xr:uid="{00000000-0004-0000-0300-000000000000}"/>
    <hyperlink ref="W23" r:id="rId2" display="Aprendiz de Excel" xr:uid="{00000000-0004-0000-0300-000001000000}"/>
    <hyperlink ref="W23:W24" r:id="rId3" display="Vídeo YouTube" xr:uid="{00000000-0004-0000-0300-000002000000}"/>
    <hyperlink ref="W23:Y24" r:id="rId4" display="Vídeo YouTube" xr:uid="{00000000-0004-0000-0300-00000300000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0"/>
  <sheetViews>
    <sheetView showGridLines="0" zoomScale="90" zoomScaleNormal="90" workbookViewId="0">
      <selection activeCell="L5" sqref="L5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9.0009060699999992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9.0606999999999992E-4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4</v>
      </c>
      <c r="AP14" s="141">
        <f>AN14-AO14</f>
        <v>0</v>
      </c>
      <c r="AQ14" s="138">
        <v>0</v>
      </c>
      <c r="AR14" s="141">
        <f>+AW14+AV14+AU14</f>
        <v>3.0003000399999999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3.0003999999999995E-4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4</v>
      </c>
      <c r="AP16" s="141">
        <f>AN16-AO16</f>
        <v>1</v>
      </c>
      <c r="AQ16" s="138">
        <v>0</v>
      </c>
      <c r="AR16" s="141">
        <f>+AW16+AV16+AU16</f>
        <v>6.0006010500000002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00000000-0002-0000-0400-000000000000}">
      <formula1>"A,B,C,D,E,F,G,H"</formula1>
    </dataValidation>
  </dataValidations>
  <hyperlinks>
    <hyperlink ref="W21" r:id="rId1" display="Aprendiz de Excel" xr:uid="{00000000-0004-0000-0400-000000000000}"/>
    <hyperlink ref="W23" r:id="rId2" display="Aprendiz de Excel" xr:uid="{00000000-0004-0000-0400-000001000000}"/>
    <hyperlink ref="W23:W24" r:id="rId3" display="Vídeo YouTube" xr:uid="{00000000-0004-0000-0400-000002000000}"/>
    <hyperlink ref="W23:Y24" r:id="rId4" display="Vídeo YouTube" xr:uid="{00000000-0004-0000-0400-000003000000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30"/>
  <sheetViews>
    <sheetView showGridLines="0" zoomScale="90" zoomScaleNormal="90" workbookViewId="0">
      <selection activeCell="O26" sqref="O2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3</v>
      </c>
      <c r="BC6" s="138">
        <f t="shared" si="1"/>
        <v>6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Flamengo</v>
      </c>
      <c r="U10" s="91" t="e" vm="2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9.0009040599999999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9.0405999999999993E-4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Chelsea</v>
      </c>
      <c r="U12" s="91" t="e" vm="2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6</v>
      </c>
      <c r="AP12" s="141">
        <f>AN12-AO12</f>
        <v>-3</v>
      </c>
      <c r="AQ12" s="138">
        <v>0</v>
      </c>
      <c r="AR12" s="141">
        <f>+AW12+AV12+AU12</f>
        <v>3.00029703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2.9702999999999999E-4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2</v>
      </c>
      <c r="K14" s="145" t="s">
        <v>40</v>
      </c>
      <c r="L14" s="203">
        <v>1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Espérance de Tunis</v>
      </c>
      <c r="U14" s="91" t="e" vm="28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4</v>
      </c>
      <c r="AP14" s="141">
        <f>AN14-AO14</f>
        <v>2</v>
      </c>
      <c r="AQ14" s="138">
        <v>0</v>
      </c>
      <c r="AR14" s="141">
        <f>+AW14+AV14+AU14</f>
        <v>6.0006020600000003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6.0205999999999996E-4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2.2020340000000003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Los Angeles</v>
      </c>
      <c r="U16" s="91" t="e" vm="2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6</v>
      </c>
      <c r="AC16" s="95">
        <f>AA16-AB16</f>
        <v>-3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6</v>
      </c>
      <c r="AP16" s="141">
        <f>AN16-AO16</f>
        <v>-3</v>
      </c>
      <c r="AQ16" s="138">
        <v>0</v>
      </c>
      <c r="AR16" s="141">
        <f>+AW16+AV16+AU16</f>
        <v>-2.9699999999999999E-6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-2.9699999999999999E-6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4.4030559999999994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00000000-0002-0000-0500-000000000000}">
      <formula1>"A,B,C,D,E,F,G,H"</formula1>
    </dataValidation>
  </dataValidations>
  <hyperlinks>
    <hyperlink ref="W21" r:id="rId1" display="Aprendiz de Excel" xr:uid="{00000000-0004-0000-0500-000000000000}"/>
    <hyperlink ref="W23" r:id="rId2" display="Aprendiz de Excel" xr:uid="{00000000-0004-0000-0500-000001000000}"/>
    <hyperlink ref="W23:W24" r:id="rId3" display="Vídeo YouTube" xr:uid="{00000000-0004-0000-0500-000002000000}"/>
    <hyperlink ref="W23:Y24" r:id="rId4" display="Vídeo YouTube" xr:uid="{00000000-0004-0000-0500-00000300000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3</v>
      </c>
      <c r="AP10" s="141">
        <f>AN10-AO10</f>
        <v>3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1.1020400000000001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6</v>
      </c>
      <c r="AP12" s="141">
        <f>AN12-AO12</f>
        <v>-5</v>
      </c>
      <c r="AQ12" s="138">
        <v>0</v>
      </c>
      <c r="AR12" s="141">
        <f>+AW12+AV12+AU12</f>
        <v>-9.9000000000000005E-7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-9.9000000000000005E-7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3.0003010200000002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3</v>
      </c>
      <c r="AP16" s="141">
        <f>AN16-AO16</f>
        <v>4</v>
      </c>
      <c r="AQ16" s="138">
        <v>0</v>
      </c>
      <c r="AR16" s="141">
        <f>+AW16+AV16+AU16</f>
        <v>7.1001200200000003</v>
      </c>
      <c r="AS16" s="29"/>
      <c r="AT16" s="29"/>
      <c r="AU16" s="141">
        <f>+AJ16</f>
        <v>7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00000000-0002-0000-0600-000000000000}">
      <formula1>"A,B,C,D,E,F,G,H"</formula1>
    </dataValidation>
  </dataValidations>
  <hyperlinks>
    <hyperlink ref="W21" r:id="rId1" display="Aprendiz de Excel" xr:uid="{00000000-0004-0000-0600-000000000000}"/>
    <hyperlink ref="W23" r:id="rId2" display="Aprendiz de Excel" xr:uid="{00000000-0004-0000-0600-000001000000}"/>
    <hyperlink ref="W23:W24" r:id="rId3" display="Vídeo YouTube" xr:uid="{00000000-0004-0000-0600-000002000000}"/>
    <hyperlink ref="W23:Y24" r:id="rId4" display="Vídeo YouTube" xr:uid="{00000000-0004-0000-0600-000003000000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4</v>
      </c>
      <c r="AP10" s="141">
        <f>AN10-AO10</f>
        <v>3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1.1020300000000003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3</v>
      </c>
      <c r="AP12" s="141">
        <f>AN12-AO12</f>
        <v>4</v>
      </c>
      <c r="AQ12" s="138">
        <v>0</v>
      </c>
      <c r="AR12" s="141">
        <f>+AW12+AV12+AU12</f>
        <v>7.1001200200000003</v>
      </c>
      <c r="AS12" s="29"/>
      <c r="AT12" s="29"/>
      <c r="AU12" s="141">
        <f>+AJ12</f>
        <v>7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6</v>
      </c>
      <c r="AP14" s="141">
        <f>AN14-AO14</f>
        <v>-3</v>
      </c>
      <c r="AQ14" s="138">
        <v>0</v>
      </c>
      <c r="AR14" s="141">
        <f>+AW14+AV14+AU14</f>
        <v>3.0003010200000002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7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7</v>
      </c>
      <c r="AP16" s="141">
        <f>AN16-AO16</f>
        <v>-4</v>
      </c>
      <c r="AQ16" s="138">
        <v>0</v>
      </c>
      <c r="AR16" s="141">
        <f>+AW16+AV16+AU16</f>
        <v>-9.9000000000000005E-7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-9.9000000000000005E-7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4.4040559999999989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0000000-0002-0000-0700-000000000000}">
      <formula1>"A,B,C,D,E,F,G,H"</formula1>
    </dataValidation>
  </dataValidations>
  <hyperlinks>
    <hyperlink ref="W21" r:id="rId1" display="Aprendiz de Excel" xr:uid="{00000000-0004-0000-0700-000000000000}"/>
    <hyperlink ref="W23" r:id="rId2" display="Aprendiz de Excel" xr:uid="{00000000-0004-0000-0700-000001000000}"/>
    <hyperlink ref="W23:W24" r:id="rId3" display="Vídeo YouTube" xr:uid="{00000000-0004-0000-0700-000002000000}"/>
    <hyperlink ref="W23:Y24" r:id="rId4" display="Vídeo YouTube" xr:uid="{00000000-0004-0000-0700-000003000000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2</v>
      </c>
      <c r="AP10" s="141">
        <f>AN10-AO10</f>
        <v>5</v>
      </c>
      <c r="AQ10" s="138">
        <v>0</v>
      </c>
      <c r="AR10" s="141">
        <f>+AW10+AV10+AU10</f>
        <v>9.00090507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9.050699999999999E-4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6</v>
      </c>
      <c r="AP12" s="141">
        <f>AN12-AO12</f>
        <v>-5</v>
      </c>
      <c r="AQ12" s="138">
        <v>0</v>
      </c>
      <c r="AR12" s="141">
        <f>+AW12+AV12+AU12</f>
        <v>-4.9900000000000005E-6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-4.9900000000000005E-6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4</v>
      </c>
      <c r="AP14" s="141">
        <f>AN14-AO14</f>
        <v>-1</v>
      </c>
      <c r="AQ14" s="138">
        <v>0</v>
      </c>
      <c r="AR14" s="141">
        <f>+AW14+AV14+AU14</f>
        <v>3.0002990299999999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2.9902999999999999E-4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3</v>
      </c>
      <c r="AP16" s="141">
        <f>AN16-AO16</f>
        <v>1</v>
      </c>
      <c r="AQ16" s="138">
        <v>0</v>
      </c>
      <c r="AR16" s="141">
        <f>+AW16+AV16+AU16</f>
        <v>6.0006010400000003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6.0103999999999995E-4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00000000-0002-0000-0800-000000000000}">
      <formula1>"A,B,C,D,E,F,G,H"</formula1>
    </dataValidation>
  </dataValidations>
  <hyperlinks>
    <hyperlink ref="W21" r:id="rId1" display="Aprendiz de Excel" xr:uid="{00000000-0004-0000-0800-000000000000}"/>
    <hyperlink ref="W23" r:id="rId2" display="Aprendiz de Excel" xr:uid="{00000000-0004-0000-0800-000001000000}"/>
    <hyperlink ref="W23:W24" r:id="rId3" display="Vídeo YouTube" xr:uid="{00000000-0004-0000-0800-000002000000}"/>
    <hyperlink ref="W23:Y24" r:id="rId4" display="Vídeo YouTube" xr:uid="{00000000-0004-0000-0800-000003000000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30"/>
  <sheetViews>
    <sheetView showGridLines="0" zoomScale="90" zoomScaleNormal="90" workbookViewId="0">
      <selection activeCell="O27" sqref="O2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2</v>
      </c>
      <c r="BC6" s="138">
        <f t="shared" si="1"/>
        <v>4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9.0009040700000007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9.0406999999999998E-4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Pachuca</v>
      </c>
      <c r="U12" s="91" t="e" vm="51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4</v>
      </c>
      <c r="AC12" s="95">
        <f>AA12-AB12</f>
        <v>-1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2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4</v>
      </c>
      <c r="AP12" s="141">
        <f>AN12-AO12</f>
        <v>-1</v>
      </c>
      <c r="AQ12" s="138">
        <v>0</v>
      </c>
      <c r="AR12" s="141">
        <f>+AW12+AV12+AU12</f>
        <v>2.0001990300000001</v>
      </c>
      <c r="AS12" s="29"/>
      <c r="AT12" s="29"/>
      <c r="AU12" s="141">
        <f>+AJ12</f>
        <v>2</v>
      </c>
      <c r="AV12" s="141">
        <f>SUMIFS($BA12:$BD12,$BA$6:$BD$6,AJ12)/1000</f>
        <v>0</v>
      </c>
      <c r="AW12" s="141">
        <f>SUMIFS($BA12:$BD12,$BA$5:$BD$5,AV12)/1000000</f>
        <v>1.9903000000000002E-4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3.3020419999999997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Al-Hilal</v>
      </c>
      <c r="U14" s="91" t="e" vm="49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4</v>
      </c>
      <c r="AP14" s="141">
        <f>AN14-AO14</f>
        <v>-1</v>
      </c>
      <c r="AQ14" s="138">
        <v>0</v>
      </c>
      <c r="AR14" s="141">
        <f>+AW14+AV14+AU14</f>
        <v>4.0003990299999996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3.9902999999999998E-4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1</v>
      </c>
      <c r="K16" s="145" t="s">
        <v>40</v>
      </c>
      <c r="L16" s="203">
        <v>1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e" vm="5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4</v>
      </c>
      <c r="AC16" s="95">
        <f>AA16-AB16</f>
        <v>-2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4</v>
      </c>
      <c r="AP16" s="141">
        <f>AN16-AO16</f>
        <v>-2</v>
      </c>
      <c r="AQ16" s="138">
        <v>0</v>
      </c>
      <c r="AR16" s="141">
        <f>+AW16+AV16+AU16</f>
        <v>1.00009802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9.8020000000000014E-5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00000000-0002-0000-0900-000000000000}">
      <formula1>"A,B,C,D,E,F,G,H"</formula1>
    </dataValidation>
  </dataValidations>
  <hyperlinks>
    <hyperlink ref="W21" r:id="rId1" display="Aprendiz de Excel" xr:uid="{00000000-0004-0000-0900-000000000000}"/>
    <hyperlink ref="W23" r:id="rId2" display="Aprendiz de Excel" xr:uid="{00000000-0004-0000-0900-000001000000}"/>
    <hyperlink ref="W23:W24" r:id="rId3" display="Vídeo YouTube" xr:uid="{00000000-0004-0000-0900-000002000000}"/>
    <hyperlink ref="W23:Y24" r:id="rId4" display="Vídeo YouTube" xr:uid="{00000000-0004-0000-0900-000003000000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0"/>
  <sheetViews>
    <sheetView showGridLines="0" topLeftCell="A10" zoomScaleNormal="100" workbookViewId="0">
      <selection activeCell="M32" sqref="M3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299" t="s">
        <v>315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9">
        <f ca="1">IFERROR(VLOOKUP(H10,Aux!$A:$X,8,0),"")</f>
        <v>#VALUE!</v>
      </c>
      <c r="H10" s="182" t="str" cm="1">
        <f t="array" aca="1" ref="H10" ca="1">INDIRECT(RIGHT(A10,1)&amp;"!T"&amp;8+LEFT(A10,1)*2)</f>
        <v>Palmeiras</v>
      </c>
      <c r="I10" s="183" t="e" vm="8">
        <f ca="1"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Palmeiras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2</v>
      </c>
      <c r="L13" s="184" t="s">
        <v>40</v>
      </c>
      <c r="M13" s="203">
        <v>1</v>
      </c>
      <c r="N13" s="185"/>
      <c r="O13" s="184" t="e" vm="26">
        <f ca="1">IFERROR(VLOOKUP(P13,Aux!$A:$C,3,0),"")</f>
        <v>#VALUE!</v>
      </c>
      <c r="P13" s="186" t="str" cm="1">
        <f t="array" aca="1" ref="P13" ca="1">INDIRECT(RIGHT(B13,1)&amp;"!T"&amp;8+LEFT(B13,1)*2)</f>
        <v>Chelsea</v>
      </c>
      <c r="Q13" s="181" t="e" vm="25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2</v>
      </c>
      <c r="L16" s="184" t="s">
        <v>40</v>
      </c>
      <c r="M16" s="203">
        <v>1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3</v>
      </c>
      <c r="L19" s="184" t="s">
        <v>40</v>
      </c>
      <c r="M19" s="203">
        <v>1</v>
      </c>
      <c r="N19" s="185"/>
      <c r="O19" s="184" t="e" vm="51">
        <f ca="1">IFERROR(VLOOKUP(P19,Aux!$A:$C,3,0),"")</f>
        <v>#VALUE!</v>
      </c>
      <c r="P19" s="186" t="str" cm="1">
        <f t="array" aca="1" ref="P19" ca="1">INDIRECT(RIGHT(B19,1)&amp;"!T"&amp;8+LEFT(B19,1)*2)</f>
        <v>Pachuca</v>
      </c>
      <c r="Q19" s="181" t="e" vm="4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2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Porto</v>
      </c>
      <c r="Q22" s="181" t="e" vm="11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9">
        <f ca="1">IFERROR(VLOOKUP(H25,Aux!$A:$X,8,0),"")</f>
        <v>#VALUE!</v>
      </c>
      <c r="H25" s="182" t="str" cm="1">
        <f t="array" aca="1" ref="H25" ca="1">INDIRECT(RIGHT(A25,1)&amp;"!T"&amp;8+LEFT(A25,1)*2)</f>
        <v>Flamengo</v>
      </c>
      <c r="I25" s="183" t="e" vm="27">
        <f ca="1">IFERROR(VLOOKUP(H25,Aux!$A:$C,3,0),"")</f>
        <v>#VALUE!</v>
      </c>
      <c r="J25" s="194"/>
      <c r="K25" s="203">
        <v>2</v>
      </c>
      <c r="L25" s="184" t="s">
        <v>40</v>
      </c>
      <c r="M25" s="203">
        <v>2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Benfica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>
        <v>1</v>
      </c>
      <c r="L26" s="192" t="s">
        <v>40</v>
      </c>
      <c r="M26" s="192">
        <v>3</v>
      </c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2</v>
      </c>
      <c r="L28" s="184" t="s">
        <v>40</v>
      </c>
      <c r="M28" s="203">
        <v>1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2</v>
      </c>
      <c r="L31" s="184" t="s">
        <v>40</v>
      </c>
      <c r="M31" s="203">
        <v>0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3" t="s">
        <v>134</v>
      </c>
    </row>
    <row r="37" spans="1:21" ht="15" customHeight="1" thickBot="1" x14ac:dyDescent="0.3">
      <c r="U37" s="310"/>
    </row>
    <row r="38" spans="1:21" ht="15" customHeight="1" x14ac:dyDescent="0.25">
      <c r="U38" s="295" t="s">
        <v>135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00000000-0004-0000-0A00-000000000000}"/>
    <hyperlink ref="U38" r:id="rId2" display="Aprendiz de Excel" xr:uid="{00000000-0004-0000-0A00-000001000000}"/>
    <hyperlink ref="U38:U39" r:id="rId3" display="Vídeo YouTube" xr:uid="{00000000-0004-0000-0A00-000002000000}"/>
    <hyperlink ref="X6:X7" r:id="rId4" display="Vídeo YouTube" xr:uid="{00000000-0004-0000-0A00-000003000000}"/>
    <hyperlink ref="X6" r:id="rId5" display="Aprendiz de Excel" xr:uid="{00000000-0004-0000-0A00-000004000000}"/>
    <hyperlink ref="X4" r:id="rId6" display="Aprendiz de Excel" xr:uid="{00000000-0004-0000-0A00-000005000000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1"/>
  <sheetViews>
    <sheetView showGridLines="0" zoomScaleNormal="100" workbookViewId="0">
      <selection activeCell="O27" sqref="O27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9">
        <f ca="1">IFERROR(VLOOKUP(H10,Aux!$A:$X,8,0),"")</f>
        <v>#VALUE!</v>
      </c>
      <c r="H10" s="182" t="str">
        <f ca="1">Octavos!U10</f>
        <v>Palmeiras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2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24">
        <f ca="1">IFERROR(VLOOKUP(P16,Aux!$A:$C,3,0),"")</f>
        <v>#VALUE!</v>
      </c>
      <c r="P16" s="186" t="str">
        <f ca="1">Octavos!U25</f>
        <v>Benfica</v>
      </c>
      <c r="Q16" s="181" t="e" vm="11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7">
        <f ca="1">IFERROR(VLOOKUP(H19,Aux!$A:$C,3,0),"")</f>
        <v>#VALUE!</v>
      </c>
      <c r="J19" s="194"/>
      <c r="K19" s="203">
        <v>1</v>
      </c>
      <c r="L19" s="184" t="s">
        <v>40</v>
      </c>
      <c r="M19" s="203">
        <v>2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00000000-0004-0000-0B00-000000000000}"/>
    <hyperlink ref="X6" r:id="rId2" display="Aprendiz de Excel" xr:uid="{00000000-0004-0000-0B00-000001000000}"/>
    <hyperlink ref="X4" r:id="rId3" display="Aprendiz de Excel" xr:uid="{00000000-0004-0000-0B00-000002000000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5"/>
  <sheetViews>
    <sheetView showGridLines="0" zoomScaleNormal="100" workbookViewId="0">
      <selection activeCell="M15" sqref="M15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42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2</v>
      </c>
      <c r="L13" s="184" t="s">
        <v>40</v>
      </c>
      <c r="M13" s="203">
        <v>2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>
        <v>2</v>
      </c>
      <c r="L14" s="192" t="s">
        <v>40</v>
      </c>
      <c r="M14" s="192">
        <v>1</v>
      </c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0000000-0004-0000-0C00-000000000000}"/>
    <hyperlink ref="X6" r:id="rId2" display="Aprendiz de Excel" xr:uid="{00000000-0004-0000-0C00-000001000000}"/>
    <hyperlink ref="X4" r:id="rId3" display="Aprendiz de Excel" xr:uid="{00000000-0004-0000-0C00-000002000000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8"/>
  <sheetViews>
    <sheetView showGridLines="0" zoomScaleNormal="100" workbookViewId="0">
      <selection activeCell="M11" sqref="M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340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25">
        <f ca="1">IFERROR(VLOOKUP(H10,Aux!$A:$X,8,0),"")</f>
        <v>#VALUE!</v>
      </c>
      <c r="H10" s="182" t="str">
        <f ca="1">Semis!U10</f>
        <v>Manchester City</v>
      </c>
      <c r="I10" s="183" t="e" vm="42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3" t="s">
        <v>316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7" spans="8:16" ht="15" customHeight="1" x14ac:dyDescent="0.25">
      <c r="H17" s="314" t="e" vm="12">
        <f ca="1">IFERROR(VLOOKUP(I17,Aux!$A:$X,8,0),"")</f>
        <v>#VALUE!</v>
      </c>
      <c r="I17" s="312" t="str">
        <f ca="1">U10</f>
        <v>Paris Saint-Germain</v>
      </c>
      <c r="J17" s="312"/>
      <c r="K17" s="312"/>
      <c r="L17" s="312"/>
      <c r="M17" s="312"/>
      <c r="N17" s="312"/>
      <c r="O17" s="312"/>
      <c r="P17" s="314" t="e" vm="13">
        <f ca="1">IFERROR(VLOOKUP(I17,Aux!$A:$C,3,0),"")</f>
        <v>#VALUE!</v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00000000-0004-0000-0D00-000000000000}"/>
    <hyperlink ref="X6" r:id="rId2" display="Aprendiz de Excel" xr:uid="{00000000-0004-0000-0D00-000001000000}"/>
    <hyperlink ref="X4" r:id="rId3" display="Aprendiz de Excel" xr:uid="{00000000-0004-0000-0D00-000002000000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1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1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8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0</v>
      </c>
      <c r="V6" s="220">
        <f t="shared" ca="1" si="5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4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1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3</v>
      </c>
      <c r="V10" s="220">
        <f t="shared" ca="1" si="5"/>
        <v>1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3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2</v>
      </c>
      <c r="V12" s="220">
        <f t="shared" ca="1" si="5"/>
        <v>1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1</v>
      </c>
      <c r="V14" s="220">
        <f t="shared" ca="1" si="5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3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3</v>
      </c>
      <c r="V17" s="220">
        <f t="shared" ca="1" si="5"/>
        <v>1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2</v>
      </c>
      <c r="V18" s="220">
        <f t="shared" ca="1" si="5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2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0</v>
      </c>
      <c r="V20" s="220">
        <f t="shared" ca="1" si="5"/>
        <v>2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2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2</v>
      </c>
      <c r="V23" s="220">
        <f t="shared" ca="1" si="5"/>
        <v>1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1</v>
      </c>
      <c r="V24" s="220">
        <f t="shared" ca="1" si="5"/>
        <v>2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1</v>
      </c>
      <c r="V26" s="220">
        <f t="shared" ca="1" si="5"/>
        <v>3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2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2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2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1</v>
      </c>
      <c r="V32" s="220">
        <f t="shared" ca="1" si="5"/>
        <v>2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2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2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1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1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2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1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3</v>
      </c>
      <c r="V39" s="220">
        <f t="shared" ca="1" si="5"/>
        <v>1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2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2</v>
      </c>
      <c r="V42" s="220">
        <f t="shared" ca="1" si="5"/>
        <v>1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0</v>
      </c>
      <c r="V43" s="220">
        <f t="shared" ca="1" si="5"/>
        <v>2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0</v>
      </c>
      <c r="V44" s="220">
        <f t="shared" ca="1" si="5"/>
        <v>1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2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0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1</v>
      </c>
      <c r="V49" s="220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1</v>
      </c>
      <c r="V50" s="220">
        <f t="shared" ca="1" si="5"/>
        <v>2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2</v>
      </c>
      <c r="V51" s="220">
        <f ca="1">IF(VLOOKUP(M51,INDIRECT(T51&amp;"!C:AZ"),9,0)="","",VLOOKUP(M51,INDIRECT(T51&amp;"!C:AZ"),11,0))</f>
        <v>1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2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2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3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2</v>
      </c>
      <c r="V58" s="220">
        <f t="shared" ca="1" si="9"/>
        <v>0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2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2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1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Jose Arturo De Abreu</v>
      </c>
      <c r="C1" s="75" t="str">
        <f>Normas!C30</f>
        <v>josearturodeabreugmail.com</v>
      </c>
      <c r="D1" s="75" t="str">
        <f>Normas!C32</f>
        <v>0414-1009886</v>
      </c>
      <c r="E1" s="50">
        <f ca="1">+Resultado!E3</f>
        <v>1</v>
      </c>
      <c r="F1" s="50">
        <f ca="1">+Resultado!F3</f>
        <v>2</v>
      </c>
      <c r="G1" s="50">
        <f ca="1">+Resultado!G3</f>
        <v>2</v>
      </c>
      <c r="H1" s="50">
        <f ca="1">+Resultado!H3</f>
        <v>3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3</v>
      </c>
      <c r="R1" s="50">
        <f ca="1">+Resultado!R3</f>
        <v>1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2</v>
      </c>
      <c r="AE1" s="50" t="str">
        <f ca="1">+Resultado!AE3</f>
        <v>x</v>
      </c>
      <c r="AF1" s="50">
        <f ca="1">+Resultado!AF3</f>
        <v>2</v>
      </c>
      <c r="AG1" s="50">
        <f ca="1">+Resultado!AG3</f>
        <v>0</v>
      </c>
      <c r="AH1" s="50">
        <f ca="1">+Resultado!AH3</f>
        <v>1</v>
      </c>
      <c r="AI1" s="50">
        <f ca="1">+Resultado!AI3</f>
        <v>2</v>
      </c>
      <c r="AJ1" s="50">
        <f ca="1">+Resultado!AJ3</f>
        <v>1</v>
      </c>
      <c r="AK1" s="50">
        <f ca="1">+Resultado!AK3</f>
        <v>1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3</v>
      </c>
      <c r="AP1" s="50">
        <f ca="1">+Resultado!AP3</f>
        <v>1</v>
      </c>
      <c r="AQ1" s="50">
        <f ca="1">+Resultado!AQ3</f>
        <v>1</v>
      </c>
      <c r="AR1" s="50">
        <f ca="1">+Resultado!AR3</f>
        <v>2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0</v>
      </c>
      <c r="AW1" s="50">
        <f ca="1">+Resultado!AW3</f>
        <v>1</v>
      </c>
      <c r="AX1" s="50">
        <f ca="1">+Resultado!AX3</f>
        <v>1</v>
      </c>
      <c r="AY1" s="50">
        <f ca="1">+Resultado!AY3</f>
        <v>2</v>
      </c>
      <c r="AZ1" s="50">
        <f ca="1">+Resultado!AZ3</f>
        <v>2</v>
      </c>
      <c r="BA1" s="50">
        <f ca="1">+Resultado!BA3</f>
        <v>1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3</v>
      </c>
      <c r="BI1" s="50">
        <f ca="1">+Resultado!BI3</f>
        <v>2</v>
      </c>
      <c r="BJ1" s="50">
        <f ca="1">+Resultado!BJ3</f>
        <v>2</v>
      </c>
      <c r="BK1" s="50">
        <f ca="1">+Resultado!BK3</f>
        <v>1</v>
      </c>
      <c r="BL1" s="50">
        <f ca="1">+Resultado!BL3</f>
        <v>1</v>
      </c>
      <c r="BM1" s="50">
        <f ca="1">+Resultado!BM3</f>
        <v>3</v>
      </c>
      <c r="BN1" s="50">
        <f ca="1">+Resultado!BN3</f>
        <v>1</v>
      </c>
      <c r="BO1" s="50">
        <f ca="1">+Resultado!BO3</f>
        <v>1</v>
      </c>
      <c r="BP1" s="50">
        <f ca="1">+Resultado!BP3</f>
        <v>2</v>
      </c>
      <c r="BQ1" s="50">
        <f ca="1">+Resultado!BQ3</f>
        <v>1</v>
      </c>
      <c r="BR1" s="50">
        <f ca="1">+Resultado!BR3</f>
        <v>1</v>
      </c>
      <c r="BS1" s="50">
        <f ca="1">+Resultado!BS3</f>
        <v>1</v>
      </c>
      <c r="BT1" s="50">
        <f ca="1">+Resultado!BT3</f>
        <v>2</v>
      </c>
      <c r="BU1" s="50">
        <f ca="1">+Resultado!BU3</f>
        <v>2</v>
      </c>
      <c r="BV1" s="50">
        <f ca="1">+Resultado!BV3</f>
        <v>2</v>
      </c>
      <c r="BW1" s="50">
        <f ca="1">+Resultado!BW3</f>
        <v>1</v>
      </c>
      <c r="BX1" s="50">
        <f ca="1">+Resultado!BX3</f>
        <v>1</v>
      </c>
      <c r="BY1" s="50">
        <f ca="1">+Resultado!BY3</f>
        <v>1</v>
      </c>
      <c r="BZ1" s="50">
        <f ca="1">+Resultado!BZ3</f>
        <v>3</v>
      </c>
      <c r="CA1" s="50">
        <f ca="1">+Resultado!CA3</f>
        <v>2</v>
      </c>
      <c r="CB1" s="50">
        <f ca="1">+Resultado!CB3</f>
        <v>2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1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1</v>
      </c>
      <c r="CS1" s="50" t="str">
        <f ca="1">+Resultado!CS3</f>
        <v>x</v>
      </c>
      <c r="CT1" s="50">
        <f ca="1">+Resultado!CT3</f>
        <v>2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1</v>
      </c>
      <c r="DA1" s="50">
        <f ca="1">+Resultado!DA3</f>
        <v>0</v>
      </c>
      <c r="DB1" s="50">
        <f ca="1">+Resultado!DB3</f>
        <v>1</v>
      </c>
      <c r="DC1" s="50">
        <f ca="1">+Resultado!DC3</f>
        <v>1</v>
      </c>
      <c r="DD1" s="50">
        <f ca="1">+Resultado!DD3</f>
        <v>4</v>
      </c>
      <c r="DE1" s="50">
        <f ca="1">+Resultado!DE3</f>
        <v>2</v>
      </c>
      <c r="DF1" s="50">
        <f ca="1">+Resultado!DF3</f>
        <v>1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2</v>
      </c>
      <c r="DK1" s="50">
        <f ca="1">+Resultado!DK3</f>
        <v>2</v>
      </c>
      <c r="DL1" s="50">
        <f ca="1">+Resultado!DL3</f>
        <v>0</v>
      </c>
      <c r="DM1" s="50">
        <f ca="1">+Resultado!DM3</f>
        <v>2</v>
      </c>
      <c r="DN1" s="50">
        <f ca="1">+Resultado!DN3</f>
        <v>2</v>
      </c>
      <c r="DO1" s="50">
        <f ca="1">+Resultado!DO3</f>
        <v>1</v>
      </c>
      <c r="DP1" s="50">
        <f ca="1">+Resultado!DP3</f>
        <v>2</v>
      </c>
      <c r="DQ1" s="50">
        <f ca="1">+Resultado!DQ3</f>
        <v>2</v>
      </c>
      <c r="DR1" s="50">
        <f ca="1">+Resultado!DR3</f>
        <v>1</v>
      </c>
      <c r="DS1" s="50">
        <f ca="1">+Resultado!DS3</f>
        <v>3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2</v>
      </c>
      <c r="DZ1" s="50">
        <f ca="1">+Resultado!DZ3</f>
        <v>2</v>
      </c>
      <c r="EA1" s="50">
        <f ca="1">+Resultado!EA3</f>
        <v>2</v>
      </c>
      <c r="EB1" s="50">
        <f ca="1">+Resultado!EB3</f>
        <v>2</v>
      </c>
      <c r="EC1" s="50" t="str">
        <f ca="1">+Resultado!EC3</f>
        <v>x</v>
      </c>
      <c r="ED1" s="50">
        <f ca="1">+Resultado!ED3</f>
        <v>1</v>
      </c>
      <c r="EE1" s="50">
        <f ca="1">+Resultado!EE3</f>
        <v>2</v>
      </c>
      <c r="EF1" s="50">
        <f ca="1">+Resultado!EF3</f>
        <v>2</v>
      </c>
      <c r="EG1" s="50">
        <f ca="1">+Resultado!EG3</f>
        <v>0</v>
      </c>
      <c r="EH1" s="50">
        <f ca="1">+Resultado!EH3</f>
        <v>2</v>
      </c>
      <c r="EI1" s="50">
        <f ca="1">+Resultado!EI3</f>
        <v>2</v>
      </c>
      <c r="EJ1" s="50">
        <f ca="1">+Resultado!EJ3</f>
        <v>0</v>
      </c>
      <c r="EK1" s="50">
        <f ca="1">+Resultado!EK3</f>
        <v>1</v>
      </c>
      <c r="EL1" s="50">
        <f ca="1">+Resultado!EL3</f>
        <v>2</v>
      </c>
      <c r="EM1" s="50">
        <f ca="1">+Resultado!EM3</f>
        <v>1</v>
      </c>
      <c r="EN1" s="50">
        <f ca="1">+Resultado!EN3</f>
        <v>1</v>
      </c>
      <c r="EO1" s="50" t="str">
        <f ca="1">+Resultado!EO3</f>
        <v>x</v>
      </c>
      <c r="EP1" s="50">
        <f ca="1">+Resultado!EP3</f>
        <v>1</v>
      </c>
      <c r="EQ1" s="50">
        <f ca="1">+Resultado!EQ3</f>
        <v>2</v>
      </c>
      <c r="ER1" s="50">
        <f ca="1">+Resultado!ER3</f>
        <v>2</v>
      </c>
      <c r="ES1" s="50" t="str">
        <f ca="1">+Resultado!ES3</f>
        <v>Palmeiras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Flamengo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Porto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Chelsea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Pachuca</v>
      </c>
      <c r="FI1" s="50" t="str">
        <f ca="1">+Resultado!FI3</f>
        <v>Palmeiras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Benfica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2</v>
      </c>
      <c r="FY1" s="50">
        <f ca="1">+Resultado!FY3</f>
        <v>1</v>
      </c>
      <c r="FZ1" s="50">
        <f ca="1">+Resultado!FZ3</f>
        <v>1</v>
      </c>
      <c r="GA1" s="50">
        <f ca="1">+Resultado!GA3</f>
        <v>2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2</v>
      </c>
      <c r="GF1" s="50">
        <f ca="1">+Resultado!GF3</f>
        <v>1</v>
      </c>
      <c r="GG1" s="50">
        <f ca="1">+Resultado!GG3</f>
        <v>2</v>
      </c>
      <c r="GH1" s="50">
        <f ca="1">+Resultado!GH3</f>
        <v>2</v>
      </c>
      <c r="GI1" s="50" t="str">
        <f ca="1">+Resultado!GI3</f>
        <v>x</v>
      </c>
      <c r="GJ1" s="50">
        <f ca="1">+Resultado!GJ3</f>
        <v>2</v>
      </c>
      <c r="GK1" s="50">
        <f ca="1">+Resultado!GK3</f>
        <v>1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1</v>
      </c>
      <c r="GR1" s="50">
        <f ca="1">+Resultado!GR3</f>
        <v>1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1</v>
      </c>
      <c r="GW1" s="50">
        <f ca="1">+Resultado!GW3</f>
        <v>2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1</v>
      </c>
      <c r="HF1" s="50">
        <f ca="1">+Resultado!HF3</f>
        <v>2</v>
      </c>
      <c r="HG1" s="50">
        <f ca="1">+Resultado!HG3</f>
        <v>2</v>
      </c>
      <c r="HH1" s="50">
        <f ca="1">+Resultado!HH3</f>
        <v>1</v>
      </c>
      <c r="HI1" s="50">
        <f ca="1">+Resultado!HI3</f>
        <v>2</v>
      </c>
      <c r="HJ1" s="50">
        <f ca="1">+Resultado!HJ3</f>
        <v>2</v>
      </c>
      <c r="HK1" s="50">
        <f ca="1">+Resultado!HK3</f>
        <v>2</v>
      </c>
      <c r="HL1" s="50">
        <f ca="1">+Resultado!HL3</f>
        <v>2</v>
      </c>
      <c r="HM1" s="50" t="str">
        <f ca="1">+Resultado!HM3</f>
        <v>x</v>
      </c>
      <c r="HN1" s="50">
        <f ca="1">+Resultado!HN3</f>
        <v>1</v>
      </c>
      <c r="HO1" s="50">
        <f ca="1">+Resultado!HO3</f>
        <v>2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3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3</v>
      </c>
      <c r="R3" s="147">
        <f ca="1">VLOOKUP(Q2,Aux!$M:$AZ,10,0)</f>
        <v>1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2</v>
      </c>
      <c r="AE3" s="147" t="str">
        <f t="shared" ref="AE3" ca="1" si="20">IF(OR(AC3="",AD3=""),"",IF(AC3&gt;AD3,1,IF(AC3=AD3,"x",2)))</f>
        <v>x</v>
      </c>
      <c r="AF3" s="147">
        <f ca="1">VLOOKUP(AF2,Aux!$M:$AZ,9,0)</f>
        <v>2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1</v>
      </c>
      <c r="AK3" s="147">
        <f t="shared" ref="AK3" ca="1" si="22">IF(OR(AI3="",AJ3=""),"",IF(AI3&gt;AJ3,1,IF(AI3=AJ3,"x",2)))</f>
        <v>1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3</v>
      </c>
      <c r="AP3" s="147">
        <f ca="1">VLOOKUP(AO2,Aux!$M:$AZ,10,0)</f>
        <v>1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0</v>
      </c>
      <c r="AW3" s="147">
        <f t="shared" ref="AW3" ca="1" si="26">IF(OR(AU3="",AV3=""),"",IF(AU3&gt;AV3,1,IF(AU3=AV3,"x",2)))</f>
        <v>1</v>
      </c>
      <c r="AX3" s="147">
        <f ca="1">VLOOKUP(AX2,Aux!$M:$AZ,9,0)</f>
        <v>1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1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2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1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1</v>
      </c>
      <c r="BR3" s="147">
        <f t="shared" ref="BR3" ca="1" si="33">IF(OR(BP3="",BQ3=""),"",IF(BP3&gt;BQ3,1,IF(BP3=BQ3,"x",2)))</f>
        <v>1</v>
      </c>
      <c r="BS3" s="147">
        <f ca="1">VLOOKUP(BS2,Aux!$M:$AZ,9,0)</f>
        <v>1</v>
      </c>
      <c r="BT3" s="147">
        <f ca="1">VLOOKUP(BS2,Aux!$M:$AZ,10,0)</f>
        <v>2</v>
      </c>
      <c r="BU3" s="147">
        <f t="shared" ref="BU3" ca="1" si="34">IF(OR(BS3="",BT3=""),"",IF(BS3&gt;BT3,1,IF(BS3=BT3,"x",2)))</f>
        <v>2</v>
      </c>
      <c r="BV3" s="147">
        <f ca="1">VLOOKUP(BV2,Aux!$M:$AZ,9,0)</f>
        <v>2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1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1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1</v>
      </c>
      <c r="CS3" s="147" t="str">
        <f t="shared" ref="CS3" ca="1" si="42">IF(OR(CQ3="",CR3=""),"",IF(CQ3&gt;CR3,1,IF(CQ3=CR3,"x",2)))</f>
        <v>x</v>
      </c>
      <c r="CT3" s="147">
        <f ca="1">VLOOKUP(CT2,Aux!$M:$AZ,9,0)</f>
        <v>2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4</v>
      </c>
      <c r="DE3" s="147">
        <f t="shared" ref="DE3" ca="1" si="46">IF(OR(DC3="",DD3=""),"",IF(DC3&gt;DD3,1,IF(DC3=DD3,"x",2)))</f>
        <v>2</v>
      </c>
      <c r="DF3" s="147">
        <f ca="1">VLOOKUP(DF2,Aux!$M:$AZ,9,0)</f>
        <v>1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0</v>
      </c>
      <c r="DM3" s="147">
        <f ca="1">VLOOKUP(DL2,Aux!$M:$AZ,10,0)</f>
        <v>2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1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2</v>
      </c>
      <c r="EC3" s="147" t="str">
        <f t="shared" ref="EC3" ca="1" si="54">IF(OR(EA3="",EB3=""),"",IF(EA3&gt;EB3,1,IF(EA3=EB3,"x",2)))</f>
        <v>x</v>
      </c>
      <c r="ED3" s="147">
        <f ca="1">VLOOKUP(ED2,Aux!$M:$AZ,9,0)</f>
        <v>1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0</v>
      </c>
      <c r="EH3" s="147">
        <f ca="1">VLOOKUP(EG2,Aux!$M:$AZ,10,0)</f>
        <v>2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1</v>
      </c>
      <c r="EL3" s="147">
        <f t="shared" ref="EL3" ca="1" si="57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1</v>
      </c>
      <c r="EO3" s="147" t="str">
        <f t="shared" ref="EO3" ca="1" si="58">IF(OR(EM3="",EN3=""),"",IF(EM3&gt;EN3,1,IF(EM3=EN3,"x",2)))</f>
        <v>x</v>
      </c>
      <c r="EP3" s="147">
        <f ca="1">VLOOKUP(EP2,Aux!$M:$AZ,9,0)</f>
        <v>1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Flamengo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Chelsea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Pachuca</v>
      </c>
      <c r="FI3" s="147" t="str" cm="1">
        <f t="array" aca="1" ref="FI3" ca="1">INDIRECT(FI1&amp;"!H10")</f>
        <v>Palmeiras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Benfica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2</v>
      </c>
      <c r="FY3" s="147">
        <f ca="1">VLOOKUP(FX2,Aux!$M:$AZ,10,0)</f>
        <v>1</v>
      </c>
      <c r="FZ3" s="147">
        <f t="shared" ref="FZ3" ca="1" si="60">IF(OR(FX3="",FY3=""),"",IF(FX3&gt;FY3,1,IF(FX3=FY3,"x",2)))</f>
        <v>1</v>
      </c>
      <c r="GA3" s="147">
        <f ca="1">VLOOKUP(GA2,Aux!$M:$AZ,9,0)</f>
        <v>2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2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2</v>
      </c>
      <c r="GI3" s="147" t="str">
        <f t="shared" ref="GI3" ca="1" si="63">IF(OR(GG3="",GH3=""),"",IF(GG3&gt;GH3,1,IF(GG3=GH3,"x",2)))</f>
        <v>x</v>
      </c>
      <c r="GJ3" s="147">
        <f ca="1">VLOOKUP(GJ2,Aux!$M:$AZ,9,0)</f>
        <v>2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1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2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1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2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2</v>
      </c>
      <c r="HJ3" s="147">
        <f t="shared" ref="HJ3" ca="1" si="72">IF(OR(HH3="",HI3=""),"",IF(HH3&gt;HI3,1,IF(HH3=HI3,"x",2)))</f>
        <v>2</v>
      </c>
      <c r="HK3" s="147">
        <f ca="1">VLOOKUP(HK2,Aux!$M:$AZ,9,0)</f>
        <v>2</v>
      </c>
      <c r="HL3" s="147">
        <f ca="1">VLOOKUP(HK2,Aux!$M:$AZ,10,0)</f>
        <v>2</v>
      </c>
      <c r="HM3" s="147" t="str">
        <f t="shared" ref="HM3" ca="1" si="73">IF(OR(HK3="",HL3=""),"",IF(HK3&gt;HL3,1,IF(HK3=HL3,"x",2)))</f>
        <v>x</v>
      </c>
      <c r="HN3" s="147">
        <f ca="1">VLOOKUP(HN2,Aux!$M:$AZ,9,0)</f>
        <v>1</v>
      </c>
      <c r="HO3" s="147">
        <f ca="1">VLOOKUP(HN2,Aux!$M:$AZ,10,0)</f>
        <v>2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314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5" t="s">
        <v>317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3" t="s">
        <v>134</v>
      </c>
    </row>
    <row r="29" spans="3:38" ht="14.25" customHeight="1" thickBot="1" x14ac:dyDescent="0.3">
      <c r="V29" s="294"/>
    </row>
    <row r="30" spans="3:38" x14ac:dyDescent="0.25">
      <c r="V30" s="295" t="s">
        <v>135</v>
      </c>
      <c r="W30" s="48"/>
    </row>
    <row r="31" spans="3:38" ht="15.75" thickBot="1" x14ac:dyDescent="0.3">
      <c r="V31" s="296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00000000-0004-0000-1200-000000000000}"/>
    <hyperlink ref="V30" r:id="rId2" display="Aprendiz de Excel" xr:uid="{00000000-0004-0000-1200-000001000000}"/>
    <hyperlink ref="V28" r:id="rId3" display="Aprendiz de Excel" xr:uid="{00000000-0004-0000-1200-000002000000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6" t="s">
        <v>318</v>
      </c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80"/>
      <c r="AX5" s="134"/>
      <c r="AY5" s="338" t="s">
        <v>118</v>
      </c>
      <c r="AZ5" s="339"/>
      <c r="BA5" s="339"/>
      <c r="BB5" s="339"/>
      <c r="BC5" s="339"/>
      <c r="BD5" s="339"/>
      <c r="BE5" s="339"/>
      <c r="BF5" s="339"/>
      <c r="BG5" s="340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7" t="str">
        <f>"Grupo "&amp;VLOOKUP(I2,Aux!$M:$AZ,8,0)</f>
        <v>Grupo A</v>
      </c>
      <c r="E6" s="328"/>
      <c r="F6" s="328"/>
      <c r="G6" s="328"/>
      <c r="H6" s="328"/>
      <c r="I6" s="328"/>
      <c r="J6" s="328"/>
      <c r="K6" s="328"/>
      <c r="L6" s="328"/>
      <c r="M6" s="328"/>
      <c r="N6" s="329"/>
      <c r="O6" s="327" t="str">
        <f>"Grupo "&amp;VLOOKUP(T2,Aux!$M:$AZ,8,0)</f>
        <v>Grupo C</v>
      </c>
      <c r="P6" s="328"/>
      <c r="Q6" s="328"/>
      <c r="R6" s="328"/>
      <c r="S6" s="328"/>
      <c r="T6" s="328"/>
      <c r="U6" s="328"/>
      <c r="V6" s="328"/>
      <c r="W6" s="328"/>
      <c r="X6" s="328"/>
      <c r="Y6" s="329"/>
      <c r="Z6" s="327" t="str">
        <f>"Grupo "&amp;VLOOKUP(AE2,Aux!$M:$AZ,8,0)</f>
        <v>Grupo B</v>
      </c>
      <c r="AA6" s="328"/>
      <c r="AB6" s="328"/>
      <c r="AC6" s="328"/>
      <c r="AD6" s="328"/>
      <c r="AE6" s="328"/>
      <c r="AF6" s="328"/>
      <c r="AG6" s="328"/>
      <c r="AH6" s="328"/>
      <c r="AI6" s="328"/>
      <c r="AJ6" s="329"/>
      <c r="AK6" s="327" t="str">
        <f>"Grupo "&amp;VLOOKUP(AP2,Aux!$M:$AZ,8,0)</f>
        <v>Grupo A</v>
      </c>
      <c r="AL6" s="328"/>
      <c r="AM6" s="328"/>
      <c r="AN6" s="328"/>
      <c r="AO6" s="328"/>
      <c r="AP6" s="328"/>
      <c r="AQ6" s="328"/>
      <c r="AR6" s="328"/>
      <c r="AS6" s="328"/>
      <c r="AT6" s="328"/>
      <c r="AU6" s="32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6"/>
      <c r="E7" s="334" t="e" vm="5">
        <f>IFERROR(VLOOKUP(F7,Aux!$A:$X,8,0),"")</f>
        <v>#VALUE!</v>
      </c>
      <c r="F7" s="334" t="str">
        <f>VLOOKUP(I2,Aux!$M:$AZ,5,0)</f>
        <v>Al-Ahly</v>
      </c>
      <c r="G7" s="334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3"/>
      <c r="O7" s="336"/>
      <c r="P7" s="334" t="e" vm="18">
        <f>IFERROR(VLOOKUP(Q7,Aux!$A:$X,8,0),"")</f>
        <v>#VALUE!</v>
      </c>
      <c r="Q7" s="334" t="str">
        <f>VLOOKUP(T2,Aux!$M:$AZ,5,0)</f>
        <v>Bayern Múnich</v>
      </c>
      <c r="R7" s="334" t="e" vm="19">
        <f>IFERROR(VLOOKUP(Q7,Aux!$A:$C,3,0),"")</f>
        <v>#VALUE!</v>
      </c>
      <c r="S7" s="238"/>
      <c r="T7" s="237">
        <f>VLOOKUP(T2,Aux!$M:$AZ,3,0)</f>
        <v>45823.5</v>
      </c>
      <c r="U7" s="332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3"/>
      <c r="Z7" s="336"/>
      <c r="AA7" s="334" t="e" vm="12">
        <f>IFERROR(VLOOKUP(AB7,Aux!$A:$X,8,0),"")</f>
        <v>#VALUE!</v>
      </c>
      <c r="AB7" s="334" t="str">
        <f>VLOOKUP(AE2,Aux!$M:$AZ,5,0)</f>
        <v>Paris Saint-Germain</v>
      </c>
      <c r="AC7" s="334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3"/>
      <c r="AK7" s="336"/>
      <c r="AL7" s="334" t="e" vm="9">
        <f>IFERROR(VLOOKUP(AM7,Aux!$A:$X,8,0),"")</f>
        <v>#VALUE!</v>
      </c>
      <c r="AM7" s="334" t="str">
        <f>VLOOKUP(AP2,Aux!$M:$AZ,5,0)</f>
        <v>Palmeiras</v>
      </c>
      <c r="AN7" s="334" t="e" vm="8">
        <f>IFERROR(VLOOKUP(AM7,Aux!$A:$C,3,0),"")</f>
        <v>#VALUE!</v>
      </c>
      <c r="AO7" s="238"/>
      <c r="AP7" s="237">
        <f>VLOOKUP(AP2,Aux!$M:$AZ,3,0)</f>
        <v>45823.75</v>
      </c>
      <c r="AQ7" s="332"/>
      <c r="AR7" s="330" t="e" vm="10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3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7"/>
      <c r="E8" s="335"/>
      <c r="F8" s="335"/>
      <c r="G8" s="335"/>
      <c r="H8" s="239"/>
      <c r="I8" s="236">
        <f>+I7</f>
        <v>45822.833333333336</v>
      </c>
      <c r="J8" s="332"/>
      <c r="K8" s="330"/>
      <c r="L8" s="330"/>
      <c r="M8" s="330"/>
      <c r="N8" s="333"/>
      <c r="O8" s="337"/>
      <c r="P8" s="335"/>
      <c r="Q8" s="335"/>
      <c r="R8" s="335"/>
      <c r="S8" s="239"/>
      <c r="T8" s="236">
        <f>+T7</f>
        <v>45823.5</v>
      </c>
      <c r="U8" s="332"/>
      <c r="V8" s="330"/>
      <c r="W8" s="330"/>
      <c r="X8" s="330"/>
      <c r="Y8" s="333"/>
      <c r="Z8" s="337"/>
      <c r="AA8" s="335"/>
      <c r="AB8" s="335"/>
      <c r="AC8" s="335"/>
      <c r="AD8" s="239"/>
      <c r="AE8" s="236">
        <f>+AE7</f>
        <v>45823.5</v>
      </c>
      <c r="AF8" s="332"/>
      <c r="AG8" s="330"/>
      <c r="AH8" s="330"/>
      <c r="AI8" s="330"/>
      <c r="AJ8" s="333"/>
      <c r="AK8" s="337"/>
      <c r="AL8" s="335"/>
      <c r="AM8" s="335"/>
      <c r="AN8" s="335"/>
      <c r="AO8" s="239"/>
      <c r="AP8" s="236">
        <f>+AP7</f>
        <v>45823.75</v>
      </c>
      <c r="AQ8" s="332"/>
      <c r="AR8" s="330"/>
      <c r="AS8" s="330"/>
      <c r="AT8" s="330"/>
      <c r="AU8" s="333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1">
        <f ca="1">VLOOKUP(I2,Aux!$M:$AZ,9,0)</f>
        <v>1</v>
      </c>
      <c r="E9" s="331"/>
      <c r="F9" s="331"/>
      <c r="G9" s="331"/>
      <c r="H9" s="331"/>
      <c r="I9" s="232">
        <f ca="1">+IF(D9="","",IF(D9&gt;J9,1,IF(D9=J9,"X",2)))</f>
        <v>2</v>
      </c>
      <c r="J9" s="331">
        <f ca="1">VLOOKUP(I2,Aux!$M:$AZ,10,0)</f>
        <v>2</v>
      </c>
      <c r="K9" s="331"/>
      <c r="L9" s="331"/>
      <c r="M9" s="331"/>
      <c r="N9" s="331"/>
      <c r="O9" s="331">
        <f ca="1">VLOOKUP(T2,Aux!$M:$AZ,9,0)</f>
        <v>3</v>
      </c>
      <c r="P9" s="331"/>
      <c r="Q9" s="331"/>
      <c r="R9" s="331"/>
      <c r="S9" s="331"/>
      <c r="T9" s="232">
        <f ca="1">+IF(O9="","",IF(O9&gt;U9,1,IF(O9=U9,"X",2)))</f>
        <v>1</v>
      </c>
      <c r="U9" s="331">
        <f ca="1">VLOOKUP(T2,Aux!$M:$AZ,10,0)</f>
        <v>0</v>
      </c>
      <c r="V9" s="331"/>
      <c r="W9" s="331"/>
      <c r="X9" s="331"/>
      <c r="Y9" s="331"/>
      <c r="Z9" s="331">
        <f ca="1">VLOOKUP(AE2,Aux!$M:$AZ,9,0)</f>
        <v>2</v>
      </c>
      <c r="AA9" s="331"/>
      <c r="AB9" s="331"/>
      <c r="AC9" s="331"/>
      <c r="AD9" s="331"/>
      <c r="AE9" s="232">
        <f ca="1">+IF(Z9="","",IF(Z9&gt;AF9,1,IF(Z9=AF9,"X",2)))</f>
        <v>1</v>
      </c>
      <c r="AF9" s="331">
        <f ca="1">VLOOKUP(AE2,Aux!$M:$AZ,10,0)</f>
        <v>1</v>
      </c>
      <c r="AG9" s="331"/>
      <c r="AH9" s="331"/>
      <c r="AI9" s="331"/>
      <c r="AJ9" s="331"/>
      <c r="AK9" s="331">
        <f ca="1">VLOOKUP(AP2,Aux!$M:$AZ,9,0)</f>
        <v>1</v>
      </c>
      <c r="AL9" s="331"/>
      <c r="AM9" s="331"/>
      <c r="AN9" s="331"/>
      <c r="AO9" s="331"/>
      <c r="AP9" s="232" t="str">
        <f ca="1">+IF(AK9="","",IF(AK9&gt;AQ9,1,IF(AK9=AQ9,"X",2)))</f>
        <v>X</v>
      </c>
      <c r="AQ9" s="331">
        <f ca="1">VLOOKUP(AP2,Aux!$M:$AZ,10,0)</f>
        <v>1</v>
      </c>
      <c r="AR9" s="331"/>
      <c r="AS9" s="331"/>
      <c r="AT9" s="331"/>
      <c r="AU9" s="331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7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7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7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7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7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7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7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7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7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7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7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7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7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7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7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7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7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7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7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7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7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7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7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7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7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7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7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7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7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7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7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7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7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7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7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7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7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7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7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7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7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7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7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7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7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7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7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7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7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7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7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7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7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7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7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7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7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7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7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7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2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2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2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 t="shared" si="11"/>
        <v/>
      </c>
      <c r="AQ27" s="32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3" t="s">
        <v>134</v>
      </c>
    </row>
    <row r="32" spans="2:63" ht="20.100000000000001" customHeight="1" thickBot="1" x14ac:dyDescent="0.3">
      <c r="AW32" s="294"/>
    </row>
    <row r="33" spans="49:49" ht="20.100000000000001" customHeight="1" x14ac:dyDescent="0.25">
      <c r="AW33" s="295" t="s">
        <v>135</v>
      </c>
    </row>
    <row r="34" spans="49:49" ht="20.100000000000001" customHeight="1" thickBot="1" x14ac:dyDescent="0.3">
      <c r="AW34" s="296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00000000-0002-0000-1300-000000000000}">
      <formula1>$BJ$2:$BJ$7</formula1>
    </dataValidation>
  </dataValidations>
  <hyperlinks>
    <hyperlink ref="AW33:AW34" r:id="rId1" display="Vídeo YouTube" xr:uid="{00000000-0004-0000-1300-000000000000}"/>
    <hyperlink ref="AW33" r:id="rId2" display="Aprendiz de Excel" xr:uid="{00000000-0004-0000-1300-000001000000}"/>
    <hyperlink ref="AW31" r:id="rId3" display="Aprendiz de Excel" xr:uid="{00000000-0004-0000-1300-000002000000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2025-06-15T19:09:21Z</dcterms:modified>
</cp:coreProperties>
</file>