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wnloads\"/>
    </mc:Choice>
  </mc:AlternateContent>
  <xr:revisionPtr revIDLastSave="0" documentId="13_ncr:1_{0EF23673-C3F6-4F94-AF93-25A64FDA3C58}" xr6:coauthVersionLast="47" xr6:coauthVersionMax="47" xr10:uidLastSave="{00000000-0000-0000-0000-000000000000}"/>
  <bookViews>
    <workbookView xWindow="-120" yWindow="-120" windowWidth="29040" windowHeight="15720" tabRatio="721" activeTab="13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B22" i="38"/>
  <c r="HP22" i="38" s="1"/>
  <c r="B21" i="38"/>
  <c r="B20" i="38"/>
  <c r="B19" i="38"/>
  <c r="B18" i="38"/>
  <c r="AY26" i="40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AH22" i="38" l="1"/>
  <c r="CT22" i="38"/>
  <c r="FF22" i="38"/>
  <c r="AI22" i="38"/>
  <c r="CU22" i="38"/>
  <c r="FG22" i="38"/>
  <c r="AQ22" i="38"/>
  <c r="DC22" i="38"/>
  <c r="FO22" i="38"/>
  <c r="AS22" i="38"/>
  <c r="DE22" i="38"/>
  <c r="FQ22" i="38"/>
  <c r="AW22" i="38"/>
  <c r="DI22" i="38"/>
  <c r="FU22" i="38"/>
  <c r="W20" i="76"/>
  <c r="AL20" i="76" s="1"/>
  <c r="AX22" i="38"/>
  <c r="DJ22" i="38"/>
  <c r="FV22" i="38"/>
  <c r="AY22" i="38"/>
  <c r="DK22" i="38"/>
  <c r="FW22" i="38"/>
  <c r="BG22" i="38"/>
  <c r="DS22" i="38"/>
  <c r="GE22" i="38"/>
  <c r="BI22" i="38"/>
  <c r="DU22" i="38"/>
  <c r="GG22" i="38"/>
  <c r="BM22" i="38"/>
  <c r="DY22" i="38"/>
  <c r="GK22" i="38"/>
  <c r="BN22" i="38"/>
  <c r="DZ22" i="38"/>
  <c r="GL22" i="38"/>
  <c r="BO22" i="38"/>
  <c r="EA22" i="38"/>
  <c r="GM22" i="38"/>
  <c r="K22" i="38"/>
  <c r="BW22" i="38"/>
  <c r="EI22" i="38"/>
  <c r="GU22" i="38"/>
  <c r="M22" i="38"/>
  <c r="BY22" i="38"/>
  <c r="EK22" i="38"/>
  <c r="GW22" i="38"/>
  <c r="Q22" i="38"/>
  <c r="CC22" i="38"/>
  <c r="EO22" i="38"/>
  <c r="HA22" i="38"/>
  <c r="R22" i="38"/>
  <c r="CD22" i="38"/>
  <c r="EP22" i="38"/>
  <c r="HB22" i="38"/>
  <c r="S22" i="38"/>
  <c r="CE22" i="38"/>
  <c r="EQ22" i="38"/>
  <c r="HC22" i="38"/>
  <c r="AA22" i="38"/>
  <c r="CM22" i="38"/>
  <c r="EY22" i="38"/>
  <c r="HK22" i="38"/>
  <c r="AC22" i="38"/>
  <c r="CO22" i="38"/>
  <c r="FA22" i="38"/>
  <c r="HM22" i="38"/>
  <c r="AG22" i="38"/>
  <c r="CS22" i="38"/>
  <c r="FE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9" i="1"/>
  <c r="V51" i="1"/>
  <c r="V65" i="1"/>
  <c r="V63" i="1"/>
  <c r="V2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2" i="1"/>
  <c r="U63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0" i="1"/>
  <c r="U64" i="1"/>
  <c r="V64" i="1"/>
  <c r="V60" i="1"/>
  <c r="U52" i="1"/>
  <c r="U55" i="1"/>
  <c r="V52" i="1"/>
  <c r="V55" i="1"/>
  <c r="GI1" i="38" l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V61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62" i="1"/>
  <c r="V54" i="1"/>
  <c r="V58" i="1"/>
  <c r="V57" i="1"/>
  <c r="V56" i="1"/>
  <c r="V53" i="1"/>
  <c r="U54" i="1"/>
  <c r="U57" i="1"/>
  <c r="U58" i="1"/>
  <c r="U53" i="1"/>
  <c r="U56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49" i="1"/>
  <c r="U35" i="1"/>
  <c r="U9" i="1"/>
  <c r="U40" i="1"/>
  <c r="U31" i="1"/>
  <c r="U43" i="1"/>
  <c r="V31" i="1"/>
  <c r="V39" i="1"/>
  <c r="V48" i="1"/>
  <c r="V37" i="1"/>
  <c r="V46" i="1"/>
  <c r="V47" i="1"/>
  <c r="U11" i="1"/>
  <c r="V3" i="1"/>
  <c r="V50" i="1"/>
  <c r="V12" i="1"/>
  <c r="U19" i="1"/>
  <c r="U34" i="1"/>
  <c r="U27" i="1"/>
  <c r="U10" i="1"/>
  <c r="V32" i="1"/>
  <c r="U5" i="1"/>
  <c r="U46" i="1"/>
  <c r="V44" i="1"/>
  <c r="V13" i="1"/>
  <c r="U16" i="1"/>
  <c r="U18" i="1"/>
  <c r="V4" i="1"/>
  <c r="U3" i="1"/>
  <c r="V19" i="1"/>
  <c r="U36" i="1"/>
  <c r="V17" i="1"/>
  <c r="V42" i="1"/>
  <c r="U33" i="1"/>
  <c r="V45" i="1"/>
  <c r="U41" i="1"/>
  <c r="U4" i="1"/>
  <c r="U48" i="1"/>
  <c r="V41" i="1"/>
  <c r="V29" i="1"/>
  <c r="U8" i="1"/>
  <c r="V10" i="1"/>
  <c r="V14" i="1"/>
  <c r="U38" i="1"/>
  <c r="V35" i="1"/>
  <c r="V27" i="1"/>
  <c r="V38" i="1"/>
  <c r="U15" i="1"/>
  <c r="U47" i="1"/>
  <c r="U6" i="1"/>
  <c r="U39" i="1"/>
  <c r="U32" i="1"/>
  <c r="U37" i="1"/>
  <c r="U44" i="1"/>
  <c r="U28" i="1"/>
  <c r="V43" i="1"/>
  <c r="U30" i="1"/>
  <c r="U45" i="1"/>
  <c r="U14" i="1"/>
  <c r="V28" i="1"/>
  <c r="V6" i="1"/>
  <c r="V33" i="1"/>
  <c r="U12" i="1"/>
  <c r="U7" i="1"/>
  <c r="V20" i="1"/>
  <c r="V5" i="1"/>
  <c r="U13" i="1"/>
  <c r="V15" i="1"/>
  <c r="V36" i="1"/>
  <c r="V16" i="1"/>
  <c r="U42" i="1"/>
  <c r="U50" i="1"/>
  <c r="U20" i="1"/>
  <c r="V7" i="1"/>
  <c r="V8" i="1"/>
  <c r="U17" i="1"/>
  <c r="U29" i="1"/>
  <c r="V30" i="1"/>
  <c r="V18" i="1"/>
  <c r="V40" i="1"/>
  <c r="V34" i="1"/>
  <c r="V9" i="1"/>
  <c r="U49" i="1"/>
  <c r="V11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U23" i="1"/>
  <c r="U21" i="1"/>
  <c r="U22" i="1"/>
  <c r="V26" i="1"/>
  <c r="V23" i="1"/>
  <c r="V21" i="1"/>
  <c r="U24" i="1"/>
  <c r="U26" i="1"/>
  <c r="V25" i="1"/>
  <c r="U25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H19" i="63" a="1"/>
  <c r="FG3" i="38" a="1"/>
  <c r="P31" i="63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EW3" i="38" a="1"/>
  <c r="ES3" i="38" a="1"/>
  <c r="FH3" i="38" a="1"/>
  <c r="H10" i="63" a="1"/>
  <c r="P16" i="63" a="1"/>
  <c r="P10" i="63" a="1"/>
  <c r="FB3" i="38" a="1"/>
  <c r="H31" i="63" a="1"/>
  <c r="P25" i="63" a="1"/>
  <c r="EX3" i="38" a="1"/>
  <c r="H22" i="63" a="1"/>
  <c r="EU3" i="38" a="1"/>
  <c r="FE3" i="38" a="1"/>
  <c r="EZ3" i="38" a="1"/>
  <c r="ET3" i="38" a="1"/>
  <c r="H16" i="63" a="1"/>
  <c r="H13" i="63" a="1"/>
  <c r="P22" i="63" a="1"/>
  <c r="H28" i="63" a="1"/>
  <c r="FF3" i="38" a="1"/>
  <c r="P19" i="63" a="1"/>
  <c r="FC3" i="38" a="1"/>
  <c r="P28" i="63" a="1"/>
  <c r="FA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U19" i="64" s="1"/>
  <c r="P13" i="65" s="1"/>
  <c r="O13" i="65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I3" i="38" a="1"/>
  <c r="FM3" i="38" a="1"/>
  <c r="FT3" i="38" a="1"/>
  <c r="FO3" i="38" a="1"/>
  <c r="FK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U10" i="66" s="1"/>
  <c r="I17" i="66" s="1"/>
  <c r="H17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FW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P17" i="66"/>
  <c r="FV17" i="38"/>
  <c r="FV13" i="38"/>
  <c r="FW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" i="36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P13" i="63" a="1"/>
  <c r="FD3" i="38" a="1"/>
  <c r="EV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FQ3" i="38" a="1"/>
  <c r="FQ3" i="38" l="1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FV3" i="38" a="1"/>
  <c r="FV3" i="38" l="1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<sst xmlns="http://schemas.openxmlformats.org/spreadsheetml/2006/main" count="1379" uniqueCount="354">
  <si>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</si>
  <si>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</si>
  <si>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</si>
  <si>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</si>
  <si>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</si>
  <si>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</si>
  <si>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</si>
  <si>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</si>
  <si>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</si>
  <si>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</si>
  <si>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</si>
  <si>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</si>
  <si>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</si>
  <si>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</si>
  <si>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</si>
  <si>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</si>
  <si>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</si>
  <si>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</si>
  <si>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</si>
  <si>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</si>
  <si>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</si>
  <si>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</si>
  <si>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</si>
  <si>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</si>
  <si>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</si>
  <si>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</si>
  <si>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</si>
  <si>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</si>
  <si>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</si>
  <si>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</si>
  <si>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</si>
  <si>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</si>
  <si>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</si>
  <si>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</si>
  <si>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</si>
  <si>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</si>
  <si>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</si>
  <si>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</si>
  <si>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</si>
  <si>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</si>
  <si>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</si>
  <si>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</si>
  <si>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</si>
  <si>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</si>
  <si>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</si>
  <si>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</si>
  <si>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</si>
  <si>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</si>
  <si>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</si>
  <si>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</si>
  <si>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</si>
  <si>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</si>
  <si>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</si>
  <si>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</si>
  <si>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</si>
  <si>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</si>
  <si>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</si>
  <si>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</si>
  <si>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</si>
  <si>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</si>
  <si>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</si>
  <si>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</si>
  <si>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</si>
  <si>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</si>
  <si>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</si>
  <si>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</si>
  <si>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</si>
  <si>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</si>
  <si>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</si>
  <si>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</si>
  <si>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</si>
  <si>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</si>
  <si>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</si>
  <si>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</si>
  <si>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</si>
  <si>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</si>
  <si>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</si>
  <si>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</si>
  <si>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</si>
  <si>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</si>
  <si>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</si>
  <si>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</si>
  <si>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</si>
  <si>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</si>
  <si>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</si>
  <si>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</si>
  <si>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</si>
  <si>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</si>
  <si>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</si>
  <si>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</si>
  <si>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</si>
  <si>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</si>
  <si>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</si>
  <si>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</si>
  <si>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</si>
  <si>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</si>
  <si>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</si>
  <si>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</si>
  <si>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</si>
  <si>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</si>
  <si>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</si>
  <si>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</si>
  <si>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</si>
  <si>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</si>
  <si>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</si>
  <si>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</si>
  <si>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</si>
  <si>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</si>
  <si>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</si>
  <si>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</si>
  <si>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</si>
  <si>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</si>
  <si>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</si>
  <si>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</si>
  <si>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</si>
  <si>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</si>
  <si>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</si>
  <si>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</si>
  <si>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</si>
  <si>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</si>
  <si>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</si>
  <si>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</si>
  <si>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</si>
  <si>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</si>
  <si>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</si>
  <si>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</si>
  <si>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</si>
  <si>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</si>
  <si>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</si>
  <si>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</si>
  <si>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</si>
  <si>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</si>
  <si>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</si>
  <si>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</si>
  <si>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</si>
  <si>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</si>
  <si>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</si>
  <si>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</si>
  <si>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</si>
  <si>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</si>
  <si>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</si>
  <si>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</si>
  <si>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</si>
  <si>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</si>
  <si>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</si>
  <si>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</si>
  <si>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</si>
  <si>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</si>
  <si>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</si>
  <si>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</si>
  <si>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</si>
  <si>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</si>
  <si>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</si>
  <si>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</si>
  <si>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</si>
  <si>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</si>
  <si>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</si>
  <si>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</si>
  <si>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</si>
  <si>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</si>
  <si>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</si>
  <si>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</si>
  <si>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</si>
  <si>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</si>
  <si>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</si>
  <si>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</si>
  <si>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</si>
  <si>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</si>
  <si>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</si>
  <si>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</si>
  <si>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</si>
  <si>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</si>
  <si>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</si>
  <si>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</si>
  <si>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</si>
  <si>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</si>
  <si>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</si>
  <si>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</si>
  <si>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</si>
  <si>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</si>
  <si>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</si>
  <si>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</si>
  <si>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</si>
  <si>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</si>
  <si>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</si>
  <si>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</si>
  <si>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</si>
  <si>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</si>
  <si>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</si>
  <si>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</si>
  <si>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</si>
  <si>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</si>
  <si>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</si>
  <si>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</si>
  <si>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</si>
  <si>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</si>
  <si>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</si>
  <si>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</si>
  <si>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</si>
  <si>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</si>
  <si>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</si>
  <si>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</si>
  <si>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</si>
  <si>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</si>
  <si>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</si>
  <si>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</si>
  <si>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</si>
  <si>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</si>
  <si>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</si>
  <si>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</si>
  <si>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</si>
  <si>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</si>
  <si>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</si>
  <si>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</si>
  <si>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</si>
  <si>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</si>
  <si>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</si>
  <si>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</si>
  <si>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</si>
  <si>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</si>
  <si>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</si>
  <si>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</si>
  <si>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</si>
  <si>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</si>
  <si>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</si>
  <si>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</si>
  <si>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</si>
  <si>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</si>
  <si>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</si>
  <si>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</si>
  <si>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</si>
  <si>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</si>
  <si>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</si>
  <si>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</si>
  <si>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</si>
  <si>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</si>
  <si>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</si>
  <si>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</si>
  <si>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</si>
  <si>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</si>
  <si>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</si>
  <si>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</si>
  <si>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</si>
  <si>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</si>
  <si>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</si>
  <si>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</si>
  <si>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</si>
  <si>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</si>
  <si>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</si>
  <si>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</si>
  <si>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</si>
  <si>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</si>
  <si>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</si>
  <si>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</si>
  <si>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</si>
  <si>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</si>
  <si>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</si>
  <si>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</si>
  <si>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</si>
  <si>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</si>
  <si>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</si>
  <si>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</si>
  <si>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</si>
  <si>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</si>
  <si>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</si>
  <si>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</si>
  <si>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</si>
  <si>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</si>
  <si>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</si>
  <si>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</si>
  <si>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</si>
  <si>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</si>
  <si>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</si>
  <si>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</si>
  <si>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</si>
  <si>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</si>
  <si>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</si>
  <si>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</si>
  <si>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</si>
  <si>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</si>
  <si>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</si>
  <si>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</si>
  <si>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</si>
  <si>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</si>
  <si>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</si>
  <si>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</si>
  <si>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</si>
  <si>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</si>
  <si>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</si>
  <si>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</si>
  <si>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</si>
  <si>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</si>
  <si>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</si>
  <si>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</si>
  <si>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</si>
  <si>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</si>
  <si>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</si>
  <si>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</si>
  <si>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</si>
  <si>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</si>
  <si>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</si>
  <si>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</si>
  <si>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</si>
  <si>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</si>
  <si>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</si>
  <si>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</si>
  <si>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</si>
  <si>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</si>
  <si>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</si>
  <si>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</si>
  <si>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</si>
  <si>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</si>
  <si>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</si>
  <si>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</si>
  <si>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</si>
  <si>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</si>
  <si>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</si>
  <si>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</si>
  <si>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</si>
  <si>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</si>
  <si>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</si>
  <si>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</si>
  <si>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</si>
  <si>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</si>
  <si>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</si>
  <si>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</si>
  <si>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</si>
  <si>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</si>
  <si>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</si>
  <si>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</si>
  <si>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</si>
  <si>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</si>
  <si>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</si>
  <si>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</si>
  <si>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</si>
  <si>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</si>
  <si>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</si>
  <si>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</si>
  <si>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</si>
  <si>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</si>
  <si>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</si>
  <si>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</si>
  <si>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</si>
  <si>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</si>
  <si>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</si>
  <si>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</si>
  <si>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</si>
  <si>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</si>
  <si>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Juan Carlos Sanchez</t>
  </si>
  <si>
    <t>0414-3194807</t>
  </si>
  <si>
    <t>Ederson</t>
  </si>
  <si>
    <t>Haaland</t>
  </si>
  <si>
    <t>Musiala</t>
  </si>
  <si>
    <t>Vinicius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</si>
</sst>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00000000-0005-0000-0000-000002000000}"/>
    <cellStyle name="Millares 2 2" xfId="4" xr:uid="{00000000-0005-0000-0000-000003000000}"/>
    <cellStyle name="Millares 3" xfId="5" xr:uid="{00000000-0005-0000-0000-000004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opLeftCell="A5" zoomScaleNormal="100" workbookViewId="0">
      <selection activeCell="H35" sqref="H35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3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4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5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6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0"/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 t="s">
        <v>349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351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352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351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7" t="s">
        <v>350</v>
      </c>
      <c r="F38" s="298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353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202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6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0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1</v>
      </c>
      <c r="AC10" s="95">
        <f>AA10-AB10</f>
        <v>4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5</v>
      </c>
      <c r="AP10" s="141">
        <f>AN10-AO10</f>
        <v>-5</v>
      </c>
      <c r="AQ10" s="138">
        <v>0</v>
      </c>
      <c r="AR10" s="141">
        <f>+AW10+AV10+AU10</f>
        <v>-5.0000000000000004E-6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-5.0000000000000004E-6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5</v>
      </c>
      <c r="AP12" s="141">
        <f>AN12-AO12</f>
        <v>-3</v>
      </c>
      <c r="AQ12" s="138">
        <v>0</v>
      </c>
      <c r="AR12" s="141">
        <f>+AW12+AV12+AU12</f>
        <v>3.0002970200000001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2.9702E-4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6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6.0006040599999997</v>
      </c>
      <c r="AS14" s="29"/>
      <c r="AT14" s="29"/>
      <c r="AU14" s="141">
        <f>+AJ14</f>
        <v>6</v>
      </c>
      <c r="AV14" s="141">
        <f>SUMIFS($BA14:$BD14,$BA$6:$BD$6,AJ14)/1000</f>
        <v>0</v>
      </c>
      <c r="AW14" s="141">
        <f>SUMIFS($BA14:$BD14,$BA$5:$BD$5,AV14)/1000000</f>
        <v>6.0405999999999991E-4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2.2010340000000004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5</v>
      </c>
      <c r="AC16" s="95">
        <f>AA16-AB16</f>
        <v>-5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1</v>
      </c>
      <c r="AP16" s="141">
        <f>AN16-AO16</f>
        <v>4</v>
      </c>
      <c r="AQ16" s="138">
        <v>0</v>
      </c>
      <c r="AR16" s="141">
        <f>+AW16+AV16+AU16</f>
        <v>9.0009040500000008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9.0404999999999999E-4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1.101046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0</v>
      </c>
      <c r="K18" s="145" t="s">
        <v>40</v>
      </c>
      <c r="L18" s="203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3</v>
      </c>
      <c r="K10" s="145" t="s">
        <v>40</v>
      </c>
      <c r="L10" s="203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9.0009091100000003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9.0910999999999987E-4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4</v>
      </c>
      <c r="AP12" s="141">
        <f>AN12-AO12</f>
        <v>4</v>
      </c>
      <c r="AQ12" s="138">
        <v>0</v>
      </c>
      <c r="AR12" s="141">
        <f>+AW12+AV12+AU12</f>
        <v>6.0006040799999996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6.0407999999999989E-4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6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6</v>
      </c>
      <c r="AP14" s="141">
        <f>AN14-AO14</f>
        <v>-3</v>
      </c>
      <c r="AQ14" s="138">
        <v>0</v>
      </c>
      <c r="AR14" s="141">
        <f>+AW14+AV14+AU14</f>
        <v>3.00029703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2.9702999999999999E-4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10</v>
      </c>
      <c r="AP16" s="141">
        <f>AN16-AO16</f>
        <v>-10</v>
      </c>
      <c r="AQ16" s="138">
        <v>0</v>
      </c>
      <c r="AR16" s="141">
        <f>+AW16+AV16+AU16</f>
        <v>-1.0000000000000001E-5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-1.0000000000000001E-5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zoomScale="90" zoomScaleNormal="90" workbookViewId="0">
      <selection activeCell="J21" sqref="J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5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1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8</v>
      </c>
      <c r="AO10" s="29" cm="1">
        <f t="array" ref="AO10">SUM(($G$10:$G$23=$AH10)*($L$10:$L$23)+($O$10:$O$23=$AH10)*($J$10:$J$23))</f>
        <v>1</v>
      </c>
      <c r="AP10" s="141">
        <f>AN10-AO10</f>
        <v>7</v>
      </c>
      <c r="AQ10" s="138">
        <v>0</v>
      </c>
      <c r="AR10" s="141">
        <f>+AW10+AV10+AU10</f>
        <v>7.0007070799999997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7.070799999999999E-4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2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41">
        <f>AN12-AO12</f>
        <v>-10</v>
      </c>
      <c r="AQ12" s="138">
        <v>0</v>
      </c>
      <c r="AR12" s="141">
        <f>+AW12+AV12+AU12</f>
        <v>-1.0000000000000001E-5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-1.0000000000000001E-5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4</v>
      </c>
      <c r="AP14" s="141">
        <f>AN14-AO14</f>
        <v>0</v>
      </c>
      <c r="AQ14" s="138">
        <v>0</v>
      </c>
      <c r="AR14" s="141">
        <f>+AW14+AV14+AU14</f>
        <v>4.0004000399999997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4.0003999999999994E-4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5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3</v>
      </c>
      <c r="AP16" s="141">
        <f>AN16-AO16</f>
        <v>3</v>
      </c>
      <c r="AQ16" s="138">
        <v>0</v>
      </c>
      <c r="AR16" s="141">
        <f>+AW16+AV16+AU16</f>
        <v>5.0005030599999998</v>
      </c>
      <c r="AS16" s="29"/>
      <c r="AT16" s="29"/>
      <c r="AU16" s="141">
        <f>+AJ16</f>
        <v>5</v>
      </c>
      <c r="AV16" s="141">
        <f>SUMIFS($BA16:$BD16,$BA$6:$BD$6,AJ16)/1000</f>
        <v>0</v>
      </c>
      <c r="AW16" s="141">
        <f>SUMIFS($BA16:$BD16,$BA$5:$BD$5,AV16)/1000000</f>
        <v>5.0305999999999994E-4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zoomScale="90" zoomScaleNormal="90" workbookViewId="0">
      <selection activeCell="J21" sqref="J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0.1</v>
      </c>
      <c r="BC5" s="138">
        <f t="shared" si="0"/>
        <v>0.10002</v>
      </c>
      <c r="BD5" s="138">
        <f t="shared" si="0"/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 t="shared" ref="BB6:BD6" si="1">VLOOKUP(BB8,$AH$10:$AW$16,14,0)</f>
        <v>1</v>
      </c>
      <c r="BC6" s="138">
        <f t="shared" si="1"/>
        <v>7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7.1001200200000003</v>
      </c>
      <c r="AS10" s="29"/>
      <c r="AT10" s="29"/>
      <c r="AU10" s="141">
        <f>+AJ10</f>
        <v>7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1.1020400000000001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4</v>
      </c>
      <c r="AP12" s="141">
        <f>AN12-AO12</f>
        <v>-4</v>
      </c>
      <c r="AQ12" s="138">
        <v>0</v>
      </c>
      <c r="AR12" s="141">
        <f>+AW12+AV12+AU12</f>
        <v>1.1001000000000001</v>
      </c>
      <c r="AS12" s="29"/>
      <c r="AT12" s="29"/>
      <c r="AU12" s="141">
        <f>+AJ12</f>
        <v>1</v>
      </c>
      <c r="AV12" s="141">
        <f>SUMIFS($BA12:$BD12,$BA$6:$BD$6,AJ12)/1000</f>
        <v>0.1</v>
      </c>
      <c r="AW12" s="141">
        <f>SUMIFS($BA12:$BD12,$BA$5:$BD$5,AV12)/1000000</f>
        <v>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2</v>
      </c>
      <c r="K14" s="145" t="s">
        <v>40</v>
      </c>
      <c r="L14" s="203">
        <v>2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Espérance de Tunis</v>
      </c>
      <c r="U14" s="91" t="e" vm="28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0</v>
      </c>
      <c r="AB14" s="95">
        <f>VLOOKUP($T14,$AH$10:$AO$16,8,0)</f>
        <v>4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7</v>
      </c>
      <c r="AO14" s="29" cm="1">
        <f t="array" ref="AO14">SUM(($G$10:$G$23=$AH14)*($L$10:$L$23)+($O$10:$O$23=$AH14)*($J$10:$J$23))</f>
        <v>2</v>
      </c>
      <c r="AP14" s="141">
        <f>AN14-AO14</f>
        <v>5</v>
      </c>
      <c r="AQ14" s="138">
        <v>0</v>
      </c>
      <c r="AR14" s="141">
        <f>+AW14+AV14+AU14</f>
        <v>7.1001200200000003</v>
      </c>
      <c r="AS14" s="29"/>
      <c r="AT14" s="29"/>
      <c r="AU14" s="141">
        <f>+AJ14</f>
        <v>7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0</v>
      </c>
      <c r="K16" s="145" t="s">
        <v>40</v>
      </c>
      <c r="L16" s="203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Los Angeles</v>
      </c>
      <c r="U16" s="91" t="e" vm="2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4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4</v>
      </c>
      <c r="AP16" s="141">
        <f>AN16-AO16</f>
        <v>-4</v>
      </c>
      <c r="AQ16" s="138">
        <v>0</v>
      </c>
      <c r="AR16" s="141">
        <f>+AW16+AV16+AU16</f>
        <v>1.1001000000000001</v>
      </c>
      <c r="AS16" s="29"/>
      <c r="AT16" s="29"/>
      <c r="AU16" s="141">
        <f>+AJ16</f>
        <v>1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0</v>
      </c>
      <c r="K18" s="145" t="s">
        <v>40</v>
      </c>
      <c r="L18" s="203">
        <v>2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3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zoomScale="90" zoomScaleNormal="90" workbookViewId="0">
      <selection activeCell="J5" sqref="J5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0.10002</v>
      </c>
      <c r="BB5" s="138">
        <f t="shared" ref="BB5:BD5" si="0">VLOOKUP(BB8,$AH$10:$AW$16,15,0)</f>
        <v>0</v>
      </c>
      <c r="BC5" s="138">
        <f t="shared" si="0"/>
        <v>0.10002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4</v>
      </c>
      <c r="AP10" s="141">
        <f>AN10-AO10</f>
        <v>1</v>
      </c>
      <c r="AQ10" s="138">
        <v>0</v>
      </c>
      <c r="AR10" s="141">
        <f>+AW10+AV10+AU10</f>
        <v>4.1001200200000003</v>
      </c>
      <c r="AS10" s="29"/>
      <c r="AT10" s="29"/>
      <c r="AU10" s="141">
        <f>+AJ10</f>
        <v>4</v>
      </c>
      <c r="AV10" s="141">
        <f>SUMIFS($BA10:$BD10,$BA$6:$BD$6,AJ10)/1000</f>
        <v>0.10002</v>
      </c>
      <c r="AW10" s="141">
        <f>SUMIFS($BA10:$BD10,$BA$5:$BD$5,AV10)/1000000</f>
        <v>1.0001999999999999E-4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100.02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8</v>
      </c>
      <c r="AP12" s="141">
        <f>AN12-AO12</f>
        <v>-8</v>
      </c>
      <c r="AQ12" s="138">
        <v>0</v>
      </c>
      <c r="AR12" s="141">
        <f>+AW12+AV12+AU12</f>
        <v>-3.9999999999999998E-6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-3.9999999999999998E-6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2.2030440000000007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100.02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2</v>
      </c>
      <c r="K16" s="145" t="s">
        <v>40</v>
      </c>
      <c r="L16" s="203">
        <v>2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9</v>
      </c>
      <c r="AO16" s="29" cm="1">
        <f t="array" ref="AO16">SUM(($G$10:$G$23=$AH16)*($L$10:$L$23)+($O$10:$O$23=$AH16)*($J$10:$J$23))</f>
        <v>2</v>
      </c>
      <c r="AP16" s="141">
        <f>AN16-AO16</f>
        <v>7</v>
      </c>
      <c r="AQ16" s="138">
        <v>0</v>
      </c>
      <c r="AR16" s="141">
        <f>+AW16+AV16+AU16</f>
        <v>9.0003040399999996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3.0404E-4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0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Fluminense</v>
      </c>
      <c r="U10" s="91" t="e" vm="3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1</v>
      </c>
      <c r="AP10" s="141">
        <f>AN10-AO10</f>
        <v>6</v>
      </c>
      <c r="AQ10" s="138">
        <v>0</v>
      </c>
      <c r="AR10" s="141">
        <f>+AW10+AV10+AU10</f>
        <v>9.0009060699999992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9.0606999999999992E-4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1.10104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0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Borussia Dortmund</v>
      </c>
      <c r="U12" s="91" t="e" vm="3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2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6.0006060799999998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6.0607999999999994E-4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2.2010320000000001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304.04000000000002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0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5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8</v>
      </c>
      <c r="AP14" s="141">
        <f>AN14-AO14</f>
        <v>-8</v>
      </c>
      <c r="AQ14" s="138">
        <v>0</v>
      </c>
      <c r="AR14" s="141">
        <f>+AW14+AV14+AU14</f>
        <v>-7.9999999999999996E-6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-7.9999999999999996E-6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-4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1</v>
      </c>
      <c r="AO16" s="29" cm="1">
        <f t="array" ref="AO16">SUM(($G$10:$G$23=$AH16)*($L$10:$L$23)+($O$10:$O$23=$AH16)*($J$10:$J$23))</f>
        <v>5</v>
      </c>
      <c r="AP16" s="141">
        <f>AN16-AO16</f>
        <v>-4</v>
      </c>
      <c r="AQ16" s="138">
        <v>0</v>
      </c>
      <c r="AR16" s="141">
        <f>+AW16+AV16+AU16</f>
        <v>3.00029601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2.9600999999999998E-4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4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9.0009080899999994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9.0808999999999996E-4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-6.9800000000000001E-6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-6.9800000000000001E-6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4.4040519999999992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3.00029602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3</v>
      </c>
      <c r="AP16" s="141">
        <f>AN16-AO16</f>
        <v>3</v>
      </c>
      <c r="AQ16" s="138">
        <v>0</v>
      </c>
      <c r="AR16" s="141">
        <f>+AW16+AV16+AU16</f>
        <v>6.0006030600000004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6.0305999999999999E-4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2"/>
      <c r="X2" s="302"/>
      <c r="Y2" s="302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4</v>
      </c>
      <c r="BD6" s="138">
        <f t="shared" si="1"/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3" t="s">
        <v>36</v>
      </c>
      <c r="F7" s="304"/>
      <c r="G7" s="304"/>
      <c r="H7" s="304"/>
      <c r="I7" s="304"/>
      <c r="J7" s="304"/>
      <c r="K7" s="304"/>
      <c r="L7" s="304"/>
      <c r="M7" s="304"/>
      <c r="N7" s="304"/>
      <c r="O7" s="304"/>
      <c r="P7" s="304"/>
      <c r="Q7" s="305"/>
      <c r="R7" s="109" t="s">
        <v>37</v>
      </c>
      <c r="S7" s="34"/>
      <c r="T7" s="306" t="s">
        <v>38</v>
      </c>
      <c r="U7" s="304"/>
      <c r="V7" s="304"/>
      <c r="W7" s="307"/>
      <c r="X7" s="307"/>
      <c r="Y7" s="307"/>
      <c r="Z7" s="307"/>
      <c r="AA7" s="307"/>
      <c r="AB7" s="307"/>
      <c r="AC7" s="308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0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0</v>
      </c>
      <c r="AP10" s="141">
        <f>AN10-AO10</f>
        <v>9</v>
      </c>
      <c r="AQ10" s="138">
        <v>0</v>
      </c>
      <c r="AR10" s="141">
        <f>+AW10+AV10+AU10</f>
        <v>9.0003030299999995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3.0302999999999998E-4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3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-3.0000000000000001E-6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-3.0000000000000001E-6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e" vm="51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2.2030540000000007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Al-Hilal</v>
      </c>
      <c r="U16" s="91" t="e" vm="49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3</v>
      </c>
      <c r="AP16" s="141">
        <f>AN16-AO16</f>
        <v>0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0" t="s">
        <v>134</v>
      </c>
      <c r="X21" s="300"/>
      <c r="Y21" s="300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0"/>
      <c r="X22" s="300"/>
      <c r="Y22" s="300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1" t="s">
        <v>135</v>
      </c>
      <c r="X23" s="301"/>
      <c r="Y23" s="301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1"/>
      <c r="X24" s="301"/>
      <c r="Y24" s="301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9" zoomScaleNormal="100" workbookViewId="0">
      <selection activeCell="M33" sqref="M3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299" t="s">
        <v>315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0</v>
      </c>
      <c r="L10" s="184" t="s">
        <v>40</v>
      </c>
      <c r="M10" s="203">
        <v>2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1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37">
        <f ca="1">IFERROR(VLOOKUP(P16,Aux!$A:$C,3,0),"")</f>
        <v>#VALUE!</v>
      </c>
      <c r="P16" s="186" t="str" cm="1">
        <f t="array" aca="1" ref="P16" ca="1">INDIRECT(RIGHT(B16,1)&amp;"!T"&amp;8+LEFT(B16,1)*2)</f>
        <v>Borussia Dortmund</v>
      </c>
      <c r="Q16" s="181" t="e" vm="18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4</v>
      </c>
      <c r="L19" s="184" t="s">
        <v>40</v>
      </c>
      <c r="M19" s="203">
        <v>0</v>
      </c>
      <c r="N19" s="185"/>
      <c r="O19" s="184" t="e" vm="52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3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4</v>
      </c>
      <c r="L22" s="184" t="s">
        <v>40</v>
      </c>
      <c r="M22" s="203">
        <v>0</v>
      </c>
      <c r="N22" s="185"/>
      <c r="O22" s="184" t="e" vm="10">
        <f ca="1">IFERROR(VLOOKUP(P22,Aux!$A:$C,3,0),"")</f>
        <v>#VALUE!</v>
      </c>
      <c r="P22" s="186" t="str" cm="1">
        <f t="array" aca="1" ref="P22" ca="1">INDIRECT(RIGHT(B22,1)&amp;"!T"&amp;8+LEFT(B22,1)*2)</f>
        <v>Palmeiras</v>
      </c>
      <c r="Q22" s="181" t="e" vm="9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1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9">
        <f ca="1">IFERROR(VLOOKUP(H28,Aux!$A:$X,8,0),"")</f>
        <v>#VALUE!</v>
      </c>
      <c r="H28" s="182" t="str" cm="1">
        <f t="array" aca="1" ref="H28" ca="1">INDIRECT(RIGHT(A28,1)&amp;"!T"&amp;8+LEFT(A28,1)*2)</f>
        <v>Fluminense</v>
      </c>
      <c r="I28" s="183" t="e" vm="36">
        <f ca="1">IFERROR(VLOOKUP(H28,Aux!$A:$C,3,0),"")</f>
        <v>#VALUE!</v>
      </c>
      <c r="J28" s="194"/>
      <c r="K28" s="203">
        <v>2</v>
      </c>
      <c r="L28" s="184" t="s">
        <v>40</v>
      </c>
      <c r="M28" s="203">
        <v>2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Fluminense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>
        <v>1</v>
      </c>
      <c r="L29" s="192" t="s">
        <v>40</v>
      </c>
      <c r="M29" s="192">
        <v>0</v>
      </c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1</v>
      </c>
      <c r="L31" s="184" t="s">
        <v>40</v>
      </c>
      <c r="M31" s="203">
        <v>1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>
        <v>1</v>
      </c>
      <c r="L32" s="192" t="s">
        <v>40</v>
      </c>
      <c r="M32" s="192">
        <v>0</v>
      </c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3" t="s">
        <v>134</v>
      </c>
    </row>
    <row r="37" spans="1:21" ht="15" customHeight="1" thickBot="1" x14ac:dyDescent="0.3">
      <c r="U37" s="310"/>
    </row>
    <row r="38" spans="1:21" ht="15" customHeight="1" x14ac:dyDescent="0.25">
      <c r="U38" s="295" t="s">
        <v>135</v>
      </c>
    </row>
    <row r="39" spans="1:21" ht="15" customHeight="1" thickBot="1" x14ac:dyDescent="0.3">
      <c r="U39" s="311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zoomScaleNormal="100" workbookViewId="0">
      <selection activeCell="M20" sqref="M2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1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0</v>
      </c>
      <c r="L11" s="192" t="s">
        <v>40</v>
      </c>
      <c r="M11" s="192">
        <v>1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2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9">
        <f ca="1">IFERROR(VLOOKUP(H19,Aux!$A:$X,8,0),"")</f>
        <v>#VALUE!</v>
      </c>
      <c r="H19" s="182" t="str">
        <f ca="1">Octavos!U28</f>
        <v>Fluminense</v>
      </c>
      <c r="I19" s="183" t="e" vm="36">
        <f ca="1">IFERROR(VLOOKUP(H19,Aux!$A:$C,3,0),"")</f>
        <v>#VALUE!</v>
      </c>
      <c r="J19" s="194"/>
      <c r="K19" s="203">
        <v>0</v>
      </c>
      <c r="L19" s="184" t="s">
        <v>40</v>
      </c>
      <c r="M19" s="203">
        <v>0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Fluminense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>
        <v>1</v>
      </c>
      <c r="L20" s="192" t="s">
        <v>40</v>
      </c>
      <c r="M20" s="192">
        <v>0</v>
      </c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60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0</v>
      </c>
      <c r="N13" s="185"/>
      <c r="O13" s="184" t="e" vm="36">
        <f ca="1">IFERROR(VLOOKUP(P13,Aux!$A:$C,3,0),"")</f>
        <v>#VALUE!</v>
      </c>
      <c r="P13" s="186" t="str">
        <f ca="1">Cuartos!U19</f>
        <v>Fluminense</v>
      </c>
      <c r="Q13" s="181" t="e" vm="9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tabSelected="1" zoomScaleNormal="100" workbookViewId="0">
      <selection activeCell="M12" sqref="M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3" t="s">
        <v>134</v>
      </c>
    </row>
    <row r="5" spans="1:24" ht="15" customHeight="1" thickBot="1" x14ac:dyDescent="0.3">
      <c r="X5" s="294"/>
    </row>
    <row r="6" spans="1:24" ht="15" customHeight="1" x14ac:dyDescent="0.25">
      <c r="X6" s="295" t="s">
        <v>135</v>
      </c>
    </row>
    <row r="7" spans="1:24" ht="15" customHeight="1" thickBot="1" x14ac:dyDescent="0.3">
      <c r="X7" s="296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299" t="s">
        <v>340</v>
      </c>
      <c r="I8" s="299"/>
      <c r="J8" s="299"/>
      <c r="K8" s="299"/>
      <c r="L8" s="299"/>
      <c r="M8" s="299"/>
      <c r="N8" s="299"/>
      <c r="O8" s="299"/>
      <c r="P8" s="299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3</v>
      </c>
      <c r="L10" s="184" t="s">
        <v>40</v>
      </c>
      <c r="M10" s="203">
        <v>3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1</v>
      </c>
      <c r="L11" s="192" t="s">
        <v>40</v>
      </c>
      <c r="M11" s="192">
        <v>0</v>
      </c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3" t="s">
        <v>316</v>
      </c>
      <c r="I14" s="313"/>
      <c r="J14" s="313"/>
      <c r="K14" s="313"/>
      <c r="L14" s="313"/>
      <c r="M14" s="313"/>
      <c r="N14" s="313"/>
      <c r="O14" s="313"/>
      <c r="P14" s="313"/>
    </row>
    <row r="15" spans="1:24" ht="15" customHeight="1" x14ac:dyDescent="0.25">
      <c r="H15" s="313"/>
      <c r="I15" s="313"/>
      <c r="J15" s="313"/>
      <c r="K15" s="313"/>
      <c r="L15" s="313"/>
      <c r="M15" s="313"/>
      <c r="N15" s="313"/>
      <c r="O15" s="313"/>
      <c r="P15" s="313"/>
    </row>
    <row r="17" spans="8:16" ht="15" customHeight="1" x14ac:dyDescent="0.25">
      <c r="H17" s="314" t="e" vm="25">
        <f ca="1">IFERROR(VLOOKUP(I17,Aux!$A:$X,8,0),"")</f>
        <v>#VALUE!</v>
      </c>
      <c r="I17" s="312" t="str">
        <f ca="1">U10</f>
        <v>Manchester City</v>
      </c>
      <c r="J17" s="312"/>
      <c r="K17" s="312"/>
      <c r="L17" s="312"/>
      <c r="M17" s="312"/>
      <c r="N17" s="312"/>
      <c r="O17" s="312"/>
      <c r="P17" s="314" t="e" vm="42">
        <f ca="1">IFERROR(VLOOKUP(I17,Aux!$A:$C,3,0),"")</f>
        <v>#VALUE!</v>
      </c>
    </row>
    <row r="18" spans="8:16" ht="15" customHeight="1" x14ac:dyDescent="0.25">
      <c r="H18" s="314"/>
      <c r="I18" s="312"/>
      <c r="J18" s="312"/>
      <c r="K18" s="312"/>
      <c r="L18" s="312"/>
      <c r="M18" s="312"/>
      <c r="N18" s="312"/>
      <c r="O18" s="312"/>
      <c r="P18" s="314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0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0</v>
      </c>
      <c r="V6" s="220">
        <f t="shared" ca="1" si="5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0</v>
      </c>
      <c r="V7" s="220">
        <f t="shared" ca="1" si="5"/>
        <v>3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1</v>
      </c>
      <c r="V8" s="220">
        <f t="shared" ca="1" si="5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3</v>
      </c>
      <c r="V9" s="220">
        <f t="shared" ca="1" si="5"/>
        <v>2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2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3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5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3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2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3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2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1</v>
      </c>
      <c r="V20" s="220">
        <f t="shared" ca="1" si="5"/>
        <v>1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1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2</v>
      </c>
      <c r="V23" s="220">
        <f t="shared" ca="1" si="5"/>
        <v>2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0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0</v>
      </c>
      <c r="V25" s="220">
        <f t="shared" ca="1" si="5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3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2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2</v>
      </c>
      <c r="V30" s="220">
        <f t="shared" ca="1" si="5"/>
        <v>2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2</v>
      </c>
      <c r="V33" s="220">
        <f t="shared" ca="1" si="5"/>
        <v>1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0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0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3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4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4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3</v>
      </c>
      <c r="V42" s="220">
        <f t="shared" ca="1" si="5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1</v>
      </c>
      <c r="V43" s="220">
        <f t="shared" ca="1" si="5"/>
        <v>2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1</v>
      </c>
      <c r="V44" s="220">
        <f t="shared" ca="1" si="5"/>
        <v>2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0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1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4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2</v>
      </c>
      <c r="V48" s="220">
        <f t="shared" ca="1" si="5"/>
        <v>0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0</v>
      </c>
      <c r="V49" s="220">
        <f t="shared" ca="1" si="5"/>
        <v>1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0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0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4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2</v>
      </c>
      <c r="V54" s="220">
        <f t="shared" ca="1" si="9"/>
        <v>1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0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4</v>
      </c>
      <c r="V56" s="220">
        <f t="shared" ca="1" si="9"/>
        <v>0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1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1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2</v>
      </c>
      <c r="V61" s="220">
        <f t="shared" ca="1" si="9"/>
        <v>0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0</v>
      </c>
      <c r="V62" s="220">
        <f t="shared" ca="1" si="9"/>
        <v>0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1</v>
      </c>
      <c r="V63" s="220">
        <f t="shared" ca="1" si="9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0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3</v>
      </c>
      <c r="V65" s="220">
        <f t="shared" ca="1" si="9"/>
        <v>3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Juan Carlos Sanchez</v>
      </c>
      <c r="C1" s="75">
        <f>Normas!C30</f>
        <v>0</v>
      </c>
      <c r="D1" s="75" t="str">
        <f>Normas!C32</f>
        <v>0414-3194807</v>
      </c>
      <c r="E1" s="50">
        <f ca="1">+Resultado!E3</f>
        <v>0</v>
      </c>
      <c r="F1" s="50">
        <f ca="1">+Resultado!F3</f>
        <v>2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3</v>
      </c>
      <c r="L1" s="50">
        <f ca="1">+Resultado!L3</f>
        <v>2</v>
      </c>
      <c r="M1" s="50">
        <f ca="1">+Resultado!M3</f>
        <v>1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2</v>
      </c>
      <c r="X1" s="50">
        <f ca="1">+Resultado!X3</f>
        <v>2</v>
      </c>
      <c r="Y1" s="50" t="str">
        <f ca="1">+Resultado!Y3</f>
        <v>x</v>
      </c>
      <c r="Z1" s="50">
        <f ca="1">+Resultado!Z3</f>
        <v>1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1</v>
      </c>
      <c r="AE1" s="50">
        <f ca="1">+Resultado!AE3</f>
        <v>1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0</v>
      </c>
      <c r="AJ1" s="50">
        <f ca="1">+Resultado!AJ3</f>
        <v>1</v>
      </c>
      <c r="AK1" s="50">
        <f ca="1">+Resultado!AK3</f>
        <v>2</v>
      </c>
      <c r="AL1" s="50">
        <f ca="1">+Resultado!AL3</f>
        <v>1</v>
      </c>
      <c r="AM1" s="50">
        <f ca="1">+Resultado!AM3</f>
        <v>3</v>
      </c>
      <c r="AN1" s="50">
        <f ca="1">+Resultado!AN3</f>
        <v>2</v>
      </c>
      <c r="AO1" s="50">
        <f ca="1">+Resultado!AO3</f>
        <v>4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0</v>
      </c>
      <c r="AT1" s="50">
        <f ca="1">+Resultado!AT3</f>
        <v>1</v>
      </c>
      <c r="AU1" s="50">
        <f ca="1">+Resultado!AU3</f>
        <v>1</v>
      </c>
      <c r="AV1" s="50">
        <f ca="1">+Resultado!AV3</f>
        <v>1</v>
      </c>
      <c r="AW1" s="50" t="str">
        <f ca="1">+Resultado!AW3</f>
        <v>x</v>
      </c>
      <c r="AX1" s="50">
        <f ca="1">+Resultado!AX3</f>
        <v>0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2</v>
      </c>
      <c r="BQ1" s="50">
        <f ca="1">+Resultado!BQ3</f>
        <v>2</v>
      </c>
      <c r="BR1" s="50" t="str">
        <f ca="1">+Resultado!BR3</f>
        <v>x</v>
      </c>
      <c r="BS1" s="50">
        <f ca="1">+Resultado!BS3</f>
        <v>0</v>
      </c>
      <c r="BT1" s="50">
        <f ca="1">+Resultado!BT3</f>
        <v>0</v>
      </c>
      <c r="BU1" s="50" t="str">
        <f ca="1">+Resultado!BU3</f>
        <v>x</v>
      </c>
      <c r="BV1" s="50">
        <f ca="1">+Resultado!BV3</f>
        <v>2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3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2</v>
      </c>
      <c r="CJ1" s="50" t="str">
        <f ca="1">+Resultado!CJ3</f>
        <v>x</v>
      </c>
      <c r="CK1" s="50">
        <f ca="1">+Resultado!CK3</f>
        <v>3</v>
      </c>
      <c r="CL1" s="50">
        <f ca="1">+Resultado!CL3</f>
        <v>1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2</v>
      </c>
      <c r="CR1" s="50">
        <f ca="1">+Resultado!CR3</f>
        <v>0</v>
      </c>
      <c r="CS1" s="50">
        <f ca="1">+Resultado!CS3</f>
        <v>1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3</v>
      </c>
      <c r="DA1" s="50">
        <f ca="1">+Resultado!DA3</f>
        <v>1</v>
      </c>
      <c r="DB1" s="50">
        <f ca="1">+Resultado!DB3</f>
        <v>1</v>
      </c>
      <c r="DC1" s="50">
        <f ca="1">+Resultado!DC3</f>
        <v>0</v>
      </c>
      <c r="DD1" s="50">
        <f ca="1">+Resultado!DD3</f>
        <v>3</v>
      </c>
      <c r="DE1" s="50">
        <f ca="1">+Resultado!DE3</f>
        <v>2</v>
      </c>
      <c r="DF1" s="50">
        <f ca="1">+Resultado!DF3</f>
        <v>1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2</v>
      </c>
      <c r="DK1" s="50">
        <f ca="1">+Resultado!DK3</f>
        <v>2</v>
      </c>
      <c r="DL1" s="50">
        <f ca="1">+Resultado!DL3</f>
        <v>1</v>
      </c>
      <c r="DM1" s="50">
        <f ca="1">+Resultado!DM3</f>
        <v>1</v>
      </c>
      <c r="DN1" s="50" t="str">
        <f ca="1">+Resultado!DN3</f>
        <v>x</v>
      </c>
      <c r="DO1" s="50">
        <f ca="1">+Resultado!DO3</f>
        <v>0</v>
      </c>
      <c r="DP1" s="50">
        <f ca="1">+Resultado!DP3</f>
        <v>2</v>
      </c>
      <c r="DQ1" s="50">
        <f ca="1">+Resultado!DQ3</f>
        <v>2</v>
      </c>
      <c r="DR1" s="50">
        <f ca="1">+Resultado!DR3</f>
        <v>0</v>
      </c>
      <c r="DS1" s="50">
        <f ca="1">+Resultado!DS3</f>
        <v>3</v>
      </c>
      <c r="DT1" s="50">
        <f ca="1">+Resultado!DT3</f>
        <v>2</v>
      </c>
      <c r="DU1" s="50">
        <f ca="1">+Resultado!DU3</f>
        <v>4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0</v>
      </c>
      <c r="EE1" s="50">
        <f ca="1">+Resultado!EE3</f>
        <v>2</v>
      </c>
      <c r="EF1" s="50">
        <f ca="1">+Resultado!EF3</f>
        <v>2</v>
      </c>
      <c r="EG1" s="50">
        <f ca="1">+Resultado!EG3</f>
        <v>1</v>
      </c>
      <c r="EH1" s="50">
        <f ca="1">+Resultado!EH3</f>
        <v>2</v>
      </c>
      <c r="EI1" s="50">
        <f ca="1">+Resultado!EI3</f>
        <v>2</v>
      </c>
      <c r="EJ1" s="50">
        <f ca="1">+Resultado!EJ3</f>
        <v>1</v>
      </c>
      <c r="EK1" s="50">
        <f ca="1">+Resultado!EK3</f>
        <v>2</v>
      </c>
      <c r="EL1" s="50">
        <f ca="1">+Resultado!EL3</f>
        <v>2</v>
      </c>
      <c r="EM1" s="50">
        <f ca="1">+Resultado!EM3</f>
        <v>0</v>
      </c>
      <c r="EN1" s="50">
        <f ca="1">+Resultado!EN3</f>
        <v>1</v>
      </c>
      <c r="EO1" s="50">
        <f ca="1">+Resultado!EO3</f>
        <v>2</v>
      </c>
      <c r="EP1" s="50">
        <f ca="1">+Resultado!EP3</f>
        <v>0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Fluminense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Borussia Dortmund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Fluminense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Fluminense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Manchester City</v>
      </c>
      <c r="FX1" s="50">
        <f ca="1">+Resultado!FX3</f>
        <v>0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4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1</v>
      </c>
      <c r="GI1" s="50">
        <f ca="1">+Resultado!GI3</f>
        <v>1</v>
      </c>
      <c r="GJ1" s="50">
        <f ca="1">+Resultado!GJ3</f>
        <v>2</v>
      </c>
      <c r="GK1" s="50">
        <f ca="1">+Resultado!GK3</f>
        <v>0</v>
      </c>
      <c r="GL1" s="50">
        <f ca="1">+Resultado!GL3</f>
        <v>1</v>
      </c>
      <c r="GM1" s="50">
        <f ca="1">+Resultado!GM3</f>
        <v>4</v>
      </c>
      <c r="GN1" s="50">
        <f ca="1">+Resultado!GN3</f>
        <v>0</v>
      </c>
      <c r="GO1" s="50">
        <f ca="1">+Resultado!GO3</f>
        <v>1</v>
      </c>
      <c r="GP1" s="50">
        <f ca="1">+Resultado!GP3</f>
        <v>2</v>
      </c>
      <c r="GQ1" s="50">
        <f ca="1">+Resultado!GQ3</f>
        <v>2</v>
      </c>
      <c r="GR1" s="50" t="str">
        <f ca="1">+Resultado!GR3</f>
        <v>x</v>
      </c>
      <c r="GS1" s="50">
        <f ca="1">+Resultado!GS3</f>
        <v>1</v>
      </c>
      <c r="GT1" s="50">
        <f ca="1">+Resultado!GT3</f>
        <v>1</v>
      </c>
      <c r="GU1" s="50" t="str">
        <f ca="1">+Resultado!GU3</f>
        <v>x</v>
      </c>
      <c r="GV1" s="50">
        <f ca="1">+Resultado!GV3</f>
        <v>1</v>
      </c>
      <c r="GW1" s="50">
        <f ca="1">+Resultado!GW3</f>
        <v>1</v>
      </c>
      <c r="GX1" s="50" t="str">
        <f ca="1">+Resultado!GX3</f>
        <v>x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2</v>
      </c>
      <c r="HC1" s="50">
        <f ca="1">+Resultado!HC3</f>
        <v>0</v>
      </c>
      <c r="HD1" s="50">
        <f ca="1">+Resultado!HD3</f>
        <v>1</v>
      </c>
      <c r="HE1" s="50">
        <f ca="1">+Resultado!HE3</f>
        <v>0</v>
      </c>
      <c r="HF1" s="50">
        <f ca="1">+Resultado!HF3</f>
        <v>0</v>
      </c>
      <c r="HG1" s="50" t="str">
        <f ca="1">+Resultado!HG3</f>
        <v>x</v>
      </c>
      <c r="HH1" s="50">
        <f ca="1">+Resultado!HH3</f>
        <v>1</v>
      </c>
      <c r="HI1" s="50">
        <f ca="1">+Resultado!HI3</f>
        <v>2</v>
      </c>
      <c r="HJ1" s="50">
        <f ca="1">+Resultado!HJ3</f>
        <v>2</v>
      </c>
      <c r="HK1" s="50">
        <f ca="1">+Resultado!HK3</f>
        <v>2</v>
      </c>
      <c r="HL1" s="50">
        <f ca="1">+Resultado!HL3</f>
        <v>0</v>
      </c>
      <c r="HM1" s="50">
        <f ca="1">+Resultado!HM3</f>
        <v>1</v>
      </c>
      <c r="HN1" s="50">
        <f ca="1">+Resultado!HN3</f>
        <v>3</v>
      </c>
      <c r="HO1" s="50">
        <f ca="1">+Resultado!HO3</f>
        <v>3</v>
      </c>
      <c r="HP1" s="50" t="str">
        <f ca="1">+Resultado!HP3</f>
        <v>x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0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3</v>
      </c>
      <c r="L3" s="147">
        <f ca="1">VLOOKUP(K2,Aux!$M:$AZ,10,0)</f>
        <v>2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2</v>
      </c>
      <c r="P3" s="147">
        <f t="shared" ref="P3" ca="1" si="15">IF(OR(N3="",O3=""),"",IF(N3&gt;O3,1,IF(N3=O3,"x",2)))</f>
        <v>2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0</v>
      </c>
      <c r="V3" s="147">
        <f t="shared" ref="V3" ca="1" si="17">IF(OR(T3="",U3=""),"",IF(T3&gt;U3,1,IF(T3=U3,"x",2)))</f>
        <v>1</v>
      </c>
      <c r="W3" s="147">
        <f ca="1">VLOOKUP(W2,Aux!$M:$AZ,9,0)</f>
        <v>2</v>
      </c>
      <c r="X3" s="147">
        <f ca="1">VLOOKUP(W2,Aux!$M:$AZ,10,0)</f>
        <v>2</v>
      </c>
      <c r="Y3" s="147" t="str">
        <f t="shared" ref="Y3" ca="1" si="18">IF(OR(W3="",X3=""),"",IF(W3&gt;X3,1,IF(W3=X3,"x",2)))</f>
        <v>x</v>
      </c>
      <c r="Z3" s="147">
        <f ca="1">VLOOKUP(Z2,Aux!$M:$AZ,9,0)</f>
        <v>1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1</v>
      </c>
      <c r="AE3" s="147">
        <f t="shared" ref="AE3" ca="1" si="20">IF(OR(AC3="",AD3=""),"",IF(AC3&gt;AD3,1,IF(AC3=AD3,"x",2)))</f>
        <v>1</v>
      </c>
      <c r="AF3" s="147">
        <f ca="1">VLOOKUP(AF2,Aux!$M:$AZ,9,0)</f>
        <v>2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0</v>
      </c>
      <c r="AJ3" s="147">
        <f ca="1">VLOOKUP(AI2,Aux!$M:$AZ,10,0)</f>
        <v>1</v>
      </c>
      <c r="AK3" s="147">
        <f t="shared" ref="AK3" ca="1" si="22">IF(OR(AI3="",AJ3=""),"",IF(AI3&gt;AJ3,1,IF(AI3=AJ3,"x",2)))</f>
        <v>2</v>
      </c>
      <c r="AL3" s="147">
        <f ca="1">VLOOKUP(AL2,Aux!$M:$AZ,9,0)</f>
        <v>1</v>
      </c>
      <c r="AM3" s="147">
        <f ca="1">VLOOKUP(AL2,Aux!$M:$AZ,10,0)</f>
        <v>3</v>
      </c>
      <c r="AN3" s="147">
        <f t="shared" ref="AN3" ca="1" si="23">IF(OR(AL3="",AM3=""),"",IF(AL3&gt;AM3,1,IF(AL3=AM3,"x",2)))</f>
        <v>2</v>
      </c>
      <c r="AO3" s="147">
        <f ca="1">VLOOKUP(AO2,Aux!$M:$AZ,9,0)</f>
        <v>4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0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1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2</v>
      </c>
      <c r="BR3" s="147" t="str">
        <f t="shared" ref="BR3" ca="1" si="33">IF(OR(BP3="",BQ3=""),"",IF(BP3&gt;BQ3,1,IF(BP3=BQ3,"x",2)))</f>
        <v>x</v>
      </c>
      <c r="BS3" s="147">
        <f ca="1">VLOOKUP(BS2,Aux!$M:$AZ,9,0)</f>
        <v>0</v>
      </c>
      <c r="BT3" s="147">
        <f ca="1">VLOOKUP(BS2,Aux!$M:$AZ,10,0)</f>
        <v>0</v>
      </c>
      <c r="BU3" s="147" t="str">
        <f t="shared" ref="BU3" ca="1" si="34">IF(OR(BS3="",BT3=""),"",IF(BS3&gt;BT3,1,IF(BS3=BT3,"x",2)))</f>
        <v>x</v>
      </c>
      <c r="BV3" s="147">
        <f ca="1">VLOOKUP(BV2,Aux!$M:$AZ,9,0)</f>
        <v>2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3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2</v>
      </c>
      <c r="CJ3" s="147" t="str">
        <f t="shared" ref="CJ3" ca="1" si="39">IF(OR(CH3="",CI3=""),"",IF(CH3&gt;CI3,1,IF(CH3=CI3,"x",2)))</f>
        <v>x</v>
      </c>
      <c r="CK3" s="147">
        <f ca="1">VLOOKUP(CK2,Aux!$M:$AZ,9,0)</f>
        <v>3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2</v>
      </c>
      <c r="CR3" s="147">
        <f ca="1">VLOOKUP(CQ2,Aux!$M:$AZ,10,0)</f>
        <v>0</v>
      </c>
      <c r="CS3" s="147">
        <f t="shared" ref="CS3" ca="1" si="42">IF(OR(CQ3="",CR3=""),"",IF(CQ3&gt;CR3,1,IF(CQ3=CR3,"x",2)))</f>
        <v>1</v>
      </c>
      <c r="CT3" s="147">
        <f ca="1">VLOOKUP(CT2,Aux!$M:$AZ,9,0)</f>
        <v>3</v>
      </c>
      <c r="CU3" s="147">
        <f ca="1">VLOOKUP(CT2,Aux!$M:$AZ,10,0)</f>
        <v>0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3</v>
      </c>
      <c r="DA3" s="147">
        <f ca="1">VLOOKUP(CZ2,Aux!$M:$AZ,10,0)</f>
        <v>1</v>
      </c>
      <c r="DB3" s="147">
        <f t="shared" ref="DB3" ca="1" si="45">IF(OR(CZ3="",DA3=""),"",IF(CZ3&gt;DA3,1,IF(CZ3=DA3,"x",2)))</f>
        <v>1</v>
      </c>
      <c r="DC3" s="147">
        <f ca="1">VLOOKUP(DC2,Aux!$M:$AZ,9,0)</f>
        <v>0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1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2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1</v>
      </c>
      <c r="DN3" s="147" t="str">
        <f t="shared" ref="DN3" ca="1" si="49">IF(OR(DL3="",DM3=""),"",IF(DL3&gt;DM3,1,IF(DL3=DM3,"x",2)))</f>
        <v>x</v>
      </c>
      <c r="DO3" s="147">
        <f ca="1">VLOOKUP(DO2,Aux!$M:$AZ,9,0)</f>
        <v>0</v>
      </c>
      <c r="DP3" s="147">
        <f ca="1">VLOOKUP(DO2,Aux!$M:$AZ,10,0)</f>
        <v>2</v>
      </c>
      <c r="DQ3" s="147">
        <f t="shared" ref="DQ3" ca="1" si="50">IF(OR(DO3="",DP3=""),"",IF(DO3&gt;DP3,1,IF(DO3=DP3,"x",2)))</f>
        <v>2</v>
      </c>
      <c r="DR3" s="147">
        <f ca="1">VLOOKUP(DR2,Aux!$M:$AZ,9,0)</f>
        <v>0</v>
      </c>
      <c r="DS3" s="147">
        <f ca="1">VLOOKUP(DR2,Aux!$M:$AZ,10,0)</f>
        <v>3</v>
      </c>
      <c r="DT3" s="147">
        <f t="shared" ref="DT3" ca="1" si="51">IF(OR(DR3="",DS3=""),"",IF(DR3&gt;DS3,1,IF(DR3=DS3,"x",2)))</f>
        <v>2</v>
      </c>
      <c r="DU3" s="147">
        <f ca="1">VLOOKUP(DU2,Aux!$M:$AZ,9,0)</f>
        <v>4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2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2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0</v>
      </c>
      <c r="EN3" s="147">
        <f ca="1">VLOOKUP(EM2,Aux!$M:$AZ,10,0)</f>
        <v>1</v>
      </c>
      <c r="EO3" s="147">
        <f t="shared" ref="EO3" ca="1" si="58">IF(OR(EM3="",EN3=""),"",IF(EM3&gt;EN3,1,IF(EM3=EN3,"x",2)))</f>
        <v>2</v>
      </c>
      <c r="EP3" s="147">
        <f ca="1">VLOOKUP(EP2,Aux!$M:$AZ,9,0)</f>
        <v>0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Fluminense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Borussia Dortmund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Fluminense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Fluminense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Manchester City</v>
      </c>
      <c r="FX3" s="147">
        <f ca="1">VLOOKUP(FX2,Aux!$M:$AZ,9,0)</f>
        <v>0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1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0</v>
      </c>
      <c r="GL3" s="147">
        <f t="shared" ref="GL3" ca="1" si="64">IF(OR(GJ3="",GK3=""),"",IF(GJ3&gt;GK3,1,IF(GJ3=GK3,"x",2)))</f>
        <v>1</v>
      </c>
      <c r="GM3" s="147">
        <f ca="1">VLOOKUP(GM2,Aux!$M:$AZ,9,0)</f>
        <v>4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2</v>
      </c>
      <c r="GR3" s="147" t="str">
        <f t="shared" ref="GR3" ca="1" si="66">IF(OR(GP3="",GQ3=""),"",IF(GP3&gt;GQ3,1,IF(GP3=GQ3,"x",2)))</f>
        <v>x</v>
      </c>
      <c r="GS3" s="147">
        <f ca="1">VLOOKUP(GS2,Aux!$M:$AZ,9,0)</f>
        <v>1</v>
      </c>
      <c r="GT3" s="147">
        <f ca="1">VLOOKUP(GS2,Aux!$M:$AZ,10,0)</f>
        <v>1</v>
      </c>
      <c r="GU3" s="147" t="str">
        <f t="shared" ref="GU3" ca="1" si="67">IF(OR(GS3="",GT3=""),"",IF(GS3&gt;GT3,1,IF(GS3=GT3,"x",2)))</f>
        <v>x</v>
      </c>
      <c r="GV3" s="147">
        <f ca="1">VLOOKUP(GV2,Aux!$M:$AZ,9,0)</f>
        <v>1</v>
      </c>
      <c r="GW3" s="147">
        <f ca="1">VLOOKUP(GV2,Aux!$M:$AZ,10,0)</f>
        <v>1</v>
      </c>
      <c r="GX3" s="147" t="str">
        <f t="shared" ref="GX3" ca="1" si="68">IF(OR(GV3="",GW3=""),"",IF(GV3&gt;GW3,1,IF(GV3=GW3,"x",2)))</f>
        <v>x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2</v>
      </c>
      <c r="HC3" s="147">
        <f ca="1">VLOOKUP(HB2,Aux!$M:$AZ,10,0)</f>
        <v>0</v>
      </c>
      <c r="HD3" s="147">
        <f t="shared" ref="HD3" ca="1" si="70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0</v>
      </c>
      <c r="HG3" s="147" t="str">
        <f t="shared" ref="HG3" ca="1" si="71">IF(OR(HE3="",HF3=""),"",IF(HE3&gt;HF3,1,IF(HE3=HF3,"x",2)))</f>
        <v>x</v>
      </c>
      <c r="HH3" s="147">
        <f ca="1">VLOOKUP(HH2,Aux!$M:$AZ,9,0)</f>
        <v>1</v>
      </c>
      <c r="HI3" s="147">
        <f ca="1">VLOOKUP(HH2,Aux!$M:$AZ,10,0)</f>
        <v>2</v>
      </c>
      <c r="HJ3" s="147">
        <f t="shared" ref="HJ3" ca="1" si="72">IF(OR(HH3="",HI3=""),"",IF(HH3&gt;HI3,1,IF(HH3=HI3,"x",2)))</f>
        <v>2</v>
      </c>
      <c r="HK3" s="147">
        <f ca="1">VLOOKUP(HK2,Aux!$M:$AZ,9,0)</f>
        <v>2</v>
      </c>
      <c r="HL3" s="147">
        <f ca="1">VLOOKUP(HK2,Aux!$M:$AZ,10,0)</f>
        <v>0</v>
      </c>
      <c r="HM3" s="147">
        <f t="shared" ref="HM3" ca="1" si="73">IF(OR(HK3="",HL3=""),"",IF(HK3&gt;HL3,1,IF(HK3=HL3,"x",2)))</f>
        <v>1</v>
      </c>
      <c r="HN3" s="147">
        <f ca="1">VLOOKUP(HN2,Aux!$M:$AZ,9,0)</f>
        <v>3</v>
      </c>
      <c r="HO3" s="147">
        <f ca="1">VLOOKUP(HN2,Aux!$M:$AZ,10,0)</f>
        <v>3</v>
      </c>
      <c r="HP3" s="147" t="str">
        <f t="shared" ref="HP3" ca="1" si="74">IF(OR(HN3="",HO3=""),"",IF(HN3&gt;HO3,1,IF(HN3=HO3,"x",2)))</f>
        <v>x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6" t="s">
        <v>314</v>
      </c>
      <c r="B1" s="316"/>
      <c r="C1" s="316"/>
      <c r="D1" s="316"/>
      <c r="E1" s="316"/>
      <c r="F1" s="316"/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5" t="s">
        <v>317</v>
      </c>
      <c r="F3" s="315"/>
      <c r="G3" s="315"/>
      <c r="H3" s="315"/>
      <c r="I3" s="315"/>
      <c r="J3" s="315"/>
      <c r="K3" s="315"/>
      <c r="L3" s="315"/>
      <c r="M3" s="315"/>
      <c r="N3" s="315"/>
      <c r="O3" s="315"/>
      <c r="P3" s="315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3" t="s">
        <v>134</v>
      </c>
    </row>
    <row r="29" spans="3:38" ht="14.25" customHeight="1" thickBot="1" x14ac:dyDescent="0.3">
      <c r="V29" s="294"/>
    </row>
    <row r="30" spans="3:38" x14ac:dyDescent="0.25">
      <c r="V30" s="295" t="s">
        <v>135</v>
      </c>
      <c r="W30" s="48"/>
    </row>
    <row r="31" spans="3:38" ht="15.75" thickBot="1" x14ac:dyDescent="0.3">
      <c r="V31" s="296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6" t="s">
        <v>318</v>
      </c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26"/>
      <c r="S5" s="326"/>
      <c r="T5" s="326"/>
      <c r="U5" s="326"/>
      <c r="V5" s="326"/>
      <c r="W5" s="326"/>
      <c r="X5" s="326"/>
      <c r="Y5" s="326"/>
      <c r="Z5" s="326"/>
      <c r="AA5" s="326"/>
      <c r="AB5" s="326"/>
      <c r="AC5" s="326"/>
      <c r="AD5" s="326"/>
      <c r="AE5" s="326"/>
      <c r="AF5" s="326"/>
      <c r="AG5" s="326"/>
      <c r="AH5" s="326"/>
      <c r="AI5" s="326"/>
      <c r="AJ5" s="326"/>
      <c r="AK5" s="326"/>
      <c r="AL5" s="326"/>
      <c r="AM5" s="326"/>
      <c r="AN5" s="326"/>
      <c r="AO5" s="326"/>
      <c r="AP5" s="326"/>
      <c r="AQ5" s="326"/>
      <c r="AR5" s="326"/>
      <c r="AS5" s="326"/>
      <c r="AT5" s="326"/>
      <c r="AU5" s="326"/>
      <c r="AV5" s="80"/>
      <c r="AX5" s="134"/>
      <c r="AY5" s="338" t="s">
        <v>118</v>
      </c>
      <c r="AZ5" s="339"/>
      <c r="BA5" s="339"/>
      <c r="BB5" s="339"/>
      <c r="BC5" s="339"/>
      <c r="BD5" s="339"/>
      <c r="BE5" s="339"/>
      <c r="BF5" s="339"/>
      <c r="BG5" s="340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7" t="str">
        <f>"Grupo "&amp;VLOOKUP(I2,Aux!$M:$AZ,8,0)</f>
        <v>Grupo A</v>
      </c>
      <c r="E6" s="328"/>
      <c r="F6" s="328"/>
      <c r="G6" s="328"/>
      <c r="H6" s="328"/>
      <c r="I6" s="328"/>
      <c r="J6" s="328"/>
      <c r="K6" s="328"/>
      <c r="L6" s="328"/>
      <c r="M6" s="328"/>
      <c r="N6" s="329"/>
      <c r="O6" s="327" t="str">
        <f>"Grupo "&amp;VLOOKUP(T2,Aux!$M:$AZ,8,0)</f>
        <v>Grupo C</v>
      </c>
      <c r="P6" s="328"/>
      <c r="Q6" s="328"/>
      <c r="R6" s="328"/>
      <c r="S6" s="328"/>
      <c r="T6" s="328"/>
      <c r="U6" s="328"/>
      <c r="V6" s="328"/>
      <c r="W6" s="328"/>
      <c r="X6" s="328"/>
      <c r="Y6" s="329"/>
      <c r="Z6" s="327" t="str">
        <f>"Grupo "&amp;VLOOKUP(AE2,Aux!$M:$AZ,8,0)</f>
        <v>Grupo B</v>
      </c>
      <c r="AA6" s="328"/>
      <c r="AB6" s="328"/>
      <c r="AC6" s="328"/>
      <c r="AD6" s="328"/>
      <c r="AE6" s="328"/>
      <c r="AF6" s="328"/>
      <c r="AG6" s="328"/>
      <c r="AH6" s="328"/>
      <c r="AI6" s="328"/>
      <c r="AJ6" s="329"/>
      <c r="AK6" s="327" t="str">
        <f>"Grupo "&amp;VLOOKUP(AP2,Aux!$M:$AZ,8,0)</f>
        <v>Grupo A</v>
      </c>
      <c r="AL6" s="328"/>
      <c r="AM6" s="328"/>
      <c r="AN6" s="328"/>
      <c r="AO6" s="328"/>
      <c r="AP6" s="328"/>
      <c r="AQ6" s="328"/>
      <c r="AR6" s="328"/>
      <c r="AS6" s="328"/>
      <c r="AT6" s="328"/>
      <c r="AU6" s="32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6"/>
      <c r="E7" s="334" t="e" vm="5">
        <f>IFERROR(VLOOKUP(F7,Aux!$A:$X,8,0),"")</f>
        <v>#VALUE!</v>
      </c>
      <c r="F7" s="334" t="str">
        <f>VLOOKUP(I2,Aux!$M:$AZ,5,0)</f>
        <v>Al-Ahly</v>
      </c>
      <c r="G7" s="334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0" t="e" vm="7">
        <f>IFERROR(VLOOKUP(L7,Aux!$A:$C,3,0),"")</f>
        <v>#VALUE!</v>
      </c>
      <c r="L7" s="330" t="str">
        <f>VLOOKUP(I2,Aux!$M:$AZ,6,0)</f>
        <v>Inter Miami</v>
      </c>
      <c r="M7" s="330" t="e" vm="1">
        <f>IFERROR(VLOOKUP(L7,Aux!$A:$X,8,0),"")</f>
        <v>#VALUE!</v>
      </c>
      <c r="N7" s="333"/>
      <c r="O7" s="336"/>
      <c r="P7" s="334" t="e" vm="18">
        <f>IFERROR(VLOOKUP(Q7,Aux!$A:$X,8,0),"")</f>
        <v>#VALUE!</v>
      </c>
      <c r="Q7" s="334" t="str">
        <f>VLOOKUP(T2,Aux!$M:$AZ,5,0)</f>
        <v>Bayern Múnich</v>
      </c>
      <c r="R7" s="334" t="e" vm="19">
        <f>IFERROR(VLOOKUP(Q7,Aux!$A:$C,3,0),"")</f>
        <v>#VALUE!</v>
      </c>
      <c r="S7" s="238"/>
      <c r="T7" s="237">
        <f>VLOOKUP(T2,Aux!$M:$AZ,3,0)</f>
        <v>45823.5</v>
      </c>
      <c r="U7" s="332"/>
      <c r="V7" s="330" t="e" vm="20">
        <f>IFERROR(VLOOKUP(W7,Aux!$A:$C,3,0),"")</f>
        <v>#VALUE!</v>
      </c>
      <c r="W7" s="330" t="str">
        <f>VLOOKUP(T2,Aux!$M:$AZ,6,0)</f>
        <v>Auckland City</v>
      </c>
      <c r="X7" s="330" t="e" vm="21">
        <f>IFERROR(VLOOKUP(W7,Aux!$A:$X,8,0),"")</f>
        <v>#VALUE!</v>
      </c>
      <c r="Y7" s="333"/>
      <c r="Z7" s="336"/>
      <c r="AA7" s="334" t="e" vm="12">
        <f>IFERROR(VLOOKUP(AB7,Aux!$A:$X,8,0),"")</f>
        <v>#VALUE!</v>
      </c>
      <c r="AB7" s="334" t="str">
        <f>VLOOKUP(AE2,Aux!$M:$AZ,5,0)</f>
        <v>Paris Saint-Germain</v>
      </c>
      <c r="AC7" s="334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0" t="e" vm="14">
        <f>IFERROR(VLOOKUP(AH7,Aux!$A:$C,3,0),"")</f>
        <v>#VALUE!</v>
      </c>
      <c r="AH7" s="330" t="str">
        <f>VLOOKUP(AE2,Aux!$M:$AZ,6,0)</f>
        <v>Atlético de Madrid</v>
      </c>
      <c r="AI7" s="330" t="e" vm="15">
        <f>IFERROR(VLOOKUP(AH7,Aux!$A:$X,8,0),"")</f>
        <v>#VALUE!</v>
      </c>
      <c r="AJ7" s="333"/>
      <c r="AK7" s="336"/>
      <c r="AL7" s="334" t="e" vm="9">
        <f>IFERROR(VLOOKUP(AM7,Aux!$A:$X,8,0),"")</f>
        <v>#VALUE!</v>
      </c>
      <c r="AM7" s="334" t="str">
        <f>VLOOKUP(AP2,Aux!$M:$AZ,5,0)</f>
        <v>Palmeiras</v>
      </c>
      <c r="AN7" s="334" t="e" vm="10">
        <f>IFERROR(VLOOKUP(AM7,Aux!$A:$C,3,0),"")</f>
        <v>#VALUE!</v>
      </c>
      <c r="AO7" s="238"/>
      <c r="AP7" s="237">
        <f>VLOOKUP(AP2,Aux!$M:$AZ,3,0)</f>
        <v>45823.75</v>
      </c>
      <c r="AQ7" s="332"/>
      <c r="AR7" s="330" t="e" vm="8">
        <f>IFERROR(VLOOKUP(AS7,Aux!$A:$C,3,0),"")</f>
        <v>#VALUE!</v>
      </c>
      <c r="AS7" s="330" t="str">
        <f>VLOOKUP(AP2,Aux!$M:$AZ,6,0)</f>
        <v>Porto</v>
      </c>
      <c r="AT7" s="330" t="e" vm="11">
        <f>IFERROR(VLOOKUP(AS7,Aux!$A:$X,8,0),"")</f>
        <v>#VALUE!</v>
      </c>
      <c r="AU7" s="333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7"/>
      <c r="E8" s="335"/>
      <c r="F8" s="335"/>
      <c r="G8" s="335"/>
      <c r="H8" s="239"/>
      <c r="I8" s="236">
        <f>+I7</f>
        <v>45822.833333333336</v>
      </c>
      <c r="J8" s="332"/>
      <c r="K8" s="330"/>
      <c r="L8" s="330"/>
      <c r="M8" s="330"/>
      <c r="N8" s="333"/>
      <c r="O8" s="337"/>
      <c r="P8" s="335"/>
      <c r="Q8" s="335"/>
      <c r="R8" s="335"/>
      <c r="S8" s="239"/>
      <c r="T8" s="236">
        <f>+T7</f>
        <v>45823.5</v>
      </c>
      <c r="U8" s="332"/>
      <c r="V8" s="330"/>
      <c r="W8" s="330"/>
      <c r="X8" s="330"/>
      <c r="Y8" s="333"/>
      <c r="Z8" s="337"/>
      <c r="AA8" s="335"/>
      <c r="AB8" s="335"/>
      <c r="AC8" s="335"/>
      <c r="AD8" s="239"/>
      <c r="AE8" s="236">
        <f>+AE7</f>
        <v>45823.5</v>
      </c>
      <c r="AF8" s="332"/>
      <c r="AG8" s="330"/>
      <c r="AH8" s="330"/>
      <c r="AI8" s="330"/>
      <c r="AJ8" s="333"/>
      <c r="AK8" s="337"/>
      <c r="AL8" s="335"/>
      <c r="AM8" s="335"/>
      <c r="AN8" s="335"/>
      <c r="AO8" s="239"/>
      <c r="AP8" s="236">
        <f>+AP7</f>
        <v>45823.75</v>
      </c>
      <c r="AQ8" s="332"/>
      <c r="AR8" s="330"/>
      <c r="AS8" s="330"/>
      <c r="AT8" s="330"/>
      <c r="AU8" s="333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1">
        <f ca="1">VLOOKUP(I2,Aux!$M:$AZ,9,0)</f>
        <v>0</v>
      </c>
      <c r="E9" s="331"/>
      <c r="F9" s="331"/>
      <c r="G9" s="331"/>
      <c r="H9" s="331"/>
      <c r="I9" s="232">
        <f ca="1">+IF(D9="","",IF(D9&gt;J9,1,IF(D9=J9,"X",2)))</f>
        <v>2</v>
      </c>
      <c r="J9" s="331">
        <f ca="1">VLOOKUP(I2,Aux!$M:$AZ,10,0)</f>
        <v>2</v>
      </c>
      <c r="K9" s="331"/>
      <c r="L9" s="331"/>
      <c r="M9" s="331"/>
      <c r="N9" s="331"/>
      <c r="O9" s="331">
        <f ca="1">VLOOKUP(T2,Aux!$M:$AZ,9,0)</f>
        <v>5</v>
      </c>
      <c r="P9" s="331"/>
      <c r="Q9" s="331"/>
      <c r="R9" s="331"/>
      <c r="S9" s="331"/>
      <c r="T9" s="232">
        <f ca="1">+IF(O9="","",IF(O9&gt;U9,1,IF(O9=U9,"X",2)))</f>
        <v>1</v>
      </c>
      <c r="U9" s="331">
        <f ca="1">VLOOKUP(T2,Aux!$M:$AZ,10,0)</f>
        <v>0</v>
      </c>
      <c r="V9" s="331"/>
      <c r="W9" s="331"/>
      <c r="X9" s="331"/>
      <c r="Y9" s="331"/>
      <c r="Z9" s="331">
        <f ca="1">VLOOKUP(AE2,Aux!$M:$AZ,9,0)</f>
        <v>3</v>
      </c>
      <c r="AA9" s="331"/>
      <c r="AB9" s="331"/>
      <c r="AC9" s="331"/>
      <c r="AD9" s="331"/>
      <c r="AE9" s="232">
        <f ca="1">+IF(Z9="","",IF(Z9&gt;AF9,1,IF(Z9=AF9,"X",2)))</f>
        <v>1</v>
      </c>
      <c r="AF9" s="331">
        <f ca="1">VLOOKUP(AE2,Aux!$M:$AZ,10,0)</f>
        <v>2</v>
      </c>
      <c r="AG9" s="331"/>
      <c r="AH9" s="331"/>
      <c r="AI9" s="331"/>
      <c r="AJ9" s="331"/>
      <c r="AK9" s="331">
        <f ca="1">VLOOKUP(AP2,Aux!$M:$AZ,9,0)</f>
        <v>1</v>
      </c>
      <c r="AL9" s="331"/>
      <c r="AM9" s="331"/>
      <c r="AN9" s="331"/>
      <c r="AO9" s="331"/>
      <c r="AP9" s="232">
        <f ca="1">+IF(AK9="","",IF(AK9&gt;AQ9,1,IF(AK9=AQ9,"X",2)))</f>
        <v>2</v>
      </c>
      <c r="AQ9" s="331">
        <f ca="1">VLOOKUP(AP2,Aux!$M:$AZ,10,0)</f>
        <v>2</v>
      </c>
      <c r="AR9" s="331"/>
      <c r="AS9" s="331"/>
      <c r="AT9" s="331"/>
      <c r="AU9" s="331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7" t="str">
        <f>IF($C12="","",INDEX(TotalApuestas!$A$1:$GL$50007,MATCH(Seguimiento!$C12,TotalApuestas!$B$1:$B$50007,0),MATCH(Seguimiento!I$2,Resultado!$2:$2,0)))</f>
        <v/>
      </c>
      <c r="E12" s="318"/>
      <c r="F12" s="318"/>
      <c r="G12" s="318"/>
      <c r="H12" s="318"/>
      <c r="I12" s="257" t="str">
        <f t="shared" si="0"/>
        <v/>
      </c>
      <c r="J12" s="318" t="str" cm="1">
        <f t="array" ref="J12">IF($C12="","",INDEX(TotalApuestas!$A$1:$GL$50007,MATCH(Seguimiento!$C12,TotalApuestas!$B$1:$B$50007,0),MATCH(Seguimiento!I$2,Resultado!$2:$2,0)+1))</f>
        <v/>
      </c>
      <c r="K12" s="318"/>
      <c r="L12" s="318"/>
      <c r="M12" s="318"/>
      <c r="N12" s="319"/>
      <c r="O12" s="317" t="str">
        <f>IF($C12="","",INDEX(TotalApuestas!$A$1:$GL$50007,MATCH(Seguimiento!$C12,TotalApuestas!$B$1:$B$50007,0),MATCH(Seguimiento!T$2,Resultado!$2:$2,0)))</f>
        <v/>
      </c>
      <c r="P12" s="318"/>
      <c r="Q12" s="318"/>
      <c r="R12" s="318"/>
      <c r="S12" s="318"/>
      <c r="T12" s="257" t="str">
        <f t="shared" si="1"/>
        <v/>
      </c>
      <c r="U12" s="318" t="str" cm="1">
        <f t="array" ref="U12">IF($C12="","",INDEX(TotalApuestas!$A$1:$GL$50007,MATCH(Seguimiento!$C12,TotalApuestas!$B$1:$B$50007,0),MATCH(Seguimiento!T$2,Resultado!$2:$2,0)+1))</f>
        <v/>
      </c>
      <c r="V12" s="318"/>
      <c r="W12" s="318"/>
      <c r="X12" s="318"/>
      <c r="Y12" s="319"/>
      <c r="Z12" s="317" t="str">
        <f>IF($C12="","",INDEX(TotalApuestas!$A$1:$GL$50007,MATCH(Seguimiento!$C12,TotalApuestas!$B$1:$B$50007,0),MATCH(Seguimiento!AE$2,Resultado!$2:$2,0)))</f>
        <v/>
      </c>
      <c r="AA12" s="318"/>
      <c r="AB12" s="318"/>
      <c r="AC12" s="318"/>
      <c r="AD12" s="318"/>
      <c r="AE12" s="257" t="str">
        <f t="shared" si="2"/>
        <v/>
      </c>
      <c r="AF12" s="318" t="str" cm="1">
        <f t="array" ref="AF12">IF($C12="","",INDEX(TotalApuestas!$A$1:$GL$50007,MATCH(Seguimiento!$C12,TotalApuestas!$B$1:$B$50007,0),MATCH(Seguimiento!AE$2,Resultado!$2:$2,0)+1))</f>
        <v/>
      </c>
      <c r="AG12" s="318"/>
      <c r="AH12" s="318"/>
      <c r="AI12" s="318"/>
      <c r="AJ12" s="319"/>
      <c r="AK12" s="317" t="str">
        <f>IF($C12="","",INDEX(TotalApuestas!$A$1:$GL$50007,MATCH(Seguimiento!$C12,TotalApuestas!$B$1:$B$50007,0),MATCH(Seguimiento!AP$2,Resultado!$2:$2,0)))</f>
        <v/>
      </c>
      <c r="AL12" s="318"/>
      <c r="AM12" s="318"/>
      <c r="AN12" s="318"/>
      <c r="AO12" s="318"/>
      <c r="AP12" s="257" t="str">
        <f t="shared" si="3"/>
        <v/>
      </c>
      <c r="AQ12" s="317" t="str" cm="1">
        <f t="array" ref="AQ12">IF($C12="","",INDEX(TotalApuestas!$A$1:$GL$50007,MATCH(Seguimiento!$C12,TotalApuestas!$B$1:$B$50007,0),MATCH(Seguimiento!AP$2,Resultado!$2:$2,0)+1))</f>
        <v/>
      </c>
      <c r="AR12" s="318"/>
      <c r="AS12" s="318"/>
      <c r="AT12" s="318"/>
      <c r="AU12" s="319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7" t="str">
        <f>IF($C13="","",INDEX(TotalApuestas!$A$1:$GL$50007,MATCH(Seguimiento!$C13,TotalApuestas!$B$1:$B$50007,0),MATCH(Seguimiento!I$2,Resultado!$2:$2,0)))</f>
        <v/>
      </c>
      <c r="E13" s="318"/>
      <c r="F13" s="318"/>
      <c r="G13" s="318"/>
      <c r="H13" s="318"/>
      <c r="I13" s="257" t="str">
        <f t="shared" si="0"/>
        <v/>
      </c>
      <c r="J13" s="318" t="str" cm="1">
        <f t="array" ref="J13">IF($C13="","",INDEX(TotalApuestas!$A$1:$GL$50007,MATCH(Seguimiento!$C13,TotalApuestas!$B$1:$B$50007,0),MATCH(Seguimiento!I$2,Resultado!$2:$2,0)+1))</f>
        <v/>
      </c>
      <c r="K13" s="318"/>
      <c r="L13" s="318"/>
      <c r="M13" s="318"/>
      <c r="N13" s="319"/>
      <c r="O13" s="317" t="str">
        <f>IF($C13="","",INDEX(TotalApuestas!$A$1:$GL$50007,MATCH(Seguimiento!$C13,TotalApuestas!$B$1:$B$50007,0),MATCH(Seguimiento!T$2,Resultado!$2:$2,0)))</f>
        <v/>
      </c>
      <c r="P13" s="318"/>
      <c r="Q13" s="318"/>
      <c r="R13" s="318"/>
      <c r="S13" s="318"/>
      <c r="T13" s="257" t="str">
        <f t="shared" si="1"/>
        <v/>
      </c>
      <c r="U13" s="318" t="str" cm="1">
        <f t="array" ref="U13">IF($C13="","",INDEX(TotalApuestas!$A$1:$GL$50007,MATCH(Seguimiento!$C13,TotalApuestas!$B$1:$B$50007,0),MATCH(Seguimiento!T$2,Resultado!$2:$2,0)+1))</f>
        <v/>
      </c>
      <c r="V13" s="318"/>
      <c r="W13" s="318"/>
      <c r="X13" s="318"/>
      <c r="Y13" s="319"/>
      <c r="Z13" s="317" t="str">
        <f>IF($C13="","",INDEX(TotalApuestas!$A$1:$GL$50007,MATCH(Seguimiento!$C13,TotalApuestas!$B$1:$B$50007,0),MATCH(Seguimiento!AE$2,Resultado!$2:$2,0)))</f>
        <v/>
      </c>
      <c r="AA13" s="318"/>
      <c r="AB13" s="318"/>
      <c r="AC13" s="318"/>
      <c r="AD13" s="318"/>
      <c r="AE13" s="257" t="str">
        <f t="shared" si="2"/>
        <v/>
      </c>
      <c r="AF13" s="318" t="str" cm="1">
        <f t="array" ref="AF13">IF($C13="","",INDEX(TotalApuestas!$A$1:$GL$50007,MATCH(Seguimiento!$C13,TotalApuestas!$B$1:$B$50007,0),MATCH(Seguimiento!AE$2,Resultado!$2:$2,0)+1))</f>
        <v/>
      </c>
      <c r="AG13" s="318"/>
      <c r="AH13" s="318"/>
      <c r="AI13" s="318"/>
      <c r="AJ13" s="319"/>
      <c r="AK13" s="317" t="str">
        <f>IF($C13="","",INDEX(TotalApuestas!$A$1:$GL$50007,MATCH(Seguimiento!$C13,TotalApuestas!$B$1:$B$50007,0),MATCH(Seguimiento!AP$2,Resultado!$2:$2,0)))</f>
        <v/>
      </c>
      <c r="AL13" s="318"/>
      <c r="AM13" s="318"/>
      <c r="AN13" s="318"/>
      <c r="AO13" s="318"/>
      <c r="AP13" s="257" t="str">
        <f t="shared" si="3"/>
        <v/>
      </c>
      <c r="AQ13" s="317" t="str" cm="1">
        <f t="array" ref="AQ13">IF($C13="","",INDEX(TotalApuestas!$A$1:$GL$50007,MATCH(Seguimiento!$C13,TotalApuestas!$B$1:$B$50007,0),MATCH(Seguimiento!AP$2,Resultado!$2:$2,0)+1))</f>
        <v/>
      </c>
      <c r="AR13" s="318"/>
      <c r="AS13" s="318"/>
      <c r="AT13" s="318"/>
      <c r="AU13" s="319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7" t="str">
        <f>IF($C14="","",INDEX(TotalApuestas!$A$1:$GL$50007,MATCH(Seguimiento!$C14,TotalApuestas!$B$1:$B$50007,0),MATCH(Seguimiento!I$2,Resultado!$2:$2,0)))</f>
        <v/>
      </c>
      <c r="E14" s="318"/>
      <c r="F14" s="318"/>
      <c r="G14" s="318"/>
      <c r="H14" s="318"/>
      <c r="I14" s="257" t="str">
        <f t="shared" si="0"/>
        <v/>
      </c>
      <c r="J14" s="318" t="str" cm="1">
        <f t="array" ref="J14">IF($C14="","",INDEX(TotalApuestas!$A$1:$GL$50007,MATCH(Seguimiento!$C14,TotalApuestas!$B$1:$B$50007,0),MATCH(Seguimiento!I$2,Resultado!$2:$2,0)+1))</f>
        <v/>
      </c>
      <c r="K14" s="318"/>
      <c r="L14" s="318"/>
      <c r="M14" s="318"/>
      <c r="N14" s="319"/>
      <c r="O14" s="317" t="str">
        <f>IF($C14="","",INDEX(TotalApuestas!$A$1:$GL$50007,MATCH(Seguimiento!$C14,TotalApuestas!$B$1:$B$50007,0),MATCH(Seguimiento!T$2,Resultado!$2:$2,0)))</f>
        <v/>
      </c>
      <c r="P14" s="318"/>
      <c r="Q14" s="318"/>
      <c r="R14" s="318"/>
      <c r="S14" s="318"/>
      <c r="T14" s="257" t="str">
        <f t="shared" si="1"/>
        <v/>
      </c>
      <c r="U14" s="318" t="str" cm="1">
        <f t="array" ref="U14">IF($C14="","",INDEX(TotalApuestas!$A$1:$GL$50007,MATCH(Seguimiento!$C14,TotalApuestas!$B$1:$B$50007,0),MATCH(Seguimiento!T$2,Resultado!$2:$2,0)+1))</f>
        <v/>
      </c>
      <c r="V14" s="318"/>
      <c r="W14" s="318"/>
      <c r="X14" s="318"/>
      <c r="Y14" s="319"/>
      <c r="Z14" s="317" t="str">
        <f>IF($C14="","",INDEX(TotalApuestas!$A$1:$GL$50007,MATCH(Seguimiento!$C14,TotalApuestas!$B$1:$B$50007,0),MATCH(Seguimiento!AE$2,Resultado!$2:$2,0)))</f>
        <v/>
      </c>
      <c r="AA14" s="318"/>
      <c r="AB14" s="318"/>
      <c r="AC14" s="318"/>
      <c r="AD14" s="318"/>
      <c r="AE14" s="257" t="str">
        <f t="shared" si="2"/>
        <v/>
      </c>
      <c r="AF14" s="318" t="str" cm="1">
        <f t="array" ref="AF14">IF($C14="","",INDEX(TotalApuestas!$A$1:$GL$50007,MATCH(Seguimiento!$C14,TotalApuestas!$B$1:$B$50007,0),MATCH(Seguimiento!AE$2,Resultado!$2:$2,0)+1))</f>
        <v/>
      </c>
      <c r="AG14" s="318"/>
      <c r="AH14" s="318"/>
      <c r="AI14" s="318"/>
      <c r="AJ14" s="319"/>
      <c r="AK14" s="317" t="str">
        <f>IF($C14="","",INDEX(TotalApuestas!$A$1:$GL$50007,MATCH(Seguimiento!$C14,TotalApuestas!$B$1:$B$50007,0),MATCH(Seguimiento!AP$2,Resultado!$2:$2,0)))</f>
        <v/>
      </c>
      <c r="AL14" s="318"/>
      <c r="AM14" s="318"/>
      <c r="AN14" s="318"/>
      <c r="AO14" s="318"/>
      <c r="AP14" s="257" t="str">
        <f t="shared" si="3"/>
        <v/>
      </c>
      <c r="AQ14" s="317" t="str" cm="1">
        <f t="array" ref="AQ14">IF($C14="","",INDEX(TotalApuestas!$A$1:$GL$50007,MATCH(Seguimiento!$C14,TotalApuestas!$B$1:$B$50007,0),MATCH(Seguimiento!AP$2,Resultado!$2:$2,0)+1))</f>
        <v/>
      </c>
      <c r="AR14" s="318"/>
      <c r="AS14" s="318"/>
      <c r="AT14" s="318"/>
      <c r="AU14" s="319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7" t="str">
        <f>IF($C15="","",INDEX(TotalApuestas!$A$1:$GL$50007,MATCH(Seguimiento!$C15,TotalApuestas!$B$1:$B$50007,0),MATCH(Seguimiento!I$2,Resultado!$2:$2,0)))</f>
        <v/>
      </c>
      <c r="E15" s="318"/>
      <c r="F15" s="318"/>
      <c r="G15" s="318"/>
      <c r="H15" s="318"/>
      <c r="I15" s="257" t="str">
        <f t="shared" ref="I15:I22" si="4">+IF(D15="","",IF(D15&gt;J15,1,IF(D15=J15,"X",2)))</f>
        <v/>
      </c>
      <c r="J15" s="318" t="str" cm="1">
        <f t="array" ref="J15">IF($C15="","",INDEX(TotalApuestas!$A$1:$GL$50007,MATCH(Seguimiento!$C15,TotalApuestas!$B$1:$B$50007,0),MATCH(Seguimiento!I$2,Resultado!$2:$2,0)+1))</f>
        <v/>
      </c>
      <c r="K15" s="318"/>
      <c r="L15" s="318"/>
      <c r="M15" s="318"/>
      <c r="N15" s="319"/>
      <c r="O15" s="317" t="str">
        <f>IF($C15="","",INDEX(TotalApuestas!$A$1:$GL$50007,MATCH(Seguimiento!$C15,TotalApuestas!$B$1:$B$50007,0),MATCH(Seguimiento!T$2,Resultado!$2:$2,0)))</f>
        <v/>
      </c>
      <c r="P15" s="318"/>
      <c r="Q15" s="318"/>
      <c r="R15" s="318"/>
      <c r="S15" s="318"/>
      <c r="T15" s="257" t="str">
        <f t="shared" ref="T15:T22" si="5">+IF(O15="","",IF(O15&gt;U15,1,IF(O15=U15,"X",2)))</f>
        <v/>
      </c>
      <c r="U15" s="318" t="str" cm="1">
        <f t="array" ref="U15">IF($C15="","",INDEX(TotalApuestas!$A$1:$GL$50007,MATCH(Seguimiento!$C15,TotalApuestas!$B$1:$B$50007,0),MATCH(Seguimiento!T$2,Resultado!$2:$2,0)+1))</f>
        <v/>
      </c>
      <c r="V15" s="318"/>
      <c r="W15" s="318"/>
      <c r="X15" s="318"/>
      <c r="Y15" s="319"/>
      <c r="Z15" s="317" t="str">
        <f>IF($C15="","",INDEX(TotalApuestas!$A$1:$GL$50007,MATCH(Seguimiento!$C15,TotalApuestas!$B$1:$B$50007,0),MATCH(Seguimiento!AE$2,Resultado!$2:$2,0)))</f>
        <v/>
      </c>
      <c r="AA15" s="318"/>
      <c r="AB15" s="318"/>
      <c r="AC15" s="318"/>
      <c r="AD15" s="318"/>
      <c r="AE15" s="257" t="str">
        <f t="shared" ref="AE15:AE22" si="6">+IF(Z15="","",IF(Z15&gt;AF15,1,IF(Z15=AF15,"X",2)))</f>
        <v/>
      </c>
      <c r="AF15" s="318" t="str" cm="1">
        <f t="array" ref="AF15">IF($C15="","",INDEX(TotalApuestas!$A$1:$GL$50007,MATCH(Seguimiento!$C15,TotalApuestas!$B$1:$B$50007,0),MATCH(Seguimiento!AE$2,Resultado!$2:$2,0)+1))</f>
        <v/>
      </c>
      <c r="AG15" s="318"/>
      <c r="AH15" s="318"/>
      <c r="AI15" s="318"/>
      <c r="AJ15" s="319"/>
      <c r="AK15" s="317" t="str">
        <f>IF($C15="","",INDEX(TotalApuestas!$A$1:$GL$50007,MATCH(Seguimiento!$C15,TotalApuestas!$B$1:$B$50007,0),MATCH(Seguimiento!AP$2,Resultado!$2:$2,0)))</f>
        <v/>
      </c>
      <c r="AL15" s="318"/>
      <c r="AM15" s="318"/>
      <c r="AN15" s="318"/>
      <c r="AO15" s="318"/>
      <c r="AP15" s="257" t="str">
        <f t="shared" ref="AP15:AP22" si="7">+IF(AK15="","",IF(AK15&gt;AQ15,1,IF(AK15=AQ15,"X",2)))</f>
        <v/>
      </c>
      <c r="AQ15" s="317" t="str" cm="1">
        <f t="array" ref="AQ15">IF($C15="","",INDEX(TotalApuestas!$A$1:$GL$50007,MATCH(Seguimiento!$C15,TotalApuestas!$B$1:$B$50007,0),MATCH(Seguimiento!AP$2,Resultado!$2:$2,0)+1))</f>
        <v/>
      </c>
      <c r="AR15" s="318"/>
      <c r="AS15" s="318"/>
      <c r="AT15" s="318"/>
      <c r="AU15" s="319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7" t="str">
        <f>IF($C16="","",INDEX(TotalApuestas!$A$1:$GL$50007,MATCH(Seguimiento!$C16,TotalApuestas!$B$1:$B$50007,0),MATCH(Seguimiento!I$2,Resultado!$2:$2,0)))</f>
        <v/>
      </c>
      <c r="E16" s="318"/>
      <c r="F16" s="318"/>
      <c r="G16" s="318"/>
      <c r="H16" s="318"/>
      <c r="I16" s="257" t="str">
        <f t="shared" si="4"/>
        <v/>
      </c>
      <c r="J16" s="318" t="str" cm="1">
        <f t="array" ref="J16">IF($C16="","",INDEX(TotalApuestas!$A$1:$GL$50007,MATCH(Seguimiento!$C16,TotalApuestas!$B$1:$B$50007,0),MATCH(Seguimiento!I$2,Resultado!$2:$2,0)+1))</f>
        <v/>
      </c>
      <c r="K16" s="318"/>
      <c r="L16" s="318"/>
      <c r="M16" s="318"/>
      <c r="N16" s="319"/>
      <c r="O16" s="317" t="str">
        <f>IF($C16="","",INDEX(TotalApuestas!$A$1:$GL$50007,MATCH(Seguimiento!$C16,TotalApuestas!$B$1:$B$50007,0),MATCH(Seguimiento!T$2,Resultado!$2:$2,0)))</f>
        <v/>
      </c>
      <c r="P16" s="318"/>
      <c r="Q16" s="318"/>
      <c r="R16" s="318"/>
      <c r="S16" s="318"/>
      <c r="T16" s="257" t="str">
        <f t="shared" si="5"/>
        <v/>
      </c>
      <c r="U16" s="318" t="str" cm="1">
        <f t="array" ref="U16">IF($C16="","",INDEX(TotalApuestas!$A$1:$GL$50007,MATCH(Seguimiento!$C16,TotalApuestas!$B$1:$B$50007,0),MATCH(Seguimiento!T$2,Resultado!$2:$2,0)+1))</f>
        <v/>
      </c>
      <c r="V16" s="318"/>
      <c r="W16" s="318"/>
      <c r="X16" s="318"/>
      <c r="Y16" s="319"/>
      <c r="Z16" s="317" t="str">
        <f>IF($C16="","",INDEX(TotalApuestas!$A$1:$GL$50007,MATCH(Seguimiento!$C16,TotalApuestas!$B$1:$B$50007,0),MATCH(Seguimiento!AE$2,Resultado!$2:$2,0)))</f>
        <v/>
      </c>
      <c r="AA16" s="318"/>
      <c r="AB16" s="318"/>
      <c r="AC16" s="318"/>
      <c r="AD16" s="318"/>
      <c r="AE16" s="257" t="str">
        <f t="shared" si="6"/>
        <v/>
      </c>
      <c r="AF16" s="318" t="str" cm="1">
        <f t="array" ref="AF16">IF($C16="","",INDEX(TotalApuestas!$A$1:$GL$50007,MATCH(Seguimiento!$C16,TotalApuestas!$B$1:$B$50007,0),MATCH(Seguimiento!AE$2,Resultado!$2:$2,0)+1))</f>
        <v/>
      </c>
      <c r="AG16" s="318"/>
      <c r="AH16" s="318"/>
      <c r="AI16" s="318"/>
      <c r="AJ16" s="319"/>
      <c r="AK16" s="317" t="str">
        <f>IF($C16="","",INDEX(TotalApuestas!$A$1:$GL$50007,MATCH(Seguimiento!$C16,TotalApuestas!$B$1:$B$50007,0),MATCH(Seguimiento!AP$2,Resultado!$2:$2,0)))</f>
        <v/>
      </c>
      <c r="AL16" s="318"/>
      <c r="AM16" s="318"/>
      <c r="AN16" s="318"/>
      <c r="AO16" s="318"/>
      <c r="AP16" s="257" t="str">
        <f t="shared" si="7"/>
        <v/>
      </c>
      <c r="AQ16" s="317" t="str" cm="1">
        <f t="array" ref="AQ16">IF($C16="","",INDEX(TotalApuestas!$A$1:$GL$50007,MATCH(Seguimiento!$C16,TotalApuestas!$B$1:$B$50007,0),MATCH(Seguimiento!AP$2,Resultado!$2:$2,0)+1))</f>
        <v/>
      </c>
      <c r="AR16" s="318"/>
      <c r="AS16" s="318"/>
      <c r="AT16" s="318"/>
      <c r="AU16" s="319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7" t="str">
        <f>IF($C17="","",INDEX(TotalApuestas!$A$1:$GL$50007,MATCH(Seguimiento!$C17,TotalApuestas!$B$1:$B$50007,0),MATCH(Seguimiento!I$2,Resultado!$2:$2,0)))</f>
        <v/>
      </c>
      <c r="E17" s="318"/>
      <c r="F17" s="318"/>
      <c r="G17" s="318"/>
      <c r="H17" s="318"/>
      <c r="I17" s="257" t="str">
        <f t="shared" si="4"/>
        <v/>
      </c>
      <c r="J17" s="318" t="str" cm="1">
        <f t="array" ref="J17">IF($C17="","",INDEX(TotalApuestas!$A$1:$GL$50007,MATCH(Seguimiento!$C17,TotalApuestas!$B$1:$B$50007,0),MATCH(Seguimiento!I$2,Resultado!$2:$2,0)+1))</f>
        <v/>
      </c>
      <c r="K17" s="318"/>
      <c r="L17" s="318"/>
      <c r="M17" s="318"/>
      <c r="N17" s="319"/>
      <c r="O17" s="317" t="str">
        <f>IF($C17="","",INDEX(TotalApuestas!$A$1:$GL$50007,MATCH(Seguimiento!$C17,TotalApuestas!$B$1:$B$50007,0),MATCH(Seguimiento!T$2,Resultado!$2:$2,0)))</f>
        <v/>
      </c>
      <c r="P17" s="318"/>
      <c r="Q17" s="318"/>
      <c r="R17" s="318"/>
      <c r="S17" s="318"/>
      <c r="T17" s="257" t="str">
        <f t="shared" si="5"/>
        <v/>
      </c>
      <c r="U17" s="318" t="str" cm="1">
        <f t="array" ref="U17">IF($C17="","",INDEX(TotalApuestas!$A$1:$GL$50007,MATCH(Seguimiento!$C17,TotalApuestas!$B$1:$B$50007,0),MATCH(Seguimiento!T$2,Resultado!$2:$2,0)+1))</f>
        <v/>
      </c>
      <c r="V17" s="318"/>
      <c r="W17" s="318"/>
      <c r="X17" s="318"/>
      <c r="Y17" s="319"/>
      <c r="Z17" s="317" t="str">
        <f>IF($C17="","",INDEX(TotalApuestas!$A$1:$GL$50007,MATCH(Seguimiento!$C17,TotalApuestas!$B$1:$B$50007,0),MATCH(Seguimiento!AE$2,Resultado!$2:$2,0)))</f>
        <v/>
      </c>
      <c r="AA17" s="318"/>
      <c r="AB17" s="318"/>
      <c r="AC17" s="318"/>
      <c r="AD17" s="318"/>
      <c r="AE17" s="257" t="str">
        <f t="shared" si="6"/>
        <v/>
      </c>
      <c r="AF17" s="318" t="str" cm="1">
        <f t="array" ref="AF17">IF($C17="","",INDEX(TotalApuestas!$A$1:$GL$50007,MATCH(Seguimiento!$C17,TotalApuestas!$B$1:$B$50007,0),MATCH(Seguimiento!AE$2,Resultado!$2:$2,0)+1))</f>
        <v/>
      </c>
      <c r="AG17" s="318"/>
      <c r="AH17" s="318"/>
      <c r="AI17" s="318"/>
      <c r="AJ17" s="319"/>
      <c r="AK17" s="317" t="str">
        <f>IF($C17="","",INDEX(TotalApuestas!$A$1:$GL$50007,MATCH(Seguimiento!$C17,TotalApuestas!$B$1:$B$50007,0),MATCH(Seguimiento!AP$2,Resultado!$2:$2,0)))</f>
        <v/>
      </c>
      <c r="AL17" s="318"/>
      <c r="AM17" s="318"/>
      <c r="AN17" s="318"/>
      <c r="AO17" s="318"/>
      <c r="AP17" s="257" t="str">
        <f t="shared" si="7"/>
        <v/>
      </c>
      <c r="AQ17" s="317" t="str" cm="1">
        <f t="array" ref="AQ17">IF($C17="","",INDEX(TotalApuestas!$A$1:$GL$50007,MATCH(Seguimiento!$C17,TotalApuestas!$B$1:$B$50007,0),MATCH(Seguimiento!AP$2,Resultado!$2:$2,0)+1))</f>
        <v/>
      </c>
      <c r="AR17" s="318"/>
      <c r="AS17" s="318"/>
      <c r="AT17" s="318"/>
      <c r="AU17" s="319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7" t="str">
        <f>IF($C18="","",INDEX(TotalApuestas!$A$1:$GL$50007,MATCH(Seguimiento!$C18,TotalApuestas!$B$1:$B$50007,0),MATCH(Seguimiento!I$2,Resultado!$2:$2,0)))</f>
        <v/>
      </c>
      <c r="E18" s="318"/>
      <c r="F18" s="318"/>
      <c r="G18" s="318"/>
      <c r="H18" s="318"/>
      <c r="I18" s="257" t="str">
        <f t="shared" si="4"/>
        <v/>
      </c>
      <c r="J18" s="318" t="str" cm="1">
        <f t="array" ref="J18">IF($C18="","",INDEX(TotalApuestas!$A$1:$GL$50007,MATCH(Seguimiento!$C18,TotalApuestas!$B$1:$B$50007,0),MATCH(Seguimiento!I$2,Resultado!$2:$2,0)+1))</f>
        <v/>
      </c>
      <c r="K18" s="318"/>
      <c r="L18" s="318"/>
      <c r="M18" s="318"/>
      <c r="N18" s="319"/>
      <c r="O18" s="317" t="str">
        <f>IF($C18="","",INDEX(TotalApuestas!$A$1:$GL$50007,MATCH(Seguimiento!$C18,TotalApuestas!$B$1:$B$50007,0),MATCH(Seguimiento!T$2,Resultado!$2:$2,0)))</f>
        <v/>
      </c>
      <c r="P18" s="318"/>
      <c r="Q18" s="318"/>
      <c r="R18" s="318"/>
      <c r="S18" s="318"/>
      <c r="T18" s="257" t="str">
        <f t="shared" si="5"/>
        <v/>
      </c>
      <c r="U18" s="318" t="str" cm="1">
        <f t="array" ref="U18">IF($C18="","",INDEX(TotalApuestas!$A$1:$GL$50007,MATCH(Seguimiento!$C18,TotalApuestas!$B$1:$B$50007,0),MATCH(Seguimiento!T$2,Resultado!$2:$2,0)+1))</f>
        <v/>
      </c>
      <c r="V18" s="318"/>
      <c r="W18" s="318"/>
      <c r="X18" s="318"/>
      <c r="Y18" s="319"/>
      <c r="Z18" s="317" t="str">
        <f>IF($C18="","",INDEX(TotalApuestas!$A$1:$GL$50007,MATCH(Seguimiento!$C18,TotalApuestas!$B$1:$B$50007,0),MATCH(Seguimiento!AE$2,Resultado!$2:$2,0)))</f>
        <v/>
      </c>
      <c r="AA18" s="318"/>
      <c r="AB18" s="318"/>
      <c r="AC18" s="318"/>
      <c r="AD18" s="318"/>
      <c r="AE18" s="257" t="str">
        <f t="shared" si="6"/>
        <v/>
      </c>
      <c r="AF18" s="318" t="str" cm="1">
        <f t="array" ref="AF18">IF($C18="","",INDEX(TotalApuestas!$A$1:$GL$50007,MATCH(Seguimiento!$C18,TotalApuestas!$B$1:$B$50007,0),MATCH(Seguimiento!AE$2,Resultado!$2:$2,0)+1))</f>
        <v/>
      </c>
      <c r="AG18" s="318"/>
      <c r="AH18" s="318"/>
      <c r="AI18" s="318"/>
      <c r="AJ18" s="319"/>
      <c r="AK18" s="317" t="str">
        <f>IF($C18="","",INDEX(TotalApuestas!$A$1:$GL$50007,MATCH(Seguimiento!$C18,TotalApuestas!$B$1:$B$50007,0),MATCH(Seguimiento!AP$2,Resultado!$2:$2,0)))</f>
        <v/>
      </c>
      <c r="AL18" s="318"/>
      <c r="AM18" s="318"/>
      <c r="AN18" s="318"/>
      <c r="AO18" s="318"/>
      <c r="AP18" s="257" t="str">
        <f t="shared" si="7"/>
        <v/>
      </c>
      <c r="AQ18" s="317" t="str" cm="1">
        <f t="array" ref="AQ18">IF($C18="","",INDEX(TotalApuestas!$A$1:$GL$50007,MATCH(Seguimiento!$C18,TotalApuestas!$B$1:$B$50007,0),MATCH(Seguimiento!AP$2,Resultado!$2:$2,0)+1))</f>
        <v/>
      </c>
      <c r="AR18" s="318"/>
      <c r="AS18" s="318"/>
      <c r="AT18" s="318"/>
      <c r="AU18" s="319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7" t="str">
        <f>IF($C19="","",INDEX(TotalApuestas!$A$1:$GL$50007,MATCH(Seguimiento!$C19,TotalApuestas!$B$1:$B$50007,0),MATCH(Seguimiento!I$2,Resultado!$2:$2,0)))</f>
        <v/>
      </c>
      <c r="E19" s="318"/>
      <c r="F19" s="318"/>
      <c r="G19" s="318"/>
      <c r="H19" s="318"/>
      <c r="I19" s="257" t="str">
        <f t="shared" si="4"/>
        <v/>
      </c>
      <c r="J19" s="318" t="str" cm="1">
        <f t="array" ref="J19">IF($C19="","",INDEX(TotalApuestas!$A$1:$GL$50007,MATCH(Seguimiento!$C19,TotalApuestas!$B$1:$B$50007,0),MATCH(Seguimiento!I$2,Resultado!$2:$2,0)+1))</f>
        <v/>
      </c>
      <c r="K19" s="318"/>
      <c r="L19" s="318"/>
      <c r="M19" s="318"/>
      <c r="N19" s="319"/>
      <c r="O19" s="317" t="str">
        <f>IF($C19="","",INDEX(TotalApuestas!$A$1:$GL$50007,MATCH(Seguimiento!$C19,TotalApuestas!$B$1:$B$50007,0),MATCH(Seguimiento!T$2,Resultado!$2:$2,0)))</f>
        <v/>
      </c>
      <c r="P19" s="318"/>
      <c r="Q19" s="318"/>
      <c r="R19" s="318"/>
      <c r="S19" s="318"/>
      <c r="T19" s="257" t="str">
        <f t="shared" si="5"/>
        <v/>
      </c>
      <c r="U19" s="318" t="str" cm="1">
        <f t="array" ref="U19">IF($C19="","",INDEX(TotalApuestas!$A$1:$GL$50007,MATCH(Seguimiento!$C19,TotalApuestas!$B$1:$B$50007,0),MATCH(Seguimiento!T$2,Resultado!$2:$2,0)+1))</f>
        <v/>
      </c>
      <c r="V19" s="318"/>
      <c r="W19" s="318"/>
      <c r="X19" s="318"/>
      <c r="Y19" s="319"/>
      <c r="Z19" s="317" t="str">
        <f>IF($C19="","",INDEX(TotalApuestas!$A$1:$GL$50007,MATCH(Seguimiento!$C19,TotalApuestas!$B$1:$B$50007,0),MATCH(Seguimiento!AE$2,Resultado!$2:$2,0)))</f>
        <v/>
      </c>
      <c r="AA19" s="318"/>
      <c r="AB19" s="318"/>
      <c r="AC19" s="318"/>
      <c r="AD19" s="318"/>
      <c r="AE19" s="257" t="str">
        <f t="shared" si="6"/>
        <v/>
      </c>
      <c r="AF19" s="318" t="str" cm="1">
        <f t="array" ref="AF19">IF($C19="","",INDEX(TotalApuestas!$A$1:$GL$50007,MATCH(Seguimiento!$C19,TotalApuestas!$B$1:$B$50007,0),MATCH(Seguimiento!AE$2,Resultado!$2:$2,0)+1))</f>
        <v/>
      </c>
      <c r="AG19" s="318"/>
      <c r="AH19" s="318"/>
      <c r="AI19" s="318"/>
      <c r="AJ19" s="319"/>
      <c r="AK19" s="317" t="str">
        <f>IF($C19="","",INDEX(TotalApuestas!$A$1:$GL$50007,MATCH(Seguimiento!$C19,TotalApuestas!$B$1:$B$50007,0),MATCH(Seguimiento!AP$2,Resultado!$2:$2,0)))</f>
        <v/>
      </c>
      <c r="AL19" s="318"/>
      <c r="AM19" s="318"/>
      <c r="AN19" s="318"/>
      <c r="AO19" s="318"/>
      <c r="AP19" s="257" t="str">
        <f t="shared" si="7"/>
        <v/>
      </c>
      <c r="AQ19" s="317" t="str" cm="1">
        <f t="array" ref="AQ19">IF($C19="","",INDEX(TotalApuestas!$A$1:$GL$50007,MATCH(Seguimiento!$C19,TotalApuestas!$B$1:$B$50007,0),MATCH(Seguimiento!AP$2,Resultado!$2:$2,0)+1))</f>
        <v/>
      </c>
      <c r="AR19" s="318"/>
      <c r="AS19" s="318"/>
      <c r="AT19" s="318"/>
      <c r="AU19" s="319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7" t="str">
        <f>IF($C20="","",INDEX(TotalApuestas!$A$1:$GL$50007,MATCH(Seguimiento!$C20,TotalApuestas!$B$1:$B$50007,0),MATCH(Seguimiento!I$2,Resultado!$2:$2,0)))</f>
        <v/>
      </c>
      <c r="E20" s="318"/>
      <c r="F20" s="318"/>
      <c r="G20" s="318"/>
      <c r="H20" s="318"/>
      <c r="I20" s="257" t="str">
        <f t="shared" si="4"/>
        <v/>
      </c>
      <c r="J20" s="318" t="str" cm="1">
        <f t="array" ref="J20">IF($C20="","",INDEX(TotalApuestas!$A$1:$GL$50007,MATCH(Seguimiento!$C20,TotalApuestas!$B$1:$B$50007,0),MATCH(Seguimiento!I$2,Resultado!$2:$2,0)+1))</f>
        <v/>
      </c>
      <c r="K20" s="318"/>
      <c r="L20" s="318"/>
      <c r="M20" s="318"/>
      <c r="N20" s="319"/>
      <c r="O20" s="317" t="str">
        <f>IF($C20="","",INDEX(TotalApuestas!$A$1:$GL$50007,MATCH(Seguimiento!$C20,TotalApuestas!$B$1:$B$50007,0),MATCH(Seguimiento!T$2,Resultado!$2:$2,0)))</f>
        <v/>
      </c>
      <c r="P20" s="318"/>
      <c r="Q20" s="318"/>
      <c r="R20" s="318"/>
      <c r="S20" s="318"/>
      <c r="T20" s="257" t="str">
        <f t="shared" si="5"/>
        <v/>
      </c>
      <c r="U20" s="318" t="str" cm="1">
        <f t="array" ref="U20">IF($C20="","",INDEX(TotalApuestas!$A$1:$GL$50007,MATCH(Seguimiento!$C20,TotalApuestas!$B$1:$B$50007,0),MATCH(Seguimiento!T$2,Resultado!$2:$2,0)+1))</f>
        <v/>
      </c>
      <c r="V20" s="318"/>
      <c r="W20" s="318"/>
      <c r="X20" s="318"/>
      <c r="Y20" s="319"/>
      <c r="Z20" s="317" t="str">
        <f>IF($C20="","",INDEX(TotalApuestas!$A$1:$GL$50007,MATCH(Seguimiento!$C20,TotalApuestas!$B$1:$B$50007,0),MATCH(Seguimiento!AE$2,Resultado!$2:$2,0)))</f>
        <v/>
      </c>
      <c r="AA20" s="318"/>
      <c r="AB20" s="318"/>
      <c r="AC20" s="318"/>
      <c r="AD20" s="318"/>
      <c r="AE20" s="257" t="str">
        <f t="shared" si="6"/>
        <v/>
      </c>
      <c r="AF20" s="318" t="str" cm="1">
        <f t="array" ref="AF20">IF($C20="","",INDEX(TotalApuestas!$A$1:$GL$50007,MATCH(Seguimiento!$C20,TotalApuestas!$B$1:$B$50007,0),MATCH(Seguimiento!AE$2,Resultado!$2:$2,0)+1))</f>
        <v/>
      </c>
      <c r="AG20" s="318"/>
      <c r="AH20" s="318"/>
      <c r="AI20" s="318"/>
      <c r="AJ20" s="319"/>
      <c r="AK20" s="317" t="str">
        <f>IF($C20="","",INDEX(TotalApuestas!$A$1:$GL$50007,MATCH(Seguimiento!$C20,TotalApuestas!$B$1:$B$50007,0),MATCH(Seguimiento!AP$2,Resultado!$2:$2,0)))</f>
        <v/>
      </c>
      <c r="AL20" s="318"/>
      <c r="AM20" s="318"/>
      <c r="AN20" s="318"/>
      <c r="AO20" s="318"/>
      <c r="AP20" s="257" t="str">
        <f t="shared" si="7"/>
        <v/>
      </c>
      <c r="AQ20" s="317" t="str" cm="1">
        <f t="array" ref="AQ20">IF($C20="","",INDEX(TotalApuestas!$A$1:$GL$50007,MATCH(Seguimiento!$C20,TotalApuestas!$B$1:$B$50007,0),MATCH(Seguimiento!AP$2,Resultado!$2:$2,0)+1))</f>
        <v/>
      </c>
      <c r="AR20" s="318"/>
      <c r="AS20" s="318"/>
      <c r="AT20" s="318"/>
      <c r="AU20" s="319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7" t="str">
        <f>IF($C21="","",INDEX(TotalApuestas!$A$1:$GL$50007,MATCH(Seguimiento!$C21,TotalApuestas!$B$1:$B$50007,0),MATCH(Seguimiento!I$2,Resultado!$2:$2,0)))</f>
        <v/>
      </c>
      <c r="E21" s="318"/>
      <c r="F21" s="318"/>
      <c r="G21" s="318"/>
      <c r="H21" s="318"/>
      <c r="I21" s="257" t="str">
        <f t="shared" si="4"/>
        <v/>
      </c>
      <c r="J21" s="318" t="str" cm="1">
        <f t="array" ref="J21">IF($C21="","",INDEX(TotalApuestas!$A$1:$GL$50007,MATCH(Seguimiento!$C21,TotalApuestas!$B$1:$B$50007,0),MATCH(Seguimiento!I$2,Resultado!$2:$2,0)+1))</f>
        <v/>
      </c>
      <c r="K21" s="318"/>
      <c r="L21" s="318"/>
      <c r="M21" s="318"/>
      <c r="N21" s="319"/>
      <c r="O21" s="317" t="str">
        <f>IF($C21="","",INDEX(TotalApuestas!$A$1:$GL$50007,MATCH(Seguimiento!$C21,TotalApuestas!$B$1:$B$50007,0),MATCH(Seguimiento!T$2,Resultado!$2:$2,0)))</f>
        <v/>
      </c>
      <c r="P21" s="318"/>
      <c r="Q21" s="318"/>
      <c r="R21" s="318"/>
      <c r="S21" s="318"/>
      <c r="T21" s="257" t="str">
        <f t="shared" si="5"/>
        <v/>
      </c>
      <c r="U21" s="318" t="str" cm="1">
        <f t="array" ref="U21">IF($C21="","",INDEX(TotalApuestas!$A$1:$GL$50007,MATCH(Seguimiento!$C21,TotalApuestas!$B$1:$B$50007,0),MATCH(Seguimiento!T$2,Resultado!$2:$2,0)+1))</f>
        <v/>
      </c>
      <c r="V21" s="318"/>
      <c r="W21" s="318"/>
      <c r="X21" s="318"/>
      <c r="Y21" s="319"/>
      <c r="Z21" s="317" t="str">
        <f>IF($C21="","",INDEX(TotalApuestas!$A$1:$GL$50007,MATCH(Seguimiento!$C21,TotalApuestas!$B$1:$B$50007,0),MATCH(Seguimiento!AE$2,Resultado!$2:$2,0)))</f>
        <v/>
      </c>
      <c r="AA21" s="318"/>
      <c r="AB21" s="318"/>
      <c r="AC21" s="318"/>
      <c r="AD21" s="318"/>
      <c r="AE21" s="257" t="str">
        <f t="shared" si="6"/>
        <v/>
      </c>
      <c r="AF21" s="318" t="str" cm="1">
        <f t="array" ref="AF21">IF($C21="","",INDEX(TotalApuestas!$A$1:$GL$50007,MATCH(Seguimiento!$C21,TotalApuestas!$B$1:$B$50007,0),MATCH(Seguimiento!AE$2,Resultado!$2:$2,0)+1))</f>
        <v/>
      </c>
      <c r="AG21" s="318"/>
      <c r="AH21" s="318"/>
      <c r="AI21" s="318"/>
      <c r="AJ21" s="319"/>
      <c r="AK21" s="317" t="str">
        <f>IF($C21="","",INDEX(TotalApuestas!$A$1:$GL$50007,MATCH(Seguimiento!$C21,TotalApuestas!$B$1:$B$50007,0),MATCH(Seguimiento!AP$2,Resultado!$2:$2,0)))</f>
        <v/>
      </c>
      <c r="AL21" s="318"/>
      <c r="AM21" s="318"/>
      <c r="AN21" s="318"/>
      <c r="AO21" s="318"/>
      <c r="AP21" s="257" t="str">
        <f t="shared" si="7"/>
        <v/>
      </c>
      <c r="AQ21" s="317" t="str" cm="1">
        <f t="array" ref="AQ21">IF($C21="","",INDEX(TotalApuestas!$A$1:$GL$50007,MATCH(Seguimiento!$C21,TotalApuestas!$B$1:$B$50007,0),MATCH(Seguimiento!AP$2,Resultado!$2:$2,0)+1))</f>
        <v/>
      </c>
      <c r="AR21" s="318"/>
      <c r="AS21" s="318"/>
      <c r="AT21" s="318"/>
      <c r="AU21" s="319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7" t="str">
        <f>IF($C22="","",INDEX(TotalApuestas!$A$1:$GL$50007,MATCH(Seguimiento!$C22,TotalApuestas!$B$1:$B$50007,0),MATCH(Seguimiento!I$2,Resultado!$2:$2,0)))</f>
        <v/>
      </c>
      <c r="E22" s="318"/>
      <c r="F22" s="318"/>
      <c r="G22" s="318"/>
      <c r="H22" s="318"/>
      <c r="I22" s="257" t="str">
        <f t="shared" si="4"/>
        <v/>
      </c>
      <c r="J22" s="318" t="str" cm="1">
        <f t="array" ref="J22">IF($C22="","",INDEX(TotalApuestas!$A$1:$GL$50007,MATCH(Seguimiento!$C22,TotalApuestas!$B$1:$B$50007,0),MATCH(Seguimiento!I$2,Resultado!$2:$2,0)+1))</f>
        <v/>
      </c>
      <c r="K22" s="318"/>
      <c r="L22" s="318"/>
      <c r="M22" s="318"/>
      <c r="N22" s="319"/>
      <c r="O22" s="317" t="str">
        <f>IF($C22="","",INDEX(TotalApuestas!$A$1:$GL$50007,MATCH(Seguimiento!$C22,TotalApuestas!$B$1:$B$50007,0),MATCH(Seguimiento!T$2,Resultado!$2:$2,0)))</f>
        <v/>
      </c>
      <c r="P22" s="318"/>
      <c r="Q22" s="318"/>
      <c r="R22" s="318"/>
      <c r="S22" s="318"/>
      <c r="T22" s="257" t="str">
        <f t="shared" si="5"/>
        <v/>
      </c>
      <c r="U22" s="318" t="str" cm="1">
        <f t="array" ref="U22">IF($C22="","",INDEX(TotalApuestas!$A$1:$GL$50007,MATCH(Seguimiento!$C22,TotalApuestas!$B$1:$B$50007,0),MATCH(Seguimiento!T$2,Resultado!$2:$2,0)+1))</f>
        <v/>
      </c>
      <c r="V22" s="318"/>
      <c r="W22" s="318"/>
      <c r="X22" s="318"/>
      <c r="Y22" s="319"/>
      <c r="Z22" s="317" t="str">
        <f>IF($C22="","",INDEX(TotalApuestas!$A$1:$GL$50007,MATCH(Seguimiento!$C22,TotalApuestas!$B$1:$B$50007,0),MATCH(Seguimiento!AE$2,Resultado!$2:$2,0)))</f>
        <v/>
      </c>
      <c r="AA22" s="318"/>
      <c r="AB22" s="318"/>
      <c r="AC22" s="318"/>
      <c r="AD22" s="318"/>
      <c r="AE22" s="257" t="str">
        <f t="shared" si="6"/>
        <v/>
      </c>
      <c r="AF22" s="318" t="str" cm="1">
        <f t="array" ref="AF22">IF($C22="","",INDEX(TotalApuestas!$A$1:$GL$50007,MATCH(Seguimiento!$C22,TotalApuestas!$B$1:$B$50007,0),MATCH(Seguimiento!AE$2,Resultado!$2:$2,0)+1))</f>
        <v/>
      </c>
      <c r="AG22" s="318"/>
      <c r="AH22" s="318"/>
      <c r="AI22" s="318"/>
      <c r="AJ22" s="319"/>
      <c r="AK22" s="317" t="str">
        <f>IF($C22="","",INDEX(TotalApuestas!$A$1:$GL$50007,MATCH(Seguimiento!$C22,TotalApuestas!$B$1:$B$50007,0),MATCH(Seguimiento!AP$2,Resultado!$2:$2,0)))</f>
        <v/>
      </c>
      <c r="AL22" s="318"/>
      <c r="AM22" s="318"/>
      <c r="AN22" s="318"/>
      <c r="AO22" s="318"/>
      <c r="AP22" s="257" t="str">
        <f t="shared" si="7"/>
        <v/>
      </c>
      <c r="AQ22" s="317" t="str" cm="1">
        <f t="array" ref="AQ22">IF($C22="","",INDEX(TotalApuestas!$A$1:$GL$50007,MATCH(Seguimiento!$C22,TotalApuestas!$B$1:$B$50007,0),MATCH(Seguimiento!AP$2,Resultado!$2:$2,0)+1))</f>
        <v/>
      </c>
      <c r="AR22" s="318"/>
      <c r="AS22" s="318"/>
      <c r="AT22" s="318"/>
      <c r="AU22" s="319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7" t="str">
        <f>IF($C23="","",INDEX(TotalApuestas!$A$1:$GL$50007,MATCH(Seguimiento!$C23,TotalApuestas!$B$1:$B$50007,0),MATCH(Seguimiento!I$2,Resultado!$2:$2,0)))</f>
        <v/>
      </c>
      <c r="E23" s="318"/>
      <c r="F23" s="318"/>
      <c r="G23" s="318"/>
      <c r="H23" s="318"/>
      <c r="I23" s="257" t="str">
        <f t="shared" si="0"/>
        <v/>
      </c>
      <c r="J23" s="318" t="str" cm="1">
        <f t="array" ref="J23">IF($C23="","",INDEX(TotalApuestas!$A$1:$GL$50007,MATCH(Seguimiento!$C23,TotalApuestas!$B$1:$B$50007,0),MATCH(Seguimiento!I$2,Resultado!$2:$2,0)+1))</f>
        <v/>
      </c>
      <c r="K23" s="318"/>
      <c r="L23" s="318"/>
      <c r="M23" s="318"/>
      <c r="N23" s="319"/>
      <c r="O23" s="317" t="str">
        <f>IF($C23="","",INDEX(TotalApuestas!$A$1:$GL$50007,MATCH(Seguimiento!$C23,TotalApuestas!$B$1:$B$50007,0),MATCH(Seguimiento!T$2,Resultado!$2:$2,0)))</f>
        <v/>
      </c>
      <c r="P23" s="318"/>
      <c r="Q23" s="318"/>
      <c r="R23" s="318"/>
      <c r="S23" s="318"/>
      <c r="T23" s="257" t="str">
        <f t="shared" si="1"/>
        <v/>
      </c>
      <c r="U23" s="318" t="str" cm="1">
        <f t="array" ref="U23">IF($C23="","",INDEX(TotalApuestas!$A$1:$GL$50007,MATCH(Seguimiento!$C23,TotalApuestas!$B$1:$B$50007,0),MATCH(Seguimiento!T$2,Resultado!$2:$2,0)+1))</f>
        <v/>
      </c>
      <c r="V23" s="318"/>
      <c r="W23" s="318"/>
      <c r="X23" s="318"/>
      <c r="Y23" s="319"/>
      <c r="Z23" s="317" t="str">
        <f>IF($C23="","",INDEX(TotalApuestas!$A$1:$GL$50007,MATCH(Seguimiento!$C23,TotalApuestas!$B$1:$B$50007,0),MATCH(Seguimiento!AE$2,Resultado!$2:$2,0)))</f>
        <v/>
      </c>
      <c r="AA23" s="318"/>
      <c r="AB23" s="318"/>
      <c r="AC23" s="318"/>
      <c r="AD23" s="318"/>
      <c r="AE23" s="257" t="str">
        <f t="shared" si="2"/>
        <v/>
      </c>
      <c r="AF23" s="318" t="str" cm="1">
        <f t="array" ref="AF23">IF($C23="","",INDEX(TotalApuestas!$A$1:$GL$50007,MATCH(Seguimiento!$C23,TotalApuestas!$B$1:$B$50007,0),MATCH(Seguimiento!AE$2,Resultado!$2:$2,0)+1))</f>
        <v/>
      </c>
      <c r="AG23" s="318"/>
      <c r="AH23" s="318"/>
      <c r="AI23" s="318"/>
      <c r="AJ23" s="319"/>
      <c r="AK23" s="317" t="str">
        <f>IF($C23="","",INDEX(TotalApuestas!$A$1:$GL$50007,MATCH(Seguimiento!$C23,TotalApuestas!$B$1:$B$50007,0),MATCH(Seguimiento!AP$2,Resultado!$2:$2,0)))</f>
        <v/>
      </c>
      <c r="AL23" s="318"/>
      <c r="AM23" s="318"/>
      <c r="AN23" s="318"/>
      <c r="AO23" s="318"/>
      <c r="AP23" s="257" t="str">
        <f t="shared" si="3"/>
        <v/>
      </c>
      <c r="AQ23" s="317" t="str" cm="1">
        <f t="array" ref="AQ23">IF($C23="","",INDEX(TotalApuestas!$A$1:$GL$50007,MATCH(Seguimiento!$C23,TotalApuestas!$B$1:$B$50007,0),MATCH(Seguimiento!AP$2,Resultado!$2:$2,0)+1))</f>
        <v/>
      </c>
      <c r="AR23" s="318"/>
      <c r="AS23" s="318"/>
      <c r="AT23" s="318"/>
      <c r="AU23" s="319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7" t="str">
        <f>IF($C24="","",INDEX(TotalApuestas!$A$1:$GL$50007,MATCH(Seguimiento!$C24,TotalApuestas!$B$1:$B$50007,0),MATCH(Seguimiento!I$2,Resultado!$2:$2,0)))</f>
        <v/>
      </c>
      <c r="E24" s="318"/>
      <c r="F24" s="318"/>
      <c r="G24" s="318"/>
      <c r="H24" s="318"/>
      <c r="I24" s="257" t="str">
        <f t="shared" si="0"/>
        <v/>
      </c>
      <c r="J24" s="318" t="str" cm="1">
        <f t="array" ref="J24">IF($C24="","",INDEX(TotalApuestas!$A$1:$GL$50007,MATCH(Seguimiento!$C24,TotalApuestas!$B$1:$B$50007,0),MATCH(Seguimiento!I$2,Resultado!$2:$2,0)+1))</f>
        <v/>
      </c>
      <c r="K24" s="318"/>
      <c r="L24" s="318"/>
      <c r="M24" s="318"/>
      <c r="N24" s="319"/>
      <c r="O24" s="317" t="str">
        <f>IF($C24="","",INDEX(TotalApuestas!$A$1:$GL$50007,MATCH(Seguimiento!$C24,TotalApuestas!$B$1:$B$50007,0),MATCH(Seguimiento!T$2,Resultado!$2:$2,0)))</f>
        <v/>
      </c>
      <c r="P24" s="318"/>
      <c r="Q24" s="318"/>
      <c r="R24" s="318"/>
      <c r="S24" s="318"/>
      <c r="T24" s="257" t="str">
        <f t="shared" si="1"/>
        <v/>
      </c>
      <c r="U24" s="318" t="str" cm="1">
        <f t="array" ref="U24">IF($C24="","",INDEX(TotalApuestas!$A$1:$GL$50007,MATCH(Seguimiento!$C24,TotalApuestas!$B$1:$B$50007,0),MATCH(Seguimiento!T$2,Resultado!$2:$2,0)+1))</f>
        <v/>
      </c>
      <c r="V24" s="318"/>
      <c r="W24" s="318"/>
      <c r="X24" s="318"/>
      <c r="Y24" s="319"/>
      <c r="Z24" s="317" t="str">
        <f>IF($C24="","",INDEX(TotalApuestas!$A$1:$GL$50007,MATCH(Seguimiento!$C24,TotalApuestas!$B$1:$B$50007,0),MATCH(Seguimiento!AE$2,Resultado!$2:$2,0)))</f>
        <v/>
      </c>
      <c r="AA24" s="318"/>
      <c r="AB24" s="318"/>
      <c r="AC24" s="318"/>
      <c r="AD24" s="318"/>
      <c r="AE24" s="257" t="str">
        <f t="shared" si="2"/>
        <v/>
      </c>
      <c r="AF24" s="318" t="str" cm="1">
        <f t="array" ref="AF24">IF($C24="","",INDEX(TotalApuestas!$A$1:$GL$50007,MATCH(Seguimiento!$C24,TotalApuestas!$B$1:$B$50007,0),MATCH(Seguimiento!AE$2,Resultado!$2:$2,0)+1))</f>
        <v/>
      </c>
      <c r="AG24" s="318"/>
      <c r="AH24" s="318"/>
      <c r="AI24" s="318"/>
      <c r="AJ24" s="319"/>
      <c r="AK24" s="317" t="str">
        <f>IF($C24="","",INDEX(TotalApuestas!$A$1:$GL$50007,MATCH(Seguimiento!$C24,TotalApuestas!$B$1:$B$50007,0),MATCH(Seguimiento!AP$2,Resultado!$2:$2,0)))</f>
        <v/>
      </c>
      <c r="AL24" s="318"/>
      <c r="AM24" s="318"/>
      <c r="AN24" s="318"/>
      <c r="AO24" s="318"/>
      <c r="AP24" s="257" t="str">
        <f t="shared" si="3"/>
        <v/>
      </c>
      <c r="AQ24" s="317" t="str" cm="1">
        <f t="array" ref="AQ24">IF($C24="","",INDEX(TotalApuestas!$A$1:$GL$50007,MATCH(Seguimiento!$C24,TotalApuestas!$B$1:$B$50007,0),MATCH(Seguimiento!AP$2,Resultado!$2:$2,0)+1))</f>
        <v/>
      </c>
      <c r="AR24" s="318"/>
      <c r="AS24" s="318"/>
      <c r="AT24" s="318"/>
      <c r="AU24" s="319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7" t="str">
        <f>IF($C25="","",INDEX(TotalApuestas!$A$1:$GL$50007,MATCH(Seguimiento!$C25,TotalApuestas!$B$1:$B$50007,0),MATCH(Seguimiento!I$2,Resultado!$2:$2,0)))</f>
        <v/>
      </c>
      <c r="E25" s="318"/>
      <c r="F25" s="318"/>
      <c r="G25" s="318"/>
      <c r="H25" s="318"/>
      <c r="I25" s="257" t="str">
        <f t="shared" si="0"/>
        <v/>
      </c>
      <c r="J25" s="318" t="str" cm="1">
        <f t="array" ref="J25">IF($C25="","",INDEX(TotalApuestas!$A$1:$GL$50007,MATCH(Seguimiento!$C25,TotalApuestas!$B$1:$B$50007,0),MATCH(Seguimiento!I$2,Resultado!$2:$2,0)+1))</f>
        <v/>
      </c>
      <c r="K25" s="318"/>
      <c r="L25" s="318"/>
      <c r="M25" s="318"/>
      <c r="N25" s="319"/>
      <c r="O25" s="317" t="str">
        <f>IF($C25="","",INDEX(TotalApuestas!$A$1:$GL$50007,MATCH(Seguimiento!$C25,TotalApuestas!$B$1:$B$50007,0),MATCH(Seguimiento!T$2,Resultado!$2:$2,0)))</f>
        <v/>
      </c>
      <c r="P25" s="318"/>
      <c r="Q25" s="318"/>
      <c r="R25" s="318"/>
      <c r="S25" s="318"/>
      <c r="T25" s="257" t="str">
        <f t="shared" si="1"/>
        <v/>
      </c>
      <c r="U25" s="318" t="str" cm="1">
        <f t="array" ref="U25">IF($C25="","",INDEX(TotalApuestas!$A$1:$GL$50007,MATCH(Seguimiento!$C25,TotalApuestas!$B$1:$B$50007,0),MATCH(Seguimiento!T$2,Resultado!$2:$2,0)+1))</f>
        <v/>
      </c>
      <c r="V25" s="318"/>
      <c r="W25" s="318"/>
      <c r="X25" s="318"/>
      <c r="Y25" s="319"/>
      <c r="Z25" s="317" t="str">
        <f>IF($C25="","",INDEX(TotalApuestas!$A$1:$GL$50007,MATCH(Seguimiento!$C25,TotalApuestas!$B$1:$B$50007,0),MATCH(Seguimiento!AE$2,Resultado!$2:$2,0)))</f>
        <v/>
      </c>
      <c r="AA25" s="318"/>
      <c r="AB25" s="318"/>
      <c r="AC25" s="318"/>
      <c r="AD25" s="318"/>
      <c r="AE25" s="257" t="str">
        <f t="shared" si="2"/>
        <v/>
      </c>
      <c r="AF25" s="318" t="str" cm="1">
        <f t="array" ref="AF25">IF($C25="","",INDEX(TotalApuestas!$A$1:$GL$50007,MATCH(Seguimiento!$C25,TotalApuestas!$B$1:$B$50007,0),MATCH(Seguimiento!AE$2,Resultado!$2:$2,0)+1))</f>
        <v/>
      </c>
      <c r="AG25" s="318"/>
      <c r="AH25" s="318"/>
      <c r="AI25" s="318"/>
      <c r="AJ25" s="319"/>
      <c r="AK25" s="317" t="str">
        <f>IF($C25="","",INDEX(TotalApuestas!$A$1:$GL$50007,MATCH(Seguimiento!$C25,TotalApuestas!$B$1:$B$50007,0),MATCH(Seguimiento!AP$2,Resultado!$2:$2,0)))</f>
        <v/>
      </c>
      <c r="AL25" s="318"/>
      <c r="AM25" s="318"/>
      <c r="AN25" s="318"/>
      <c r="AO25" s="318"/>
      <c r="AP25" s="257" t="str">
        <f t="shared" si="3"/>
        <v/>
      </c>
      <c r="AQ25" s="317" t="str" cm="1">
        <f t="array" ref="AQ25">IF($C25="","",INDEX(TotalApuestas!$A$1:$GL$50007,MATCH(Seguimiento!$C25,TotalApuestas!$B$1:$B$50007,0),MATCH(Seguimiento!AP$2,Resultado!$2:$2,0)+1))</f>
        <v/>
      </c>
      <c r="AR25" s="318"/>
      <c r="AS25" s="318"/>
      <c r="AT25" s="318"/>
      <c r="AU25" s="319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7" t="str">
        <f>IF($C26="","",INDEX(TotalApuestas!$A$1:$GL$50007,MATCH(Seguimiento!$C26,TotalApuestas!$B$1:$B$50007,0),MATCH(Seguimiento!I$2,Resultado!$2:$2,0)))</f>
        <v/>
      </c>
      <c r="E26" s="318"/>
      <c r="F26" s="318"/>
      <c r="G26" s="318"/>
      <c r="H26" s="318"/>
      <c r="I26" s="257" t="str">
        <f t="shared" ref="I26:I27" si="8">+IF(D26="","",IF(D26&gt;J26,1,IF(D26=J26,"X",2)))</f>
        <v/>
      </c>
      <c r="J26" s="318" t="str" cm="1">
        <f t="array" ref="J26">IF($C26="","",INDEX(TotalApuestas!$A$1:$GL$50007,MATCH(Seguimiento!$C26,TotalApuestas!$B$1:$B$50007,0),MATCH(Seguimiento!I$2,Resultado!$2:$2,0)+1))</f>
        <v/>
      </c>
      <c r="K26" s="318"/>
      <c r="L26" s="318"/>
      <c r="M26" s="318"/>
      <c r="N26" s="319"/>
      <c r="O26" s="317" t="str">
        <f>IF($C26="","",INDEX(TotalApuestas!$A$1:$GL$50007,MATCH(Seguimiento!$C26,TotalApuestas!$B$1:$B$50007,0),MATCH(Seguimiento!T$2,Resultado!$2:$2,0)))</f>
        <v/>
      </c>
      <c r="P26" s="318"/>
      <c r="Q26" s="318"/>
      <c r="R26" s="318"/>
      <c r="S26" s="318"/>
      <c r="T26" s="257" t="str">
        <f t="shared" ref="T26:T27" si="9">+IF(O26="","",IF(O26&gt;U26,1,IF(O26=U26,"X",2)))</f>
        <v/>
      </c>
      <c r="U26" s="318" t="str" cm="1">
        <f t="array" ref="U26">IF($C26="","",INDEX(TotalApuestas!$A$1:$GL$50007,MATCH(Seguimiento!$C26,TotalApuestas!$B$1:$B$50007,0),MATCH(Seguimiento!T$2,Resultado!$2:$2,0)+1))</f>
        <v/>
      </c>
      <c r="V26" s="318"/>
      <c r="W26" s="318"/>
      <c r="X26" s="318"/>
      <c r="Y26" s="319"/>
      <c r="Z26" s="317" t="str">
        <f>IF($C26="","",INDEX(TotalApuestas!$A$1:$GL$50007,MATCH(Seguimiento!$C26,TotalApuestas!$B$1:$B$50007,0),MATCH(Seguimiento!AE$2,Resultado!$2:$2,0)))</f>
        <v/>
      </c>
      <c r="AA26" s="318"/>
      <c r="AB26" s="318"/>
      <c r="AC26" s="318"/>
      <c r="AD26" s="318"/>
      <c r="AE26" s="257" t="str">
        <f t="shared" ref="AE26:AE27" si="10">+IF(Z26="","",IF(Z26&gt;AF26,1,IF(Z26=AF26,"X",2)))</f>
        <v/>
      </c>
      <c r="AF26" s="318" t="str" cm="1">
        <f t="array" ref="AF26">IF($C26="","",INDEX(TotalApuestas!$A$1:$GL$50007,MATCH(Seguimiento!$C26,TotalApuestas!$B$1:$B$50007,0),MATCH(Seguimiento!AE$2,Resultado!$2:$2,0)+1))</f>
        <v/>
      </c>
      <c r="AG26" s="318"/>
      <c r="AH26" s="318"/>
      <c r="AI26" s="318"/>
      <c r="AJ26" s="319"/>
      <c r="AK26" s="317" t="str">
        <f>IF($C26="","",INDEX(TotalApuestas!$A$1:$GL$50007,MATCH(Seguimiento!$C26,TotalApuestas!$B$1:$B$50007,0),MATCH(Seguimiento!AP$2,Resultado!$2:$2,0)))</f>
        <v/>
      </c>
      <c r="AL26" s="318"/>
      <c r="AM26" s="318"/>
      <c r="AN26" s="318"/>
      <c r="AO26" s="318"/>
      <c r="AP26" s="257" t="str">
        <f t="shared" ref="AP26:AP27" si="11">+IF(AK26="","",IF(AK26&gt;AQ26,1,IF(AK26=AQ26,"X",2)))</f>
        <v/>
      </c>
      <c r="AQ26" s="317" t="str" cm="1">
        <f t="array" ref="AQ26">IF($C26="","",INDEX(TotalApuestas!$A$1:$GL$50007,MATCH(Seguimiento!$C26,TotalApuestas!$B$1:$B$50007,0),MATCH(Seguimiento!AP$2,Resultado!$2:$2,0)+1))</f>
        <v/>
      </c>
      <c r="AR26" s="318"/>
      <c r="AS26" s="318"/>
      <c r="AT26" s="318"/>
      <c r="AU26" s="319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 t="shared" si="8"/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2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 t="shared" si="9"/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2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 t="shared" si="10"/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2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 t="shared" si="11"/>
        <v/>
      </c>
      <c r="AQ27" s="32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3" t="s">
        <v>134</v>
      </c>
    </row>
    <row r="32" spans="2:63" ht="20.100000000000001" customHeight="1" thickBot="1" x14ac:dyDescent="0.3">
      <c r="AW32" s="294"/>
    </row>
    <row r="33" spans="49:49" ht="20.100000000000001" customHeight="1" x14ac:dyDescent="0.25">
      <c r="AW33" s="295" t="s">
        <v>135</v>
      </c>
    </row>
    <row r="34" spans="49:49" ht="20.100000000000001" customHeight="1" thickBot="1" x14ac:dyDescent="0.3">
      <c r="AW34" s="296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2025-06-16T03:07:49Z</dcterms:modified>
</cp:coreProperties>
</file>