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dRichValueWebImage.xml" ContentType="application/vnd.ms-excel.rdrichvaluewebimag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20" yWindow="-120" windowWidth="20640" windowHeight="11760"/>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Data" sheetId="36" state="hidden" r:id="rId10"/>
    <sheet name="TotalApuestas" sheetId="37" r:id="rId11"/>
    <sheet name="Resultado" sheetId="38" r:id="rId12"/>
    <sheet name="ClasificaciónPorra" sheetId="39" r:id="rId13"/>
    <sheet name="Seguimiento" sheetId="40" r:id="rId14"/>
  </sheets>
  <definedNames>
    <definedName name="_xlnm._FilterDatabase" localSheetId="8" hidden="1">Aux!$E$1:$O$33</definedName>
  </definedNames>
  <calcPr calcId="1456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7" i="23" l="1"/>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3" i="1"/>
  <c r="N28" i="1"/>
  <c r="O32" i="1"/>
  <c r="O31" i="1"/>
  <c r="N32" i="1"/>
  <c r="N30" i="1"/>
  <c r="O26" i="1"/>
  <c r="N27" i="1"/>
  <c r="O29" i="1"/>
  <c r="N31" i="1"/>
  <c r="O30" i="1"/>
  <c r="O28" i="1"/>
  <c r="N33" i="1"/>
  <c r="N26" i="1"/>
  <c r="N29" i="1"/>
  <c r="O27"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D6"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E7"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5" i="1"/>
  <c r="N17" i="1"/>
  <c r="N20" i="1"/>
  <c r="N18" i="1"/>
  <c r="N25" i="1"/>
  <c r="O19" i="1"/>
  <c r="O18" i="1"/>
  <c r="O6" i="1"/>
  <c r="N13" i="1"/>
  <c r="N22" i="1"/>
  <c r="N23" i="1"/>
  <c r="O13" i="1"/>
  <c r="O5" i="1"/>
  <c r="N15" i="1"/>
  <c r="N2" i="1"/>
  <c r="N12" i="1"/>
  <c r="O17" i="1"/>
  <c r="O11" i="1"/>
  <c r="O3" i="1"/>
  <c r="O22" i="1"/>
  <c r="O10" i="1"/>
  <c r="O8" i="1"/>
  <c r="N3" i="1"/>
  <c r="N21" i="1"/>
  <c r="O9" i="1"/>
  <c r="N10" i="1"/>
  <c r="O24" i="1"/>
  <c r="O20" i="1"/>
  <c r="N19" i="1"/>
  <c r="N7" i="1"/>
  <c r="O23" i="1"/>
  <c r="N14" i="1"/>
  <c r="N9" i="1"/>
  <c r="O4" i="1"/>
  <c r="O21" i="1"/>
  <c r="N8" i="1"/>
  <c r="N16" i="1"/>
  <c r="O14" i="1"/>
  <c r="O2" i="1"/>
  <c r="O15" i="1"/>
  <c r="O16" i="1"/>
  <c r="O12" i="1"/>
  <c r="N11" i="1"/>
  <c r="N24" i="1"/>
  <c r="N4" i="1"/>
  <c r="O25" i="1"/>
  <c r="N6" i="1"/>
  <c r="O7"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T9" i="46"/>
  <c r="P13" i="44"/>
  <c r="P15" i="44"/>
  <c r="E8" i="40"/>
  <c r="H8" i="40"/>
  <c r="E1" i="36"/>
  <c r="G9" i="4"/>
  <c r="F9" i="4" s="1"/>
  <c r="N9" i="4"/>
  <c r="CB3" i="38" a="1"/>
  <c r="N15" i="33" a="1"/>
  <c r="N18" i="33" a="1"/>
  <c r="H15" i="33" a="1"/>
  <c r="CA3" i="38" a="1"/>
  <c r="BZ3" i="38" a="1"/>
  <c r="H18" i="33" a="1"/>
  <c r="N9" i="33" a="1"/>
  <c r="H12" i="33" a="1"/>
  <c r="CB3" i="38" l="1"/>
  <c r="CB1" i="36" s="1"/>
  <c r="V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J3" i="38" l="1"/>
  <c r="CJ1" i="36" s="1"/>
  <c r="CG3" i="38"/>
  <c r="CG1" i="36" s="1"/>
  <c r="CH3" i="38"/>
  <c r="CH1" i="36" s="1"/>
  <c r="Y9" i="46"/>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H9" i="33" a="1"/>
  <c r="N12" i="33" a="1"/>
  <c r="BY3" i="38"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H22" i="35"/>
  <c r="G9" i="35"/>
  <c r="S18" i="33"/>
  <c r="CO1" i="36" l="1"/>
  <c r="H25" i="35"/>
  <c r="CQ3" i="38"/>
  <c r="H12" i="34"/>
  <c r="S12" i="34" s="1"/>
  <c r="O12" i="34"/>
  <c r="CN3" i="38"/>
  <c r="CN1" i="36" s="1"/>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CP9" i="38"/>
  <c r="CO14" i="38"/>
  <c r="Z12" i="39" s="1"/>
  <c r="AA12" i="39" s="1"/>
  <c r="AB12" i="39" s="1"/>
  <c r="CP14" i="38"/>
  <c r="CO9" i="38"/>
  <c r="Z7" i="39" s="1"/>
  <c r="CP7" i="38"/>
  <c r="CP11" i="38"/>
  <c r="CO7" i="38"/>
  <c r="CO8" i="38"/>
  <c r="CO12" i="38"/>
  <c r="CP8" i="38"/>
  <c r="Z8" i="39" l="1"/>
  <c r="AA8" i="39" s="1"/>
  <c r="AB8" i="39" s="1"/>
  <c r="Z11" i="39"/>
  <c r="AA11" i="39" s="1"/>
  <c r="AB11" i="39" s="1"/>
  <c r="Z10" i="39"/>
  <c r="AA10" i="39" s="1"/>
  <c r="AB10" i="39" s="1"/>
  <c r="Z5" i="39"/>
  <c r="AA5" i="39" s="1"/>
  <c r="AB5" i="39" s="1"/>
  <c r="Z6" i="39"/>
  <c r="AA6" i="39" s="1"/>
  <c r="AB6"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E11" i="39"/>
  <c r="K11" i="39"/>
  <c r="M11" i="39"/>
  <c r="P11" i="39" s="1"/>
  <c r="L11" i="39"/>
  <c r="I11" i="39"/>
  <c r="G11" i="39"/>
  <c r="N11" i="39"/>
  <c r="J11" i="39"/>
  <c r="C16" i="40"/>
  <c r="F11" i="39"/>
  <c r="H11" i="39"/>
  <c r="T12" i="40" l="1"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 r="AA5" i="40"/>
  <c r="Z5" i="40"/>
  <c r="Y5" i="40"/>
  <c r="X5" i="40"/>
  <c r="W5" i="40"/>
  <c r="V5" i="40"/>
  <c r="U5" i="40"/>
  <c r="B20" i="46"/>
  <c r="B19" i="46"/>
  <c r="B18" i="46"/>
  <c r="B17" i="46"/>
  <c r="B16" i="46"/>
  <c r="B15" i="46"/>
  <c r="B14" i="46"/>
  <c r="B13" i="46"/>
  <c r="B12" i="46"/>
  <c r="B11" i="46"/>
  <c r="B10" i="46"/>
  <c r="B9" i="46"/>
  <c r="B20" i="45"/>
  <c r="B19" i="45"/>
  <c r="B18" i="45"/>
  <c r="B17" i="45"/>
  <c r="B16" i="45"/>
  <c r="B15" i="45"/>
  <c r="B14" i="45"/>
  <c r="B13" i="45"/>
  <c r="B12" i="45"/>
  <c r="B11" i="45"/>
  <c r="B10" i="45"/>
  <c r="B9" i="45"/>
  <c r="B20" i="44"/>
  <c r="B19" i="44"/>
  <c r="B18" i="44"/>
  <c r="B17" i="44"/>
  <c r="B16" i="44"/>
  <c r="B15" i="44"/>
  <c r="B14" i="44"/>
  <c r="B13" i="44"/>
  <c r="B12" i="44"/>
  <c r="B11" i="44"/>
  <c r="B10" i="44"/>
  <c r="B9" i="44"/>
  <c r="B20" i="4"/>
  <c r="B19" i="4"/>
  <c r="B18" i="4"/>
  <c r="B17" i="4"/>
  <c r="B16" i="4"/>
  <c r="B15" i="4"/>
  <c r="B14" i="4"/>
  <c r="B13" i="4"/>
  <c r="B12" i="4"/>
  <c r="B11" i="4"/>
  <c r="B10" i="4"/>
  <c r="B9" i="4"/>
</calcChain>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32">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bk>
      <extLst>
        <ext xmlns:xlrd="http://schemas.microsoft.com/office/spreadsheetml/2017/richdata" uri="{3e2802c4-a4d2-4d8b-9148-e3be6c30e623}">
          <xlrd:rvb i="7"/>
        </ext>
      </extLst>
    </bk>
    <bk>
      <extLst>
        <ext xmlns:xlrd="http://schemas.microsoft.com/office/spreadsheetml/2017/richdata" uri="{3e2802c4-a4d2-4d8b-9148-e3be6c30e623}">
          <xlrd:rvb i="8"/>
        </ext>
      </extLst>
    </bk>
    <bk>
      <extLst>
        <ext xmlns:xlrd="http://schemas.microsoft.com/office/spreadsheetml/2017/richdata" uri="{3e2802c4-a4d2-4d8b-9148-e3be6c30e623}">
          <xlrd:rvb i="9"/>
        </ext>
      </extLst>
    </bk>
    <bk>
      <extLst>
        <ext xmlns:xlrd="http://schemas.microsoft.com/office/spreadsheetml/2017/richdata" uri="{3e2802c4-a4d2-4d8b-9148-e3be6c30e623}">
          <xlrd:rvb i="10"/>
        </ext>
      </extLst>
    </bk>
    <bk>
      <extLst>
        <ext xmlns:xlrd="http://schemas.microsoft.com/office/spreadsheetml/2017/richdata" uri="{3e2802c4-a4d2-4d8b-9148-e3be6c30e623}">
          <xlrd:rvb i="11"/>
        </ext>
      </extLst>
    </bk>
    <bk>
      <extLst>
        <ext xmlns:xlrd="http://schemas.microsoft.com/office/spreadsheetml/2017/richdata" uri="{3e2802c4-a4d2-4d8b-9148-e3be6c30e623}">
          <xlrd:rvb i="12"/>
        </ext>
      </extLst>
    </bk>
    <bk>
      <extLst>
        <ext xmlns:xlrd="http://schemas.microsoft.com/office/spreadsheetml/2017/richdata" uri="{3e2802c4-a4d2-4d8b-9148-e3be6c30e623}">
          <xlrd:rvb i="13"/>
        </ext>
      </extLst>
    </bk>
    <bk>
      <extLst>
        <ext xmlns:xlrd="http://schemas.microsoft.com/office/spreadsheetml/2017/richdata" uri="{3e2802c4-a4d2-4d8b-9148-e3be6c30e623}">
          <xlrd:rvb i="14"/>
        </ext>
      </extLst>
    </bk>
    <bk>
      <extLst>
        <ext xmlns:xlrd="http://schemas.microsoft.com/office/spreadsheetml/2017/richdata" uri="{3e2802c4-a4d2-4d8b-9148-e3be6c30e623}">
          <xlrd:rvb i="15"/>
        </ext>
      </extLst>
    </bk>
    <bk>
      <extLst>
        <ext xmlns:xlrd="http://schemas.microsoft.com/office/spreadsheetml/2017/richdata" uri="{3e2802c4-a4d2-4d8b-9148-e3be6c30e623}">
          <xlrd:rvb i="16"/>
        </ext>
      </extLst>
    </bk>
    <bk>
      <extLst>
        <ext xmlns:xlrd="http://schemas.microsoft.com/office/spreadsheetml/2017/richdata" uri="{3e2802c4-a4d2-4d8b-9148-e3be6c30e623}">
          <xlrd:rvb i="17"/>
        </ext>
      </extLst>
    </bk>
    <bk>
      <extLst>
        <ext xmlns:xlrd="http://schemas.microsoft.com/office/spreadsheetml/2017/richdata" uri="{3e2802c4-a4d2-4d8b-9148-e3be6c30e623}">
          <xlrd:rvb i="18"/>
        </ext>
      </extLst>
    </bk>
    <bk>
      <extLst>
        <ext xmlns:xlrd="http://schemas.microsoft.com/office/spreadsheetml/2017/richdata" uri="{3e2802c4-a4d2-4d8b-9148-e3be6c30e623}">
          <xlrd:rvb i="19"/>
        </ext>
      </extLst>
    </bk>
    <bk>
      <extLst>
        <ext xmlns:xlrd="http://schemas.microsoft.com/office/spreadsheetml/2017/richdata" uri="{3e2802c4-a4d2-4d8b-9148-e3be6c30e623}">
          <xlrd:rvb i="20"/>
        </ext>
      </extLst>
    </bk>
    <bk>
      <extLst>
        <ext xmlns:xlrd="http://schemas.microsoft.com/office/spreadsheetml/2017/richdata" uri="{3e2802c4-a4d2-4d8b-9148-e3be6c30e623}">
          <xlrd:rvb i="21"/>
        </ext>
      </extLst>
    </bk>
    <bk>
      <extLst>
        <ext xmlns:xlrd="http://schemas.microsoft.com/office/spreadsheetml/2017/richdata" uri="{3e2802c4-a4d2-4d8b-9148-e3be6c30e623}">
          <xlrd:rvb i="22"/>
        </ext>
      </extLst>
    </bk>
    <bk>
      <extLst>
        <ext xmlns:xlrd="http://schemas.microsoft.com/office/spreadsheetml/2017/richdata" uri="{3e2802c4-a4d2-4d8b-9148-e3be6c30e623}">
          <xlrd:rvb i="23"/>
        </ext>
      </extLst>
    </bk>
    <bk>
      <extLst>
        <ext xmlns:xlrd="http://schemas.microsoft.com/office/spreadsheetml/2017/richdata" uri="{3e2802c4-a4d2-4d8b-9148-e3be6c30e623}">
          <xlrd:rvb i="24"/>
        </ext>
      </extLst>
    </bk>
    <bk>
      <extLst>
        <ext xmlns:xlrd="http://schemas.microsoft.com/office/spreadsheetml/2017/richdata" uri="{3e2802c4-a4d2-4d8b-9148-e3be6c30e623}">
          <xlrd:rvb i="25"/>
        </ext>
      </extLst>
    </bk>
    <bk>
      <extLst>
        <ext xmlns:xlrd="http://schemas.microsoft.com/office/spreadsheetml/2017/richdata" uri="{3e2802c4-a4d2-4d8b-9148-e3be6c30e623}">
          <xlrd:rvb i="26"/>
        </ext>
      </extLst>
    </bk>
    <bk>
      <extLst>
        <ext xmlns:xlrd="http://schemas.microsoft.com/office/spreadsheetml/2017/richdata" uri="{3e2802c4-a4d2-4d8b-9148-e3be6c30e623}">
          <xlrd:rvb i="27"/>
        </ext>
      </extLst>
    </bk>
    <bk>
      <extLst>
        <ext xmlns:xlrd="http://schemas.microsoft.com/office/spreadsheetml/2017/richdata" uri="{3e2802c4-a4d2-4d8b-9148-e3be6c30e623}">
          <xlrd:rvb i="28"/>
        </ext>
      </extLst>
    </bk>
    <bk>
      <extLst>
        <ext xmlns:xlrd="http://schemas.microsoft.com/office/spreadsheetml/2017/richdata" uri="{3e2802c4-a4d2-4d8b-9148-e3be6c30e623}">
          <xlrd:rvb i="29"/>
        </ext>
      </extLst>
    </bk>
    <bk>
      <extLst>
        <ext xmlns:xlrd="http://schemas.microsoft.com/office/spreadsheetml/2017/richdata" uri="{3e2802c4-a4d2-4d8b-9148-e3be6c30e623}">
          <xlrd:rvb i="30"/>
        </ext>
      </extLst>
    </bk>
    <bk>
      <extLst>
        <ext xmlns:xlrd="http://schemas.microsoft.com/office/spreadsheetml/2017/richdata"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<sst xmlns="http://schemas.openxmlformats.org/spreadsheetml/2006/main" count="667" uniqueCount="206">
  <si>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</si>
  <si>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</si>
  <si>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</si>
  <si>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</si>
  <si>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</si>
  <si>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</si>
  <si>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</si>
  <si>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</si>
  <si>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</si>
  <si>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</si>
  <si>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</si>
  <si>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</si>
  <si>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</si>
  <si>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</si>
  <si>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</si>
  <si>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</si>
  <si>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</si>
  <si>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</si>
  <si>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</si>
  <si>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</si>
  <si>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</si>
  <si>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</si>
  <si>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</si>
  <si>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</si>
  <si>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</si>
  <si>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</si>
  <si>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</si>
  <si>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</si>
  <si>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</si>
  <si>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</si>
  <si>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</si>
  <si>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</si>
  <si>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</si>
  <si>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</si>
  <si>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</si>
  <si>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</si>
  <si>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</si>
  <si>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</si>
  <si>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</si>
  <si>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</si>
  <si>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</si>
  <si>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</si>
  <si>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</si>
  <si>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</si>
  <si>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</si>
  <si>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</si>
  <si>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</si>
  <si>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</si>
  <si>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</si>
  <si>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</si>
  <si>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</si>
  <si>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</si>
  <si>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</si>
  <si>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</si>
  <si>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</si>
  <si>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</si>
  <si>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</si>
  <si>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</si>
  <si>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</si>
  <si>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</si>
  <si>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</si>
  <si>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</si>
  <si>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</si>
  <si>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</si>
  <si>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</si>
  <si>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</si>
  <si>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</si>
  <si>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</si>
  <si>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</si>
  <si>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</si>
  <si>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</si>
  <si>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</si>
  <si>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</si>
  <si>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</si>
  <si>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</si>
  <si>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</si>
  <si>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</si>
  <si>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</si>
  <si>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</si>
  <si>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</si>
  <si>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</si>
  <si>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</si>
  <si>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</si>
  <si>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</si>
  <si>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</si>
  <si>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</si>
  <si>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</si>
  <si>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</si>
  <si>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</si>
  <si>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</si>
  <si>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</si>
  <si>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</si>
  <si>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</si>
  <si>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</si>
  <si>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</si>
  <si>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</si>
  <si>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</si>
  <si>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</si>
  <si>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</si>
  <si>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</si>
  <si>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</si>
  <si>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</si>
  <si>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</si>
  <si>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</si>
  <si>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</si>
  <si>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</si>
  <si>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</si>
  <si>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</si>
  <si>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</si>
  <si>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</si>
  <si>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</si>
  <si>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</si>
  <si>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</si>
  <si>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</si>
  <si>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</si>
  <si>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</si>
  <si>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</si>
  <si>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</si>
  <si>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</si>
  <si>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</si>
  <si>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</si>
  <si>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</si>
  <si>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</si>
  <si>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</si>
  <si>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</si>
  <si>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</si>
  <si>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</si>
  <si>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</si>
  <si>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</si>
  <si>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</si>
  <si>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</si>
  <si>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</si>
  <si>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</si>
  <si>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</si>
  <si>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</si>
  <si>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</si>
  <si>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</si>
  <si>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</si>
  <si>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</si>
  <si>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</si>
  <si>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</si>
  <si>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</si>
  <si>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</si>
  <si>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</si>
  <si>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</si>
  <si>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</si>
  <si>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</si>
  <si>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</si>
  <si>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</si>
  <si>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</si>
  <si>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</si>
  <si>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</si>
  <si>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</si>
  <si>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</si>
  <si>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</si>
  <si>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</si>
  <si>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</si>
  <si>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</si>
  <si>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</si>
  <si>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</si>
  <si>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</si>
  <si>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</si>
  <si>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</si>
  <si>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</si>
  <si>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</si>
  <si>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</si>
  <si>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</si>
  <si>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</si>
  <si>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</si>
  <si>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</si>
  <si>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</si>
  <si>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</si>
  <si>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</si>
  <si>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</si>
  <si>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</si>
  <si>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</si>
  <si>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</si>
  <si>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</si>
  <si>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</si>
  <si>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</si>
  <si>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</si>
  <si>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</si>
  <si>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</si>
  <si>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</si>
  <si>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</si>
  <si>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</si>
  <si>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</si>
  <si>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</si>
  <si>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</si>
  <si>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</si>
  <si>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</si>
  <si>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</si>
  <si>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</si>
  <si>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</si>
  <si>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</si>
  <si>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</si>
  <si>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</si>
  <si>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</si>
  <si>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</si>
  <si>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</si>
  <si>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Cazaputas69</t>
  </si>
  <si>
    <t>Darwin nuñez</t>
  </si>
  <si>
    <t>Messi</t>
  </si>
  <si>
    <t>El dibuuu</t>
  </si>
  <si>
    <t>fercanales234@gmail.com</t>
  </si>
  <si>
    <t>endrick</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</si>
</sst>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4" fillId="3" borderId="32" xfId="1" applyFill="1" applyBorder="1" applyAlignment="1">
      <alignment horizontal="left" indent="1"/>
    </xf>
  </cellXfs>
  <cellStyles count="7">
    <cellStyle name="Hipervínculo" xfId="1" builtinId="8"/>
    <cellStyle name="Millares" xfId="3" builtinId="3"/>
    <cellStyle name="Millares 2" xfId="2"/>
    <cellStyle name="Millares 2 2" xfId="4"/>
    <cellStyle name="Millares 3" xfId="5"/>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20/07/relationships/rdRichValueWebImage" Target="richData/rdRichValueWebImage.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2.png"/><Relationship Id="rId5" Type="http://schemas.openxmlformats.org/officeDocument/2006/relationships/image" Target="../media/image3.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8.png"/><Relationship Id="rId5" Type="http://schemas.openxmlformats.org/officeDocument/2006/relationships/image" Target="../media/image2.png"/><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07/relationships/hdphoto" Target="../media/hdphoto2.wdp"/><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07/relationships/hdphoto" Target="../media/hdphoto3.wdp"/><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xmlns=""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xmlns=""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xmlns=""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xmlns=""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xmlns=""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xmlns=""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xmlns=""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xmlns=""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xmlns=""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xmlns=""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xmlns=""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xmlns=""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xmlns=""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xmlns=""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xmlns=""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xmlns=""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xmlns=""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xmlns=""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xmlns=""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xmlns=""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xmlns=""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xmlns=""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xmlns=""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xmlns=""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xmlns=""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xmlns=""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xmlns=""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xmlns=""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xmlns=""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xmlns=""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xmlns=""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xmlns=""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xmlns=""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xmlns=""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xmlns=""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xmlns=""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xmlns=""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xmlns=""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0.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0.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0.png"/><Relationship Id="rId20" Type="http://schemas.openxmlformats.org/officeDocument/2006/relationships/image" Target="../media/image10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0.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0.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0.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0.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0.png"/><Relationship Id="rId22" Type="http://schemas.openxmlformats.org/officeDocument/2006/relationships/image" Target="../media/image110.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fercanales234@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M37"/>
  <sheetViews>
    <sheetView showGridLines="0" tabSelected="1" topLeftCell="A13" zoomScale="95" zoomScaleNormal="95" workbookViewId="0">
      <selection activeCell="C37" sqref="C37:D37"/>
    </sheetView>
  </sheetViews>
  <sheetFormatPr baseColWidth="10" defaultRowHeight="15" x14ac:dyDescent="0.25"/>
  <cols>
    <col min="2" max="2" width="45" customWidth="1"/>
    <col min="3" max="3" width="8.5703125" customWidth="1"/>
    <col min="4" max="4" width="10.85546875" customWidth="1"/>
    <col min="5" max="5" width="16.855468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x14ac:dyDescent="0.25">
      <c r="B6" s="89" t="s">
        <v>69</v>
      </c>
      <c r="C6" s="90">
        <v>5</v>
      </c>
      <c r="D6" s="90">
        <f>+C6*24</f>
        <v>120</v>
      </c>
      <c r="E6" s="127"/>
      <c r="G6" s="116" t="s">
        <v>70</v>
      </c>
      <c r="H6" s="117"/>
      <c r="I6" s="116" t="s">
        <v>71</v>
      </c>
      <c r="J6" s="117"/>
      <c r="K6" s="116" t="s">
        <v>72</v>
      </c>
      <c r="L6" s="117"/>
      <c r="M6" s="88"/>
    </row>
    <row r="7" spans="2:13" x14ac:dyDescent="0.25">
      <c r="B7" s="91" t="s">
        <v>73</v>
      </c>
      <c r="C7" s="92">
        <v>0</v>
      </c>
      <c r="D7" s="92">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x14ac:dyDescent="0.25">
      <c r="B9" s="96" t="s">
        <v>80</v>
      </c>
      <c r="C9" s="90">
        <v>5</v>
      </c>
      <c r="D9" s="90">
        <f>+C9*4</f>
        <v>20</v>
      </c>
      <c r="E9" s="127"/>
      <c r="G9" s="111" t="s">
        <v>77</v>
      </c>
      <c r="H9" s="93">
        <v>0</v>
      </c>
      <c r="I9" s="111" t="s">
        <v>77</v>
      </c>
      <c r="J9" s="93">
        <v>0</v>
      </c>
      <c r="K9" s="111" t="s">
        <v>77</v>
      </c>
      <c r="L9" s="93">
        <v>0</v>
      </c>
    </row>
    <row r="10" spans="2:13" x14ac:dyDescent="0.25">
      <c r="B10" s="97" t="s">
        <v>82</v>
      </c>
      <c r="C10" s="92">
        <f>+C7*2</f>
        <v>0</v>
      </c>
      <c r="D10" s="92">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x14ac:dyDescent="0.25">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2">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x14ac:dyDescent="0.25">
      <c r="B15" s="104" t="s">
        <v>88</v>
      </c>
      <c r="C15" s="90">
        <v>5</v>
      </c>
      <c r="D15" s="90">
        <f>+C15*2</f>
        <v>10</v>
      </c>
      <c r="E15" s="127"/>
    </row>
    <row r="16" spans="2:13" x14ac:dyDescent="0.25">
      <c r="B16" s="105" t="s">
        <v>89</v>
      </c>
      <c r="C16" s="92">
        <f>+C13*2</f>
        <v>0</v>
      </c>
      <c r="D16" s="92">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201</v>
      </c>
    </row>
    <row r="24" spans="2:5" ht="15.75" thickBot="1" x14ac:dyDescent="0.3">
      <c r="B24" s="262" t="s">
        <v>196</v>
      </c>
      <c r="C24" s="109">
        <v>10</v>
      </c>
      <c r="D24" s="95">
        <f t="shared" si="0"/>
        <v>10</v>
      </c>
      <c r="E24" s="262" t="s">
        <v>202</v>
      </c>
    </row>
    <row r="25" spans="2:5" ht="15.75" thickBot="1" x14ac:dyDescent="0.3">
      <c r="B25" s="262" t="s">
        <v>197</v>
      </c>
      <c r="C25" s="109">
        <v>10</v>
      </c>
      <c r="D25" s="95">
        <f t="shared" si="0"/>
        <v>10</v>
      </c>
      <c r="E25" s="262" t="s">
        <v>202</v>
      </c>
    </row>
    <row r="26" spans="2:5" ht="15.75" thickBot="1" x14ac:dyDescent="0.3">
      <c r="B26" s="262" t="s">
        <v>198</v>
      </c>
      <c r="C26" s="109">
        <v>10</v>
      </c>
      <c r="D26" s="95">
        <f t="shared" si="0"/>
        <v>10</v>
      </c>
      <c r="E26" s="262" t="s">
        <v>205</v>
      </c>
    </row>
    <row r="27" spans="2:5" ht="15.75" thickBot="1" x14ac:dyDescent="0.3">
      <c r="B27" s="262" t="s">
        <v>199</v>
      </c>
      <c r="C27" s="109">
        <v>10</v>
      </c>
      <c r="D27" s="95">
        <f t="shared" si="0"/>
        <v>10</v>
      </c>
      <c r="E27" s="262" t="s">
        <v>203</v>
      </c>
    </row>
    <row r="32" spans="2:5" ht="15.75" thickBot="1" x14ac:dyDescent="0.3"/>
    <row r="33" spans="2:7" ht="15.75" thickBot="1" x14ac:dyDescent="0.3">
      <c r="B33" s="113" t="s">
        <v>95</v>
      </c>
      <c r="C33" s="270" t="s">
        <v>200</v>
      </c>
      <c r="D33" s="271"/>
      <c r="E33" s="271"/>
      <c r="F33" s="271"/>
      <c r="G33" s="272"/>
    </row>
    <row r="34" spans="2:7" ht="15.75" thickBot="1" x14ac:dyDescent="0.3">
      <c r="B34" s="110"/>
    </row>
    <row r="35" spans="2:7" ht="15.75" thickBot="1" x14ac:dyDescent="0.3">
      <c r="B35" s="113" t="s">
        <v>96</v>
      </c>
      <c r="C35" s="300" t="s">
        <v>204</v>
      </c>
      <c r="D35" s="271"/>
      <c r="E35" s="271"/>
      <c r="F35" s="271"/>
      <c r="G35" s="272"/>
    </row>
    <row r="36" spans="2:7" ht="15.75" thickBot="1" x14ac:dyDescent="0.3"/>
    <row r="37" spans="2:7" ht="15.75" thickBot="1" x14ac:dyDescent="0.3">
      <c r="B37" s="113" t="s">
        <v>97</v>
      </c>
      <c r="C37" s="263">
        <v>4125431379</v>
      </c>
      <c r="D37" s="264"/>
      <c r="F37" s="113" t="s">
        <v>176</v>
      </c>
      <c r="G37" s="243">
        <v>-4</v>
      </c>
    </row>
  </sheetData>
  <mergeCells count="6">
    <mergeCell ref="C37:D37"/>
    <mergeCell ref="B1:L1"/>
    <mergeCell ref="B3:G3"/>
    <mergeCell ref="G5:L5"/>
    <mergeCell ref="C33:G33"/>
    <mergeCell ref="C35:G35"/>
  </mergeCells>
  <hyperlinks>
    <hyperlink ref="C35" r:id="rId1"/>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1:AU26"/>
  <sheetViews>
    <sheetView showGridLines="0" topLeftCell="A4" zoomScaleNormal="100" workbookViewId="0">
      <selection activeCell="H17" sqref="H1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3</v>
      </c>
      <c r="AT5" s="245">
        <f>+VLOOKUP(AT7,$AD$9:$AF$15,3,0)</f>
        <v>4</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str">
        <f>IFERROR(VLOOKUP(P9,Aux!A:C,3,0),"")</f>
        <v/>
      </c>
      <c r="R9" s="158"/>
      <c r="S9" s="159">
        <f>+VLOOKUP($P9,$AD$9:$AK$15,3,0)</f>
        <v>9</v>
      </c>
      <c r="T9" s="160">
        <f>+VLOOKUP($P9,$AD$9:$AK$15,4,0)</f>
        <v>3</v>
      </c>
      <c r="U9" s="160">
        <f>+VLOOKUP($P9,$AD$9:$AK$15,5,0)</f>
        <v>0</v>
      </c>
      <c r="V9" s="160">
        <f>+VLOOKUP($P9,$AD$9:$AK$15,6,0)</f>
        <v>0</v>
      </c>
      <c r="W9" s="161">
        <f>+VLOOKUP($P9,$AD$9:$AK$15,7,0)</f>
        <v>7</v>
      </c>
      <c r="X9" s="161">
        <f>+VLOOKUP($P9,$AD$9:$AK$15,8,0)</f>
        <v>1</v>
      </c>
      <c r="Y9" s="161">
        <f>+W9-X9</f>
        <v>6</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7</v>
      </c>
      <c r="AK9" s="53" cm="1">
        <f t="array" ref="AK9">SUM(($G$9:$G$22=$AD9)*($J$9:$J$22)+($K$9:$K$22=$AD9)*($H$9:$H$22))</f>
        <v>1</v>
      </c>
      <c r="AL9" s="252">
        <f>+SUMIFS($AR9:$AU9,$AR$5:$AU$5,AF9)</f>
        <v>0</v>
      </c>
      <c r="AM9" s="252">
        <f>+AJ9-AK9</f>
        <v>6</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1</v>
      </c>
      <c r="K11" s="38" t="str">
        <f>+VLOOKUP(B11,Aux!F:S,6,0)</f>
        <v>Chile</v>
      </c>
      <c r="L11" s="169" t="e" vm="4">
        <f>IFERROR(VLOOKUP(K11,Aux!$A:$C,3,0),"")</f>
        <v>#VALUE!</v>
      </c>
      <c r="M11" s="38"/>
      <c r="N11" s="46" t="str">
        <f>+_xlfn.XLOOKUP(B11,Aux!F:F,Aux!L:L)</f>
        <v>AT&amp;T Stadium - ARLINGTON, TX</v>
      </c>
      <c r="O11"/>
      <c r="P11" s="156" t="str">
        <f>+INDEX($AD$9:$AD$16,MATCH(2,$AO$9:$AO$15,0))</f>
        <v>Chile</v>
      </c>
      <c r="Q11" s="157" t="str">
        <f>IFERROR(VLOOKUP(P11,Aux!A:C,3,0),"")</f>
        <v/>
      </c>
      <c r="R11" s="158"/>
      <c r="S11" s="159">
        <f>+VLOOKUP($P11,$AD$9:$AK$15,3,0)</f>
        <v>4</v>
      </c>
      <c r="T11" s="160">
        <f>+VLOOKUP($P11,$AD$9:$AK$15,4,0)</f>
        <v>1</v>
      </c>
      <c r="U11" s="160">
        <f>+VLOOKUP($P11,$AD$9:$AK$15,5,0)</f>
        <v>1</v>
      </c>
      <c r="V11" s="160">
        <f>+VLOOKUP($P11,$AD$9:$AK$15,6,0)</f>
        <v>1</v>
      </c>
      <c r="W11" s="161">
        <f>+VLOOKUP($P11,$AD$9:$AK$15,7,0)</f>
        <v>4</v>
      </c>
      <c r="X11" s="161">
        <f>+VLOOKUP($P11,$AD$9:$AK$15,8,0)</f>
        <v>4</v>
      </c>
      <c r="Y11" s="161">
        <f>+W11-X11</f>
        <v>0</v>
      </c>
      <c r="Z11" s="60"/>
      <c r="AA11" s="59"/>
      <c r="AB11" s="245"/>
      <c r="AC11" s="53">
        <v>2</v>
      </c>
      <c r="AD11" s="251" t="str">
        <f>+VLOOKUP($AD$5&amp;AC11,Aux!S:T,2,0)</f>
        <v>Perú</v>
      </c>
      <c r="AE11" s="53">
        <f t="shared" ref="AE11:AE15" si="0">+AG11+AH11+AI11</f>
        <v>3</v>
      </c>
      <c r="AF11" s="53">
        <f t="shared" ref="AF11:AF15"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2</v>
      </c>
      <c r="AJ11" s="53" cm="1">
        <f t="array" ref="AJ11">SUM(($G$9:$G$22=$AD11)*($H$9:$H$22)+($K$9:$K$22=$AD11)*($J$9:$J$22))</f>
        <v>1</v>
      </c>
      <c r="AK11" s="53" cm="1">
        <f t="array" ref="AK11">SUM(($G$9:$G$22=$AD11)*($J$9:$J$22)+($K$9:$K$22=$AD11)*($H$9:$H$22))</f>
        <v>4</v>
      </c>
      <c r="AL11" s="252">
        <f>+SUMIFS($AR11:$AU11,$AR$5:$AU$5,AF11)</f>
        <v>0</v>
      </c>
      <c r="AM11" s="252">
        <f>+AJ11-AK11</f>
        <v>-3</v>
      </c>
      <c r="AN11" s="53">
        <f>+_xlfn.RANK.EQ(AF11,$AF$9:$AF$15)+_xlfn.RANK.EQ(AM11,$AM$9:$AM$15)/10+_xlfn.RANK.EQ(AJ11,$AJ$9:$AJ$15)/100+_xlfn.RANK.EQ(AL11,$AL$9:$AL$15)/1000+ROW()/1000000</f>
        <v>3.341011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1</v>
      </c>
      <c r="I13" s="257" t="s">
        <v>41</v>
      </c>
      <c r="J13" s="258">
        <v>0</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str">
        <f>IFERROR(VLOOKUP(P13,Aux!A:C,3,0),"")</f>
        <v/>
      </c>
      <c r="R13" s="158"/>
      <c r="S13" s="159">
        <f>+VLOOKUP($P13,$AD$9:$AK$15,3,0)</f>
        <v>3</v>
      </c>
      <c r="T13" s="160">
        <f>+VLOOKUP($P13,$AD$9:$AK$15,4,0)</f>
        <v>1</v>
      </c>
      <c r="U13" s="160">
        <f>+VLOOKUP($P13,$AD$9:$AK$15,5,0)</f>
        <v>0</v>
      </c>
      <c r="V13" s="160">
        <f>+VLOOKUP($P13,$AD$9:$AK$15,6,0)</f>
        <v>2</v>
      </c>
      <c r="W13" s="161">
        <f>+VLOOKUP($P13,$AD$9:$AK$15,7,0)</f>
        <v>1</v>
      </c>
      <c r="X13" s="161">
        <f>+VLOOKUP($P13,$AD$9:$AK$15,8,0)</f>
        <v>4</v>
      </c>
      <c r="Y13" s="161">
        <f>+W13-X13</f>
        <v>-3</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4</v>
      </c>
      <c r="AK13" s="53" cm="1">
        <f t="array" ref="AK13">SUM(($G$9:$G$22=$AD13)*($J$9:$J$22)+($K$9:$K$22=$AD13)*($H$9:$H$22))</f>
        <v>4</v>
      </c>
      <c r="AL13" s="252">
        <f>+SUMIFS($AR13:$AU13,$AR$5:$AU$5,AF13)</f>
        <v>0</v>
      </c>
      <c r="AM13" s="252">
        <f>+AJ13-AK13</f>
        <v>0</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1</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str">
        <f>IFERROR(VLOOKUP(P15,Aux!A:C,3,0),"")</f>
        <v/>
      </c>
      <c r="R15" s="158"/>
      <c r="S15" s="159">
        <f>+VLOOKUP($P15,$AD$9:$AK$15,3,0)</f>
        <v>1</v>
      </c>
      <c r="T15" s="160">
        <f>+VLOOKUP($P15,$AD$9:$AK$15,4,0)</f>
        <v>0</v>
      </c>
      <c r="U15" s="160">
        <f>+VLOOKUP($P15,$AD$9:$AK$15,5,0)</f>
        <v>1</v>
      </c>
      <c r="V15" s="160">
        <f>+VLOOKUP($P15,$AD$9:$AK$15,6,0)</f>
        <v>2</v>
      </c>
      <c r="W15" s="161">
        <f>+VLOOKUP($P15,$AD$9:$AK$15,7,0)</f>
        <v>2</v>
      </c>
      <c r="X15" s="161">
        <f>+VLOOKUP($P15,$AD$9:$AK$15,8,0)</f>
        <v>5</v>
      </c>
      <c r="Y15" s="161">
        <f>+W15-X15</f>
        <v>-3</v>
      </c>
      <c r="Z15" s="60"/>
      <c r="AA15" s="59"/>
      <c r="AB15" s="245"/>
      <c r="AC15" s="53">
        <v>4</v>
      </c>
      <c r="AD15" s="251" t="str">
        <f>+VLOOKUP($AD$5&amp;AC15,Aux!S:T,2,0)</f>
        <v>Canadá</v>
      </c>
      <c r="AE15" s="53">
        <f t="shared" si="0"/>
        <v>3</v>
      </c>
      <c r="AF15" s="53">
        <f t="shared" si="1"/>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2</v>
      </c>
      <c r="AK15" s="53" cm="1">
        <f t="array" ref="AK15">SUM(($G$9:$G$22=$AD15)*($J$9:$J$22)+($K$9:$K$22=$AD15)*($H$9:$H$22))</f>
        <v>5</v>
      </c>
      <c r="AL15" s="252">
        <f>+SUMIFS($AR15:$AU15,$AR$5:$AU$5,AF15)</f>
        <v>0</v>
      </c>
      <c r="AM15" s="252">
        <f>+AJ15-AK15</f>
        <v>-3</v>
      </c>
      <c r="AN15" s="53">
        <f>+_xlfn.RANK.EQ(AF15,$AF$9:$AF$15)+_xlfn.RANK.EQ(AM15,$AM$9:$AM$15)/10+_xlfn.RANK.EQ(AJ15,$AJ$9:$AJ$15)/100+_xlfn.RANK.EQ(AL15,$AL$9:$AL$15)/1000+ROW()/1000000</f>
        <v>4.3310150000000007</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2</v>
      </c>
      <c r="I19" s="257" t="s">
        <v>41</v>
      </c>
      <c r="J19" s="258">
        <v>2</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topLeftCell="A4" zoomScaleNormal="100" workbookViewId="0">
      <selection activeCell="J17" sqref="J17"/>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7</v>
      </c>
      <c r="AT5" s="245">
        <f>+VLOOKUP(AT7,$AD$9:$AF$15,3,0)</f>
        <v>5</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str">
        <f>IFERROR(VLOOKUP(P9,Aux!A:C,3,0),"")</f>
        <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4</v>
      </c>
      <c r="AK9" s="53" cm="1">
        <f t="array" ref="AK9">SUM(($G$9:$G$22=$AD9)*($J$9:$J$22)+($K$9:$K$22=$AD9)*($H$9:$H$22))</f>
        <v>4</v>
      </c>
      <c r="AL9" s="252">
        <f>+SUMIFS($AR9:$AU9,$AR$5:$AU$5,AF9)</f>
        <v>0</v>
      </c>
      <c r="AM9" s="252">
        <f>+AJ9-AK9</f>
        <v>0</v>
      </c>
      <c r="AN9" s="53">
        <f>+_xlfn.RANK.EQ(AF9,$AF$9:$AF$15)+_xlfn.RANK.EQ(AM9,$AM$9:$AM$15)/10+_xlfn.RANK.EQ(AJ9,$AJ$9:$AJ$15)/100+_xlfn.RANK.EQ(AL9,$AL$9:$AL$15)/1000+ROW()/1000000</f>
        <v>3.3210089999999997</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3</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Venezuela</v>
      </c>
      <c r="Q11" s="157" t="str">
        <f>IFERROR(VLOOKUP(P11,Aux!A:C,3,0),"")</f>
        <v/>
      </c>
      <c r="R11" s="158"/>
      <c r="S11" s="159">
        <f>+VLOOKUP($P11,$AD$9:$AK$15,3,0)</f>
        <v>5</v>
      </c>
      <c r="T11" s="160">
        <f>+VLOOKUP($P11,$AD$9:$AK$15,4,0)</f>
        <v>1</v>
      </c>
      <c r="U11" s="160">
        <f>+VLOOKUP($P11,$AD$9:$AK$15,5,0)</f>
        <v>2</v>
      </c>
      <c r="V11" s="160">
        <f>+VLOOKUP($P11,$AD$9:$AK$15,6,0)</f>
        <v>0</v>
      </c>
      <c r="W11" s="161">
        <f>+VLOOKUP($P11,$AD$9:$AK$15,7,0)</f>
        <v>4</v>
      </c>
      <c r="X11" s="161">
        <f>+VLOOKUP($P11,$AD$9:$AK$15,8,0)</f>
        <v>2</v>
      </c>
      <c r="Y11" s="161">
        <f>+W11-X11</f>
        <v>2</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str">
        <f>IFERROR(VLOOKUP(P13,Aux!A:C,3,0),"")</f>
        <v/>
      </c>
      <c r="R13" s="158"/>
      <c r="S13" s="159">
        <f>+VLOOKUP($P13,$AD$9:$AK$15,3,0)</f>
        <v>4</v>
      </c>
      <c r="T13" s="160">
        <f>+VLOOKUP($P13,$AD$9:$AK$15,4,0)</f>
        <v>1</v>
      </c>
      <c r="U13" s="160">
        <f>+VLOOKUP($P13,$AD$9:$AK$15,5,0)</f>
        <v>1</v>
      </c>
      <c r="V13" s="160">
        <f>+VLOOKUP($P13,$AD$9:$AK$15,6,0)</f>
        <v>1</v>
      </c>
      <c r="W13" s="161">
        <f>+VLOOKUP($P13,$AD$9:$AK$15,7,0)</f>
        <v>4</v>
      </c>
      <c r="X13" s="161">
        <f>+VLOOKUP($P13,$AD$9:$AK$15,8,0)</f>
        <v>4</v>
      </c>
      <c r="Y13" s="161">
        <f>+W13-X13</f>
        <v>0</v>
      </c>
      <c r="Z13" s="60"/>
      <c r="AA13" s="57"/>
      <c r="AB13" s="53"/>
      <c r="AC13" s="53">
        <v>3</v>
      </c>
      <c r="AD13" s="251" t="str">
        <f>+VLOOKUP($AD$5&amp;AC13,Aux!S:T,2,0)</f>
        <v>Venezuela</v>
      </c>
      <c r="AE13" s="53">
        <f t="shared" ref="AE13" si="3">+AG13+AH13+AI13</f>
        <v>3</v>
      </c>
      <c r="AF13" s="53">
        <f t="shared" ref="AF13" si="4">+AG13*3+AH13</f>
        <v>5</v>
      </c>
      <c r="AG13" s="53" cm="1">
        <f t="array" ref="AG13">SUM(($G$9:$G$22=$AD13)*($H$9:$H$22&gt;$J$9:$J$22)+($K$9:$K$22=$AD13)*($H$9:$H$22&lt;$J$9:$J$22))</f>
        <v>1</v>
      </c>
      <c r="AH13" s="53" cm="1">
        <f t="array" ref="AH13">SUM(($G$9:$G$22=$AD13)*($H$9:$H$22=$J$9:$J$22)*($H$9:$H$22&lt;&gt;"")+($K$9:$K$22=$AD13)*($H$9:$H$22=$J$9:$J$22)*($H$9:$H$22&lt;&gt;""))</f>
        <v>2</v>
      </c>
      <c r="AI13" s="53" cm="1">
        <f t="array" ref="AI13">SUM(($G$9:$G$22=$AD13)*($H$9:$H$22&lt;$J$9:$J$22)+($K$9:$K$22=$AD13)*($H$9:$H$22&gt;$J$9:$J$22))</f>
        <v>0</v>
      </c>
      <c r="AJ13" s="53" cm="1">
        <f t="array" ref="AJ13">SUM(($G$9:$G$22=$AD13)*($H$9:$H$22)+($K$9:$K$22=$AD13)*($J$9:$J$22))</f>
        <v>4</v>
      </c>
      <c r="AK13" s="53" cm="1">
        <f t="array" ref="AK13">SUM(($G$9:$G$22=$AD13)*($J$9:$J$22)+($K$9:$K$22=$AD13)*($H$9:$H$22))</f>
        <v>2</v>
      </c>
      <c r="AL13" s="252">
        <f>+SUMIFS($AR13:$AU13,$AR$5:$AU$5,AF13)</f>
        <v>0</v>
      </c>
      <c r="AM13" s="252">
        <f>+AJ13-AK13</f>
        <v>2</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1</v>
      </c>
      <c r="K15" s="38" t="str">
        <f>+VLOOKUP(B15,Aux!F:S,6,0)</f>
        <v>México</v>
      </c>
      <c r="L15" s="169" t="e" vm="7">
        <f>IFERROR(VLOOKUP(K15,Aux!$A:$C,3,0),"")</f>
        <v>#VALUE!</v>
      </c>
      <c r="M15" s="38"/>
      <c r="N15" s="46" t="str">
        <f>+_xlfn.XLOOKUP(B15,Aux!F:F,Aux!L:L)</f>
        <v>SoFi Stadium - INGLEWOOD, CA</v>
      </c>
      <c r="O15"/>
      <c r="P15" s="156" t="str">
        <f>+INDEX($AD$9:$AD$16,MATCH(4,$AO$9:$AO$15,0))</f>
        <v>Jamaica</v>
      </c>
      <c r="Q15" s="157" t="str">
        <f>IFERROR(VLOOKUP(P15,Aux!A:C,3,0),"")</f>
        <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topLeftCell="A4" zoomScaleNormal="100" workbookViewId="0">
      <selection activeCell="G23" sqref="G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str">
        <f>IFERROR(VLOOKUP(P9,Aux!A:C,3,0),"")</f>
        <v/>
      </c>
      <c r="R9" s="158"/>
      <c r="S9" s="159">
        <f>+VLOOKUP($P9,$AD$9:$AK$15,3,0)</f>
        <v>9</v>
      </c>
      <c r="T9" s="160">
        <f>+VLOOKUP($P9,$AD$9:$AK$15,4,0)</f>
        <v>3</v>
      </c>
      <c r="U9" s="160">
        <f>+VLOOKUP($P9,$AD$9:$AK$15,5,0)</f>
        <v>0</v>
      </c>
      <c r="V9" s="160">
        <f>+VLOOKUP($P9,$AD$9:$AK$15,6,0)</f>
        <v>0</v>
      </c>
      <c r="W9" s="161">
        <f>+VLOOKUP($P9,$AD$9:$AK$15,7,0)</f>
        <v>7</v>
      </c>
      <c r="X9" s="161">
        <f>+VLOOKUP($P9,$AD$9:$AK$15,8,0)</f>
        <v>1</v>
      </c>
      <c r="Y9" s="161">
        <f>+W9-X9</f>
        <v>6</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str">
        <f>IFERROR(VLOOKUP(P11,Aux!A:C,3,0),"")</f>
        <v/>
      </c>
      <c r="R11" s="158"/>
      <c r="S11" s="159">
        <f>+VLOOKUP($P11,$AD$9:$AK$15,3,0)</f>
        <v>6</v>
      </c>
      <c r="T11" s="160">
        <f>+VLOOKUP($P11,$AD$9:$AK$15,4,0)</f>
        <v>2</v>
      </c>
      <c r="U11" s="160">
        <f>+VLOOKUP($P11,$AD$9:$AK$15,5,0)</f>
        <v>0</v>
      </c>
      <c r="V11" s="160">
        <f>+VLOOKUP($P11,$AD$9:$AK$15,6,0)</f>
        <v>1</v>
      </c>
      <c r="W11" s="161">
        <f>+VLOOKUP($P11,$AD$9:$AK$15,7,0)</f>
        <v>5</v>
      </c>
      <c r="X11" s="161">
        <f>+VLOOKUP($P11,$AD$9:$AK$15,8,0)</f>
        <v>2</v>
      </c>
      <c r="Y11" s="161">
        <f>+W11-X11</f>
        <v>3</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7</v>
      </c>
      <c r="AK11" s="53" cm="1">
        <f t="array" ref="AK11">SUM(($G$9:$G$22=$AD11)*($J$9:$J$22)+($K$9:$K$22=$AD11)*($H$9:$H$22))</f>
        <v>1</v>
      </c>
      <c r="AL11" s="252">
        <f>+SUMIFS($AR11:$AU11,$AR$5:$AU$5,AF11)</f>
        <v>0</v>
      </c>
      <c r="AM11" s="252">
        <f>+AJ11-AK11</f>
        <v>6</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303</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0</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str">
        <f>IFERROR(VLOOKUP(P13,Aux!A:C,3,0),"")</f>
        <v/>
      </c>
      <c r="R13" s="158"/>
      <c r="S13" s="159">
        <f>+VLOOKUP($P13,$AD$9:$AK$15,3,0)</f>
        <v>3</v>
      </c>
      <c r="T13" s="160">
        <f>+VLOOKUP($P13,$AD$9:$AK$15,4,0)</f>
        <v>1</v>
      </c>
      <c r="U13" s="160">
        <f>+VLOOKUP($P13,$AD$9:$AK$15,5,0)</f>
        <v>0</v>
      </c>
      <c r="V13" s="160">
        <f>+VLOOKUP($P13,$AD$9:$AK$15,6,0)</f>
        <v>2</v>
      </c>
      <c r="W13" s="161">
        <f>+VLOOKUP($P13,$AD$9:$AK$15,7,0)</f>
        <v>2</v>
      </c>
      <c r="X13" s="161">
        <f>+VLOOKUP($P13,$AD$9:$AK$15,8,0)</f>
        <v>5</v>
      </c>
      <c r="Y13" s="161">
        <f>+W13-X13</f>
        <v>-3</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1</v>
      </c>
      <c r="AK13" s="53" cm="1">
        <f t="array" ref="AK13">SUM(($G$9:$G$22=$AD13)*($J$9:$J$22)+($K$9:$K$22=$AD13)*($H$9:$H$22))</f>
        <v>7</v>
      </c>
      <c r="AL13" s="252">
        <f>+SUMIFS($AR13:$AU13,$AR$5:$AU$5,AF13)</f>
        <v>0</v>
      </c>
      <c r="AM13" s="252">
        <f>+AJ13-AK13</f>
        <v>-6</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-3</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2</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str">
        <f>IFERROR(VLOOKUP(P15,Aux!A:C,3,0),"")</f>
        <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2</v>
      </c>
      <c r="AK15" s="53" cm="1">
        <f t="array" ref="AK15">SUM(($G$9:$G$22=$AD15)*($J$9:$J$22)+($K$9:$K$22=$AD15)*($H$9:$H$22))</f>
        <v>5</v>
      </c>
      <c r="AL15" s="252">
        <f>+SUMIFS($AR15:$AU15,$AR$5:$AU$5,AF15)</f>
        <v>0</v>
      </c>
      <c r="AM15" s="252">
        <f>+AJ15-AK15</f>
        <v>-3</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2</v>
      </c>
      <c r="I19" s="257" t="s">
        <v>41</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26"/>
  <sheetViews>
    <sheetView showGridLines="0" topLeftCell="A7" zoomScaleNormal="100" workbookViewId="0">
      <selection activeCell="H22" sqref="H22"/>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1</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1</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str">
        <f>IFERROR(VLOOKUP(P9,Aux!A:C,3,0),"")</f>
        <v/>
      </c>
      <c r="R9" s="158"/>
      <c r="S9" s="159">
        <f>+VLOOKUP($P9,$AD$9:$AK$15,3,0)</f>
        <v>7</v>
      </c>
      <c r="T9" s="160">
        <f>+VLOOKUP($P9,$AD$9:$AK$15,4,0)</f>
        <v>2</v>
      </c>
      <c r="U9" s="160">
        <f>+VLOOKUP($P9,$AD$9:$AK$15,5,0)</f>
        <v>1</v>
      </c>
      <c r="V9" s="160">
        <f>+VLOOKUP($P9,$AD$9:$AK$15,6,0)</f>
        <v>0</v>
      </c>
      <c r="W9" s="161">
        <f>+VLOOKUP($P9,$AD$9:$AK$15,7,0)</f>
        <v>7</v>
      </c>
      <c r="X9" s="161">
        <f>+VLOOKUP($P9,$AD$9:$AK$15,8,0)</f>
        <v>3</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7</v>
      </c>
      <c r="AK9" s="53" cm="1">
        <f t="array" ref="AK9">SUM(($G$9:$G$22=$AD9)*($J$9:$J$22)+($K$9:$K$22=$AD9)*($H$9:$H$22))</f>
        <v>3</v>
      </c>
      <c r="AL9" s="252">
        <f>+SUMIFS($AR9:$AU9,$AR$5:$AU$5,AF9)</f>
        <v>100</v>
      </c>
      <c r="AM9" s="252">
        <f>+AJ9-AK9</f>
        <v>4</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3</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str">
        <f>IFERROR(VLOOKUP(P11,Aux!A:C,3,0),"")</f>
        <v/>
      </c>
      <c r="R11" s="158"/>
      <c r="S11" s="159">
        <f>+VLOOKUP($P11,$AD$9:$AK$15,3,0)</f>
        <v>7</v>
      </c>
      <c r="T11" s="160">
        <f>+VLOOKUP($P11,$AD$9:$AK$15,4,0)</f>
        <v>2</v>
      </c>
      <c r="U11" s="160">
        <f>+VLOOKUP($P11,$AD$9:$AK$15,5,0)</f>
        <v>1</v>
      </c>
      <c r="V11" s="160">
        <f>+VLOOKUP($P11,$AD$9:$AK$15,6,0)</f>
        <v>0</v>
      </c>
      <c r="W11" s="161">
        <f>+VLOOKUP($P11,$AD$9:$AK$15,7,0)</f>
        <v>5</v>
      </c>
      <c r="X11" s="161">
        <f>+VLOOKUP($P11,$AD$9:$AK$15,8,0)</f>
        <v>3</v>
      </c>
      <c r="Y11" s="161">
        <f>+W11-X11</f>
        <v>2</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3</v>
      </c>
      <c r="AL11" s="252">
        <f>+SUMIFS($AR11:$AU11,$AR$5:$AU$5,AF11)</f>
        <v>100</v>
      </c>
      <c r="AM11" s="252">
        <f>+AJ11-AK11</f>
        <v>2</v>
      </c>
      <c r="AN11" s="53">
        <f>+_xlfn.RANK.EQ(AF11,$AF$9:$AF$15)+_xlfn.RANK.EQ(AM11,$AM$9:$AM$15)/10+_xlfn.RANK.EQ(AJ11,$AJ$9:$AJ$15)/100+_xlfn.RANK.EQ(AL11,$AL$9:$AL$15)/1000+ROW()/1000000</f>
        <v>1.2210109999999998</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1</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str">
        <f>IFERROR(VLOOKUP(P13,Aux!A:C,3,0),"")</f>
        <v/>
      </c>
      <c r="R13" s="158"/>
      <c r="S13" s="159">
        <f>+VLOOKUP($P13,$AD$9:$AK$15,3,0)</f>
        <v>1</v>
      </c>
      <c r="T13" s="160">
        <f>+VLOOKUP($P13,$AD$9:$AK$15,4,0)</f>
        <v>0</v>
      </c>
      <c r="U13" s="160">
        <f>+VLOOKUP($P13,$AD$9:$AK$15,5,0)</f>
        <v>1</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2</v>
      </c>
      <c r="AK13" s="53" cm="1">
        <f t="array" ref="AK13">SUM(($G$9:$G$22=$AD13)*($J$9:$J$22)+($K$9:$K$22=$AD13)*($H$9:$H$22))</f>
        <v>4</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str">
        <f>IFERROR(VLOOKUP(P15,Aux!A:C,3,0),"")</f>
        <v/>
      </c>
      <c r="R15" s="158"/>
      <c r="S15" s="159">
        <f>+VLOOKUP($P15,$AD$9:$AK$15,3,0)</f>
        <v>1</v>
      </c>
      <c r="T15" s="160">
        <f>+VLOOKUP($P15,$AD$9:$AK$15,4,0)</f>
        <v>0</v>
      </c>
      <c r="U15" s="160">
        <f>+VLOOKUP($P15,$AD$9:$AK$15,5,0)</f>
        <v>1</v>
      </c>
      <c r="V15" s="160">
        <f>+VLOOKUP($P15,$AD$9:$AK$15,6,0)</f>
        <v>2</v>
      </c>
      <c r="W15" s="161">
        <f>+VLOOKUP($P15,$AD$9:$AK$15,7,0)</f>
        <v>2</v>
      </c>
      <c r="X15" s="161">
        <f>+VLOOKUP($P15,$AD$9:$AK$15,8,0)</f>
        <v>6</v>
      </c>
      <c r="Y15" s="161">
        <f>+W15-X15</f>
        <v>-4</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2</v>
      </c>
      <c r="AK15" s="53" cm="1">
        <f t="array" ref="AK15">SUM(($G$9:$G$22=$AD15)*($J$9:$J$22)+($K$9:$K$22=$AD15)*($H$9:$H$22))</f>
        <v>6</v>
      </c>
      <c r="AL15" s="252">
        <f>+SUMIFS($AR15:$AU15,$AR$5:$AU$5,AF15)</f>
        <v>100</v>
      </c>
      <c r="AM15" s="252">
        <f>+AJ15-AK15</f>
        <v>-4</v>
      </c>
      <c r="AN15" s="53">
        <f>+_xlfn.RANK.EQ(AF15,$AF$9:$AF$15)+_xlfn.RANK.EQ(AM15,$AM$9:$AM$15)/10+_xlfn.RANK.EQ(AJ15,$AJ$9:$AJ$15)/100+_xlfn.RANK.EQ(AL15,$AL$9:$AL$15)/1000+ROW()/1000000</f>
        <v>3.4310149999999995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2</v>
      </c>
      <c r="I17" s="257" t="s">
        <v>41</v>
      </c>
      <c r="J17" s="258">
        <v>2</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1</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formula1>"A,B,C,D"</formula1>
    </dataValidation>
  </dataValidations>
  <hyperlinks>
    <hyperlink ref="K23" r:id="rId1" display="Aprendiz de Excel"/>
    <hyperlink ref="K25" r:id="rId2" display="Aprendiz de Excel"/>
    <hyperlink ref="K25:K26" r:id="rId3" display="Vídeo YouTube"/>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7"/>
  <sheetViews>
    <sheetView showGridLines="0" zoomScaleNormal="100" workbookViewId="0">
      <selection activeCell="J23" sqref="J23"/>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str">
        <f ca="1">IFERROR(VLOOKUP(H9,Aux!$A:$C,3,0),"")</f>
        <v/>
      </c>
      <c r="H9" s="7" t="str" cm="1">
        <f t="array" aca="1" ref="H9" ca="1">INDIRECT(RIGHT(A9,1)&amp;"!P"&amp;7+LEFT(A9,1)*2)</f>
        <v>Argentina</v>
      </c>
      <c r="I9" s="8"/>
      <c r="J9" s="16">
        <v>2</v>
      </c>
      <c r="K9" s="8" t="s">
        <v>41</v>
      </c>
      <c r="L9" s="16">
        <v>0</v>
      </c>
      <c r="M9" s="6"/>
      <c r="N9" s="17" t="str" cm="1">
        <f t="array" aca="1" ref="N9" ca="1">INDIRECT(RIGHT(B9,1)&amp;"!P"&amp;7+LEFT(B9,1)*2)</f>
        <v>Venezuela</v>
      </c>
      <c r="O9" s="180" t="str">
        <f ca="1">IFERROR(VLOOKUP(N9,Aux!$A:$C,3,0),"")</f>
        <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str">
        <f ca="1">IFERROR(VLOOKUP(H12,Aux!$A:$C,3,0),"")</f>
        <v/>
      </c>
      <c r="H12" s="7" t="str" cm="1">
        <f t="array" aca="1" ref="H12" ca="1">INDIRECT(RIGHT(A12,1)&amp;"!P"&amp;7+LEFT(A12,1)*2)</f>
        <v>Ecuador</v>
      </c>
      <c r="I12" s="25"/>
      <c r="J12" s="16">
        <v>1</v>
      </c>
      <c r="K12" s="8" t="s">
        <v>41</v>
      </c>
      <c r="L12" s="16">
        <v>1</v>
      </c>
      <c r="M12" s="6"/>
      <c r="N12" s="17" t="str" cm="1">
        <f t="array" aca="1" ref="N12" ca="1">INDIRECT(RIGHT(B12,1)&amp;"!P"&amp;7+LEFT(B12,1)*2)</f>
        <v>Chile</v>
      </c>
      <c r="O12" s="180" t="str">
        <f ca="1">IFERROR(VLOOKUP(N12,Aux!$A:$C,3,0),"")</f>
        <v/>
      </c>
      <c r="P12" s="17"/>
      <c r="Q12" s="175" t="str">
        <f>+VLOOKUP(C12,Aux!F:L,7,0)</f>
        <v>AT&amp;T Stadium - ARLINGTON, TX</v>
      </c>
      <c r="S12" s="18" t="str">
        <f ca="1">IF(OR(J12="",L12=""),"",IF(J12&gt;L12,H12,IF(J12&lt;L12,N12,IF(OR(J13="",L13=""),"",IF(J13&gt;L13,H12,N12)))))</f>
        <v>Ecuador</v>
      </c>
    </row>
    <row r="13" spans="1:19" ht="15" customHeight="1" x14ac:dyDescent="0.25">
      <c r="C13" s="15"/>
      <c r="D13" s="19"/>
      <c r="E13" s="20"/>
      <c r="F13" s="181"/>
      <c r="G13" s="181"/>
      <c r="H13" s="21" t="s">
        <v>51</v>
      </c>
      <c r="I13" s="6"/>
      <c r="J13" s="9">
        <v>4</v>
      </c>
      <c r="K13" s="22" t="s">
        <v>41</v>
      </c>
      <c r="L13" s="9">
        <v>3</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str">
        <f ca="1">IFERROR(VLOOKUP(H15,Aux!$A:$C,3,0),"")</f>
        <v/>
      </c>
      <c r="H15" s="7" t="str" cm="1">
        <f t="array" aca="1" ref="H15" ca="1">INDIRECT(RIGHT(A15,1)&amp;"!P"&amp;7+LEFT(A15,1)*2)</f>
        <v>Brasil</v>
      </c>
      <c r="I15" s="25"/>
      <c r="J15" s="16">
        <v>2</v>
      </c>
      <c r="K15" s="8" t="s">
        <v>41</v>
      </c>
      <c r="L15" s="16">
        <v>1</v>
      </c>
      <c r="M15" s="6"/>
      <c r="N15" s="17" t="str" cm="1">
        <f t="array" aca="1" ref="N15" ca="1">INDIRECT(RIGHT(B15,1)&amp;"!P"&amp;7+LEFT(B15,1)*2)</f>
        <v>Estados Unidos</v>
      </c>
      <c r="O15" s="180" t="str">
        <f ca="1">IFERROR(VLOOKUP(N15,Aux!$A:$C,3,0),"")</f>
        <v/>
      </c>
      <c r="P15" s="17"/>
      <c r="Q15" s="175" t="str">
        <f>+VLOOKUP(C15,Aux!F:L,7,0)</f>
        <v>Allegiant Stadium - LAS VEGAS, NV</v>
      </c>
      <c r="S15" s="18" t="str">
        <f ca="1">IF(OR(J15="",L15=""),"",IF(J15&gt;L15,H15,IF(J15&lt;L15,N15,IF(OR(J16="",L16=""),"",IF(J16&gt;L16,H15,N15)))))</f>
        <v>Brasil</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str">
        <f ca="1">IFERROR(VLOOKUP(H18,Aux!$A:$C,3,0),"")</f>
        <v/>
      </c>
      <c r="H18" s="7" t="str" cm="1">
        <f t="array" aca="1" ref="H18" ca="1">INDIRECT(RIGHT(A18,1)&amp;"!P"&amp;7+LEFT(A18,1)*2)</f>
        <v>Uruguay</v>
      </c>
      <c r="I18" s="25"/>
      <c r="J18" s="16">
        <v>1</v>
      </c>
      <c r="K18" s="8" t="s">
        <v>41</v>
      </c>
      <c r="L18" s="16">
        <v>0</v>
      </c>
      <c r="M18" s="6"/>
      <c r="N18" s="17" t="str" cm="1">
        <f t="array" aca="1" ref="N18" ca="1">INDIRECT(RIGHT(B18,1)&amp;"!P"&amp;7+LEFT(B18,1)*2)</f>
        <v>Colombia</v>
      </c>
      <c r="O18" s="180" t="str">
        <f ca="1">IFERROR(VLOOKUP(N18,Aux!$A:$C,3,0),"")</f>
        <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hyperlink ref="S25" r:id="rId2" display="Aprendiz de Excel"/>
    <hyperlink ref="S25:S26" r:id="rId3" display="Vídeo YouTube"/>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1"/>
  <sheetViews>
    <sheetView showGridLines="0" topLeftCell="A4" zoomScaleNormal="100" workbookViewId="0">
      <selection activeCell="N18" sqref="N18"/>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 ca="1">IFERROR(VLOOKUP(H9,Aux!$A:$C,3,0),"")</f>
        <v/>
      </c>
      <c r="H9" s="7" t="str">
        <f ca="1">+Cuartos!S9</f>
        <v>Argentina</v>
      </c>
      <c r="I9" s="8"/>
      <c r="J9" s="16">
        <v>2</v>
      </c>
      <c r="K9" s="8" t="s">
        <v>41</v>
      </c>
      <c r="L9" s="16">
        <v>1</v>
      </c>
      <c r="M9" s="6"/>
      <c r="N9" s="17" t="str">
        <f ca="1">+Cuartos!S12</f>
        <v>Ecuador</v>
      </c>
      <c r="O9" s="180" t="str">
        <f ca="1">IFERROR(VLOOKUP(N9,Aux!$A:$C,3,0),"")</f>
        <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 ca="1">IFERROR(VLOOKUP(H12,Aux!$A:$C,3,0),"")</f>
        <v/>
      </c>
      <c r="H12" s="7" t="str">
        <f ca="1">+Cuartos!S18</f>
        <v>Uruguay</v>
      </c>
      <c r="I12" s="25"/>
      <c r="J12" s="16">
        <v>2</v>
      </c>
      <c r="K12" s="8" t="s">
        <v>41</v>
      </c>
      <c r="L12" s="16">
        <v>2</v>
      </c>
      <c r="M12" s="6"/>
      <c r="N12" s="17" t="str">
        <f ca="1">+Cuartos!S15</f>
        <v>Brasil</v>
      </c>
      <c r="O12" s="180" t="str">
        <f ca="1">IFERROR(VLOOKUP(N12,Aux!$A:$C,3,0),"")</f>
        <v/>
      </c>
      <c r="P12" s="17"/>
      <c r="Q12" s="175" t="str">
        <f>+VLOOKUP(C12,Aux!F:L,7,0)</f>
        <v>Bank of America Stadium - CHARLOTTE, NC</v>
      </c>
      <c r="S12" s="18" t="str">
        <f ca="1">IF(OR(J12="",L12=""),"",IF(J12&gt;L12,H12,IF(J12&lt;L12,N12,IF(OR(J13="",L13=""),"",IF(J13&gt;L13,H12,N12)))))</f>
        <v>Uruguay</v>
      </c>
    </row>
    <row r="13" spans="3:19" ht="15" customHeight="1" x14ac:dyDescent="0.25">
      <c r="C13" s="15"/>
      <c r="D13" s="19"/>
      <c r="E13" s="20"/>
      <c r="F13" s="181"/>
      <c r="G13" s="181"/>
      <c r="H13" s="21" t="s">
        <v>51</v>
      </c>
      <c r="I13" s="6"/>
      <c r="J13" s="9">
        <v>5</v>
      </c>
      <c r="K13" s="22" t="s">
        <v>41</v>
      </c>
      <c r="L13" s="9">
        <v>4</v>
      </c>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hyperlink ref="S19" r:id="rId2" display="Aprendiz de Excel"/>
    <hyperlink ref="S19:S20" r:id="rId3" display="Vídeo YouTube"/>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S28"/>
  <sheetViews>
    <sheetView showGridLines="0" topLeftCell="A1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 ca="1">IFERROR(VLOOKUP(H9,Aux!$A:$C,3,0),"")</f>
        <v/>
      </c>
      <c r="H9" s="7" t="str">
        <f ca="1">IF(OR(Semis!J9="",Semis!L9=""),"",IF(Semis!J9&gt;Semis!L9,Semis!N9,IF(Semis!J9&lt;Semis!L9,Semis!H9,IF(OR(Semis!J10="",Semis!L10=""),"",IF(Semis!J10&gt;Semis!L10,Semis!N9,Semis!H9)))))</f>
        <v>Ecuador</v>
      </c>
      <c r="I9" s="8"/>
      <c r="J9" s="16">
        <v>0</v>
      </c>
      <c r="K9" s="8" t="s">
        <v>41</v>
      </c>
      <c r="L9" s="16">
        <v>2</v>
      </c>
      <c r="M9" s="6"/>
      <c r="N9" s="17" t="str">
        <f ca="1">IF(OR(Semis!J12="",Semis!L12=""),"",IF(Semis!J12&gt;Semis!L12,Semis!N12,IF(Semis!J12&lt;Semis!L12,Semis!H12,IF(OR(Semis!J13="",Semis!L13=""),"",IF(Semis!J13&gt;Semis!L13,Semis!N12,Semis!H12)))))</f>
        <v>Brasil</v>
      </c>
      <c r="O9" s="180" t="str">
        <f ca="1">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 ca="1">IFERROR(VLOOKUP(H15,Aux!$A:$C,3,0),"")</f>
        <v/>
      </c>
      <c r="H15" s="7" t="str">
        <f ca="1">+Semis!S9</f>
        <v>Argentina</v>
      </c>
      <c r="I15" s="8"/>
      <c r="J15" s="16">
        <v>2</v>
      </c>
      <c r="K15" s="8" t="s">
        <v>41</v>
      </c>
      <c r="L15" s="16">
        <v>1</v>
      </c>
      <c r="M15" s="6"/>
      <c r="N15" s="17" t="str">
        <f ca="1">+Semis!S12</f>
        <v>Uruguay</v>
      </c>
      <c r="O15" s="180" t="str">
        <f ca="1">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 ca="1">IF(OR(J15="",L15=""),"",IF(J15&gt;L15,H15,IF(J15&lt;L15,N15,IF(OR(J16="",L16=""),"",IF(J16&gt;L16,H15,N15)))))</f>
        <v>Argentina</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 ca="1">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hyperlink ref="S22" r:id="rId2" display="Aprendiz de Excel"/>
    <hyperlink ref="S22:S23" r:id="rId3" display="Vídeo YouTube"/>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1</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1</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3</v>
      </c>
      <c r="O5" s="68">
        <f t="shared" ca="1" si="3"/>
        <v>1</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0</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1</v>
      </c>
      <c r="O8" s="68">
        <f t="shared" ca="1" si="3"/>
        <v>0</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3</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1</v>
      </c>
      <c r="O10" s="68">
        <f t="shared" ca="1" si="3"/>
        <v>0</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2</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1</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0</v>
      </c>
      <c r="O14" s="68">
        <f t="shared" ca="1" si="3"/>
        <v>2</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2</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1</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2</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2</v>
      </c>
      <c r="O19" s="68">
        <f t="shared" ca="1" si="3"/>
        <v>2</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2</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2</v>
      </c>
      <c r="O23" s="68">
        <f t="shared" ca="1" si="3"/>
        <v>1</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2</v>
      </c>
      <c r="O24" s="68">
        <f t="shared" ca="1" si="3"/>
        <v>2</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1</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0</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2</v>
      </c>
      <c r="O28" s="68">
        <f t="shared" ca="1" si="5"/>
        <v>1</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1</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1</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2</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f t="shared" ca="1" si="4"/>
        <v>0</v>
      </c>
      <c r="O32" s="68">
        <f t="shared" ca="1" si="5"/>
        <v>2</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f t="shared" ca="1" si="4"/>
        <v>2</v>
      </c>
      <c r="O33" s="68">
        <f t="shared" ca="1" si="5"/>
        <v>1</v>
      </c>
    </row>
  </sheetData>
  <autoFilter ref="E1:O33"/>
  <sortState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Cazaputas69</v>
      </c>
      <c r="C1" s="118" t="str">
        <f>Normas!C35</f>
        <v>fercanales234@gmail.com</v>
      </c>
      <c r="D1" s="118">
        <f>Normas!C37</f>
        <v>4125431379</v>
      </c>
      <c r="E1" s="84">
        <f ca="1">+Resultado!E3</f>
        <v>2</v>
      </c>
      <c r="F1" s="84">
        <f ca="1">+Resultado!F3</f>
        <v>0</v>
      </c>
      <c r="G1" s="84">
        <f ca="1">+Resultado!G3</f>
        <v>1</v>
      </c>
      <c r="H1" s="84">
        <f ca="1">+Resultado!H3</f>
        <v>0</v>
      </c>
      <c r="I1" s="84">
        <f ca="1">+Resultado!I3</f>
        <v>1</v>
      </c>
      <c r="J1" s="84">
        <f ca="1">+Resultado!J3</f>
        <v>2</v>
      </c>
      <c r="K1" s="84">
        <f ca="1">+Resultado!K3</f>
        <v>1</v>
      </c>
      <c r="L1" s="84">
        <f ca="1">+Resultado!L3</f>
        <v>1</v>
      </c>
      <c r="M1" s="84" t="str">
        <f ca="1">+Resultado!M3</f>
        <v>x</v>
      </c>
      <c r="N1" s="84">
        <f ca="1">+Resultado!N3</f>
        <v>3</v>
      </c>
      <c r="O1" s="84">
        <f ca="1">+Resultado!O3</f>
        <v>1</v>
      </c>
      <c r="P1" s="84">
        <f ca="1">+Resultado!P3</f>
        <v>1</v>
      </c>
      <c r="Q1" s="84">
        <f ca="1">+Resultado!Q3</f>
        <v>2</v>
      </c>
      <c r="R1" s="84">
        <f ca="1">+Resultado!R3</f>
        <v>0</v>
      </c>
      <c r="S1" s="84">
        <f ca="1">+Resultado!S3</f>
        <v>1</v>
      </c>
      <c r="T1" s="84">
        <f ca="1">+Resultado!T3</f>
        <v>3</v>
      </c>
      <c r="U1" s="84">
        <f ca="1">+Resultado!U3</f>
        <v>0</v>
      </c>
      <c r="V1" s="84">
        <f ca="1">+Resultado!V3</f>
        <v>1</v>
      </c>
      <c r="W1" s="84">
        <f ca="1">+Resultado!W3</f>
        <v>1</v>
      </c>
      <c r="X1" s="84">
        <f ca="1">+Resultado!X3</f>
        <v>0</v>
      </c>
      <c r="Y1" s="84">
        <f ca="1">+Resultado!Y3</f>
        <v>1</v>
      </c>
      <c r="Z1" s="84">
        <f ca="1">+Resultado!Z3</f>
        <v>3</v>
      </c>
      <c r="AA1" s="84">
        <f ca="1">+Resultado!AA3</f>
        <v>0</v>
      </c>
      <c r="AB1" s="84">
        <f ca="1">+Resultado!AB3</f>
        <v>1</v>
      </c>
      <c r="AC1" s="84">
        <f ca="1">+Resultado!AC3</f>
        <v>1</v>
      </c>
      <c r="AD1" s="84">
        <f ca="1">+Resultado!AD3</f>
        <v>0</v>
      </c>
      <c r="AE1" s="84">
        <f ca="1">+Resultado!AE3</f>
        <v>1</v>
      </c>
      <c r="AF1" s="84">
        <f ca="1">+Resultado!AF3</f>
        <v>1</v>
      </c>
      <c r="AG1" s="84">
        <f ca="1">+Resultado!AG3</f>
        <v>2</v>
      </c>
      <c r="AH1" s="84">
        <f ca="1">+Resultado!AH3</f>
        <v>2</v>
      </c>
      <c r="AI1" s="84">
        <f ca="1">+Resultado!AI3</f>
        <v>2</v>
      </c>
      <c r="AJ1" s="84">
        <f ca="1">+Resultado!AJ3</f>
        <v>0</v>
      </c>
      <c r="AK1" s="84">
        <f ca="1">+Resultado!AK3</f>
        <v>1</v>
      </c>
      <c r="AL1" s="84">
        <f ca="1">+Resultado!AL3</f>
        <v>1</v>
      </c>
      <c r="AM1" s="84">
        <f ca="1">+Resultado!AM3</f>
        <v>1</v>
      </c>
      <c r="AN1" s="84" t="str">
        <f ca="1">+Resultado!AN3</f>
        <v>x</v>
      </c>
      <c r="AO1" s="84">
        <f ca="1">+Resultado!AO3</f>
        <v>0</v>
      </c>
      <c r="AP1" s="84">
        <f ca="1">+Resultado!AP3</f>
        <v>2</v>
      </c>
      <c r="AQ1" s="84">
        <f ca="1">+Resultado!AQ3</f>
        <v>2</v>
      </c>
      <c r="AR1" s="84">
        <f ca="1">+Resultado!AR3</f>
        <v>2</v>
      </c>
      <c r="AS1" s="84">
        <f ca="1">+Resultado!AS3</f>
        <v>0</v>
      </c>
      <c r="AT1" s="84">
        <f ca="1">+Resultado!AT3</f>
        <v>1</v>
      </c>
      <c r="AU1" s="84">
        <f ca="1">+Resultado!AU3</f>
        <v>2</v>
      </c>
      <c r="AV1" s="84">
        <f ca="1">+Resultado!AV3</f>
        <v>1</v>
      </c>
      <c r="AW1" s="84">
        <f ca="1">+Resultado!AW3</f>
        <v>1</v>
      </c>
      <c r="AX1" s="84">
        <f ca="1">+Resultado!AX3</f>
        <v>1</v>
      </c>
      <c r="AY1" s="84">
        <f ca="1">+Resultado!AY3</f>
        <v>2</v>
      </c>
      <c r="AZ1" s="84">
        <f ca="1">+Resultado!AZ3</f>
        <v>2</v>
      </c>
      <c r="BA1" s="84">
        <f ca="1">+Resultado!BA3</f>
        <v>3</v>
      </c>
      <c r="BB1" s="84">
        <f ca="1">+Resultado!BB3</f>
        <v>0</v>
      </c>
      <c r="BC1" s="84">
        <f ca="1">+Resultado!BC3</f>
        <v>1</v>
      </c>
      <c r="BD1" s="84">
        <f ca="1">+Resultado!BD3</f>
        <v>2</v>
      </c>
      <c r="BE1" s="84">
        <f ca="1">+Resultado!BE3</f>
        <v>2</v>
      </c>
      <c r="BF1" s="84" t="str">
        <f ca="1">+Resultado!BF3</f>
        <v>x</v>
      </c>
      <c r="BG1" s="84">
        <f ca="1">+Resultado!BG3</f>
        <v>0</v>
      </c>
      <c r="BH1" s="84">
        <f ca="1">+Resultado!BH3</f>
        <v>2</v>
      </c>
      <c r="BI1" s="84">
        <f ca="1">+Resultado!BI3</f>
        <v>2</v>
      </c>
      <c r="BJ1" s="84">
        <f ca="1">+Resultado!BJ3</f>
        <v>0</v>
      </c>
      <c r="BK1" s="84">
        <f ca="1">+Resultado!BK3</f>
        <v>2</v>
      </c>
      <c r="BL1" s="84">
        <f ca="1">+Resultado!BL3</f>
        <v>2</v>
      </c>
      <c r="BM1" s="84">
        <f ca="1">+Resultado!BM3</f>
        <v>1</v>
      </c>
      <c r="BN1" s="84">
        <f ca="1">+Resultado!BN3</f>
        <v>2</v>
      </c>
      <c r="BO1" s="84">
        <f ca="1">+Resultado!BO3</f>
        <v>2</v>
      </c>
      <c r="BP1" s="84">
        <f ca="1">+Resultado!BP3</f>
        <v>2</v>
      </c>
      <c r="BQ1" s="84">
        <f ca="1">+Resultado!BQ3</f>
        <v>1</v>
      </c>
      <c r="BR1" s="84">
        <f ca="1">+Resultado!BR3</f>
        <v>1</v>
      </c>
      <c r="BS1" s="84">
        <f ca="1">+Resultado!BS3</f>
        <v>2</v>
      </c>
      <c r="BT1" s="84">
        <f ca="1">+Resultado!BT3</f>
        <v>2</v>
      </c>
      <c r="BU1" s="84" t="str">
        <f ca="1">+Resultado!BU3</f>
        <v>x</v>
      </c>
      <c r="BV1" s="84">
        <f ca="1">+Resultado!BV3</f>
        <v>1</v>
      </c>
      <c r="BW1" s="84">
        <f ca="1">+Resultado!BW3</f>
        <v>1</v>
      </c>
      <c r="BX1" s="84" t="str">
        <f ca="1">+Resultado!BX3</f>
        <v>x</v>
      </c>
      <c r="BY1" s="84" t="str">
        <f ca="1">+Resultado!BY3</f>
        <v>Argentina</v>
      </c>
      <c r="BZ1" s="84" t="str">
        <f ca="1">+Resultado!BZ3</f>
        <v>Ecuador</v>
      </c>
      <c r="CA1" s="84" t="str">
        <f ca="1">+Resultado!CA3</f>
        <v>Uruguay</v>
      </c>
      <c r="CB1" s="84" t="str">
        <f ca="1">+Resultado!CB3</f>
        <v>Brasil</v>
      </c>
      <c r="CC1" s="84" t="str">
        <f ca="1">+Resultado!CC3</f>
        <v>Argentina</v>
      </c>
      <c r="CD1" s="84" t="str">
        <f ca="1">+Resultado!CD3</f>
        <v>Venezuela</v>
      </c>
      <c r="CE1" s="84" t="str">
        <f ca="1">+Resultado!CE3</f>
        <v>Ecuador</v>
      </c>
      <c r="CF1" s="84" t="str">
        <f ca="1">+Resultado!CF3</f>
        <v>Chile</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Ecuador</v>
      </c>
      <c r="CM1" s="84" t="str">
        <f ca="1">+Resultado!CM3</f>
        <v>Uruguay</v>
      </c>
      <c r="CN1" s="84" t="str">
        <f ca="1">+Resultado!CN3</f>
        <v>Brasil</v>
      </c>
      <c r="CO1" s="84" t="str">
        <f ca="1">+Resultado!CO3</f>
        <v>Argentina</v>
      </c>
      <c r="CP1" s="84" t="str">
        <f ca="1">+Resultado!CP3</f>
        <v>Uruguay</v>
      </c>
      <c r="CQ1" s="84" t="str">
        <f ca="1">+Resultado!CQ3</f>
        <v>Argentina</v>
      </c>
      <c r="CR1" s="84">
        <f ca="1">+Resultado!CR3</f>
        <v>2</v>
      </c>
      <c r="CS1" s="84">
        <f ca="1">+Resultado!CS3</f>
        <v>0</v>
      </c>
      <c r="CT1" s="84">
        <f ca="1">+Resultado!CT3</f>
        <v>1</v>
      </c>
      <c r="CU1" s="84">
        <f ca="1">+Resultado!CU3</f>
        <v>1</v>
      </c>
      <c r="CV1" s="84">
        <f ca="1">+Resultado!CV3</f>
        <v>1</v>
      </c>
      <c r="CW1" s="84" t="str">
        <f ca="1">+Resultado!CW3</f>
        <v>x</v>
      </c>
      <c r="CX1" s="84">
        <f ca="1">+Resultado!CX3</f>
        <v>2</v>
      </c>
      <c r="CY1" s="84">
        <f ca="1">+Resultado!CY3</f>
        <v>1</v>
      </c>
      <c r="CZ1" s="84">
        <f ca="1">+Resultado!CZ3</f>
        <v>1</v>
      </c>
      <c r="DA1" s="84">
        <f ca="1">+Resultado!DA3</f>
        <v>1</v>
      </c>
      <c r="DB1" s="84">
        <f ca="1">+Resultado!DB3</f>
        <v>0</v>
      </c>
      <c r="DC1" s="84">
        <f ca="1">+Resultado!DC3</f>
        <v>1</v>
      </c>
      <c r="DD1" s="84">
        <f ca="1">+Resultado!DD3</f>
        <v>2</v>
      </c>
      <c r="DE1" s="84">
        <f ca="1">+Resultado!DE3</f>
        <v>1</v>
      </c>
      <c r="DF1" s="84">
        <f ca="1">+Resultado!DF3</f>
        <v>1</v>
      </c>
      <c r="DG1" s="84">
        <f ca="1">+Resultado!DG3</f>
        <v>2</v>
      </c>
      <c r="DH1" s="84">
        <f ca="1">+Resultado!DH3</f>
        <v>2</v>
      </c>
      <c r="DI1" s="84" t="str">
        <f ca="1">+Resultado!DI3</f>
        <v>x</v>
      </c>
      <c r="DJ1" s="84">
        <f ca="1">+Resultado!DJ3</f>
        <v>0</v>
      </c>
      <c r="DK1" s="84">
        <f ca="1">+Resultado!DK3</f>
        <v>2</v>
      </c>
      <c r="DL1" s="84">
        <f ca="1">+Resultado!DL3</f>
        <v>2</v>
      </c>
      <c r="DM1" s="84">
        <f ca="1">+Resultado!DM3</f>
        <v>2</v>
      </c>
      <c r="DN1" s="84">
        <f ca="1">+Resultado!DN3</f>
        <v>1</v>
      </c>
      <c r="DO1" s="84">
        <f ca="1">+Resultado!DO3</f>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1</v>
      </c>
      <c r="J3" s="191">
        <f t="shared" ref="J3" ca="1" si="0">IF(OR(H3="",I3=""),"",IF(H3&gt;I3,1,IF(H3=I3,"x",2)))</f>
        <v>2</v>
      </c>
      <c r="K3" s="191">
        <f ca="1">VLOOKUP(K2,Aux!$F:$O,9,0)</f>
        <v>1</v>
      </c>
      <c r="L3" s="191">
        <f ca="1">VLOOKUP(K2,Aux!$F:$O,10,0)</f>
        <v>1</v>
      </c>
      <c r="M3" s="191" t="str">
        <f t="shared" ref="M3" ca="1" si="1">IF(OR(K3="",L3=""),"",IF(K3&gt;L3,1,IF(K3=L3,"x",2)))</f>
        <v>x</v>
      </c>
      <c r="N3" s="191">
        <f ca="1">VLOOKUP(N2,Aux!$F:$O,9,0)</f>
        <v>3</v>
      </c>
      <c r="O3" s="191">
        <f ca="1">VLOOKUP(N2,Aux!$F:$O,10,0)</f>
        <v>1</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0</v>
      </c>
      <c r="V3" s="191">
        <f t="shared" ref="V3" ca="1" si="4">IF(OR(T3="",U3=""),"",IF(T3&gt;U3,1,IF(T3=U3,"x",2)))</f>
        <v>1</v>
      </c>
      <c r="W3" s="191">
        <f ca="1">VLOOKUP(W2,Aux!$F:$O,9,0)</f>
        <v>1</v>
      </c>
      <c r="X3" s="191">
        <f ca="1">VLOOKUP(W2,Aux!$F:$O,10,0)</f>
        <v>0</v>
      </c>
      <c r="Y3" s="191">
        <f t="shared" ref="Y3" ca="1" si="5">IF(OR(W3="",X3=""),"",IF(W3&gt;X3,1,IF(W3=X3,"x",2)))</f>
        <v>1</v>
      </c>
      <c r="Z3" s="191">
        <f ca="1">VLOOKUP(Z2,Aux!$F:$O,9,0)</f>
        <v>3</v>
      </c>
      <c r="AA3" s="191">
        <f ca="1">VLOOKUP(Z2,Aux!$F:$O,10,0)</f>
        <v>0</v>
      </c>
      <c r="AB3" s="191">
        <f t="shared" ref="AB3" ca="1" si="6">IF(OR(Z3="",AA3=""),"",IF(Z3&gt;AA3,1,IF(Z3=AA3,"x",2)))</f>
        <v>1</v>
      </c>
      <c r="AC3" s="191">
        <f ca="1">VLOOKUP(AC2,Aux!$F:$O,9,0)</f>
        <v>1</v>
      </c>
      <c r="AD3" s="191">
        <f ca="1">VLOOKUP(AC2,Aux!$F:$O,10,0)</f>
        <v>0</v>
      </c>
      <c r="AE3" s="191">
        <f t="shared" ref="AE3" ca="1" si="7">IF(OR(AC3="",AD3=""),"",IF(AC3&gt;AD3,1,IF(AC3=AD3,"x",2)))</f>
        <v>1</v>
      </c>
      <c r="AF3" s="191">
        <f ca="1">VLOOKUP(AF2,Aux!$F:$O,9,0)</f>
        <v>1</v>
      </c>
      <c r="AG3" s="191">
        <f ca="1">VLOOKUP(AF2,Aux!$F:$O,10,0)</f>
        <v>2</v>
      </c>
      <c r="AH3" s="191">
        <f t="shared" ref="AH3" ca="1" si="8">IF(OR(AF3="",AG3=""),"",IF(AF3&gt;AG3,1,IF(AF3=AG3,"x",2)))</f>
        <v>2</v>
      </c>
      <c r="AI3" s="191">
        <f ca="1">VLOOKUP(AI2,Aux!$F:$O,9,0)</f>
        <v>2</v>
      </c>
      <c r="AJ3" s="191">
        <f ca="1">VLOOKUP(AI2,Aux!$F:$O,10,0)</f>
        <v>0</v>
      </c>
      <c r="AK3" s="191">
        <f t="shared" ref="AK3" ca="1" si="9">IF(OR(AI3="",AJ3=""),"",IF(AI3&gt;AJ3,1,IF(AI3=AJ3,"x",2)))</f>
        <v>1</v>
      </c>
      <c r="AL3" s="191">
        <f ca="1">VLOOKUP(AL2,Aux!$F:$O,9,0)</f>
        <v>1</v>
      </c>
      <c r="AM3" s="191">
        <f ca="1">VLOOKUP(AL2,Aux!$F:$O,10,0)</f>
        <v>1</v>
      </c>
      <c r="AN3" s="191" t="str">
        <f t="shared" ref="AN3" ca="1" si="10">IF(OR(AL3="",AM3=""),"",IF(AL3&gt;AM3,1,IF(AL3=AM3,"x",2)))</f>
        <v>x</v>
      </c>
      <c r="AO3" s="191">
        <f ca="1">VLOOKUP(AO2,Aux!$F:$O,9,0)</f>
        <v>0</v>
      </c>
      <c r="AP3" s="191">
        <f ca="1">VLOOKUP(AO2,Aux!$F:$O,10,0)</f>
        <v>2</v>
      </c>
      <c r="AQ3" s="191">
        <f t="shared" ref="AQ3" ca="1" si="11">IF(OR(AO3="",AP3=""),"",IF(AO3&gt;AP3,1,IF(AO3=AP3,"x",2)))</f>
        <v>2</v>
      </c>
      <c r="AR3" s="191">
        <f ca="1">VLOOKUP(AR2,Aux!$F:$O,9,0)</f>
        <v>2</v>
      </c>
      <c r="AS3" s="191">
        <f ca="1">VLOOKUP(AR2,Aux!$F:$O,10,0)</f>
        <v>0</v>
      </c>
      <c r="AT3" s="191">
        <f t="shared" ref="AT3" ca="1" si="12">IF(OR(AR3="",AS3=""),"",IF(AR3&gt;AS3,1,IF(AR3=AS3,"x",2)))</f>
        <v>1</v>
      </c>
      <c r="AU3" s="191">
        <f ca="1">VLOOKUP(AU2,Aux!$F:$O,9,0)</f>
        <v>2</v>
      </c>
      <c r="AV3" s="191">
        <f ca="1">VLOOKUP(AU2,Aux!$F:$O,10,0)</f>
        <v>1</v>
      </c>
      <c r="AW3" s="191">
        <f t="shared" ref="AW3" ca="1" si="13">IF(OR(AU3="",AV3=""),"",IF(AU3&gt;AV3,1,IF(AU3=AV3,"x",2)))</f>
        <v>1</v>
      </c>
      <c r="AX3" s="191">
        <f ca="1">VLOOKUP(AX2,Aux!$F:$O,9,0)</f>
        <v>1</v>
      </c>
      <c r="AY3" s="191">
        <f ca="1">VLOOKUP(AX2,Aux!$F:$O,10,0)</f>
        <v>2</v>
      </c>
      <c r="AZ3" s="191">
        <f t="shared" ref="AZ3" ca="1" si="14">IF(OR(AX3="",AY3=""),"",IF(AX3&gt;AY3,1,IF(AX3=AY3,"x",2)))</f>
        <v>2</v>
      </c>
      <c r="BA3" s="191">
        <f ca="1">VLOOKUP(BA2,Aux!$F:$O,9,0)</f>
        <v>3</v>
      </c>
      <c r="BB3" s="191">
        <f ca="1">VLOOKUP(BA2,Aux!$F:$O,10,0)</f>
        <v>0</v>
      </c>
      <c r="BC3" s="191">
        <f t="shared" ref="BC3" ca="1" si="15">IF(OR(BA3="",BB3=""),"",IF(BA3&gt;BB3,1,IF(BA3=BB3,"x",2)))</f>
        <v>1</v>
      </c>
      <c r="BD3" s="191">
        <f ca="1">VLOOKUP(BD2,Aux!$F:$O,9,0)</f>
        <v>2</v>
      </c>
      <c r="BE3" s="191">
        <f ca="1">VLOOKUP(BD2,Aux!$F:$O,10,0)</f>
        <v>2</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0</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2</v>
      </c>
      <c r="BQ3" s="191">
        <f ca="1">VLOOKUP(BP2,Aux!$F:$O,10,0)</f>
        <v>1</v>
      </c>
      <c r="BR3" s="191">
        <f t="shared" ref="BR3" ca="1" si="20">IF(OR(BP3="",BQ3=""),"",IF(BP3&gt;BQ3,1,IF(BP3=BQ3,"x",2)))</f>
        <v>1</v>
      </c>
      <c r="BS3" s="191">
        <f ca="1">VLOOKUP(BS2,Aux!$F:$O,9,0)</f>
        <v>2</v>
      </c>
      <c r="BT3" s="191">
        <f ca="1">VLOOKUP(BS2,Aux!$F:$O,10,0)</f>
        <v>2</v>
      </c>
      <c r="BU3" s="191" t="str">
        <f t="shared" ref="BU3" ca="1" si="21">IF(OR(BS3="",BT3=""),"",IF(BS3&gt;BT3,1,IF(BS3=BT3,"x",2)))</f>
        <v>x</v>
      </c>
      <c r="BV3" s="191">
        <f ca="1">VLOOKUP(BV2,Aux!$F:$O,9,0)</f>
        <v>1</v>
      </c>
      <c r="BW3" s="191">
        <f ca="1">VLOOKUP(BV2,Aux!$F:$O,10,0)</f>
        <v>1</v>
      </c>
      <c r="BX3" s="191" t="str">
        <f t="shared" ref="BX3" ca="1" si="22">IF(OR(BV3="",BW3=""),"",IF(BV3&gt;BW3,1,IF(BV3=BW3,"x",2)))</f>
        <v>x</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Venezuela</v>
      </c>
      <c r="CE3" s="191" t="str">
        <f ca="1">IF(CB3="","",Cuartos!H12)</f>
        <v>Ecuador</v>
      </c>
      <c r="CF3" s="191" t="str">
        <f ca="1">IF(CB3="","",Cuartos!N12)</f>
        <v>Chile</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Ecuador</v>
      </c>
      <c r="CM3" s="191" t="str">
        <f ca="1">Semis!H12</f>
        <v>Uruguay</v>
      </c>
      <c r="CN3" s="191" t="str">
        <f ca="1">Semis!N12</f>
        <v>Brasil</v>
      </c>
      <c r="CO3" s="191" t="str">
        <f ca="1">Final!H15</f>
        <v>Argentina</v>
      </c>
      <c r="CP3" s="191" t="str">
        <f ca="1">Final!N15</f>
        <v>Uruguay</v>
      </c>
      <c r="CQ3" s="191" t="str">
        <f ca="1">Final!H22</f>
        <v>Argentina</v>
      </c>
      <c r="CR3" s="191">
        <f ca="1">VLOOKUP(CR2,Aux!$F:$O,9,0)</f>
        <v>2</v>
      </c>
      <c r="CS3" s="191">
        <f ca="1">VLOOKUP(CR2,Aux!$F:$O,10,0)</f>
        <v>0</v>
      </c>
      <c r="CT3" s="191">
        <f t="shared" ref="CT3" ca="1" si="23">IF(OR(CR3="",CS3=""),"",IF(CR3&gt;CS3,1,IF(CR3=CS3,"x",2)))</f>
        <v>1</v>
      </c>
      <c r="CU3" s="191">
        <f ca="1">VLOOKUP(CU2,Aux!$F:$O,9,0)</f>
        <v>1</v>
      </c>
      <c r="CV3" s="191">
        <f ca="1">VLOOKUP(CU2,Aux!$F:$O,10,0)</f>
        <v>1</v>
      </c>
      <c r="CW3" s="191" t="str">
        <f t="shared" ref="CW3" ca="1" si="24">IF(OR(CU3="",CV3=""),"",IF(CU3&gt;CV3,1,IF(CU3=CV3,"x",2)))</f>
        <v>x</v>
      </c>
      <c r="CX3" s="191">
        <f ca="1">VLOOKUP(CX2,Aux!$F:$O,9,0)</f>
        <v>2</v>
      </c>
      <c r="CY3" s="191">
        <f ca="1">VLOOKUP(CX2,Aux!$F:$O,10,0)</f>
        <v>1</v>
      </c>
      <c r="CZ3" s="191">
        <f t="shared" ref="CZ3" ca="1" si="25">IF(OR(CX3="",CY3=""),"",IF(CX3&gt;CY3,1,IF(CX3=CY3,"x",2)))</f>
        <v>1</v>
      </c>
      <c r="DA3" s="191">
        <f ca="1">VLOOKUP(DA2,Aux!$F:$O,9,0)</f>
        <v>1</v>
      </c>
      <c r="DB3" s="191">
        <f ca="1">VLOOKUP(DA2,Aux!$F:$O,10,0)</f>
        <v>0</v>
      </c>
      <c r="DC3" s="191">
        <f t="shared" ref="DC3" ca="1" si="26">IF(OR(DA3="",DB3=""),"",IF(DA3&gt;DB3,1,IF(DA3=DB3,"x",2)))</f>
        <v>1</v>
      </c>
      <c r="DD3" s="191">
        <f ca="1">VLOOKUP(DD2,Aux!$F:$O,9,0)</f>
        <v>2</v>
      </c>
      <c r="DE3" s="191">
        <f ca="1">VLOOKUP(DD2,Aux!$F:$O,10,0)</f>
        <v>1</v>
      </c>
      <c r="DF3" s="191">
        <f t="shared" ref="DF3" ca="1" si="27">IF(OR(DD3="",DE3=""),"",IF(DD3&gt;DE3,1,IF(DD3=DE3,"x",2)))</f>
        <v>1</v>
      </c>
      <c r="DG3" s="191">
        <f ca="1">VLOOKUP(DG2,Aux!$F:$O,9,0)</f>
        <v>2</v>
      </c>
      <c r="DH3" s="191">
        <f ca="1">VLOOKUP(DG2,Aux!$F:$O,10,0)</f>
        <v>2</v>
      </c>
      <c r="DI3" s="191" t="str">
        <f t="shared" ref="DI3" ca="1" si="28">IF(OR(DG3="",DH3=""),"",IF(DG3&gt;DH3,1,IF(DG3=DH3,"x",2)))</f>
        <v>x</v>
      </c>
      <c r="DJ3" s="191">
        <f ca="1">VLOOKUP(DJ2,Aux!$F:$O,9,0)</f>
        <v>0</v>
      </c>
      <c r="DK3" s="191">
        <f ca="1">VLOOKUP(DJ2,Aux!$F:$O,10,0)</f>
        <v>2</v>
      </c>
      <c r="DL3" s="191">
        <f t="shared" ref="DL3" ca="1" si="29">IF(OR(DJ3="",DK3=""),"",IF(DJ3&gt;DK3,1,IF(DJ3=DK3,"x",2)))</f>
        <v>2</v>
      </c>
      <c r="DM3" s="191">
        <f ca="1">VLOOKUP(DM2,Aux!$F:$O,9,0)</f>
        <v>2</v>
      </c>
      <c r="DN3" s="191">
        <f ca="1">VLOOKUP(DM2,Aux!$F:$O,10,0)</f>
        <v>1</v>
      </c>
      <c r="DO3" s="191">
        <f t="shared" ref="DO3" ca="1" si="30">IF(OR(DM3="",DN3=""),"",IF(DM3&gt;DN3,1,IF(DM3=DN3,"x",2)))</f>
        <v>1</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hyperlink ref="Q3" r:id="rId2"/>
  </hyperlinks>
  <pageMargins left="0.7" right="0.7" top="0.75" bottom="0.75" header="0.3" footer="0.3"/>
  <pageSetup paperSize="9"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f ca="1">+IF(G8="","",IF(G8&gt;I8,1,IF(G8=I8,"X",2)))</f>
        <v>2</v>
      </c>
      <c r="I8" s="223">
        <f ca="1">VLOOKUP(G1,Aux!$F:$O,10,0)</f>
        <v>1</v>
      </c>
      <c r="J8" s="221">
        <f ca="1">VLOOKUP(J1,Aux!$F:$O,9,0)</f>
        <v>1</v>
      </c>
      <c r="K8" s="222" t="str">
        <f ca="1">+IF(J8="","",IF(J8&gt;L8,1,IF(J8=L8,"X",2)))</f>
        <v>X</v>
      </c>
      <c r="L8" s="223">
        <f ca="1">VLOOKUP(J1,Aux!$F:$O,10,0)</f>
        <v>1</v>
      </c>
      <c r="M8" s="221">
        <f ca="1">VLOOKUP(M1,Aux!$F:$O,9,0)</f>
        <v>3</v>
      </c>
      <c r="N8" s="222">
        <f ca="1">+IF(M8="","",IF(M8&gt;O8,1,IF(M8=O8,"X",2)))</f>
        <v>1</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formula1>$AD$1:$AD$5</formula1>
    </dataValidation>
  </dataValidations>
  <hyperlinks>
    <hyperlink ref="Q33" r:id="rId1" display="Aprendiz de Excel"/>
    <hyperlink ref="Q35" r:id="rId2" display="Aprendiz de Excel"/>
    <hyperlink ref="Q35:Q36" r:id="rId3" display="Vídeo YouTube"/>
  </hyperlinks>
  <pageMargins left="0.7" right="0.7" top="0.75" bottom="0.75" header="0.3" footer="0.3"/>
  <pageSetup paperSize="9" orientation="portrait"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Data</vt:lpstr>
      <vt:lpstr>TotalApuestas</vt:lpstr>
      <vt:lpstr>Resultado</vt:lpstr>
      <vt:lpstr>ClasificaciónPorra</vt:lpstr>
      <vt:lpstr>Seguimiento</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Fernando</cp:lastModifiedBy>
  <dcterms:created xsi:type="dcterms:W3CDTF">2024-01-15T16:01:21Z</dcterms:created>
  <dcterms:modified xsi:type="dcterms:W3CDTF">2024-06-20T22:31:45Z</dcterms:modified>
</cp:coreProperties>
</file>