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Participantes\"/>
    </mc:Choice>
  </mc:AlternateContent>
  <xr:revisionPtr revIDLastSave="0" documentId="13_ncr:1_{C903B550-23A5-4B6A-AC9C-809F53A23CBE}" xr6:coauthVersionLast="47" xr6:coauthVersionMax="47" xr10:uidLastSave="{00000000-0000-0000-0000-000000000000}"/>
  <bookViews>
    <workbookView xWindow="-120" yWindow="-120" windowWidth="29040" windowHeight="1572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9" i="1"/>
  <c r="N26" i="1"/>
  <c r="N30" i="1"/>
  <c r="O30" i="1"/>
  <c r="O28" i="1"/>
  <c r="O27" i="1"/>
  <c r="O32" i="1"/>
  <c r="O31" i="1"/>
  <c r="N32" i="1"/>
  <c r="O33" i="1"/>
  <c r="N28" i="1"/>
  <c r="N27" i="1"/>
  <c r="O29" i="1"/>
  <c r="N31" i="1"/>
  <c r="O26" i="1"/>
  <c r="N33"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11" i="1"/>
  <c r="N23" i="1"/>
  <c r="N9" i="1"/>
  <c r="N3" i="1"/>
  <c r="O18" i="1"/>
  <c r="O13" i="1"/>
  <c r="O25" i="1"/>
  <c r="O4" i="1"/>
  <c r="O15" i="1"/>
  <c r="O24" i="1"/>
  <c r="O19" i="1"/>
  <c r="O7" i="1"/>
  <c r="O9" i="1"/>
  <c r="N20" i="1"/>
  <c r="O5" i="1"/>
  <c r="O8" i="1"/>
  <c r="N19" i="1"/>
  <c r="O17" i="1"/>
  <c r="N8" i="1"/>
  <c r="N24" i="1"/>
  <c r="N14" i="1"/>
  <c r="O12" i="1"/>
  <c r="N7" i="1"/>
  <c r="O3" i="1"/>
  <c r="N13" i="1"/>
  <c r="N22" i="1"/>
  <c r="O20" i="1"/>
  <c r="O6" i="1"/>
  <c r="N18" i="1"/>
  <c r="N4" i="1"/>
  <c r="N16" i="1"/>
  <c r="O23" i="1"/>
  <c r="N5" i="1"/>
  <c r="N12" i="1"/>
  <c r="N21" i="1"/>
  <c r="O22" i="1"/>
  <c r="O14" i="1"/>
  <c r="O16" i="1"/>
  <c r="N25" i="1"/>
  <c r="N17" i="1"/>
  <c r="N10" i="1"/>
  <c r="N15" i="1"/>
  <c r="O21" i="1"/>
  <c r="O10" i="1"/>
  <c r="N2" i="1"/>
  <c r="N6" i="1"/>
  <c r="O2" i="1"/>
  <c r="O11"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X7" i="1" l="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BI14" i="38" l="1"/>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P9" i="46" l="1"/>
  <c r="V9" i="46" s="1"/>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N15" i="33" a="1"/>
  <c r="N18" i="33" a="1"/>
  <c r="BZ3" i="38" a="1"/>
  <c r="CA3" i="38" a="1"/>
  <c r="H12" i="33" a="1"/>
  <c r="N9" i="33" a="1"/>
  <c r="H18" i="33" a="1"/>
  <c r="H15" i="33" a="1"/>
  <c r="T9" i="46" l="1"/>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Y9" i="46"/>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N12" i="33" a="1"/>
  <c r="H9" i="33"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T10" i="38"/>
  <c r="CT11" i="38"/>
  <c r="CT9" i="38"/>
  <c r="CT13" i="38"/>
  <c r="CT12" i="38"/>
  <c r="CT14" i="38"/>
  <c r="CT7" i="38"/>
  <c r="CT8" i="38"/>
  <c r="CW3" i="38"/>
  <c r="CW8" i="38" s="1"/>
  <c r="CV14" i="38"/>
  <c r="CV9" i="38"/>
  <c r="CV7" i="38"/>
  <c r="CV13" i="38"/>
  <c r="CV8" i="38"/>
  <c r="CV10" i="38"/>
  <c r="CV11" i="38"/>
  <c r="CV12" i="38"/>
  <c r="CW12" i="38"/>
  <c r="CW7" i="38"/>
  <c r="CW13" i="38"/>
  <c r="CW10" i="38"/>
  <c r="CW11" i="38"/>
  <c r="CW9" i="38"/>
  <c r="DC3" i="38"/>
  <c r="DC9" i="38" s="1"/>
  <c r="DB10" i="38"/>
  <c r="DB14" i="38"/>
  <c r="DB9" i="38"/>
  <c r="DB13" i="38"/>
  <c r="DB7" i="38"/>
  <c r="DB8" i="38"/>
  <c r="DB11" i="38"/>
  <c r="DB12" i="38"/>
  <c r="CV1" i="36"/>
  <c r="DB1" i="36"/>
  <c r="CS1" i="36"/>
  <c r="Y11" i="4"/>
  <c r="Y15" i="4"/>
  <c r="Y13" i="4"/>
  <c r="CW1" i="36" l="1"/>
  <c r="DC11" i="38"/>
  <c r="X9" i="39" s="1"/>
  <c r="DC10" i="38"/>
  <c r="X8" i="39" s="1"/>
  <c r="DC13" i="38"/>
  <c r="DC7" i="38"/>
  <c r="X5" i="39" s="1"/>
  <c r="DC1" i="36"/>
  <c r="DC14" i="38"/>
  <c r="DC12" i="38"/>
  <c r="X10" i="39" s="1"/>
  <c r="CW14" i="38"/>
  <c r="X12" i="39" s="1"/>
  <c r="X11" i="39"/>
  <c r="X6" i="39"/>
  <c r="X7" i="39"/>
  <c r="DC8" i="38"/>
  <c r="S15" i="33"/>
  <c r="N12" i="34" s="1"/>
  <c r="S12" i="33" l="1"/>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AA12" i="39" s="1"/>
  <c r="AB12" i="39" s="1"/>
  <c r="CP14" i="38"/>
  <c r="CO9" i="38"/>
  <c r="Z7" i="39" s="1"/>
  <c r="CP7" i="38"/>
  <c r="CP11" i="38"/>
  <c r="CO7" i="38"/>
  <c r="CO8" i="38"/>
  <c r="CO12" i="38"/>
  <c r="CP8" i="38"/>
  <c r="Z10" i="39" l="1"/>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c r="L18" i="39"/>
  <c r="H18" i="39"/>
  <c r="M18" i="39"/>
  <c r="P18" i="39" s="1"/>
  <c r="K18" i="39"/>
  <c r="F18" i="39"/>
  <c r="N18" i="39"/>
  <c r="J18" i="39"/>
  <c r="G18" i="39"/>
  <c r="I18" i="39"/>
  <c r="E18" i="39"/>
  <c r="E11" i="39"/>
  <c r="K11" i="39"/>
  <c r="M11" i="39"/>
  <c r="P11" i="39" s="1"/>
  <c r="L11" i="39"/>
  <c r="I11" i="39"/>
  <c r="G11" i="39"/>
  <c r="N11" i="39"/>
  <c r="J11" i="39"/>
  <c r="C16" i="40"/>
  <c r="F11" i="39"/>
  <c r="H11" i="39"/>
  <c r="T12" i="40" l="1"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16" i="40" a="1"/>
  <c r="O16" i="40" s="1"/>
  <c r="M16" i="40"/>
  <c r="F16" i="40" a="1"/>
  <c r="F16" i="40" s="1"/>
  <c r="D16" i="40"/>
  <c r="L16" i="40" a="1"/>
  <c r="L16" i="40" s="1"/>
  <c r="J16" i="40"/>
  <c r="I16" i="40" a="1"/>
  <c r="I16" i="40" s="1"/>
  <c r="G16" i="40"/>
  <c r="O23" i="40" a="1"/>
  <c r="O23" i="40" s="1"/>
  <c r="M23" i="40"/>
  <c r="N23" i="40" s="1"/>
  <c r="G23" i="40"/>
  <c r="H23" i="40" s="1"/>
  <c r="L23" i="40" a="1"/>
  <c r="L23" i="40" s="1"/>
  <c r="F23" i="40" a="1"/>
  <c r="F23" i="40" s="1"/>
  <c r="J23" i="40"/>
  <c r="K23" i="40" s="1"/>
  <c r="I23" i="40" a="1"/>
  <c r="I23" i="40" s="1"/>
  <c r="D23" i="40"/>
  <c r="E23" i="40" s="1"/>
  <c r="G17" i="40" l="1"/>
  <c r="J17" i="40"/>
  <c r="O17" i="40" a="1"/>
  <c r="O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H17" i="40"/>
  <c r="K16" i="40"/>
  <c r="E16" i="40"/>
  <c r="E17" i="40"/>
  <c r="H16" i="40"/>
  <c r="N17" i="40"/>
  <c r="N16" i="40"/>
  <c r="E15" i="40" l="1"/>
  <c r="H15" i="40"/>
  <c r="E10" i="40"/>
  <c r="K10" i="40"/>
  <c r="K11" i="40"/>
  <c r="N10" i="40"/>
  <c r="N14" i="40"/>
  <c r="K12" i="40"/>
  <c r="N12" i="40"/>
  <c r="K14" i="40"/>
  <c r="N13" i="40"/>
  <c r="E11" i="40"/>
  <c r="E14" i="40"/>
  <c r="N11" i="40"/>
  <c r="H12" i="40"/>
  <c r="K13" i="40"/>
  <c r="H13" i="4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<sst xmlns="http://schemas.openxmlformats.org/spreadsheetml/2006/main" count="667" uniqueCount="206">
  <si>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</si>
  <si>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</si>
  <si>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</si>
  <si>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</si>
  <si>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</si>
  <si>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</si>
  <si>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</si>
  <si>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</si>
  <si>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</si>
  <si>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</si>
  <si>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</si>
  <si>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</si>
  <si>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</si>
  <si>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</si>
  <si>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</si>
  <si>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</si>
  <si>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</si>
  <si>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</si>
  <si>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</si>
  <si>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</si>
  <si>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</si>
  <si>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</si>
  <si>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</si>
  <si>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</si>
  <si>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</si>
  <si>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</si>
  <si>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</si>
  <si>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</si>
  <si>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</si>
  <si>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</si>
  <si>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</si>
  <si>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</si>
  <si>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</si>
  <si>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</si>
  <si>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</si>
  <si>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</si>
  <si>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</si>
  <si>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</si>
  <si>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</si>
  <si>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</si>
  <si>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</si>
  <si>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</si>
  <si>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</si>
  <si>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</si>
  <si>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</si>
  <si>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</si>
  <si>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</si>
  <si>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</si>
  <si>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</si>
  <si>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</si>
  <si>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</si>
  <si>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</si>
  <si>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</si>
  <si>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</si>
  <si>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</si>
  <si>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</si>
  <si>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</si>
  <si>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</si>
  <si>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</si>
  <si>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</si>
  <si>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</si>
  <si>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</si>
  <si>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</si>
  <si>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</si>
  <si>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</si>
  <si>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</si>
  <si>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</si>
  <si>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</si>
  <si>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</si>
  <si>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</si>
  <si>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</si>
  <si>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</si>
  <si>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</si>
  <si>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</si>
  <si>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</si>
  <si>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</si>
  <si>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</si>
  <si>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</si>
  <si>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</si>
  <si>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</si>
  <si>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</si>
  <si>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</si>
  <si>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</si>
  <si>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</si>
  <si>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</si>
  <si>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</si>
  <si>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</si>
  <si>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</si>
  <si>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</si>
  <si>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</si>
  <si>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</si>
  <si>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</si>
  <si>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</si>
  <si>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</si>
  <si>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</si>
  <si>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</si>
  <si>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</si>
  <si>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</si>
  <si>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</si>
  <si>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</si>
  <si>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</si>
  <si>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</si>
  <si>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</si>
  <si>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</si>
  <si>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</si>
  <si>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</si>
  <si>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</si>
  <si>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</si>
  <si>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</si>
  <si>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</si>
  <si>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</si>
  <si>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</si>
  <si>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</si>
  <si>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</si>
  <si>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</si>
  <si>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</si>
  <si>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</si>
  <si>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</si>
  <si>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</si>
  <si>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</si>
  <si>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</si>
  <si>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</si>
  <si>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</si>
  <si>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</si>
  <si>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</si>
  <si>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</si>
  <si>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</si>
  <si>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</si>
  <si>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</si>
  <si>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</si>
  <si>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</si>
  <si>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</si>
  <si>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</si>
  <si>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</si>
  <si>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</si>
  <si>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</si>
  <si>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</si>
  <si>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</si>
  <si>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</si>
  <si>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</si>
  <si>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</si>
  <si>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</si>
  <si>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</si>
  <si>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</si>
  <si>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</si>
  <si>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</si>
  <si>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</si>
  <si>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</si>
  <si>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</si>
  <si>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</si>
  <si>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</si>
  <si>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</si>
  <si>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</si>
  <si>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</si>
  <si>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</si>
  <si>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</si>
  <si>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</si>
  <si>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</si>
  <si>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</si>
  <si>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</si>
  <si>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</si>
  <si>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</si>
  <si>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</si>
  <si>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</si>
  <si>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</si>
  <si>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</si>
  <si>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</si>
  <si>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</si>
  <si>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</si>
  <si>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</si>
  <si>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</si>
  <si>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</si>
  <si>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</si>
  <si>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</si>
  <si>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</si>
  <si>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</si>
  <si>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</si>
  <si>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</si>
  <si>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</si>
  <si>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</si>
  <si>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</si>
  <si>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</si>
  <si>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</si>
  <si>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</si>
  <si>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</si>
  <si>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</si>
  <si>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</si>
  <si>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</si>
  <si>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</si>
  <si>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</si>
  <si>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</si>
  <si>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</si>
  <si>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</si>
  <si>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</si>
  <si>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</si>
  <si>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</si>
  <si>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</si>
  <si>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</si>
  <si>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</si>
  <si>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</si>
  <si>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Leiner</t>
  </si>
  <si>
    <t>Leinerzavar4@hotmail.com</t>
  </si>
  <si>
    <t>Julian Alvarez</t>
  </si>
  <si>
    <t>dibu</t>
  </si>
  <si>
    <t>messi</t>
  </si>
  <si>
    <t>Lautaro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</si>
</sst>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1">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xf numFmtId="0" fontId="4" fillId="3" borderId="32" xfId="1" applyFill="1" applyBorder="1" applyAlignment="1">
      <alignment horizontal="left" inden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36">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Leinerzavar4@hot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abSelected="1" topLeftCell="A4" zoomScaleNormal="100" workbookViewId="0">
      <selection activeCell="E23" sqref="E23"/>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205</v>
      </c>
    </row>
    <row r="24" spans="2:5" ht="15.75" thickBot="1" x14ac:dyDescent="0.3">
      <c r="B24" s="262" t="s">
        <v>196</v>
      </c>
      <c r="C24" s="109">
        <v>10</v>
      </c>
      <c r="D24" s="95">
        <f t="shared" si="0"/>
        <v>10</v>
      </c>
      <c r="E24" s="262" t="s">
        <v>204</v>
      </c>
    </row>
    <row r="25" spans="2:5" ht="15.75" thickBot="1" x14ac:dyDescent="0.3">
      <c r="B25" s="262" t="s">
        <v>197</v>
      </c>
      <c r="C25" s="109">
        <v>10</v>
      </c>
      <c r="D25" s="95">
        <f t="shared" si="0"/>
        <v>10</v>
      </c>
      <c r="E25" s="262" t="s">
        <v>204</v>
      </c>
    </row>
    <row r="26" spans="2:5" ht="15.75" thickBot="1" x14ac:dyDescent="0.3">
      <c r="B26" s="262" t="s">
        <v>198</v>
      </c>
      <c r="C26" s="109">
        <v>10</v>
      </c>
      <c r="D26" s="95">
        <f t="shared" si="0"/>
        <v>10</v>
      </c>
      <c r="E26" s="262" t="s">
        <v>202</v>
      </c>
    </row>
    <row r="27" spans="2:5" ht="15.75" thickBot="1" x14ac:dyDescent="0.3">
      <c r="B27" s="262" t="s">
        <v>199</v>
      </c>
      <c r="C27" s="109">
        <v>10</v>
      </c>
      <c r="D27" s="95">
        <f t="shared" si="0"/>
        <v>10</v>
      </c>
      <c r="E27" s="262" t="s">
        <v>203</v>
      </c>
    </row>
    <row r="32" spans="2:5" ht="15.75" thickBot="1" x14ac:dyDescent="0.3"/>
    <row r="33" spans="2:7" ht="15.75" thickBot="1" x14ac:dyDescent="0.3">
      <c r="B33" s="113" t="s">
        <v>95</v>
      </c>
      <c r="C33" s="270" t="s">
        <v>200</v>
      </c>
      <c r="D33" s="271"/>
      <c r="E33" s="271"/>
      <c r="F33" s="271"/>
      <c r="G33" s="272"/>
    </row>
    <row r="34" spans="2:7" ht="15.75" thickBot="1" x14ac:dyDescent="0.3">
      <c r="B34" s="110"/>
    </row>
    <row r="35" spans="2:7" ht="15.75" thickBot="1" x14ac:dyDescent="0.3">
      <c r="B35" s="113" t="s">
        <v>96</v>
      </c>
      <c r="C35" s="300" t="s">
        <v>201</v>
      </c>
      <c r="D35" s="271"/>
      <c r="E35" s="271"/>
      <c r="F35" s="271"/>
      <c r="G35" s="272"/>
    </row>
    <row r="36" spans="2:7" ht="15.75" thickBot="1" x14ac:dyDescent="0.3"/>
    <row r="37" spans="2:7" ht="15.75" thickBot="1" x14ac:dyDescent="0.3">
      <c r="B37" s="113" t="s">
        <v>97</v>
      </c>
      <c r="C37" s="263">
        <v>4122326689</v>
      </c>
      <c r="D37" s="264"/>
      <c r="F37" s="113" t="s">
        <v>176</v>
      </c>
      <c r="G37" s="243">
        <v>-4</v>
      </c>
    </row>
  </sheetData>
  <mergeCells count="6">
    <mergeCell ref="C37:D37"/>
    <mergeCell ref="B1:L1"/>
    <mergeCell ref="B3:G3"/>
    <mergeCell ref="G5:L5"/>
    <mergeCell ref="C33:G33"/>
    <mergeCell ref="C35:G35"/>
  </mergeCells>
  <hyperlinks>
    <hyperlink ref="C35" r:id="rId1" xr:uid="{42E747DB-8D94-49FA-B896-AD2667A7F1EB}"/>
  </hyperlinks>
  <pageMargins left="0.7" right="0.7" top="0.75" bottom="0.75" header="0.3" footer="0.3"/>
  <pageSetup paperSize="9" orientation="portrait" r:id="rId2"/>
  <ignoredErrors>
    <ignoredError sqref="D19"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G22" sqref="G22"/>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3</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3</v>
      </c>
      <c r="T9" s="160">
        <f>+VLOOKUP($P9,$AD$9:$AK$15,4,0)</f>
        <v>1</v>
      </c>
      <c r="U9" s="160">
        <f>+VLOOKUP($P9,$AD$9:$AK$15,5,0)</f>
        <v>0</v>
      </c>
      <c r="V9" s="160">
        <f>+VLOOKUP($P9,$AD$9:$AK$15,6,0)</f>
        <v>0</v>
      </c>
      <c r="W9" s="161">
        <f>+VLOOKUP($P9,$AD$9:$AK$15,7,0)</f>
        <v>2</v>
      </c>
      <c r="X9" s="161">
        <f>+VLOOKUP($P9,$AD$9:$AK$15,8,0)</f>
        <v>0</v>
      </c>
      <c r="Y9" s="161">
        <f>+W9-X9</f>
        <v>2</v>
      </c>
      <c r="Z9" s="60"/>
      <c r="AA9" s="57"/>
      <c r="AB9" s="53"/>
      <c r="AC9" s="53">
        <v>1</v>
      </c>
      <c r="AD9" s="251" t="str">
        <f>+VLOOKUP($AD$5&amp;AC9,Aux!S:T,2,0)</f>
        <v>Argentina</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0</v>
      </c>
      <c r="AM9" s="252">
        <f>+AJ9-AK9</f>
        <v>2</v>
      </c>
      <c r="AN9" s="53">
        <f>+_xlfn.RANK.EQ(AF9,$AF$9:$AF$15)+_xlfn.RANK.EQ(AM9,$AM$9:$AM$15)/10+_xlfn.RANK.EQ(AJ9,$AJ$9:$AJ$15)/100+_xlfn.RANK.EQ(AL9,$AL$9:$AL$15)/1000+ROW()/1000000</f>
        <v>1.114009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c r="I11" s="257" t="s">
        <v>41</v>
      </c>
      <c r="J11" s="258"/>
      <c r="K11" s="38" t="str">
        <f>+VLOOKUP(B11,Aux!F:S,6,0)</f>
        <v>Chile</v>
      </c>
      <c r="L11" s="169" t="e" vm="4">
        <f>IFERROR(VLOOKUP(K11,Aux!$A:$C,3,0),"")</f>
        <v>#VALUE!</v>
      </c>
      <c r="M11" s="38"/>
      <c r="N11" s="46" t="str">
        <f>+_xlfn.XLOOKUP(B11,Aux!F:F,Aux!L:L)</f>
        <v>AT&amp;T Stadium - ARLINGTON, TX</v>
      </c>
      <c r="O11"/>
      <c r="P11" s="156" t="str">
        <f>+INDEX($AD$9:$AD$16,MATCH(2,$AO$9:$AO$15,0))</f>
        <v>Perú</v>
      </c>
      <c r="Q11" s="157" t="e" vm="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Perú</v>
      </c>
      <c r="AE11" s="53">
        <f t="shared" ref="AE11:AE15" si="0">+AG11+AH11+AI11</f>
        <v>0</v>
      </c>
      <c r="AF11" s="53">
        <f t="shared" ref="AF11:AF15"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200</v>
      </c>
      <c r="AM11" s="252">
        <f>+AJ11-AK11</f>
        <v>0</v>
      </c>
      <c r="AN11" s="53">
        <f>+_xlfn.RANK.EQ(AF11,$AF$9:$AF$15)+_xlfn.RANK.EQ(AM11,$AM$9:$AM$15)/10+_xlfn.RANK.EQ(AJ11,$AJ$9:$AJ$15)/100+_xlfn.RANK.EQ(AL11,$AL$9:$AL$15)/1000+ROW()/1000000</f>
        <v>2.2210110000000003</v>
      </c>
      <c r="AO11" s="53">
        <f t="shared" ref="AO11:AO15"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c r="I13" s="257" t="s">
        <v>41</v>
      </c>
      <c r="J13" s="258"/>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Chile</v>
      </c>
      <c r="AE13" s="53">
        <f t="shared" si="0"/>
        <v>0</v>
      </c>
      <c r="AF13" s="53">
        <f t="shared" si="1"/>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200</v>
      </c>
      <c r="AM13" s="252">
        <f>+AJ13-AK13</f>
        <v>0</v>
      </c>
      <c r="AN13" s="53">
        <f>+_xlfn.RANK.EQ(AF13,$AF$9:$AF$15)+_xlfn.RANK.EQ(AM13,$AM$9:$AM$15)/10+_xlfn.RANK.EQ(AJ13,$AJ$9:$AJ$15)/100+_xlfn.RANK.EQ(AL13,$AL$9:$AL$15)/1000+ROW()/1000000</f>
        <v>2.2210130000000001</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c r="I15" s="257" t="s">
        <v>41</v>
      </c>
      <c r="J15" s="258"/>
      <c r="K15" s="38" t="str">
        <f>+VLOOKUP(B15,Aux!F:S,6,0)</f>
        <v>Argentina</v>
      </c>
      <c r="L15" s="169" t="e" vm="1">
        <f>IFERROR(VLOOKUP(K15,Aux!$A:$C,3,0),"")</f>
        <v>#VALUE!</v>
      </c>
      <c r="M15" s="38"/>
      <c r="N15" s="46" t="str">
        <f>+_xlfn.XLOOKUP(B15,Aux!F:F,Aux!L:L)</f>
        <v>MetLife Stadium - EAST RUTHERFORD, NJ</v>
      </c>
      <c r="O15"/>
      <c r="P15" s="156" t="str">
        <f>+INDEX($AD$9:$AD$16,MATCH(4,$AO$9:$AO$15,0))</f>
        <v>Canadá</v>
      </c>
      <c r="Q15" s="157" t="e" vm="2">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2</v>
      </c>
      <c r="Y15" s="161">
        <f>+W15-X15</f>
        <v>-2</v>
      </c>
      <c r="Z15" s="60"/>
      <c r="AA15" s="59"/>
      <c r="AB15" s="245"/>
      <c r="AC15" s="53">
        <v>4</v>
      </c>
      <c r="AD15" s="251" t="str">
        <f>+VLOOKUP($AD$5&amp;AC15,Aux!S:T,2,0)</f>
        <v>Canadá</v>
      </c>
      <c r="AE15" s="53">
        <f t="shared" si="0"/>
        <v>1</v>
      </c>
      <c r="AF15" s="53">
        <f t="shared" si="1"/>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2</v>
      </c>
      <c r="AL15" s="252">
        <f>+SUMIFS($AR15:$AU15,$AR$5:$AU$5,AF15)</f>
        <v>200</v>
      </c>
      <c r="AM15" s="252">
        <f>+AJ15-AK15</f>
        <v>-2</v>
      </c>
      <c r="AN15" s="53">
        <f>+_xlfn.RANK.EQ(AF15,$AF$9:$AF$15)+_xlfn.RANK.EQ(AM15,$AM$9:$AM$15)/10+_xlfn.RANK.EQ(AJ15,$AJ$9:$AJ$15)/100+_xlfn.RANK.EQ(AL15,$AL$9:$AL$15)/1000+ROW()/1000000</f>
        <v>2.4210149999999997</v>
      </c>
      <c r="AO15" s="53">
        <f t="shared" si="2"/>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c r="I9" s="257" t="s">
        <v>41</v>
      </c>
      <c r="J9" s="258"/>
      <c r="K9" s="38" t="str">
        <f>+VLOOKUP(B9,Aux!F:S,6,0)</f>
        <v>Venezuela</v>
      </c>
      <c r="L9" s="169" t="e" vm="6">
        <f>IFERROR(VLOOKUP(K9,Aux!$A:$C,3,0),"")</f>
        <v>#VALUE!</v>
      </c>
      <c r="M9" s="38"/>
      <c r="N9" s="46" t="str">
        <f>+_xlfn.XLOOKUP(B9,Aux!F:F,Aux!L:L)</f>
        <v>Levi's® Stadium - SANTA CLARA, CA</v>
      </c>
      <c r="O9"/>
      <c r="P9" s="156" t="str">
        <f>+INDEX($AD$9:$AD$16,MATCH(1,$AO$9:$AO$15,0))</f>
        <v>México</v>
      </c>
      <c r="Q9" s="157" t="e" vm="7">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México</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c r="I11" s="257" t="s">
        <v>41</v>
      </c>
      <c r="J11" s="258"/>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Ecuador</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c r="I13" s="257" t="s">
        <v>41</v>
      </c>
      <c r="J13" s="258"/>
      <c r="K13" s="38" t="str">
        <f>+VLOOKUP(B13,Aux!F:S,6,0)</f>
        <v>Jamaica</v>
      </c>
      <c r="L13" s="169" t="e" vm="8">
        <f>IFERROR(VLOOKUP(K13,Aux!$A:$C,3,0),"")</f>
        <v>#VALUE!</v>
      </c>
      <c r="M13" s="38"/>
      <c r="N13" s="46" t="str">
        <f>+_xlfn.XLOOKUP(B13,Aux!F:F,Aux!L:L)</f>
        <v>Allegiant Stadium - LAS VEGAS, NV</v>
      </c>
      <c r="O13"/>
      <c r="P13" s="156" t="str">
        <f>+INDEX($AD$9:$AD$16,MATCH(3,$AO$9:$AO$15,0))</f>
        <v>Venezuela</v>
      </c>
      <c r="Q13" s="157" t="e" vm="6">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Venezuela</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c r="I15" s="257" t="s">
        <v>41</v>
      </c>
      <c r="J15" s="258"/>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Jamaica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c r="I9" s="257" t="s">
        <v>41</v>
      </c>
      <c r="J9" s="258"/>
      <c r="K9" s="38" t="str">
        <f>+VLOOKUP(B9,Aux!F:S,6,0)</f>
        <v>Bolivia</v>
      </c>
      <c r="L9" s="169" t="e" vm="10">
        <f>IFERROR(VLOOKUP(K9,Aux!$A:$C,3,0),"")</f>
        <v>#VALUE!</v>
      </c>
      <c r="M9" s="38"/>
      <c r="N9" s="46" t="str">
        <f>+_xlfn.XLOOKUP(B9,Aux!F:F,Aux!L:L)</f>
        <v>AT&amp;T Stadium - ARLINGTON, TX</v>
      </c>
      <c r="O9"/>
      <c r="P9" s="156" t="str">
        <f>+INDEX($AD$9:$AD$16,MATCH(1,$AO$9:$AO$15,0))</f>
        <v>Estados Unidos</v>
      </c>
      <c r="Q9" s="157" t="e" vm="9">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Estados Unidos</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c r="I11" s="257" t="s">
        <v>41</v>
      </c>
      <c r="J11" s="258"/>
      <c r="K11" s="38" t="str">
        <f>+VLOOKUP(B11,Aux!F:S,6,0)</f>
        <v>Panamá</v>
      </c>
      <c r="L11" s="169" t="e" vm="12">
        <f>IFERROR(VLOOKUP(K11,Aux!$A:$C,3,0),"")</f>
        <v>#VALUE!</v>
      </c>
      <c r="M11" s="38"/>
      <c r="N11" s="46" t="str">
        <f>+_xlfn.XLOOKUP(B11,Aux!F:F,Aux!L:L)</f>
        <v>Hard Rock Stadium - MIAMI, FL</v>
      </c>
      <c r="O11"/>
      <c r="P11" s="156" t="str">
        <f>+INDEX($AD$9:$AD$16,MATCH(2,$AO$9:$AO$15,0))</f>
        <v>Uruguay</v>
      </c>
      <c r="Q11" s="157" t="e" vm="11">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Uruguay</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c r="I13" s="257" t="s">
        <v>41</v>
      </c>
      <c r="J13" s="258"/>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Panamá</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c r="I15" s="257" t="s">
        <v>41</v>
      </c>
      <c r="J15" s="258"/>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Bolivia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c r="I9" s="257" t="s">
        <v>41</v>
      </c>
      <c r="J9" s="258"/>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Brasil</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c r="I11" s="257" t="s">
        <v>41</v>
      </c>
      <c r="J11" s="258"/>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Costa Rica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7">
        <f ca="1">IFERROR(VLOOKUP(H12,Aux!$A:$C,3,0),"")</f>
        <v>#VALUE!</v>
      </c>
      <c r="H12" s="7" t="str" cm="1">
        <f t="array" aca="1" ref="H12" ca="1">INDIRECT(RIGHT(A12,1)&amp;"!P"&amp;7+LEFT(A12,1)*2)</f>
        <v>México</v>
      </c>
      <c r="I12" s="25"/>
      <c r="J12" s="16"/>
      <c r="K12" s="8" t="s">
        <v>41</v>
      </c>
      <c r="L12" s="16"/>
      <c r="M12" s="6"/>
      <c r="N12" s="17" t="str" cm="1">
        <f t="array" aca="1" ref="N12" ca="1">INDIRECT(RIGHT(B12,1)&amp;"!P"&amp;7+LEFT(B12,1)*2)</f>
        <v>Perú</v>
      </c>
      <c r="O12" s="180" t="e" vm="3">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c r="K15" s="8" t="s">
        <v>41</v>
      </c>
      <c r="L15" s="16"/>
      <c r="M15" s="6"/>
      <c r="N15" s="17" t="str" cm="1">
        <f t="array" aca="1" ref="N15" ca="1">INDIRECT(RIGHT(B15,1)&amp;"!P"&amp;7+LEFT(B15,1)*2)</f>
        <v>Uruguay</v>
      </c>
      <c r="O15" s="180" t="e" vm="11">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9">
        <f ca="1">IFERROR(VLOOKUP(H18,Aux!$A:$C,3,0),"")</f>
        <v>#VALUE!</v>
      </c>
      <c r="H18" s="7" t="str" cm="1">
        <f t="array" aca="1" ref="H18" ca="1">INDIRECT(RIGHT(A18,1)&amp;"!P"&amp;7+LEFT(A18,1)*2)</f>
        <v>Estados Unidos</v>
      </c>
      <c r="I18" s="25"/>
      <c r="J18" s="16"/>
      <c r="K18" s="8" t="s">
        <v>41</v>
      </c>
      <c r="L18" s="16"/>
      <c r="M18" s="6"/>
      <c r="N18" s="17" t="str" cm="1">
        <f t="array" aca="1" ref="N18" ca="1">INDIRECT(RIGHT(B18,1)&amp;"!P"&amp;7+LEFT(B18,1)*2)</f>
        <v>Colombia</v>
      </c>
      <c r="O18" s="180" t="e" vm="13">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t="str">
        <f t="shared" ref="N3:N25" ca="1" si="2">IF(VLOOKUP(F3,INDIRECT(M3&amp;"!B:M"),7,0)="","",VLOOKUP(F3,INDIRECT(M3&amp;"!B:M"),7,0))</f>
        <v/>
      </c>
      <c r="O3" s="68" t="str">
        <f t="shared" ref="O3:O25" ca="1" si="3">IF(VLOOKUP(F3,INDIRECT(M3&amp;"!B:M"),9,0)="","",VLOOKUP(F3,INDIRECT(M3&amp;"!B:M"),9,0))</f>
        <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t="str">
        <f t="shared" ca="1" si="2"/>
        <v/>
      </c>
      <c r="O4" s="68" t="str">
        <f t="shared" ca="1" si="3"/>
        <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t="str">
        <f t="shared" ca="1" si="2"/>
        <v/>
      </c>
      <c r="O5" s="68" t="str">
        <f t="shared" ca="1" si="3"/>
        <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t="str">
        <f t="shared" ca="1" si="2"/>
        <v/>
      </c>
      <c r="O6" s="68" t="str">
        <f t="shared" ca="1" si="3"/>
        <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t="str">
        <f t="shared" ca="1" si="2"/>
        <v/>
      </c>
      <c r="O7" s="68" t="str">
        <f t="shared" ca="1" si="3"/>
        <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t="str">
        <f t="shared" ca="1" si="2"/>
        <v/>
      </c>
      <c r="O8" s="68" t="str">
        <f t="shared" ca="1" si="3"/>
        <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t="str">
        <f t="shared" ca="1" si="2"/>
        <v/>
      </c>
      <c r="O9" s="68" t="str">
        <f t="shared" ca="1" si="3"/>
        <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t="str">
        <f t="shared" ca="1" si="2"/>
        <v/>
      </c>
      <c r="O10" s="68" t="str">
        <f t="shared" ca="1" si="3"/>
        <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t="str">
        <f t="shared" ca="1" si="2"/>
        <v/>
      </c>
      <c r="O11" s="68" t="str">
        <f t="shared" ca="1" si="3"/>
        <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t="str">
        <f t="shared" ca="1" si="2"/>
        <v/>
      </c>
      <c r="O12" s="68" t="str">
        <f t="shared" ca="1" si="3"/>
        <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t="str">
        <f t="shared" ca="1" si="2"/>
        <v/>
      </c>
      <c r="O13" s="68" t="str">
        <f t="shared" ca="1" si="3"/>
        <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t="str">
        <f t="shared" ca="1" si="2"/>
        <v/>
      </c>
      <c r="O14" s="68" t="str">
        <f t="shared" ca="1" si="3"/>
        <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t="str">
        <f t="shared" ca="1" si="2"/>
        <v/>
      </c>
      <c r="O15" s="68" t="str">
        <f t="shared" ca="1" si="3"/>
        <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25">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25">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25">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25">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25">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25">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25">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25">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5">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Argentina</v>
      </c>
      <c r="E6" s="217">
        <f>VLOOKUP(D1,Aux!$F:$O,3,0)</f>
        <v>45463.833333333336</v>
      </c>
      <c r="F6" s="299" t="str">
        <f>VLOOKUP(D1,Aux!$F:$O,6,0)</f>
        <v>Canadá</v>
      </c>
      <c r="G6" s="299" t="str">
        <f>VLOOKUP(G1,Aux!$F:$O,5,0)</f>
        <v>Perú</v>
      </c>
      <c r="H6" s="217">
        <f>VLOOKUP(G1,Aux!$F:$O,3,0)</f>
        <v>45464.791666666664</v>
      </c>
      <c r="I6" s="299" t="str">
        <f>VLOOKUP(G1,Aux!$F:$O,6,0)</f>
        <v>Chile</v>
      </c>
      <c r="J6" s="299" t="str">
        <f>VLOOKUP(J1,Aux!$F:$O,5,0)</f>
        <v>Ecuador</v>
      </c>
      <c r="K6" s="217">
        <f>VLOOKUP(J1,Aux!$F:$O,3,0)</f>
        <v>45465.625</v>
      </c>
      <c r="L6" s="299" t="str">
        <f>VLOOKUP(J1,Aux!$F:$O,6,0)</f>
        <v>Venezuela</v>
      </c>
      <c r="M6" s="299" t="str">
        <f>VLOOKUP(M1,Aux!$F:$O,5,0)</f>
        <v>México</v>
      </c>
      <c r="N6" s="217">
        <f>VLOOKUP(M1,Aux!$F:$O,3,0)</f>
        <v>45465.833333333336</v>
      </c>
      <c r="O6" s="299"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x14ac:dyDescent="0.25">
      <c r="B7" s="214"/>
      <c r="C7" s="146"/>
      <c r="D7" s="299"/>
      <c r="E7" s="220">
        <f>+E6</f>
        <v>45463.833333333336</v>
      </c>
      <c r="F7" s="299"/>
      <c r="G7" s="299"/>
      <c r="H7" s="220">
        <f>+H6</f>
        <v>45464.791666666664</v>
      </c>
      <c r="I7" s="299"/>
      <c r="J7" s="299"/>
      <c r="K7" s="220">
        <f>+K6</f>
        <v>45465.625</v>
      </c>
      <c r="L7" s="299"/>
      <c r="M7" s="299"/>
      <c r="N7" s="220">
        <f>+N6</f>
        <v>45465.833333333336</v>
      </c>
      <c r="O7" s="299"/>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0</v>
      </c>
      <c r="G8" s="221" t="str">
        <f ca="1">VLOOKUP(G1,Aux!$F:$O,9,0)</f>
        <v/>
      </c>
      <c r="H8" s="222" t="str">
        <f ca="1">+IF(G8="","",IF(G8&gt;I8,1,IF(G8=I8,"X",2)))</f>
        <v/>
      </c>
      <c r="I8" s="223" t="str">
        <f ca="1">VLOOKUP(G1,Aux!$F:$O,10,0)</f>
        <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25">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25">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25">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25">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25">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25">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25">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25">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25">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25">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25">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25">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25">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25">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25">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25">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25">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75" thickBot="1" x14ac:dyDescent="0.3">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25">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25">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sheetView>
  </sheetViews>
  <sheetFormatPr baseColWidth="10" defaultRowHeight="15" x14ac:dyDescent="0.25"/>
  <cols>
    <col min="1" max="1" width="13.7109375" bestFit="1" customWidth="1"/>
    <col min="2" max="10" width="10.140625" bestFit="1" customWidth="1"/>
    <col min="11" max="78" width="11.140625" bestFit="1" customWidth="1"/>
    <col min="79" max="79" width="12.5703125" bestFit="1" customWidth="1"/>
    <col min="80" max="85" width="11.140625" bestFit="1" customWidth="1"/>
    <col min="86" max="87" width="12.5703125" bestFit="1" customWidth="1"/>
    <col min="88" max="90" width="11.140625" bestFit="1" customWidth="1"/>
    <col min="91" max="92" width="12.5703125" bestFit="1" customWidth="1"/>
    <col min="93" max="93" width="11.140625" bestFit="1" customWidth="1"/>
    <col min="94" max="94" width="12.5703125" bestFit="1" customWidth="1"/>
    <col min="95" max="100" width="11.140625" bestFit="1" customWidth="1"/>
    <col min="101" max="119" width="12.140625" bestFit="1" customWidth="1"/>
    <col min="120" max="194" width="10.7109375" bestFit="1" customWidth="1"/>
    <col min="195" max="212" width="9.28515625" customWidth="1"/>
    <col min="232" max="279" width="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t="str">
        <f ca="1">VLOOKUP(H2,Aux!$F:$O,9,0)</f>
        <v/>
      </c>
      <c r="I3" s="191" t="str">
        <f ca="1">VLOOKUP(H2,Aux!$F:$O,10,0)</f>
        <v/>
      </c>
      <c r="J3" s="191" t="str">
        <f t="shared" ref="J3" ca="1" si="0">IF(OR(H3="",I3=""),"",IF(H3&gt;I3,1,IF(H3=I3,"x",2)))</f>
        <v/>
      </c>
      <c r="K3" s="191" t="str">
        <f ca="1">VLOOKUP(K2,Aux!$F:$O,9,0)</f>
        <v/>
      </c>
      <c r="L3" s="191" t="str">
        <f ca="1">VLOOKUP(K2,Aux!$F:$O,10,0)</f>
        <v/>
      </c>
      <c r="M3" s="191" t="str">
        <f t="shared" ref="M3" ca="1" si="1">IF(OR(K3="",L3=""),"",IF(K3&gt;L3,1,IF(K3=L3,"x",2)))</f>
        <v/>
      </c>
      <c r="N3" s="191" t="str">
        <f ca="1">VLOOKUP(N2,Aux!$F:$O,9,0)</f>
        <v/>
      </c>
      <c r="O3" s="191" t="str">
        <f ca="1">VLOOKUP(N2,Aux!$F:$O,10,0)</f>
        <v/>
      </c>
      <c r="P3" s="191" t="str">
        <f t="shared" ref="P3" ca="1" si="2">IF(OR(N3="",O3=""),"",IF(N3&gt;O3,1,IF(N3=O3,"x",2)))</f>
        <v/>
      </c>
      <c r="Q3" s="191" t="str">
        <f ca="1">VLOOKUP(Q2,Aux!$F:$O,9,0)</f>
        <v/>
      </c>
      <c r="R3" s="191" t="str">
        <f ca="1">VLOOKUP(Q2,Aux!$F:$O,10,0)</f>
        <v/>
      </c>
      <c r="S3" s="191" t="str">
        <f t="shared" ref="S3" ca="1" si="3">IF(OR(Q3="",R3=""),"",IF(Q3&gt;R3,1,IF(Q3=R3,"x",2)))</f>
        <v/>
      </c>
      <c r="T3" s="191" t="str">
        <f ca="1">VLOOKUP(T2,Aux!$F:$O,9,0)</f>
        <v/>
      </c>
      <c r="U3" s="191" t="str">
        <f ca="1">VLOOKUP(T2,Aux!$F:$O,10,0)</f>
        <v/>
      </c>
      <c r="V3" s="191" t="str">
        <f t="shared" ref="V3" ca="1" si="4">IF(OR(T3="",U3=""),"",IF(T3&gt;U3,1,IF(T3=U3,"x",2)))</f>
        <v/>
      </c>
      <c r="W3" s="191" t="str">
        <f ca="1">VLOOKUP(W2,Aux!$F:$O,9,0)</f>
        <v/>
      </c>
      <c r="X3" s="191" t="str">
        <f ca="1">VLOOKUP(W2,Aux!$F:$O,10,0)</f>
        <v/>
      </c>
      <c r="Y3" s="191" t="str">
        <f t="shared" ref="Y3" ca="1" si="5">IF(OR(W3="",X3=""),"",IF(W3&gt;X3,1,IF(W3=X3,"x",2)))</f>
        <v/>
      </c>
      <c r="Z3" s="191" t="str">
        <f ca="1">VLOOKUP(Z2,Aux!$F:$O,9,0)</f>
        <v/>
      </c>
      <c r="AA3" s="191" t="str">
        <f ca="1">VLOOKUP(Z2,Aux!$F:$O,10,0)</f>
        <v/>
      </c>
      <c r="AB3" s="191" t="str">
        <f t="shared" ref="AB3" ca="1" si="6">IF(OR(Z3="",AA3=""),"",IF(Z3&gt;AA3,1,IF(Z3=AA3,"x",2)))</f>
        <v/>
      </c>
      <c r="AC3" s="191" t="str">
        <f ca="1">VLOOKUP(AC2,Aux!$F:$O,9,0)</f>
        <v/>
      </c>
      <c r="AD3" s="191" t="str">
        <f ca="1">VLOOKUP(AC2,Aux!$F:$O,10,0)</f>
        <v/>
      </c>
      <c r="AE3" s="191" t="str">
        <f t="shared" ref="AE3" ca="1" si="7">IF(OR(AC3="",AD3=""),"",IF(AC3&gt;AD3,1,IF(AC3=AD3,"x",2)))</f>
        <v/>
      </c>
      <c r="AF3" s="191" t="str">
        <f ca="1">VLOOKUP(AF2,Aux!$F:$O,9,0)</f>
        <v/>
      </c>
      <c r="AG3" s="191" t="str">
        <f ca="1">VLOOKUP(AF2,Aux!$F:$O,10,0)</f>
        <v/>
      </c>
      <c r="AH3" s="191" t="str">
        <f t="shared" ref="AH3" ca="1" si="8">IF(OR(AF3="",AG3=""),"",IF(AF3&gt;AG3,1,IF(AF3=AG3,"x",2)))</f>
        <v/>
      </c>
      <c r="AI3" s="191" t="str">
        <f ca="1">VLOOKUP(AI2,Aux!$F:$O,9,0)</f>
        <v/>
      </c>
      <c r="AJ3" s="191" t="str">
        <f ca="1">VLOOKUP(AI2,Aux!$F:$O,10,0)</f>
        <v/>
      </c>
      <c r="AK3" s="191" t="str">
        <f t="shared" ref="AK3" ca="1" si="9">IF(OR(AI3="",AJ3=""),"",IF(AI3&gt;AJ3,1,IF(AI3=AJ3,"x",2)))</f>
        <v/>
      </c>
      <c r="AL3" s="191" t="str">
        <f ca="1">VLOOKUP(AL2,Aux!$F:$O,9,0)</f>
        <v/>
      </c>
      <c r="AM3" s="191" t="str">
        <f ca="1">VLOOKUP(AL2,Aux!$F:$O,10,0)</f>
        <v/>
      </c>
      <c r="AN3" s="191" t="str">
        <f t="shared" ref="AN3" ca="1" si="10">IF(OR(AL3="",AM3=""),"",IF(AL3&gt;AM3,1,IF(AL3=AM3,"x",2)))</f>
        <v/>
      </c>
      <c r="AO3" s="191" t="str">
        <f ca="1">VLOOKUP(AO2,Aux!$F:$O,9,0)</f>
        <v/>
      </c>
      <c r="AP3" s="191" t="str">
        <f ca="1">VLOOKUP(AO2,Aux!$F:$O,10,0)</f>
        <v/>
      </c>
      <c r="AQ3" s="191" t="str">
        <f t="shared" ref="AQ3" ca="1" si="11">IF(OR(AO3="",AP3=""),"",IF(AO3&gt;AP3,1,IF(AO3=AP3,"x",2)))</f>
        <v/>
      </c>
      <c r="AR3" s="191" t="str">
        <f ca="1">VLOOKUP(AR2,Aux!$F:$O,9,0)</f>
        <v/>
      </c>
      <c r="AS3" s="191" t="str">
        <f ca="1">VLOOKUP(AR2,Aux!$F:$O,10,0)</f>
        <v/>
      </c>
      <c r="AT3" s="191" t="str">
        <f t="shared" ref="AT3" ca="1" si="12">IF(OR(AR3="",AS3=""),"",IF(AR3&gt;AS3,1,IF(AR3=AS3,"x",2)))</f>
        <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25">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25">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25">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25">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25">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25">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25">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25">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Leiner</v>
      </c>
      <c r="C1" s="118" t="str">
        <f>Normas!C35</f>
        <v>Leinerzavar4@hotmail.com</v>
      </c>
      <c r="D1" s="118">
        <f>Normas!C37</f>
        <v>4122326689</v>
      </c>
      <c r="E1" s="84">
        <f ca="1">+Resultado!E3</f>
        <v>2</v>
      </c>
      <c r="F1" s="84">
        <f ca="1">+Resultado!F3</f>
        <v>0</v>
      </c>
      <c r="G1" s="84">
        <f ca="1">+Resultado!G3</f>
        <v>1</v>
      </c>
      <c r="H1" s="84" t="str">
        <f ca="1">+Resultado!H3</f>
        <v/>
      </c>
      <c r="I1" s="84" t="str">
        <f ca="1">+Resultado!I3</f>
        <v/>
      </c>
      <c r="J1" s="84" t="str">
        <f ca="1">+Resultado!J3</f>
        <v/>
      </c>
      <c r="K1" s="84" t="str">
        <f ca="1">+Resultado!K3</f>
        <v/>
      </c>
      <c r="L1" s="84" t="str">
        <f ca="1">+Resultado!L3</f>
        <v/>
      </c>
      <c r="M1" s="84" t="str">
        <f ca="1">+Resultado!M3</f>
        <v/>
      </c>
      <c r="N1" s="84" t="str">
        <f ca="1">+Resultado!N3</f>
        <v/>
      </c>
      <c r="O1" s="84" t="str">
        <f ca="1">+Resultado!O3</f>
        <v/>
      </c>
      <c r="P1" s="84" t="str">
        <f ca="1">+Resultado!P3</f>
        <v/>
      </c>
      <c r="Q1" s="84" t="str">
        <f ca="1">+Resultado!Q3</f>
        <v/>
      </c>
      <c r="R1" s="84" t="str">
        <f ca="1">+Resultado!R3</f>
        <v/>
      </c>
      <c r="S1" s="84" t="str">
        <f ca="1">+Resultado!S3</f>
        <v/>
      </c>
      <c r="T1" s="84" t="str">
        <f ca="1">+Resultado!T3</f>
        <v/>
      </c>
      <c r="U1" s="84" t="str">
        <f ca="1">+Resultado!U3</f>
        <v/>
      </c>
      <c r="V1" s="84" t="str">
        <f ca="1">+Resultado!V3</f>
        <v/>
      </c>
      <c r="W1" s="84" t="str">
        <f ca="1">+Resultado!W3</f>
        <v/>
      </c>
      <c r="X1" s="84" t="str">
        <f ca="1">+Resultado!X3</f>
        <v/>
      </c>
      <c r="Y1" s="84" t="str">
        <f ca="1">+Resultado!Y3</f>
        <v/>
      </c>
      <c r="Z1" s="84" t="str">
        <f ca="1">+Resultado!Z3</f>
        <v/>
      </c>
      <c r="AA1" s="84" t="str">
        <f ca="1">+Resultado!AA3</f>
        <v/>
      </c>
      <c r="AB1" s="84" t="str">
        <f ca="1">+Resultado!AB3</f>
        <v/>
      </c>
      <c r="AC1" s="84" t="str">
        <f ca="1">+Resultado!AC3</f>
        <v/>
      </c>
      <c r="AD1" s="84" t="str">
        <f ca="1">+Resultado!AD3</f>
        <v/>
      </c>
      <c r="AE1" s="84" t="str">
        <f ca="1">+Resultado!AE3</f>
        <v/>
      </c>
      <c r="AF1" s="84" t="str">
        <f ca="1">+Resultado!AF3</f>
        <v/>
      </c>
      <c r="AG1" s="84" t="str">
        <f ca="1">+Resultado!AG3</f>
        <v/>
      </c>
      <c r="AH1" s="84" t="str">
        <f ca="1">+Resultado!AH3</f>
        <v/>
      </c>
      <c r="AI1" s="84" t="str">
        <f ca="1">+Resultado!AI3</f>
        <v/>
      </c>
      <c r="AJ1" s="84" t="str">
        <f ca="1">+Resultado!AJ3</f>
        <v/>
      </c>
      <c r="AK1" s="84" t="str">
        <f ca="1">+Resultado!AK3</f>
        <v/>
      </c>
      <c r="AL1" s="84" t="str">
        <f ca="1">+Resultado!AL3</f>
        <v/>
      </c>
      <c r="AM1" s="84" t="str">
        <f ca="1">+Resultado!AM3</f>
        <v/>
      </c>
      <c r="AN1" s="84" t="str">
        <f ca="1">+Resultado!AN3</f>
        <v/>
      </c>
      <c r="AO1" s="84" t="str">
        <f ca="1">+Resultado!AO3</f>
        <v/>
      </c>
      <c r="AP1" s="84" t="str">
        <f ca="1">+Resultado!AP3</f>
        <v/>
      </c>
      <c r="AQ1" s="84" t="str">
        <f ca="1">+Resultado!AQ3</f>
        <v/>
      </c>
      <c r="AR1" s="84" t="str">
        <f ca="1">+Resultado!AR3</f>
        <v/>
      </c>
      <c r="AS1" s="84" t="str">
        <f ca="1">+Resultado!AS3</f>
        <v/>
      </c>
      <c r="AT1" s="84" t="str">
        <f ca="1">+Resultado!AT3</f>
        <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2024-06-21T03:35:01Z</dcterms:modified>
</cp:coreProperties>
</file>