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Participantes\"/>
    </mc:Choice>
  </mc:AlternateContent>
  <xr:revisionPtr revIDLastSave="0" documentId="13_ncr:1_{505A3D7E-60A5-4489-9203-F3CC7BC193C7}" xr6:coauthVersionLast="47" xr6:coauthVersionMax="47" xr10:uidLastSave="{00000000-0000-0000-0000-000000000000}"/>
  <bookViews>
    <workbookView xWindow="-120" yWindow="-120" windowWidth="29040" windowHeight="15720" activeTab="7"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9" i="1"/>
  <c r="N29" i="1"/>
  <c r="N26" i="1"/>
  <c r="N30" i="1"/>
  <c r="O28" i="1"/>
  <c r="O30" i="1"/>
  <c r="O32" i="1"/>
  <c r="O27" i="1"/>
  <c r="O31" i="1"/>
  <c r="N32" i="1"/>
  <c r="O33" i="1"/>
  <c r="N33" i="1"/>
  <c r="N27" i="1"/>
  <c r="N31" i="1"/>
  <c r="O26" i="1"/>
  <c r="N28"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18" i="1"/>
  <c r="N13" i="1"/>
  <c r="N2" i="1"/>
  <c r="N22" i="1"/>
  <c r="O20" i="1"/>
  <c r="O2" i="1"/>
  <c r="O15" i="1"/>
  <c r="N4" i="1"/>
  <c r="O19" i="1"/>
  <c r="O7" i="1"/>
  <c r="O9" i="1"/>
  <c r="N21" i="1"/>
  <c r="O17" i="1"/>
  <c r="N25" i="1"/>
  <c r="N14" i="1"/>
  <c r="N23" i="1"/>
  <c r="O21" i="1"/>
  <c r="N3" i="1"/>
  <c r="O13" i="1"/>
  <c r="N6" i="1"/>
  <c r="O6" i="1"/>
  <c r="O11" i="1"/>
  <c r="N18" i="1"/>
  <c r="O24" i="1"/>
  <c r="N16" i="1"/>
  <c r="N12" i="1"/>
  <c r="O8" i="1"/>
  <c r="N19" i="1"/>
  <c r="N15" i="1"/>
  <c r="O3" i="1"/>
  <c r="O25" i="1"/>
  <c r="N10" i="1"/>
  <c r="N7" i="1"/>
  <c r="O4" i="1"/>
  <c r="O23" i="1"/>
  <c r="N5" i="1"/>
  <c r="N20" i="1"/>
  <c r="O5" i="1"/>
  <c r="O22" i="1"/>
  <c r="O14" i="1"/>
  <c r="O16" i="1"/>
  <c r="N8" i="1"/>
  <c r="N11" i="1"/>
  <c r="O12" i="1"/>
  <c r="N9" i="1"/>
  <c r="O10" i="1"/>
  <c r="N17" i="1"/>
  <c r="N24"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B3" i="38" a="1"/>
  <c r="H18" i="33" a="1"/>
  <c r="H15" i="33" a="1"/>
  <c r="CA3" i="38" a="1"/>
  <c r="N18" i="33" a="1"/>
  <c r="BZ3" i="38" a="1"/>
  <c r="N15" i="33" a="1"/>
  <c r="N9" i="33" a="1"/>
  <c r="H12" i="33" a="1"/>
  <c r="CB3" i="38" l="1"/>
  <c r="V9" i="46"/>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G3" i="38" l="1"/>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H9" i="33" a="1"/>
  <c r="N12"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E18" i="39"/>
  <c r="E11" i="39"/>
  <c r="K11" i="39"/>
  <c r="M11" i="39"/>
  <c r="P11" i="39" s="1"/>
  <c r="L11" i="39"/>
  <c r="I11" i="39"/>
  <c r="G11" i="39"/>
  <c r="N11" i="39"/>
  <c r="J11" i="39"/>
  <c r="C16" i="40"/>
  <c r="F11" i="39"/>
  <c r="H11" i="39"/>
  <c r="J18" i="39" l="1"/>
  <c r="N18" i="39"/>
  <c r="G18" i="39"/>
  <c r="I18" i="39"/>
  <c r="C23" i="40"/>
  <c r="L18" i="39"/>
  <c r="F18" i="39"/>
  <c r="M18" i="39"/>
  <c r="P18" i="39" s="1"/>
  <c r="K18" i="39"/>
  <c r="H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<sst xmlns="http://schemas.openxmlformats.org/spreadsheetml/2006/main" count="667" uniqueCount="206">
  <si>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</si>
  <si>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</si>
  <si>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</si>
  <si>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</si>
  <si>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</si>
  <si>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</si>
  <si>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</si>
  <si>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</si>
  <si>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</si>
  <si>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</si>
  <si>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</si>
  <si>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</si>
  <si>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</si>
  <si>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</si>
  <si>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</si>
  <si>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</si>
  <si>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</si>
  <si>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</si>
  <si>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</si>
  <si>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</si>
  <si>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</si>
  <si>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</si>
  <si>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</si>
  <si>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</si>
  <si>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</si>
  <si>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</si>
  <si>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</si>
  <si>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</si>
  <si>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</si>
  <si>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</si>
  <si>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</si>
  <si>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</si>
  <si>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</si>
  <si>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</si>
  <si>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</si>
  <si>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</si>
  <si>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</si>
  <si>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</si>
  <si>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</si>
  <si>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</si>
  <si>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</si>
  <si>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</si>
  <si>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</si>
  <si>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</si>
  <si>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</si>
  <si>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</si>
  <si>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</si>
  <si>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</si>
  <si>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</si>
  <si>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</si>
  <si>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</si>
  <si>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</si>
  <si>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</si>
  <si>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</si>
  <si>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</si>
  <si>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</si>
  <si>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</si>
  <si>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</si>
  <si>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</si>
  <si>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</si>
  <si>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</si>
  <si>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</si>
  <si>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</si>
  <si>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</si>
  <si>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</si>
  <si>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</si>
  <si>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</si>
  <si>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</si>
  <si>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</si>
  <si>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</si>
  <si>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</si>
  <si>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</si>
  <si>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</si>
  <si>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</si>
  <si>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</si>
  <si>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</si>
  <si>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</si>
  <si>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</si>
  <si>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</si>
  <si>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</si>
  <si>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</si>
  <si>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</si>
  <si>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</si>
  <si>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</si>
  <si>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</si>
  <si>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</si>
  <si>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</si>
  <si>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</si>
  <si>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</si>
  <si>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</si>
  <si>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</si>
  <si>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</si>
  <si>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</si>
  <si>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</si>
  <si>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</si>
  <si>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</si>
  <si>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</si>
  <si>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</si>
  <si>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</si>
  <si>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</si>
  <si>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</si>
  <si>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</si>
  <si>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</si>
  <si>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</si>
  <si>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</si>
  <si>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</si>
  <si>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</si>
  <si>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</si>
  <si>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</si>
  <si>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</si>
  <si>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</si>
  <si>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</si>
  <si>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</si>
  <si>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</si>
  <si>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</si>
  <si>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</si>
  <si>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</si>
  <si>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</si>
  <si>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</si>
  <si>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</si>
  <si>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</si>
  <si>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</si>
  <si>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</si>
  <si>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</si>
  <si>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</si>
  <si>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</si>
  <si>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</si>
  <si>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</si>
  <si>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</si>
  <si>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</si>
  <si>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</si>
  <si>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</si>
  <si>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</si>
  <si>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</si>
  <si>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</si>
  <si>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</si>
  <si>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</si>
  <si>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</si>
  <si>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</si>
  <si>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</si>
  <si>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</si>
  <si>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</si>
  <si>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</si>
  <si>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</si>
  <si>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</si>
  <si>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</si>
  <si>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</si>
  <si>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</si>
  <si>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</si>
  <si>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</si>
  <si>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</si>
  <si>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</si>
  <si>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</si>
  <si>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</si>
  <si>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</si>
  <si>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</si>
  <si>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</si>
  <si>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</si>
  <si>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</si>
  <si>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</si>
  <si>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</si>
  <si>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</si>
  <si>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</si>
  <si>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</si>
  <si>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</si>
  <si>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</si>
  <si>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</si>
  <si>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</si>
  <si>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</si>
  <si>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</si>
  <si>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</si>
  <si>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</si>
  <si>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</si>
  <si>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</si>
  <si>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</si>
  <si>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</si>
  <si>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</si>
  <si>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</si>
  <si>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</si>
  <si>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</si>
  <si>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</si>
  <si>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</si>
  <si>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</si>
  <si>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</si>
  <si>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</si>
  <si>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</si>
  <si>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</si>
  <si>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</si>
  <si>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</si>
  <si>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</si>
  <si>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</si>
  <si>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</si>
  <si>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</si>
  <si>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</si>
  <si>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</si>
  <si>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</si>
  <si>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</si>
  <si>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</si>
  <si>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</si>
  <si>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</si>
  <si>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Leiner</t>
  </si>
  <si>
    <t>Leinerzavar4@hotmail.com</t>
  </si>
  <si>
    <t>Julian Alvarez</t>
  </si>
  <si>
    <t>dibu</t>
  </si>
  <si>
    <t>messi</t>
  </si>
  <si>
    <t>Lautaro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</si>
</sst>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1"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einerzavar4@hot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opLeftCell="A4" zoomScaleNormal="100" workbookViewId="0">
      <selection activeCell="E23" sqref="E23"/>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205</v>
      </c>
    </row>
    <row r="24" spans="2:5" ht="15.75" thickBot="1" x14ac:dyDescent="0.3">
      <c r="B24" s="262" t="s">
        <v>196</v>
      </c>
      <c r="C24" s="109">
        <v>10</v>
      </c>
      <c r="D24" s="95">
        <f t="shared" si="0"/>
        <v>10</v>
      </c>
      <c r="E24" s="262" t="s">
        <v>204</v>
      </c>
    </row>
    <row r="25" spans="2:5" ht="15.75" thickBot="1" x14ac:dyDescent="0.3">
      <c r="B25" s="262" t="s">
        <v>197</v>
      </c>
      <c r="C25" s="109">
        <v>10</v>
      </c>
      <c r="D25" s="95">
        <f t="shared" si="0"/>
        <v>10</v>
      </c>
      <c r="E25" s="262" t="s">
        <v>204</v>
      </c>
    </row>
    <row r="26" spans="2:5" ht="15.75" thickBot="1" x14ac:dyDescent="0.3">
      <c r="B26" s="262" t="s">
        <v>198</v>
      </c>
      <c r="C26" s="109">
        <v>10</v>
      </c>
      <c r="D26" s="95">
        <f t="shared" si="0"/>
        <v>10</v>
      </c>
      <c r="E26" s="262" t="s">
        <v>202</v>
      </c>
    </row>
    <row r="27" spans="2:5" ht="15.75" thickBot="1" x14ac:dyDescent="0.3">
      <c r="B27" s="262" t="s">
        <v>199</v>
      </c>
      <c r="C27" s="109">
        <v>10</v>
      </c>
      <c r="D27" s="95">
        <f t="shared" si="0"/>
        <v>10</v>
      </c>
      <c r="E27" s="262" t="s">
        <v>203</v>
      </c>
    </row>
    <row r="32" spans="2:5" ht="15.75" thickBot="1" x14ac:dyDescent="0.3"/>
    <row r="33" spans="2:7" ht="15.75" thickBot="1" x14ac:dyDescent="0.3">
      <c r="B33" s="113" t="s">
        <v>95</v>
      </c>
      <c r="C33" s="270" t="s">
        <v>200</v>
      </c>
      <c r="D33" s="271"/>
      <c r="E33" s="271"/>
      <c r="F33" s="271"/>
      <c r="G33" s="272"/>
    </row>
    <row r="34" spans="2:7" ht="15.75" thickBot="1" x14ac:dyDescent="0.3">
      <c r="B34" s="110"/>
    </row>
    <row r="35" spans="2:7" ht="15.75" thickBot="1" x14ac:dyDescent="0.3">
      <c r="B35" s="113" t="s">
        <v>96</v>
      </c>
      <c r="C35" s="273" t="s">
        <v>201</v>
      </c>
      <c r="D35" s="271"/>
      <c r="E35" s="271"/>
      <c r="F35" s="271"/>
      <c r="G35" s="272"/>
    </row>
    <row r="36" spans="2:7" ht="15.75" thickBot="1" x14ac:dyDescent="0.3"/>
    <row r="37" spans="2:7" ht="15.75" thickBot="1" x14ac:dyDescent="0.3">
      <c r="B37" s="113" t="s">
        <v>97</v>
      </c>
      <c r="C37" s="263">
        <v>4122326689</v>
      </c>
      <c r="D37" s="264"/>
      <c r="F37" s="113" t="s">
        <v>176</v>
      </c>
      <c r="G37" s="243">
        <v>-4</v>
      </c>
    </row>
  </sheetData>
  <mergeCells count="6">
    <mergeCell ref="C37:D37"/>
    <mergeCell ref="B1:L1"/>
    <mergeCell ref="B3:G3"/>
    <mergeCell ref="G5:L5"/>
    <mergeCell ref="C33:G33"/>
    <mergeCell ref="C35:G35"/>
  </mergeCells>
  <hyperlinks>
    <hyperlink ref="C35" r:id="rId1" xr:uid="{42E747DB-8D94-49FA-B896-AD2667A7F1EB}"/>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P30" sqref="P30"/>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0</v>
      </c>
      <c r="AT5" s="245">
        <f>+VLOOKUP(AT7,$AD$9:$AF$15,3,0)</f>
        <v>4</v>
      </c>
      <c r="AU5" s="245">
        <f>+VLOOKUP(AU7,$AD$9:$AF$15,3,0)</f>
        <v>4</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8</v>
      </c>
      <c r="X9" s="161">
        <f>+VLOOKUP($P9,$AD$9:$AK$15,8,0)</f>
        <v>2</v>
      </c>
      <c r="Y9" s="161">
        <f>+W9-X9</f>
        <v>6</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8</v>
      </c>
      <c r="AK9" s="53" cm="1">
        <f t="array" ref="AK9">SUM(($G$9:$G$22=$AD9)*($J$9:$J$22)+($K$9:$K$22=$AD9)*($H$9:$H$22))</f>
        <v>2</v>
      </c>
      <c r="AL9" s="252">
        <f>+SUMIFS($AR9:$AU9,$AR$5:$AU$5,AF9)</f>
        <v>0</v>
      </c>
      <c r="AM9" s="252">
        <f>+AJ9-AK9</f>
        <v>6</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303</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Chile</v>
      </c>
      <c r="Q11" s="157" t="e" vm="4">
        <f>IFERROR(VLOOKUP(P11,Aux!A:C,3,0),"")</f>
        <v>#VALUE!</v>
      </c>
      <c r="R11" s="158"/>
      <c r="S11" s="159">
        <f>+VLOOKUP($P11,$AD$9:$AK$15,3,0)</f>
        <v>4</v>
      </c>
      <c r="T11" s="160">
        <f>+VLOOKUP($P11,$AD$9:$AK$15,4,0)</f>
        <v>1</v>
      </c>
      <c r="U11" s="160">
        <f>+VLOOKUP($P11,$AD$9:$AK$15,5,0)</f>
        <v>1</v>
      </c>
      <c r="V11" s="160">
        <f>+VLOOKUP($P11,$AD$9:$AK$15,6,0)</f>
        <v>1</v>
      </c>
      <c r="W11" s="161">
        <f>+VLOOKUP($P11,$AD$9:$AK$15,7,0)</f>
        <v>5</v>
      </c>
      <c r="X11" s="161">
        <f>+VLOOKUP($P11,$AD$9:$AK$15,8,0)</f>
        <v>5</v>
      </c>
      <c r="Y11" s="161">
        <f>+W11-X11</f>
        <v>0</v>
      </c>
      <c r="Z11" s="60"/>
      <c r="AA11" s="59"/>
      <c r="AB11" s="245"/>
      <c r="AC11" s="53">
        <v>2</v>
      </c>
      <c r="AD11" s="251" t="str">
        <f>+VLOOKUP($AD$5&amp;AC11,Aux!S:T,2,0)</f>
        <v>Perú</v>
      </c>
      <c r="AE11" s="53">
        <f t="shared" ref="AE11:AE15" si="0">+AG11+AH11+AI11</f>
        <v>3</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3</v>
      </c>
      <c r="AJ11" s="53" cm="1">
        <f t="array" ref="AJ11">SUM(($G$9:$G$22=$AD11)*($H$9:$H$22)+($K$9:$K$22=$AD11)*($J$9:$J$22))</f>
        <v>1</v>
      </c>
      <c r="AK11" s="53" cm="1">
        <f t="array" ref="AK11">SUM(($G$9:$G$22=$AD11)*($J$9:$J$22)+($K$9:$K$22=$AD11)*($H$9:$H$22))</f>
        <v>6</v>
      </c>
      <c r="AL11" s="252">
        <f>+SUMIFS($AR11:$AU11,$AR$5:$AU$5,AF11)</f>
        <v>0</v>
      </c>
      <c r="AM11" s="252">
        <f>+AJ11-AK11</f>
        <v>-5</v>
      </c>
      <c r="AN11" s="53">
        <f>+_xlfn.RANK.EQ(AF11,$AF$9:$AF$15)+_xlfn.RANK.EQ(AM11,$AM$9:$AM$15)/10+_xlfn.RANK.EQ(AJ11,$AJ$9:$AJ$15)/100+_xlfn.RANK.EQ(AL11,$AL$9:$AL$15)/1000+ROW()/1000000</f>
        <v>4.4430110000000003</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Canadá</v>
      </c>
      <c r="Q13" s="157" t="e" vm="2">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3</v>
      </c>
      <c r="Y13" s="161">
        <f>+W13-X13</f>
        <v>-1</v>
      </c>
      <c r="Z13" s="60"/>
      <c r="AA13" s="57"/>
      <c r="AB13" s="53"/>
      <c r="AC13" s="53">
        <v>3</v>
      </c>
      <c r="AD13" s="251" t="str">
        <f>+VLOOKUP($AD$5&amp;AC13,Aux!S:T,2,0)</f>
        <v>Chile</v>
      </c>
      <c r="AE13" s="53">
        <f t="shared" si="0"/>
        <v>3</v>
      </c>
      <c r="AF13" s="53">
        <f t="shared" si="1"/>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5</v>
      </c>
      <c r="AK13" s="53" cm="1">
        <f t="array" ref="AK13">SUM(($G$9:$G$22=$AD13)*($J$9:$J$22)+($K$9:$K$22=$AD13)*($H$9:$H$22))</f>
        <v>5</v>
      </c>
      <c r="AL13" s="252">
        <f>+SUMIFS($AR13:$AU13,$AR$5:$AU$5,AF13)</f>
        <v>100</v>
      </c>
      <c r="AM13" s="252">
        <f>+AJ13-AK13</f>
        <v>0</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2</v>
      </c>
      <c r="I15" s="257" t="s">
        <v>41</v>
      </c>
      <c r="J15" s="258">
        <v>3</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6</v>
      </c>
      <c r="Y15" s="161">
        <f>+W15-X15</f>
        <v>-5</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3</v>
      </c>
      <c r="AL15" s="252">
        <f>+SUMIFS($AR15:$AU15,$AR$5:$AU$5,AF15)</f>
        <v>100</v>
      </c>
      <c r="AM15" s="252">
        <f>+AJ15-AK15</f>
        <v>-1</v>
      </c>
      <c r="AN15" s="53">
        <f>+_xlfn.RANK.EQ(AF15,$AF$9:$AF$15)+_xlfn.RANK.EQ(AM15,$AM$9:$AM$15)/10+_xlfn.RANK.EQ(AJ15,$AJ$9:$AJ$15)/100+_xlfn.RANK.EQ(AL15,$AL$9:$AL$15)/1000+ROW()/1000000</f>
        <v>2.3310149999999994</v>
      </c>
      <c r="AO15" s="53">
        <f t="shared" si="2"/>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3</v>
      </c>
      <c r="I17" s="257" t="s">
        <v>41</v>
      </c>
      <c r="J17" s="258">
        <v>0</v>
      </c>
      <c r="K17" s="38" t="str">
        <f>+VLOOKUP(B17,Aux!F:S,6,0)</f>
        <v>Perú</v>
      </c>
      <c r="L17" s="169" t="e" vm="3">
        <f>IFERROR(VLOOKUP(K17,Aux!$A:$C,3,0),"")</f>
        <v>#VALUE!</v>
      </c>
      <c r="M17" s="38"/>
      <c r="N17" s="46" t="str">
        <f>+_xlfn.XLOOKUP(B17,Aux!F:F,Aux!L:L)</f>
        <v>Hard Rock Stadium - MIAMI, FL</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1</v>
      </c>
      <c r="I19" s="257" t="s">
        <v>41</v>
      </c>
      <c r="J19" s="258">
        <v>1</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N27" sqref="N2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6</v>
      </c>
      <c r="AT5" s="245">
        <f>+VLOOKUP(AT7,$AD$9:$AF$15,3,0)</f>
        <v>7</v>
      </c>
      <c r="AU5" s="245">
        <f>+VLOOKUP(AU7,$AD$9:$AF$15,3,0)</f>
        <v>0</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7</v>
      </c>
      <c r="T9" s="160">
        <f>+VLOOKUP($P9,$AD$9:$AK$15,4,0)</f>
        <v>2</v>
      </c>
      <c r="U9" s="160">
        <f>+VLOOKUP($P9,$AD$9:$AK$15,5,0)</f>
        <v>1</v>
      </c>
      <c r="V9" s="160">
        <f>+VLOOKUP($P9,$AD$9:$AK$15,6,0)</f>
        <v>0</v>
      </c>
      <c r="W9" s="161">
        <f>+VLOOKUP($P9,$AD$9:$AK$15,7,0)</f>
        <v>3</v>
      </c>
      <c r="X9" s="161">
        <f>+VLOOKUP($P9,$AD$9:$AK$15,8,0)</f>
        <v>1</v>
      </c>
      <c r="Y9" s="161">
        <f>+W9-X9</f>
        <v>2</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2</v>
      </c>
      <c r="AL9" s="252">
        <f>+SUMIFS($AR9:$AU9,$AR$5:$AU$5,AF9)</f>
        <v>0</v>
      </c>
      <c r="AM9" s="252">
        <f>+AJ9-AK9</f>
        <v>-1</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3</v>
      </c>
      <c r="Y11" s="161">
        <f>+W11-X11</f>
        <v>3</v>
      </c>
      <c r="Z11" s="60"/>
      <c r="AA11" s="59"/>
      <c r="AB11" s="245"/>
      <c r="AC11" s="53">
        <v>2</v>
      </c>
      <c r="AD11" s="251" t="str">
        <f>+VLOOKUP($AD$5&amp;AC11,Aux!S:T,2,0)</f>
        <v>Ecuador</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6</v>
      </c>
      <c r="AK11" s="53" cm="1">
        <f t="array" ref="AK11">SUM(($G$9:$G$22=$AD11)*($J$9:$J$22)+($K$9:$K$22=$AD11)*($H$9:$H$22))</f>
        <v>3</v>
      </c>
      <c r="AL11" s="252">
        <f>+SUMIFS($AR11:$AU11,$AR$5:$AU$5,AF11)</f>
        <v>0</v>
      </c>
      <c r="AM11" s="252">
        <f>+AJ11-AK11</f>
        <v>3</v>
      </c>
      <c r="AN11" s="53">
        <f>+_xlfn.RANK.EQ(AF11,$AF$9:$AF$15)+_xlfn.RANK.EQ(AM11,$AM$9:$AM$15)/10+_xlfn.RANK.EQ(AJ11,$AJ$9:$AJ$15)/100+_xlfn.RANK.EQ(AL11,$AL$9:$AL$15)/1000+ROW()/1000000</f>
        <v>2.111011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3</v>
      </c>
      <c r="AF13" s="53">
        <f t="shared" ref="AF13" si="4">+AG13*3+AH13</f>
        <v>7</v>
      </c>
      <c r="AG13" s="53" cm="1">
        <f t="array" ref="AG13">SUM(($G$9:$G$22=$AD13)*($H$9:$H$22&gt;$J$9:$J$22)+($K$9:$K$22=$AD13)*($H$9:$H$22&lt;$J$9:$J$22))</f>
        <v>2</v>
      </c>
      <c r="AH13" s="53" cm="1">
        <f t="array" ref="AH13">SUM(($G$9:$G$22=$AD13)*($H$9:$H$22=$J$9:$J$22)*($H$9:$H$22&lt;&gt;"")+($K$9:$K$22=$AD13)*($H$9:$H$22=$J$9:$J$22)*($H$9:$H$22&lt;&gt;""))</f>
        <v>1</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1.2210129999999999</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0</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5</v>
      </c>
      <c r="Y15" s="161">
        <f>+W15-X15</f>
        <v>-4</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5</v>
      </c>
      <c r="AL15" s="252">
        <f>+SUMIFS($AR15:$AU15,$AR$5:$AU$5,AF15)</f>
        <v>0</v>
      </c>
      <c r="AM15" s="252">
        <f>+AJ15-AK15</f>
        <v>-4</v>
      </c>
      <c r="AN15" s="53">
        <f>+_xlfn.RANK.EQ(AF15,$AF$9:$AF$15)+_xlfn.RANK.EQ(AM15,$AM$9:$AM$15)/10+_xlfn.RANK.EQ(AJ15,$AJ$9:$AJ$15)/100+_xlfn.RANK.EQ(AL15,$AL$9:$AL$15)/1000+ROW()/1000000</f>
        <v>4.4310150000000013</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2</v>
      </c>
      <c r="K17" s="38" t="str">
        <f>+VLOOKUP(B17,Aux!F:S,6,0)</f>
        <v>Ecuador</v>
      </c>
      <c r="L17" s="169" t="e" vm="5">
        <f>IFERROR(VLOOKUP(K17,Aux!$A:$C,3,0),"")</f>
        <v>#VALUE!</v>
      </c>
      <c r="M17" s="38"/>
      <c r="N17" s="46" t="str">
        <f>+_xlfn.XLOOKUP(B17,Aux!F:F,Aux!L:L)</f>
        <v>State Farm Stadium - GLENDALE, AZ</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1</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4</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7</v>
      </c>
      <c r="AK9" s="53" cm="1">
        <f t="array" ref="AK9">SUM(($G$9:$G$22=$AD9)*($J$9:$J$22)+($K$9:$K$22=$AD9)*($H$9:$H$22))</f>
        <v>2</v>
      </c>
      <c r="AL9" s="252">
        <f>+SUMIFS($AR9:$AU9,$AR$5:$AU$5,AF9)</f>
        <v>0</v>
      </c>
      <c r="AM9" s="252">
        <f>+AJ9-AK9</f>
        <v>5</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304</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4</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7</v>
      </c>
      <c r="X11" s="161">
        <f>+VLOOKUP($P11,$AD$9:$AK$15,8,0)</f>
        <v>2</v>
      </c>
      <c r="Y11" s="161">
        <f>+W11-X11</f>
        <v>5</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304</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0</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1</v>
      </c>
      <c r="X13" s="161">
        <f>+VLOOKUP($P13,$AD$9:$AK$15,8,0)</f>
        <v>7</v>
      </c>
      <c r="Y13" s="161">
        <f>+W13-X13</f>
        <v>-6</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0</v>
      </c>
      <c r="AK13" s="53" cm="1">
        <f t="array" ref="AK13">SUM(($G$9:$G$22=$AD13)*($J$9:$J$22)+($K$9:$K$22=$AD13)*($H$9:$H$22))</f>
        <v>7</v>
      </c>
      <c r="AL13" s="252">
        <f>+SUMIFS($AR13:$AU13,$AR$5:$AU$5,AF13)</f>
        <v>0</v>
      </c>
      <c r="AM13" s="252">
        <f>+AJ13-AK13</f>
        <v>-7</v>
      </c>
      <c r="AN13" s="53">
        <f>+_xlfn.RANK.EQ(AF13,$AF$9:$AF$15)+_xlfn.RANK.EQ(AM13,$AM$9:$AM$15)/10+_xlfn.RANK.EQ(AJ13,$AJ$9:$AJ$15)/100+_xlfn.RANK.EQ(AL13,$AL$9:$AL$15)/1000+ROW()/1000000</f>
        <v>4.4410130000000008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-4</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7</v>
      </c>
      <c r="Y15" s="161">
        <f>+W15-X15</f>
        <v>-7</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-4</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0</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AE5" sqref="AE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3</v>
      </c>
      <c r="AU5" s="245">
        <f>+VLOOKUP(AU7,$AD$9:$AF$15,3,0)</f>
        <v>0</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0</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5</v>
      </c>
      <c r="AK9" s="53" cm="1">
        <f t="array" ref="AK9">SUM(($G$9:$G$22=$AD9)*($J$9:$J$22)+($K$9:$K$22=$AD9)*($H$9:$H$22))</f>
        <v>2</v>
      </c>
      <c r="AL9" s="252">
        <f>+SUMIFS($AR9:$AU9,$AR$5:$AU$5,AF9)</f>
        <v>100</v>
      </c>
      <c r="AM9" s="252">
        <f>+AJ9-AK9</f>
        <v>3</v>
      </c>
      <c r="AN9" s="53">
        <f>+_xlfn.RANK.EQ(AF9,$AF$9:$AF$15)+_xlfn.RANK.EQ(AM9,$AM$9:$AM$15)/10+_xlfn.RANK.EQ(AJ9,$AJ$9:$AJ$15)/100+_xlfn.RANK.EQ(AL9,$AL$9:$AL$15)/1000+ROW()/1000000</f>
        <v>1.2110089999999998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2</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7</v>
      </c>
      <c r="T11" s="160">
        <f>+VLOOKUP($P11,$AD$9:$AK$15,4,0)</f>
        <v>2</v>
      </c>
      <c r="U11" s="160">
        <f>+VLOOKUP($P11,$AD$9:$AK$15,5,0)</f>
        <v>1</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100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2</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3</v>
      </c>
      <c r="T13" s="160">
        <f>+VLOOKUP($P13,$AD$9:$AK$15,4,0)</f>
        <v>1</v>
      </c>
      <c r="U13" s="160">
        <f>+VLOOKUP($P13,$AD$9:$AK$15,5,0)</f>
        <v>0</v>
      </c>
      <c r="V13" s="160">
        <f>+VLOOKUP($P13,$AD$9:$AK$15,6,0)</f>
        <v>2</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4</v>
      </c>
      <c r="AL13" s="252">
        <f>+SUMIFS($AR13:$AU13,$AR$5:$AU$5,AF13)</f>
        <v>0</v>
      </c>
      <c r="AM13" s="252">
        <f>+AJ13-AK13</f>
        <v>-2</v>
      </c>
      <c r="AN13" s="53">
        <f>+_xlfn.RANK.EQ(AF13,$AF$9:$AF$15)+_xlfn.RANK.EQ(AM13,$AM$9:$AM$15)/10+_xlfn.RANK.EQ(AJ13,$AJ$9:$AJ$15)/100+_xlfn.RANK.EQ(AL13,$AL$9:$AL$15)/1000+ROW()/1000000</f>
        <v>3.3330129999999998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5</v>
      </c>
      <c r="Y15" s="161">
        <f>+W15-X15</f>
        <v>-5</v>
      </c>
      <c r="Z15" s="60"/>
      <c r="AA15" s="59"/>
      <c r="AB15" s="245"/>
      <c r="AC15" s="53">
        <v>4</v>
      </c>
      <c r="AD15" s="251" t="str">
        <f>+VLOOKUP($AD$5&amp;AC15,Aux!S:T,2,0)</f>
        <v>Costa Rica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0</v>
      </c>
      <c r="AK15" s="53" cm="1">
        <f t="array" ref="AK15">SUM(($G$9:$G$22=$AD15)*($J$9:$J$22)+($K$9:$K$22=$AD15)*($H$9:$H$22))</f>
        <v>5</v>
      </c>
      <c r="AL15" s="252">
        <f>+SUMIFS($AR15:$AU15,$AR$5:$AU$5,AF15)</f>
        <v>0</v>
      </c>
      <c r="AM15" s="252">
        <f>+AJ15-AK15</f>
        <v>-5</v>
      </c>
      <c r="AN15" s="53">
        <f>+_xlfn.RANK.EQ(AF15,$AF$9:$AF$15)+_xlfn.RANK.EQ(AM15,$AM$9:$AM$15)/10+_xlfn.RANK.EQ(AJ15,$AJ$9:$AJ$15)/100+_xlfn.RANK.EQ(AL15,$AL$9:$AL$15)/1000+ROW()/1000000</f>
        <v>4.4430150000000008</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M18" sqref="M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6" t="s">
        <v>61</v>
      </c>
      <c r="I7" s="286"/>
      <c r="J7" s="286"/>
      <c r="K7" s="286"/>
      <c r="L7" s="286"/>
      <c r="M7" s="286"/>
      <c r="N7" s="286"/>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0</v>
      </c>
      <c r="M12" s="6"/>
      <c r="N12" s="17" t="str" cm="1">
        <f t="array" aca="1" ref="N12" ca="1">INDIRECT(RIGHT(B12,1)&amp;"!P"&amp;7+LEFT(B12,1)*2)</f>
        <v>Chile</v>
      </c>
      <c r="O12" s="180" t="e" vm="4">
        <f ca="1">IFERROR(VLOOKUP(N12,Aux!$A:$C,3,0),"")</f>
        <v>#VALUE!</v>
      </c>
      <c r="P12" s="17"/>
      <c r="Q12" s="175" t="str">
        <f>+VLOOKUP(C12,Aux!F:L,7,0)</f>
        <v>AT&amp;T Stadium - ARLINGTON, TX</v>
      </c>
      <c r="S12" s="18" t="str">
        <f ca="1">IF(OR(J12="",L12=""),"",IF(J12&gt;L12,H12,IF(J12&lt;L12,N12,IF(OR(J13="",L13=""),"",IF(J13&gt;L13,H12,N12)))))</f>
        <v>Venezuela</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3</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3</v>
      </c>
      <c r="K18" s="8" t="s">
        <v>41</v>
      </c>
      <c r="L18" s="16">
        <v>1</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4" t="s">
        <v>193</v>
      </c>
    </row>
    <row r="24" spans="1:19" ht="15" customHeight="1" thickBot="1" x14ac:dyDescent="0.3">
      <c r="S24" s="285"/>
    </row>
    <row r="25" spans="1:19" ht="15" customHeight="1" x14ac:dyDescent="0.25">
      <c r="S25" s="274" t="s">
        <v>194</v>
      </c>
    </row>
    <row r="26" spans="1:19" ht="15" customHeight="1" thickBot="1" x14ac:dyDescent="0.3">
      <c r="S26" s="275"/>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6" t="s">
        <v>62</v>
      </c>
      <c r="I7" s="286"/>
      <c r="J7" s="286"/>
      <c r="K7" s="286"/>
      <c r="L7" s="286"/>
      <c r="M7" s="286"/>
      <c r="N7" s="286"/>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Venezuela</v>
      </c>
      <c r="O9" s="180" t="e" vm="6">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1</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Uruguay</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4" t="s">
        <v>193</v>
      </c>
    </row>
    <row r="18" spans="19:19" ht="15" customHeight="1" thickBot="1" x14ac:dyDescent="0.3">
      <c r="S18" s="285"/>
    </row>
    <row r="19" spans="19:19" ht="15" customHeight="1" x14ac:dyDescent="0.25">
      <c r="S19" s="274" t="s">
        <v>194</v>
      </c>
    </row>
    <row r="20" spans="19:19" ht="15" customHeight="1" thickBot="1" x14ac:dyDescent="0.3">
      <c r="S20" s="275"/>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tabSelected="1" zoomScaleNormal="100" workbookViewId="0">
      <selection activeCell="L18" sqref="L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6" t="s">
        <v>166</v>
      </c>
      <c r="I7" s="286"/>
      <c r="J7" s="286"/>
      <c r="K7" s="286"/>
      <c r="L7" s="286"/>
      <c r="M7" s="286"/>
      <c r="N7" s="286"/>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6">
        <f ca="1">IFERROR(VLOOKUP(H9,Aux!$A:$C,3,0),"")</f>
        <v>#VALUE!</v>
      </c>
      <c r="H9" s="7" t="str">
        <f ca="1">IF(OR(Semis!J9="",Semis!L9=""),"",IF(Semis!J9&gt;Semis!L9,Semis!N9,IF(Semis!J9&lt;Semis!L9,Semis!H9,IF(OR(Semis!J10="",Semis!L10=""),"",IF(Semis!J10&gt;Semis!L10,Semis!N9,Semis!H9)))))</f>
        <v>Venezuela</v>
      </c>
      <c r="I9" s="8"/>
      <c r="J9" s="16">
        <v>1</v>
      </c>
      <c r="K9" s="8" t="s">
        <v>41</v>
      </c>
      <c r="L9" s="16">
        <v>0</v>
      </c>
      <c r="M9" s="6"/>
      <c r="N9" s="17" t="str">
        <f ca="1">IF(OR(Semis!J12="",Semis!L12=""),"",IF(Semis!J12&gt;Semis!L12,Semis!N12,IF(Semis!J12&lt;Semis!L12,Semis!H12,IF(OR(Semis!J13="",Semis!L13=""),"",IF(Semis!J13&gt;Semis!L13,Semis!N12,Semis!H12)))))</f>
        <v>Colombia</v>
      </c>
      <c r="O9" s="180" t="e" vm="13">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6" t="s">
        <v>63</v>
      </c>
      <c r="I13" s="286"/>
      <c r="J13" s="286"/>
      <c r="K13" s="286"/>
      <c r="L13" s="286"/>
      <c r="M13" s="286"/>
      <c r="N13" s="286"/>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v>3</v>
      </c>
      <c r="K15" s="8" t="s">
        <v>41</v>
      </c>
      <c r="L15" s="16">
        <v>2</v>
      </c>
      <c r="M15" s="6"/>
      <c r="N15" s="17" t="str">
        <f ca="1">+Semis!S12</f>
        <v>Uruguay</v>
      </c>
      <c r="O15" s="180" t="e" vm="11">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8" t="s">
        <v>164</v>
      </c>
      <c r="I19" s="288"/>
      <c r="J19" s="288"/>
      <c r="K19" s="288"/>
      <c r="L19" s="288"/>
      <c r="M19" s="288"/>
      <c r="N19" s="288"/>
      <c r="S19" s="259"/>
    </row>
    <row r="20" spans="3:19" ht="15" customHeight="1" x14ac:dyDescent="0.25">
      <c r="H20" s="288"/>
      <c r="I20" s="288"/>
      <c r="J20" s="288"/>
      <c r="K20" s="288"/>
      <c r="L20" s="288"/>
      <c r="M20" s="288"/>
      <c r="N20" s="288"/>
      <c r="S20" s="284" t="s">
        <v>193</v>
      </c>
    </row>
    <row r="21" spans="3:19" ht="15" customHeight="1" thickBot="1" x14ac:dyDescent="0.3">
      <c r="S21" s="285"/>
    </row>
    <row r="22" spans="3:19" ht="15" customHeight="1" x14ac:dyDescent="0.25">
      <c r="H22" s="289" t="str">
        <f ca="1">IF(OR(J15="",L15=""),"",IF(J15&gt;L15,H15,IF(J15&lt;L15,N15,IF(OR(J16="",L16=""),"",IF(J16&gt;L16,H15,N15)))))</f>
        <v>Argentina</v>
      </c>
      <c r="I22" s="289"/>
      <c r="J22" s="289"/>
      <c r="K22" s="289"/>
      <c r="L22" s="289"/>
      <c r="M22" s="289"/>
      <c r="N22" s="289"/>
      <c r="S22" s="274" t="s">
        <v>194</v>
      </c>
    </row>
    <row r="23" spans="3:19" s="82" customFormat="1" ht="15.75" customHeight="1" thickBot="1" x14ac:dyDescent="0.3">
      <c r="C23"/>
      <c r="D23"/>
      <c r="E23"/>
      <c r="F23"/>
      <c r="G23"/>
      <c r="H23" s="289"/>
      <c r="I23" s="289"/>
      <c r="J23" s="289"/>
      <c r="K23" s="289"/>
      <c r="L23" s="289"/>
      <c r="M23" s="289"/>
      <c r="N23" s="289"/>
      <c r="O23" s="178"/>
      <c r="P23" s="178"/>
      <c r="Q23"/>
      <c r="S23" s="275"/>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7" t="e" vm="1">
        <f ca="1">IFERROR(VLOOKUP(H22,Aux!$A:$C,3,0),"")</f>
        <v>#VALUE!</v>
      </c>
      <c r="I25" s="287"/>
      <c r="J25" s="287"/>
      <c r="K25" s="287"/>
      <c r="L25" s="287"/>
      <c r="M25" s="287"/>
      <c r="N25" s="287"/>
    </row>
    <row r="26" spans="3:19" ht="15" customHeight="1" x14ac:dyDescent="0.25">
      <c r="H26" s="287"/>
      <c r="I26" s="287"/>
      <c r="J26" s="287"/>
      <c r="K26" s="287"/>
      <c r="L26" s="287"/>
      <c r="M26" s="287"/>
      <c r="N26" s="287"/>
    </row>
    <row r="27" spans="3:19" ht="15" customHeight="1" x14ac:dyDescent="0.25">
      <c r="H27" s="287"/>
      <c r="I27" s="287"/>
      <c r="J27" s="287"/>
      <c r="K27" s="287"/>
      <c r="L27" s="287"/>
      <c r="M27" s="287"/>
      <c r="N27" s="287"/>
    </row>
    <row r="28" spans="3:19" ht="15" customHeight="1" x14ac:dyDescent="0.25">
      <c r="H28" s="287"/>
      <c r="I28" s="287"/>
      <c r="J28" s="287"/>
      <c r="K28" s="287"/>
      <c r="L28" s="287"/>
      <c r="M28" s="287"/>
      <c r="N28" s="287"/>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2</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4</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4</v>
      </c>
      <c r="O7" s="68">
        <f t="shared" ca="1" si="3"/>
        <v>0</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0</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2</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2</v>
      </c>
      <c r="O11" s="68">
        <f t="shared" ca="1" si="3"/>
        <v>3</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0</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0</v>
      </c>
      <c r="O14" s="68">
        <f t="shared" ca="1" si="3"/>
        <v>2</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2</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3</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1</v>
      </c>
      <c r="O19" s="68">
        <f t="shared" ca="1" si="3"/>
        <v>1</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2</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1</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0</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0</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3</v>
      </c>
      <c r="O29" s="68">
        <f t="shared" ca="1" si="5"/>
        <v>1</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2</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1</v>
      </c>
      <c r="O32" s="68">
        <f t="shared" ca="1" si="5"/>
        <v>0</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3</v>
      </c>
      <c r="O33" s="68">
        <f t="shared" ca="1" si="5"/>
        <v>2</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4" t="s">
        <v>193</v>
      </c>
    </row>
    <row r="2" spans="3:28" ht="14.65" customHeight="1" thickBot="1" x14ac:dyDescent="0.3">
      <c r="Q2" s="285"/>
    </row>
    <row r="3" spans="3:28" ht="56.65" customHeight="1" x14ac:dyDescent="0.25">
      <c r="C3" s="143"/>
      <c r="D3" s="144"/>
      <c r="E3" s="290" t="s">
        <v>177</v>
      </c>
      <c r="F3" s="290"/>
      <c r="G3" s="290"/>
      <c r="H3" s="290"/>
      <c r="I3" s="290"/>
      <c r="J3" s="290"/>
      <c r="K3" s="290"/>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1" t="s">
        <v>191</v>
      </c>
      <c r="D4" s="292"/>
      <c r="E4" s="292"/>
      <c r="F4" s="292"/>
      <c r="G4" s="292"/>
      <c r="H4" s="292"/>
      <c r="I4" s="292"/>
      <c r="J4" s="292"/>
      <c r="K4" s="292"/>
      <c r="L4" s="292"/>
      <c r="M4" s="292"/>
      <c r="N4" s="292"/>
      <c r="O4" s="293"/>
      <c r="P4" s="123"/>
      <c r="R4" s="214"/>
      <c r="S4" s="294" t="s">
        <v>175</v>
      </c>
      <c r="T4" s="295"/>
      <c r="U4" s="295"/>
      <c r="V4" s="295"/>
      <c r="W4" s="295"/>
      <c r="X4" s="295"/>
      <c r="Y4" s="295"/>
      <c r="Z4" s="295"/>
      <c r="AA4" s="296"/>
      <c r="AB4" s="123"/>
      <c r="AD4" s="207" t="s">
        <v>11</v>
      </c>
      <c r="AE4" s="207">
        <v>3</v>
      </c>
    </row>
    <row r="5" spans="1:31" ht="20.100000000000001" customHeight="1" x14ac:dyDescent="0.25">
      <c r="B5" s="214"/>
      <c r="C5" s="146"/>
      <c r="D5" s="297" t="str">
        <f>"Grupo "&amp;VLOOKUP(D1,Aux!$F:$O,8,0)</f>
        <v>Grupo A</v>
      </c>
      <c r="E5" s="298"/>
      <c r="F5" s="299"/>
      <c r="G5" s="297" t="str">
        <f>"Grupo "&amp;VLOOKUP(G1,Aux!$F:$O,8,0)</f>
        <v>Grupo A</v>
      </c>
      <c r="H5" s="298"/>
      <c r="I5" s="299"/>
      <c r="J5" s="297" t="str">
        <f>"Grupo "&amp;VLOOKUP(J1,Aux!$F:$O,8,0)</f>
        <v>Grupo B</v>
      </c>
      <c r="K5" s="298"/>
      <c r="L5" s="299"/>
      <c r="M5" s="297" t="str">
        <f>"Grupo "&amp;VLOOKUP(M1,Aux!$F:$O,8,0)</f>
        <v>Grupo B</v>
      </c>
      <c r="N5" s="298"/>
      <c r="O5" s="299"/>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300" t="str">
        <f>VLOOKUP(D1,Aux!$F:$O,5,0)</f>
        <v>Argentina</v>
      </c>
      <c r="E6" s="217">
        <f>VLOOKUP(D1,Aux!$F:$O,3,0)</f>
        <v>45463.833333333336</v>
      </c>
      <c r="F6" s="300" t="str">
        <f>VLOOKUP(D1,Aux!$F:$O,6,0)</f>
        <v>Canadá</v>
      </c>
      <c r="G6" s="300" t="str">
        <f>VLOOKUP(G1,Aux!$F:$O,5,0)</f>
        <v>Perú</v>
      </c>
      <c r="H6" s="217">
        <f>VLOOKUP(G1,Aux!$F:$O,3,0)</f>
        <v>45464.791666666664</v>
      </c>
      <c r="I6" s="300" t="str">
        <f>VLOOKUP(G1,Aux!$F:$O,6,0)</f>
        <v>Chile</v>
      </c>
      <c r="J6" s="300" t="str">
        <f>VLOOKUP(J1,Aux!$F:$O,5,0)</f>
        <v>Ecuador</v>
      </c>
      <c r="K6" s="217">
        <f>VLOOKUP(J1,Aux!$F:$O,3,0)</f>
        <v>45465.625</v>
      </c>
      <c r="L6" s="300" t="str">
        <f>VLOOKUP(J1,Aux!$F:$O,6,0)</f>
        <v>Venezuela</v>
      </c>
      <c r="M6" s="300" t="str">
        <f>VLOOKUP(M1,Aux!$F:$O,5,0)</f>
        <v>México</v>
      </c>
      <c r="N6" s="217">
        <f>VLOOKUP(M1,Aux!$F:$O,3,0)</f>
        <v>45465.833333333336</v>
      </c>
      <c r="O6" s="300"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300"/>
      <c r="E7" s="220">
        <f>+E6</f>
        <v>45463.833333333336</v>
      </c>
      <c r="F7" s="300"/>
      <c r="G7" s="300"/>
      <c r="H7" s="220">
        <f>+H6</f>
        <v>45464.791666666664</v>
      </c>
      <c r="I7" s="300"/>
      <c r="J7" s="300"/>
      <c r="K7" s="220">
        <f>+K6</f>
        <v>45465.625</v>
      </c>
      <c r="L7" s="300"/>
      <c r="M7" s="300"/>
      <c r="N7" s="220">
        <f>+N6</f>
        <v>45465.833333333336</v>
      </c>
      <c r="O7" s="300"/>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1</v>
      </c>
      <c r="H8" s="222">
        <f ca="1">+IF(G8="","",IF(G8&gt;I8,1,IF(G8=I8,"X",2)))</f>
        <v>2</v>
      </c>
      <c r="I8" s="223">
        <f ca="1">VLOOKUP(G1,Aux!$F:$O,10,0)</f>
        <v>2</v>
      </c>
      <c r="J8" s="221">
        <f ca="1">VLOOKUP(J1,Aux!$F:$O,9,0)</f>
        <v>1</v>
      </c>
      <c r="K8" s="222">
        <f ca="1">+IF(J8="","",IF(J8&gt;L8,1,IF(J8=L8,"X",2)))</f>
        <v>2</v>
      </c>
      <c r="L8" s="223">
        <f ca="1">VLOOKUP(J1,Aux!$F:$O,10,0)</f>
        <v>2</v>
      </c>
      <c r="M8" s="221">
        <f ca="1">VLOOKUP(M1,Aux!$F:$O,9,0)</f>
        <v>1</v>
      </c>
      <c r="N8" s="222">
        <f ca="1">+IF(M8="","",IF(M8&gt;O8,1,IF(M8=O8,"X",2)))</f>
        <v>1</v>
      </c>
      <c r="O8" s="223">
        <f ca="1">VLOOKUP(M1,Aux!$F:$O,10,0)</f>
        <v>0</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4" t="s">
        <v>193</v>
      </c>
    </row>
    <row r="34" spans="17:17" ht="15.75" thickBot="1" x14ac:dyDescent="0.3">
      <c r="Q34" s="285"/>
    </row>
    <row r="35" spans="17:17" x14ac:dyDescent="0.25">
      <c r="Q35" s="274" t="s">
        <v>194</v>
      </c>
    </row>
    <row r="36" spans="17:17" ht="15.75" thickBot="1" x14ac:dyDescent="0.3">
      <c r="Q36" s="275"/>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1</v>
      </c>
      <c r="I3" s="191">
        <f ca="1">VLOOKUP(H2,Aux!$F:$O,10,0)</f>
        <v>2</v>
      </c>
      <c r="J3" s="191">
        <f t="shared" ref="J3" ca="1" si="0">IF(OR(H3="",I3=""),"",IF(H3&gt;I3,1,IF(H3=I3,"x",2)))</f>
        <v>2</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4</v>
      </c>
      <c r="R3" s="191">
        <f ca="1">VLOOKUP(Q2,Aux!$F:$O,10,0)</f>
        <v>0</v>
      </c>
      <c r="S3" s="191">
        <f t="shared" ref="S3" ca="1" si="3">IF(OR(Q3="",R3=""),"",IF(Q3&gt;R3,1,IF(Q3=R3,"x",2)))</f>
        <v>1</v>
      </c>
      <c r="T3" s="191">
        <f ca="1">VLOOKUP(T2,Aux!$F:$O,9,0)</f>
        <v>4</v>
      </c>
      <c r="U3" s="191">
        <f ca="1">VLOOKUP(T2,Aux!$F:$O,10,0)</f>
        <v>0</v>
      </c>
      <c r="V3" s="191">
        <f t="shared" ref="V3" ca="1" si="4">IF(OR(T3="",U3=""),"",IF(T3&gt;U3,1,IF(T3=U3,"x",2)))</f>
        <v>1</v>
      </c>
      <c r="W3" s="191">
        <f ca="1">VLOOKUP(W2,Aux!$F:$O,9,0)</f>
        <v>2</v>
      </c>
      <c r="X3" s="191">
        <f ca="1">VLOOKUP(W2,Aux!$F:$O,10,0)</f>
        <v>0</v>
      </c>
      <c r="Y3" s="191">
        <f t="shared" ref="Y3" ca="1" si="5">IF(OR(W3="",X3=""),"",IF(W3&gt;X3,1,IF(W3=X3,"x",2)))</f>
        <v>1</v>
      </c>
      <c r="Z3" s="191">
        <f ca="1">VLOOKUP(Z2,Aux!$F:$O,9,0)</f>
        <v>2</v>
      </c>
      <c r="AA3" s="191">
        <f ca="1">VLOOKUP(Z2,Aux!$F:$O,10,0)</f>
        <v>0</v>
      </c>
      <c r="AB3" s="191">
        <f t="shared" ref="AB3" ca="1" si="6">IF(OR(Z3="",AA3=""),"",IF(Z3&gt;AA3,1,IF(Z3=AA3,"x",2)))</f>
        <v>1</v>
      </c>
      <c r="AC3" s="191">
        <f ca="1">VLOOKUP(AC2,Aux!$F:$O,9,0)</f>
        <v>0</v>
      </c>
      <c r="AD3" s="191">
        <f ca="1">VLOOKUP(AC2,Aux!$F:$O,10,0)</f>
        <v>1</v>
      </c>
      <c r="AE3" s="191">
        <f t="shared" ref="AE3" ca="1" si="7">IF(OR(AC3="",AD3=""),"",IF(AC3&gt;AD3,1,IF(AC3=AD3,"x",2)))</f>
        <v>2</v>
      </c>
      <c r="AF3" s="191">
        <f ca="1">VLOOKUP(AF2,Aux!$F:$O,9,0)</f>
        <v>2</v>
      </c>
      <c r="AG3" s="191">
        <f ca="1">VLOOKUP(AF2,Aux!$F:$O,10,0)</f>
        <v>3</v>
      </c>
      <c r="AH3" s="191">
        <f t="shared" ref="AH3" ca="1" si="8">IF(OR(AF3="",AG3=""),"",IF(AF3&gt;AG3,1,IF(AF3=AG3,"x",2)))</f>
        <v>2</v>
      </c>
      <c r="AI3" s="191">
        <f ca="1">VLOOKUP(AI2,Aux!$F:$O,9,0)</f>
        <v>3</v>
      </c>
      <c r="AJ3" s="191">
        <f ca="1">VLOOKUP(AI2,Aux!$F:$O,10,0)</f>
        <v>1</v>
      </c>
      <c r="AK3" s="191">
        <f t="shared" ref="AK3" ca="1" si="9">IF(OR(AI3="",AJ3=""),"",IF(AI3&gt;AJ3,1,IF(AI3=AJ3,"x",2)))</f>
        <v>1</v>
      </c>
      <c r="AL3" s="191">
        <f ca="1">VLOOKUP(AL2,Aux!$F:$O,9,0)</f>
        <v>0</v>
      </c>
      <c r="AM3" s="191">
        <f ca="1">VLOOKUP(AL2,Aux!$F:$O,10,0)</f>
        <v>0</v>
      </c>
      <c r="AN3" s="191" t="str">
        <f t="shared" ref="AN3" ca="1" si="10">IF(OR(AL3="",AM3=""),"",IF(AL3&gt;AM3,1,IF(AL3=AM3,"x",2)))</f>
        <v>x</v>
      </c>
      <c r="AO3" s="191">
        <f ca="1">VLOOKUP(AO2,Aux!$F:$O,9,0)</f>
        <v>0</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2</v>
      </c>
      <c r="AV3" s="191">
        <f ca="1">VLOOKUP(AU2,Aux!$F:$O,10,0)</f>
        <v>0</v>
      </c>
      <c r="AW3" s="191">
        <f t="shared" ref="AW3" ca="1" si="13">IF(OR(AU3="",AV3=""),"",IF(AU3&gt;AV3,1,IF(AU3=AV3,"x",2)))</f>
        <v>1</v>
      </c>
      <c r="AX3" s="191">
        <f ca="1">VLOOKUP(AX2,Aux!$F:$O,9,0)</f>
        <v>1</v>
      </c>
      <c r="AY3" s="191">
        <f ca="1">VLOOKUP(AX2,Aux!$F:$O,10,0)</f>
        <v>2</v>
      </c>
      <c r="AZ3" s="191">
        <f t="shared" ref="AZ3" ca="1" si="14">IF(OR(AX3="",AY3=""),"",IF(AX3&gt;AY3,1,IF(AX3=AY3,"x",2)))</f>
        <v>2</v>
      </c>
      <c r="BA3" s="191">
        <f ca="1">VLOOKUP(BA2,Aux!$F:$O,9,0)</f>
        <v>3</v>
      </c>
      <c r="BB3" s="191">
        <f ca="1">VLOOKUP(BA2,Aux!$F:$O,10,0)</f>
        <v>0</v>
      </c>
      <c r="BC3" s="191">
        <f t="shared" ref="BC3" ca="1" si="15">IF(OR(BA3="",BB3=""),"",IF(BA3&gt;BB3,1,IF(BA3=BB3,"x",2)))</f>
        <v>1</v>
      </c>
      <c r="BD3" s="191">
        <f ca="1">VLOOKUP(BD2,Aux!$F:$O,9,0)</f>
        <v>1</v>
      </c>
      <c r="BE3" s="191">
        <f ca="1">VLOOKUP(BD2,Aux!$F:$O,10,0)</f>
        <v>1</v>
      </c>
      <c r="BF3" s="191" t="str">
        <f t="shared" ref="BF3" ca="1" si="16">IF(OR(BD3="",BE3=""),"",IF(BD3&gt;BE3,1,IF(BD3=BE3,"x",2)))</f>
        <v>x</v>
      </c>
      <c r="BG3" s="191">
        <f ca="1">VLOOKUP(BG2,Aux!$F:$O,9,0)</f>
        <v>0</v>
      </c>
      <c r="BH3" s="191">
        <f ca="1">VLOOKUP(BG2,Aux!$F:$O,10,0)</f>
        <v>2</v>
      </c>
      <c r="BI3" s="191">
        <f t="shared" ref="BI3" ca="1" si="17">IF(OR(BG3="",BH3=""),"",IF(BG3&gt;BH3,1,IF(BG3=BH3,"x",2)))</f>
        <v>2</v>
      </c>
      <c r="BJ3" s="191">
        <f ca="1">VLOOKUP(BJ2,Aux!$F:$O,9,0)</f>
        <v>0</v>
      </c>
      <c r="BK3" s="191">
        <f ca="1">VLOOKUP(BJ2,Aux!$F:$O,10,0)</f>
        <v>1</v>
      </c>
      <c r="BL3" s="191">
        <f t="shared" ref="BL3" ca="1" si="18">IF(OR(BJ3="",BK3=""),"",IF(BJ3&gt;BK3,1,IF(BJ3=BK3,"x",2)))</f>
        <v>2</v>
      </c>
      <c r="BM3" s="191">
        <f ca="1">VLOOKUP(BM2,Aux!$F:$O,9,0)</f>
        <v>1</v>
      </c>
      <c r="BN3" s="191">
        <f ca="1">VLOOKUP(BM2,Aux!$F:$O,10,0)</f>
        <v>2</v>
      </c>
      <c r="BO3" s="191">
        <f t="shared" ref="BO3" ca="1" si="19">IF(OR(BM3="",BN3=""),"",IF(BM3&gt;BN3,1,IF(BM3=BN3,"x",2)))</f>
        <v>2</v>
      </c>
      <c r="BP3" s="191">
        <f ca="1">VLOOKUP(BP2,Aux!$F:$O,9,0)</f>
        <v>1</v>
      </c>
      <c r="BQ3" s="191">
        <f ca="1">VLOOKUP(BP2,Aux!$F:$O,10,0)</f>
        <v>0</v>
      </c>
      <c r="BR3" s="191">
        <f t="shared" ref="BR3" ca="1" si="20">IF(OR(BP3="",BQ3=""),"",IF(BP3&gt;BQ3,1,IF(BP3=BQ3,"x",2)))</f>
        <v>1</v>
      </c>
      <c r="BS3" s="191">
        <f ca="1">VLOOKUP(BS2,Aux!$F:$O,9,0)</f>
        <v>1</v>
      </c>
      <c r="BT3" s="191">
        <f ca="1">VLOOKUP(BS2,Aux!$F:$O,10,0)</f>
        <v>1</v>
      </c>
      <c r="BU3" s="191" t="str">
        <f t="shared" ref="BU3" ca="1" si="21">IF(OR(BS3="",BT3=""),"",IF(BS3&gt;BT3,1,IF(BS3=BT3,"x",2)))</f>
        <v>x</v>
      </c>
      <c r="BV3" s="191">
        <f ca="1">VLOOKUP(BV2,Aux!$F:$O,9,0)</f>
        <v>0</v>
      </c>
      <c r="BW3" s="191">
        <f ca="1">VLOOKUP(BV2,Aux!$F:$O,10,0)</f>
        <v>1</v>
      </c>
      <c r="BX3" s="191">
        <f t="shared" ref="BX3" ca="1" si="22">IF(OR(BV3="",BW3=""),"",IF(BV3&gt;BW3,1,IF(BV3=BW3,"x",2)))</f>
        <v>2</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Chile</v>
      </c>
      <c r="CG3" s="191" t="str">
        <f ca="1">IF(CB3="","",Cuartos!H15)</f>
        <v>Colombia</v>
      </c>
      <c r="CH3" s="191" t="str">
        <f ca="1">IF(CB3="","",Cuartos!N15)</f>
        <v>Estados Unidos</v>
      </c>
      <c r="CI3" s="191" t="str">
        <f ca="1">IF(CB3="","",Cuartos!H18)</f>
        <v>Uruguay</v>
      </c>
      <c r="CJ3" s="191" t="str">
        <f ca="1">IF(CB3="","",Cuartos!N18)</f>
        <v>Brasil</v>
      </c>
      <c r="CK3" s="191" t="str">
        <f ca="1">Semis!H9</f>
        <v>Argentina</v>
      </c>
      <c r="CL3" s="191" t="str">
        <f ca="1">Semis!N9</f>
        <v>Venezuela</v>
      </c>
      <c r="CM3" s="191" t="str">
        <f ca="1">Semis!H12</f>
        <v>Uruguay</v>
      </c>
      <c r="CN3" s="191" t="str">
        <f ca="1">Semis!N12</f>
        <v>Colombia</v>
      </c>
      <c r="CO3" s="191" t="str">
        <f ca="1">Final!H15</f>
        <v>Argentina</v>
      </c>
      <c r="CP3" s="191" t="str">
        <f ca="1">Final!N15</f>
        <v>Uruguay</v>
      </c>
      <c r="CQ3" s="191" t="str">
        <f ca="1">Final!H22</f>
        <v>Argentina</v>
      </c>
      <c r="CR3" s="191">
        <f ca="1">VLOOKUP(CR2,Aux!$F:$O,9,0)</f>
        <v>2</v>
      </c>
      <c r="CS3" s="191">
        <f ca="1">VLOOKUP(CR2,Aux!$F:$O,10,0)</f>
        <v>1</v>
      </c>
      <c r="CT3" s="191">
        <f t="shared" ref="CT3" ca="1" si="23">IF(OR(CR3="",CS3=""),"",IF(CR3&gt;CS3,1,IF(CR3=CS3,"x",2)))</f>
        <v>1</v>
      </c>
      <c r="CU3" s="191">
        <f ca="1">VLOOKUP(CU2,Aux!$F:$O,9,0)</f>
        <v>1</v>
      </c>
      <c r="CV3" s="191">
        <f ca="1">VLOOKUP(CU2,Aux!$F:$O,10,0)</f>
        <v>0</v>
      </c>
      <c r="CW3" s="191">
        <f t="shared" ref="CW3" ca="1" si="24">IF(OR(CU3="",CV3=""),"",IF(CU3&gt;CV3,1,IF(CU3=CV3,"x",2)))</f>
        <v>1</v>
      </c>
      <c r="CX3" s="191">
        <f ca="1">VLOOKUP(CX2,Aux!$F:$O,9,0)</f>
        <v>3</v>
      </c>
      <c r="CY3" s="191">
        <f ca="1">VLOOKUP(CX2,Aux!$F:$O,10,0)</f>
        <v>1</v>
      </c>
      <c r="CZ3" s="191">
        <f t="shared" ref="CZ3" ca="1" si="25">IF(OR(CX3="",CY3=""),"",IF(CX3&gt;CY3,1,IF(CX3=CY3,"x",2)))</f>
        <v>1</v>
      </c>
      <c r="DA3" s="191">
        <f ca="1">VLOOKUP(DA2,Aux!$F:$O,9,0)</f>
        <v>3</v>
      </c>
      <c r="DB3" s="191">
        <f ca="1">VLOOKUP(DA2,Aux!$F:$O,10,0)</f>
        <v>1</v>
      </c>
      <c r="DC3" s="191">
        <f t="shared" ref="DC3" ca="1" si="26">IF(OR(DA3="",DB3=""),"",IF(DA3&gt;DB3,1,IF(DA3=DB3,"x",2)))</f>
        <v>1</v>
      </c>
      <c r="DD3" s="191">
        <f ca="1">VLOOKUP(DD2,Aux!$F:$O,9,0)</f>
        <v>2</v>
      </c>
      <c r="DE3" s="191">
        <f ca="1">VLOOKUP(DD2,Aux!$F:$O,10,0)</f>
        <v>0</v>
      </c>
      <c r="DF3" s="191">
        <f t="shared" ref="DF3" ca="1" si="27">IF(OR(DD3="",DE3=""),"",IF(DD3&gt;DE3,1,IF(DD3=DE3,"x",2)))</f>
        <v>1</v>
      </c>
      <c r="DG3" s="191">
        <f ca="1">VLOOKUP(DG2,Aux!$F:$O,9,0)</f>
        <v>2</v>
      </c>
      <c r="DH3" s="191">
        <f ca="1">VLOOKUP(DG2,Aux!$F:$O,10,0)</f>
        <v>1</v>
      </c>
      <c r="DI3" s="191">
        <f t="shared" ref="DI3" ca="1" si="28">IF(OR(DG3="",DH3=""),"",IF(DG3&gt;DH3,1,IF(DG3=DH3,"x",2)))</f>
        <v>1</v>
      </c>
      <c r="DJ3" s="191">
        <f ca="1">VLOOKUP(DJ2,Aux!$F:$O,9,0)</f>
        <v>1</v>
      </c>
      <c r="DK3" s="191">
        <f ca="1">VLOOKUP(DJ2,Aux!$F:$O,10,0)</f>
        <v>0</v>
      </c>
      <c r="DL3" s="191">
        <f t="shared" ref="DL3" ca="1" si="29">IF(OR(DJ3="",DK3=""),"",IF(DJ3&gt;DK3,1,IF(DJ3=DK3,"x",2)))</f>
        <v>1</v>
      </c>
      <c r="DM3" s="191">
        <f ca="1">VLOOKUP(DM2,Aux!$F:$O,9,0)</f>
        <v>3</v>
      </c>
      <c r="DN3" s="191">
        <f ca="1">VLOOKUP(DM2,Aux!$F:$O,10,0)</f>
        <v>2</v>
      </c>
      <c r="DO3" s="191">
        <f t="shared" ref="DO3" ca="1" si="30">IF(OR(DM3="",DN3=""),"",IF(DM3&gt;DN3,1,IF(DM3=DN3,"x",2)))</f>
        <v>1</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Leiner</v>
      </c>
      <c r="C1" s="118" t="str">
        <f>Normas!C35</f>
        <v>Leinerzavar4@hotmail.com</v>
      </c>
      <c r="D1" s="118">
        <f>Normas!C37</f>
        <v>4122326689</v>
      </c>
      <c r="E1" s="84">
        <f ca="1">+Resultado!E3</f>
        <v>2</v>
      </c>
      <c r="F1" s="84">
        <f ca="1">+Resultado!F3</f>
        <v>0</v>
      </c>
      <c r="G1" s="84">
        <f ca="1">+Resultado!G3</f>
        <v>1</v>
      </c>
      <c r="H1" s="84">
        <f ca="1">+Resultado!H3</f>
        <v>1</v>
      </c>
      <c r="I1" s="84">
        <f ca="1">+Resultado!I3</f>
        <v>2</v>
      </c>
      <c r="J1" s="84">
        <f ca="1">+Resultado!J3</f>
        <v>2</v>
      </c>
      <c r="K1" s="84">
        <f ca="1">+Resultado!K3</f>
        <v>1</v>
      </c>
      <c r="L1" s="84">
        <f ca="1">+Resultado!L3</f>
        <v>2</v>
      </c>
      <c r="M1" s="84">
        <f ca="1">+Resultado!M3</f>
        <v>2</v>
      </c>
      <c r="N1" s="84">
        <f ca="1">+Resultado!N3</f>
        <v>1</v>
      </c>
      <c r="O1" s="84">
        <f ca="1">+Resultado!O3</f>
        <v>0</v>
      </c>
      <c r="P1" s="84">
        <f ca="1">+Resultado!P3</f>
        <v>1</v>
      </c>
      <c r="Q1" s="84">
        <f ca="1">+Resultado!Q3</f>
        <v>4</v>
      </c>
      <c r="R1" s="84">
        <f ca="1">+Resultado!R3</f>
        <v>0</v>
      </c>
      <c r="S1" s="84">
        <f ca="1">+Resultado!S3</f>
        <v>1</v>
      </c>
      <c r="T1" s="84">
        <f ca="1">+Resultado!T3</f>
        <v>4</v>
      </c>
      <c r="U1" s="84">
        <f ca="1">+Resultado!U3</f>
        <v>0</v>
      </c>
      <c r="V1" s="84">
        <f ca="1">+Resultado!V3</f>
        <v>1</v>
      </c>
      <c r="W1" s="84">
        <f ca="1">+Resultado!W3</f>
        <v>2</v>
      </c>
      <c r="X1" s="84">
        <f ca="1">+Resultado!X3</f>
        <v>0</v>
      </c>
      <c r="Y1" s="84">
        <f ca="1">+Resultado!Y3</f>
        <v>1</v>
      </c>
      <c r="Z1" s="84">
        <f ca="1">+Resultado!Z3</f>
        <v>2</v>
      </c>
      <c r="AA1" s="84">
        <f ca="1">+Resultado!AA3</f>
        <v>0</v>
      </c>
      <c r="AB1" s="84">
        <f ca="1">+Resultado!AB3</f>
        <v>1</v>
      </c>
      <c r="AC1" s="84">
        <f ca="1">+Resultado!AC3</f>
        <v>0</v>
      </c>
      <c r="AD1" s="84">
        <f ca="1">+Resultado!AD3</f>
        <v>1</v>
      </c>
      <c r="AE1" s="84">
        <f ca="1">+Resultado!AE3</f>
        <v>2</v>
      </c>
      <c r="AF1" s="84">
        <f ca="1">+Resultado!AF3</f>
        <v>2</v>
      </c>
      <c r="AG1" s="84">
        <f ca="1">+Resultado!AG3</f>
        <v>3</v>
      </c>
      <c r="AH1" s="84">
        <f ca="1">+Resultado!AH3</f>
        <v>2</v>
      </c>
      <c r="AI1" s="84">
        <f ca="1">+Resultado!AI3</f>
        <v>3</v>
      </c>
      <c r="AJ1" s="84">
        <f ca="1">+Resultado!AJ3</f>
        <v>1</v>
      </c>
      <c r="AK1" s="84">
        <f ca="1">+Resultado!AK3</f>
        <v>1</v>
      </c>
      <c r="AL1" s="84">
        <f ca="1">+Resultado!AL3</f>
        <v>0</v>
      </c>
      <c r="AM1" s="84">
        <f ca="1">+Resultado!AM3</f>
        <v>0</v>
      </c>
      <c r="AN1" s="84" t="str">
        <f ca="1">+Resultado!AN3</f>
        <v>x</v>
      </c>
      <c r="AO1" s="84">
        <f ca="1">+Resultado!AO3</f>
        <v>0</v>
      </c>
      <c r="AP1" s="84">
        <f ca="1">+Resultado!AP3</f>
        <v>2</v>
      </c>
      <c r="AQ1" s="84">
        <f ca="1">+Resultado!AQ3</f>
        <v>2</v>
      </c>
      <c r="AR1" s="84">
        <f ca="1">+Resultado!AR3</f>
        <v>3</v>
      </c>
      <c r="AS1" s="84">
        <f ca="1">+Resultado!AS3</f>
        <v>0</v>
      </c>
      <c r="AT1" s="84">
        <f ca="1">+Resultado!AT3</f>
        <v>1</v>
      </c>
      <c r="AU1" s="84">
        <f ca="1">+Resultado!AU3</f>
        <v>2</v>
      </c>
      <c r="AV1" s="84">
        <f ca="1">+Resultado!AV3</f>
        <v>0</v>
      </c>
      <c r="AW1" s="84">
        <f ca="1">+Resultado!AW3</f>
        <v>1</v>
      </c>
      <c r="AX1" s="84">
        <f ca="1">+Resultado!AX3</f>
        <v>1</v>
      </c>
      <c r="AY1" s="84">
        <f ca="1">+Resultado!AY3</f>
        <v>2</v>
      </c>
      <c r="AZ1" s="84">
        <f ca="1">+Resultado!AZ3</f>
        <v>2</v>
      </c>
      <c r="BA1" s="84">
        <f ca="1">+Resultado!BA3</f>
        <v>3</v>
      </c>
      <c r="BB1" s="84">
        <f ca="1">+Resultado!BB3</f>
        <v>0</v>
      </c>
      <c r="BC1" s="84">
        <f ca="1">+Resultado!BC3</f>
        <v>1</v>
      </c>
      <c r="BD1" s="84">
        <f ca="1">+Resultado!BD3</f>
        <v>1</v>
      </c>
      <c r="BE1" s="84">
        <f ca="1">+Resultado!BE3</f>
        <v>1</v>
      </c>
      <c r="BF1" s="84" t="str">
        <f ca="1">+Resultado!BF3</f>
        <v>x</v>
      </c>
      <c r="BG1" s="84">
        <f ca="1">+Resultado!BG3</f>
        <v>0</v>
      </c>
      <c r="BH1" s="84">
        <f ca="1">+Resultado!BH3</f>
        <v>2</v>
      </c>
      <c r="BI1" s="84">
        <f ca="1">+Resultado!BI3</f>
        <v>2</v>
      </c>
      <c r="BJ1" s="84">
        <f ca="1">+Resultado!BJ3</f>
        <v>0</v>
      </c>
      <c r="BK1" s="84">
        <f ca="1">+Resultado!BK3</f>
        <v>1</v>
      </c>
      <c r="BL1" s="84">
        <f ca="1">+Resultado!BL3</f>
        <v>2</v>
      </c>
      <c r="BM1" s="84">
        <f ca="1">+Resultado!BM3</f>
        <v>1</v>
      </c>
      <c r="BN1" s="84">
        <f ca="1">+Resultado!BN3</f>
        <v>2</v>
      </c>
      <c r="BO1" s="84">
        <f ca="1">+Resultado!BO3</f>
        <v>2</v>
      </c>
      <c r="BP1" s="84">
        <f ca="1">+Resultado!BP3</f>
        <v>1</v>
      </c>
      <c r="BQ1" s="84">
        <f ca="1">+Resultado!BQ3</f>
        <v>0</v>
      </c>
      <c r="BR1" s="84">
        <f ca="1">+Resultado!BR3</f>
        <v>1</v>
      </c>
      <c r="BS1" s="84">
        <f ca="1">+Resultado!BS3</f>
        <v>1</v>
      </c>
      <c r="BT1" s="84">
        <f ca="1">+Resultado!BT3</f>
        <v>1</v>
      </c>
      <c r="BU1" s="84" t="str">
        <f ca="1">+Resultado!BU3</f>
        <v>x</v>
      </c>
      <c r="BV1" s="84">
        <f ca="1">+Resultado!BV3</f>
        <v>0</v>
      </c>
      <c r="BW1" s="84">
        <f ca="1">+Resultado!BW3</f>
        <v>1</v>
      </c>
      <c r="BX1" s="84">
        <f ca="1">+Resultado!BX3</f>
        <v>2</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Chile</v>
      </c>
      <c r="CG1" s="84" t="str">
        <f ca="1">+Resultado!CG3</f>
        <v>Colombia</v>
      </c>
      <c r="CH1" s="84" t="str">
        <f ca="1">+Resultado!CH3</f>
        <v>Estados Unidos</v>
      </c>
      <c r="CI1" s="84" t="str">
        <f ca="1">+Resultado!CI3</f>
        <v>Uruguay</v>
      </c>
      <c r="CJ1" s="84" t="str">
        <f ca="1">+Resultado!CJ3</f>
        <v>Brasil</v>
      </c>
      <c r="CK1" s="84" t="str">
        <f ca="1">+Resultado!CK3</f>
        <v>Argentina</v>
      </c>
      <c r="CL1" s="84" t="str">
        <f ca="1">+Resultado!CL3</f>
        <v>Venezuela</v>
      </c>
      <c r="CM1" s="84" t="str">
        <f ca="1">+Resultado!CM3</f>
        <v>Uruguay</v>
      </c>
      <c r="CN1" s="84" t="str">
        <f ca="1">+Resultado!CN3</f>
        <v>Colombia</v>
      </c>
      <c r="CO1" s="84" t="str">
        <f ca="1">+Resultado!CO3</f>
        <v>Argentina</v>
      </c>
      <c r="CP1" s="84" t="str">
        <f ca="1">+Resultado!CP3</f>
        <v>Uruguay</v>
      </c>
      <c r="CQ1" s="84" t="str">
        <f ca="1">+Resultado!CQ3</f>
        <v>Argentina</v>
      </c>
      <c r="CR1" s="84">
        <f ca="1">+Resultado!CR3</f>
        <v>2</v>
      </c>
      <c r="CS1" s="84">
        <f ca="1">+Resultado!CS3</f>
        <v>1</v>
      </c>
      <c r="CT1" s="84">
        <f ca="1">+Resultado!CT3</f>
        <v>1</v>
      </c>
      <c r="CU1" s="84">
        <f ca="1">+Resultado!CU3</f>
        <v>1</v>
      </c>
      <c r="CV1" s="84">
        <f ca="1">+Resultado!CV3</f>
        <v>0</v>
      </c>
      <c r="CW1" s="84">
        <f ca="1">+Resultado!CW3</f>
        <v>1</v>
      </c>
      <c r="CX1" s="84">
        <f ca="1">+Resultado!CX3</f>
        <v>3</v>
      </c>
      <c r="CY1" s="84">
        <f ca="1">+Resultado!CY3</f>
        <v>1</v>
      </c>
      <c r="CZ1" s="84">
        <f ca="1">+Resultado!CZ3</f>
        <v>1</v>
      </c>
      <c r="DA1" s="84">
        <f ca="1">+Resultado!DA3</f>
        <v>3</v>
      </c>
      <c r="DB1" s="84">
        <f ca="1">+Resultado!DB3</f>
        <v>1</v>
      </c>
      <c r="DC1" s="84">
        <f ca="1">+Resultado!DC3</f>
        <v>1</v>
      </c>
      <c r="DD1" s="84">
        <f ca="1">+Resultado!DD3</f>
        <v>2</v>
      </c>
      <c r="DE1" s="84">
        <f ca="1">+Resultado!DE3</f>
        <v>0</v>
      </c>
      <c r="DF1" s="84">
        <f ca="1">+Resultado!DF3</f>
        <v>1</v>
      </c>
      <c r="DG1" s="84">
        <f ca="1">+Resultado!DG3</f>
        <v>2</v>
      </c>
      <c r="DH1" s="84">
        <f ca="1">+Resultado!DH3</f>
        <v>1</v>
      </c>
      <c r="DI1" s="84">
        <f ca="1">+Resultado!DI3</f>
        <v>1</v>
      </c>
      <c r="DJ1" s="84">
        <f ca="1">+Resultado!DJ3</f>
        <v>1</v>
      </c>
      <c r="DK1" s="84">
        <f ca="1">+Resultado!DK3</f>
        <v>0</v>
      </c>
      <c r="DL1" s="84">
        <f ca="1">+Resultado!DL3</f>
        <v>1</v>
      </c>
      <c r="DM1" s="84">
        <f ca="1">+Resultado!DM3</f>
        <v>3</v>
      </c>
      <c r="DN1" s="84">
        <f ca="1">+Resultado!DN3</f>
        <v>2</v>
      </c>
      <c r="DO1" s="84">
        <f ca="1">+Resultado!DO3</f>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2024-06-21T04:28:51Z</dcterms:modified>
</cp:coreProperties>
</file>