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4115" windowHeight="46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W55" i="1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C55"/>
  <c r="D55"/>
  <c r="B55"/>
  <c r="F13"/>
  <c r="E1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D13"/>
  <c r="C13"/>
  <c r="B13"/>
</calcChain>
</file>

<file path=xl/sharedStrings.xml><?xml version="1.0" encoding="utf-8"?>
<sst xmlns="http://schemas.openxmlformats.org/spreadsheetml/2006/main" count="152" uniqueCount="105">
  <si>
    <t>Mitte</t>
  </si>
  <si>
    <t>Wohngeldempfänger</t>
  </si>
  <si>
    <t>Arbeitslose</t>
  </si>
  <si>
    <t>Wohnungen</t>
  </si>
  <si>
    <t>Haushalte insgesamt</t>
  </si>
  <si>
    <t>Nordost</t>
  </si>
  <si>
    <t>Ost</t>
  </si>
  <si>
    <t>Südost</t>
  </si>
  <si>
    <t>Süd</t>
  </si>
  <si>
    <t>Südwest</t>
  </si>
  <si>
    <t>West</t>
  </si>
  <si>
    <t>Alt-West</t>
  </si>
  <si>
    <t>Nordwest</t>
  </si>
  <si>
    <t>Nord</t>
  </si>
  <si>
    <t>Sozialhilfeempfänger (je 1000 Einwohner)</t>
  </si>
  <si>
    <t>Fläche (km²)</t>
  </si>
  <si>
    <t>Einwohner (pro km²)</t>
  </si>
  <si>
    <t>Wohnbevölkerung insgesamt</t>
  </si>
  <si>
    <t>Jahr 2005</t>
  </si>
  <si>
    <t>Haushalte insgesamt (in 1000)</t>
  </si>
  <si>
    <t>Empfänger von Sozialgeld</t>
  </si>
  <si>
    <t>ALG2 Empfänger</t>
  </si>
  <si>
    <t>Jahr 2007</t>
  </si>
  <si>
    <t>Jahr 2009</t>
  </si>
  <si>
    <t>Wohnbevölkerung insgemsamt</t>
  </si>
  <si>
    <t>Sozialgeldempfänger</t>
  </si>
  <si>
    <t>Jahr 2011</t>
  </si>
  <si>
    <t xml:space="preserve">Stadt Leipzig </t>
  </si>
  <si>
    <t>Jahr 2003</t>
  </si>
  <si>
    <t>Zentrum</t>
  </si>
  <si>
    <t>Schfld.-Abtndrf.</t>
  </si>
  <si>
    <t>Zentrum-NW</t>
  </si>
  <si>
    <t>Zentrum-N</t>
  </si>
  <si>
    <t>Zentrum-W</t>
  </si>
  <si>
    <t>Zentrum-S</t>
  </si>
  <si>
    <t>Zentrum-SO</t>
  </si>
  <si>
    <t>Zentrum-O</t>
  </si>
  <si>
    <t>Schfld.-O</t>
  </si>
  <si>
    <t>Mockau-S</t>
  </si>
  <si>
    <t>Mockau-N</t>
  </si>
  <si>
    <t>Thekla</t>
  </si>
  <si>
    <t>Plaußig-Portitz</t>
  </si>
  <si>
    <t>Neustadt-Neuschfld.</t>
  </si>
  <si>
    <t>Volkmarsdrf.</t>
  </si>
  <si>
    <t>Anger-Cottendrf.</t>
  </si>
  <si>
    <t>Sellerhausen-Stinz</t>
  </si>
  <si>
    <t>Paunsdorf</t>
  </si>
  <si>
    <t>Heiterblick</t>
  </si>
  <si>
    <t>Mölkau</t>
  </si>
  <si>
    <t>Engelsdorf</t>
  </si>
  <si>
    <t>Baalsdorf</t>
  </si>
  <si>
    <t>Althen-Kleinpösna</t>
  </si>
  <si>
    <t>Reudnitz-Thonberg</t>
  </si>
  <si>
    <t>Stötteritz</t>
  </si>
  <si>
    <t>Probstheida</t>
  </si>
  <si>
    <t>Meusdorf</t>
  </si>
  <si>
    <t>Liebertwolkwitz</t>
  </si>
  <si>
    <t>Holzhausen</t>
  </si>
  <si>
    <t>Südvorstadt</t>
  </si>
  <si>
    <t>Connewitz</t>
  </si>
  <si>
    <t>Marienbrunnen</t>
  </si>
  <si>
    <t>Lößnig</t>
  </si>
  <si>
    <t>Dölitz-Dösen</t>
  </si>
  <si>
    <t>Schleußig</t>
  </si>
  <si>
    <t>Plagwitz</t>
  </si>
  <si>
    <t>Kleinzschocher</t>
  </si>
  <si>
    <t>Großzschocher</t>
  </si>
  <si>
    <t>Knautkleeberg-Knauthain</t>
  </si>
  <si>
    <t>Hartmannsdrf.-Knautnaundrf.</t>
  </si>
  <si>
    <t>Schönau</t>
  </si>
  <si>
    <t>Grünau-O</t>
  </si>
  <si>
    <t>Grünau-M</t>
  </si>
  <si>
    <t>Grünau-Sdl.</t>
  </si>
  <si>
    <t>Lausen-Grünau</t>
  </si>
  <si>
    <t>Grünau-N</t>
  </si>
  <si>
    <t>Miltitz</t>
  </si>
  <si>
    <t>Lindenau</t>
  </si>
  <si>
    <t>Altlindenau</t>
  </si>
  <si>
    <t>Neulindenau</t>
  </si>
  <si>
    <t>Leutzsch</t>
  </si>
  <si>
    <t>Böhlitz-Ehrenberg</t>
  </si>
  <si>
    <t>Burghausen-Rückmarsdrf.</t>
  </si>
  <si>
    <t>Möckern</t>
  </si>
  <si>
    <t>Wahren</t>
  </si>
  <si>
    <t>Leutzschena-Stahmeln</t>
  </si>
  <si>
    <t>Lindenthal</t>
  </si>
  <si>
    <t>Gohlis-S</t>
  </si>
  <si>
    <t>Gohlis-M</t>
  </si>
  <si>
    <t>Gohlis-N</t>
  </si>
  <si>
    <t>Eutritzsch</t>
  </si>
  <si>
    <t>Seehausen</t>
  </si>
  <si>
    <t>Wiederitzsch</t>
  </si>
  <si>
    <t>Miete (€/m²)</t>
  </si>
  <si>
    <t>nicht erhoben</t>
  </si>
  <si>
    <t>2012(2.HJ)</t>
  </si>
  <si>
    <t>2013(1.HJ)</t>
  </si>
  <si>
    <t>nicht erh.</t>
  </si>
  <si>
    <t>ALG1 Empfänger</t>
  </si>
  <si>
    <t>LE gesamt</t>
  </si>
  <si>
    <t>Kinder 0-15</t>
  </si>
  <si>
    <t>BDG mit Kindern</t>
  </si>
  <si>
    <t>Kiner 0-15</t>
  </si>
  <si>
    <t>Kinderarmut</t>
  </si>
  <si>
    <t>Erwerbsfähige in %</t>
  </si>
  <si>
    <t>Kinderarmut in %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</si>
</sst>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79"/>
  <sheetViews>
    <sheetView tabSelected="1" topLeftCell="A38" workbookViewId="0">
      <selection activeCell="BX1" sqref="BX1"/>
    </sheetView>
  </sheetViews>
  <sheetFormatPr baseColWidth="10" defaultRowHeight="15"/>
  <cols>
    <col min="1" max="1" width="37.85546875" customWidth="1"/>
    <col min="2" max="2" width="11.42578125" style="1"/>
    <col min="4" max="4" width="12.28515625" customWidth="1"/>
    <col min="5" max="5" width="12.85546875" customWidth="1"/>
    <col min="6" max="6" width="11.7109375" customWidth="1"/>
    <col min="7" max="7" width="11.85546875" customWidth="1"/>
    <col min="8" max="8" width="13.5703125" customWidth="1"/>
    <col min="9" max="9" width="11.7109375" customWidth="1"/>
    <col min="10" max="10" width="11.42578125" style="1"/>
    <col min="11" max="11" width="14.7109375" customWidth="1"/>
    <col min="16" max="16" width="15.5703125" customWidth="1"/>
    <col min="17" max="17" width="11.42578125" style="1"/>
    <col min="18" max="18" width="19.140625" style="2" customWidth="1"/>
    <col min="19" max="19" width="12" style="2" customWidth="1"/>
    <col min="20" max="20" width="16.140625" style="2" customWidth="1"/>
    <col min="21" max="21" width="17.42578125" style="2" customWidth="1"/>
    <col min="22" max="26" width="11.42578125" style="2"/>
    <col min="27" max="27" width="17.7109375" style="2" customWidth="1"/>
    <col min="28" max="28" width="11.42578125" style="1"/>
    <col min="29" max="29" width="18.28515625" style="2" customWidth="1"/>
    <col min="30" max="32" width="11.42578125" style="2"/>
    <col min="33" max="33" width="16" style="2" customWidth="1"/>
    <col min="34" max="34" width="11.42578125" style="2"/>
    <col min="35" max="35" width="11.42578125" style="1"/>
    <col min="36" max="37" width="11.42578125" style="2"/>
    <col min="38" max="38" width="15.28515625" style="2" customWidth="1"/>
    <col min="39" max="39" width="11.42578125" style="2"/>
    <col min="40" max="40" width="12.42578125" style="2" customWidth="1"/>
    <col min="41" max="41" width="11.42578125" style="1"/>
    <col min="44" max="44" width="14.7109375" customWidth="1"/>
    <col min="45" max="45" width="14.28515625" customWidth="1"/>
    <col min="46" max="46" width="23.42578125" customWidth="1"/>
    <col min="47" max="47" width="27" customWidth="1"/>
    <col min="48" max="48" width="11.42578125" style="1"/>
    <col min="49" max="52" width="11.42578125" style="2"/>
    <col min="53" max="53" width="14.28515625" style="2" customWidth="1"/>
    <col min="54" max="55" width="11.42578125" style="2"/>
    <col min="56" max="56" width="11.42578125" style="1"/>
    <col min="57" max="58" width="11.42578125" style="2"/>
    <col min="59" max="59" width="12.85546875" style="2" customWidth="1"/>
    <col min="60" max="60" width="11.42578125" style="2"/>
    <col min="61" max="61" width="17.140625" style="2" customWidth="1"/>
    <col min="62" max="62" width="23.85546875" style="2" customWidth="1"/>
    <col min="63" max="63" width="11.42578125" style="1"/>
    <col min="64" max="65" width="11.42578125" style="2"/>
    <col min="66" max="66" width="21.42578125" style="2" customWidth="1"/>
    <col min="67" max="67" width="11.42578125" style="2"/>
    <col min="68" max="68" width="11.42578125" style="1"/>
    <col min="69" max="73" width="11.42578125" style="2"/>
    <col min="74" max="74" width="12.5703125" style="2" customWidth="1"/>
    <col min="75" max="75" width="16.5703125" style="3" customWidth="1"/>
  </cols>
  <sheetData>
    <row r="1" spans="1:75" s="1" customFormat="1">
      <c r="A1"/>
      <c r="B1" s="1" t="s">
        <v>0</v>
      </c>
      <c r="C1" s="2" t="s">
        <v>29</v>
      </c>
      <c r="D1" t="s">
        <v>36</v>
      </c>
      <c r="E1" t="s">
        <v>35</v>
      </c>
      <c r="F1" t="s">
        <v>34</v>
      </c>
      <c r="G1" t="s">
        <v>33</v>
      </c>
      <c r="H1" t="s">
        <v>31</v>
      </c>
      <c r="I1" t="s">
        <v>32</v>
      </c>
      <c r="J1" s="1" t="s">
        <v>5</v>
      </c>
      <c r="K1" t="s">
        <v>30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  <c r="Q1" s="1" t="s">
        <v>6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1" t="s">
        <v>7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2" t="s">
        <v>57</v>
      </c>
      <c r="AI1" s="1" t="s">
        <v>8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1" t="s">
        <v>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s="1" t="s">
        <v>10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  <c r="BC1" s="2" t="s">
        <v>75</v>
      </c>
      <c r="BD1" s="1" t="s">
        <v>11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1" t="s">
        <v>12</v>
      </c>
      <c r="BL1" s="2" t="s">
        <v>82</v>
      </c>
      <c r="BM1" s="2" t="s">
        <v>83</v>
      </c>
      <c r="BN1" s="2" t="s">
        <v>84</v>
      </c>
      <c r="BO1" s="2" t="s">
        <v>85</v>
      </c>
      <c r="BP1" s="1" t="s">
        <v>13</v>
      </c>
      <c r="BQ1" s="2" t="s">
        <v>86</v>
      </c>
      <c r="BR1" s="2" t="s">
        <v>87</v>
      </c>
      <c r="BS1" s="2" t="s">
        <v>88</v>
      </c>
      <c r="BT1" s="2" t="s">
        <v>89</v>
      </c>
      <c r="BU1" s="2" t="s">
        <v>90</v>
      </c>
      <c r="BV1" s="2" t="s">
        <v>91</v>
      </c>
      <c r="BW1" s="3" t="s">
        <v>27</v>
      </c>
    </row>
    <row r="2" spans="1:75">
      <c r="A2" s="1" t="s">
        <v>28</v>
      </c>
    </row>
    <row r="3" spans="1:75">
      <c r="A3" t="s">
        <v>15</v>
      </c>
      <c r="B3" s="1">
        <v>14</v>
      </c>
      <c r="C3">
        <v>0.7</v>
      </c>
      <c r="D3">
        <v>1.6</v>
      </c>
      <c r="E3">
        <v>3.1</v>
      </c>
      <c r="F3">
        <v>1.6</v>
      </c>
      <c r="G3">
        <v>1.6</v>
      </c>
      <c r="H3">
        <v>4</v>
      </c>
      <c r="I3">
        <v>1.3</v>
      </c>
      <c r="J3" s="1">
        <v>26.3</v>
      </c>
      <c r="K3">
        <v>2.9</v>
      </c>
      <c r="L3">
        <v>3.2</v>
      </c>
      <c r="M3">
        <v>1.3</v>
      </c>
      <c r="N3">
        <v>4.5</v>
      </c>
      <c r="O3">
        <v>7.2</v>
      </c>
      <c r="P3">
        <v>7.3</v>
      </c>
      <c r="Q3" s="1">
        <v>40.700000000000003</v>
      </c>
      <c r="R3" s="2">
        <v>0.9</v>
      </c>
      <c r="S3" s="2">
        <v>1</v>
      </c>
      <c r="T3" s="2">
        <v>1.9</v>
      </c>
      <c r="U3" s="2">
        <v>3</v>
      </c>
      <c r="V3" s="2">
        <v>3.9</v>
      </c>
      <c r="W3" s="2">
        <v>3.8</v>
      </c>
      <c r="X3" s="2">
        <v>5.2</v>
      </c>
      <c r="Y3" s="2">
        <v>8.3000000000000007</v>
      </c>
      <c r="Z3" s="2">
        <v>3.9</v>
      </c>
      <c r="AA3" s="2">
        <v>8.8000000000000007</v>
      </c>
      <c r="AB3" s="1">
        <v>34.6</v>
      </c>
      <c r="AC3" s="2">
        <v>2</v>
      </c>
      <c r="AD3" s="2">
        <v>3.7</v>
      </c>
      <c r="AE3" s="2">
        <v>4.9000000000000004</v>
      </c>
      <c r="AF3" s="2">
        <v>2</v>
      </c>
      <c r="AG3" s="2">
        <v>9.3000000000000007</v>
      </c>
      <c r="AH3" s="2">
        <v>12.9</v>
      </c>
      <c r="AI3" s="1">
        <v>16.899999999999999</v>
      </c>
      <c r="AJ3" s="2">
        <v>2.4</v>
      </c>
      <c r="AK3" s="2">
        <v>7.3</v>
      </c>
      <c r="AL3" s="2">
        <v>1.2</v>
      </c>
      <c r="AM3" s="2">
        <v>1.8</v>
      </c>
      <c r="AN3" s="2">
        <v>4.2</v>
      </c>
      <c r="AO3" s="1">
        <v>46.6</v>
      </c>
      <c r="AP3" s="2">
        <v>2.1</v>
      </c>
      <c r="AQ3" s="2">
        <v>1.7</v>
      </c>
      <c r="AR3" s="2">
        <v>3.1</v>
      </c>
      <c r="AS3" s="2">
        <v>15.8</v>
      </c>
      <c r="AT3" s="2">
        <v>8</v>
      </c>
      <c r="AU3" s="2">
        <v>15.9</v>
      </c>
      <c r="AV3" s="1">
        <v>14.7</v>
      </c>
      <c r="AW3" s="2">
        <v>3.1</v>
      </c>
      <c r="AX3" s="2">
        <v>1.1000000000000001</v>
      </c>
      <c r="AY3" s="2">
        <v>1.2</v>
      </c>
      <c r="AZ3" s="2">
        <v>1.6</v>
      </c>
      <c r="BA3" s="2">
        <v>3.8</v>
      </c>
      <c r="BB3" s="2">
        <v>0.9</v>
      </c>
      <c r="BC3" s="2">
        <v>3</v>
      </c>
      <c r="BD3" s="1">
        <v>26.1</v>
      </c>
      <c r="BE3" s="2">
        <v>1</v>
      </c>
      <c r="BF3" s="2">
        <v>2.4</v>
      </c>
      <c r="BG3" s="2">
        <v>2.5</v>
      </c>
      <c r="BH3" s="2">
        <v>4.5</v>
      </c>
      <c r="BI3" s="2">
        <v>8.6999999999999993</v>
      </c>
      <c r="BJ3" s="2">
        <v>7.1</v>
      </c>
      <c r="BK3" s="1">
        <v>40.6</v>
      </c>
      <c r="BL3" s="2">
        <v>4.9000000000000004</v>
      </c>
      <c r="BM3" s="2">
        <v>4.5999999999999996</v>
      </c>
      <c r="BN3" s="2">
        <v>18.3</v>
      </c>
      <c r="BO3" s="2">
        <v>12.8</v>
      </c>
      <c r="BP3" s="1">
        <v>37.4</v>
      </c>
      <c r="BQ3" s="2">
        <v>2</v>
      </c>
      <c r="BR3" s="2">
        <v>1.3</v>
      </c>
      <c r="BS3" s="2">
        <v>2</v>
      </c>
      <c r="BT3" s="2">
        <v>4.5999999999999996</v>
      </c>
      <c r="BU3" s="2">
        <v>18</v>
      </c>
      <c r="BV3" s="2">
        <v>9.4</v>
      </c>
      <c r="BW3" s="3">
        <v>297.60000000000002</v>
      </c>
    </row>
    <row r="4" spans="1:75">
      <c r="A4" t="s">
        <v>17</v>
      </c>
      <c r="B4" s="1">
        <v>53966</v>
      </c>
      <c r="C4">
        <v>2298</v>
      </c>
      <c r="D4">
        <v>3498</v>
      </c>
      <c r="E4">
        <v>12530</v>
      </c>
      <c r="F4">
        <v>10333</v>
      </c>
      <c r="G4">
        <v>9102</v>
      </c>
      <c r="H4">
        <v>8557</v>
      </c>
      <c r="I4">
        <v>7648</v>
      </c>
      <c r="J4" s="1">
        <v>55187</v>
      </c>
      <c r="K4">
        <v>9666</v>
      </c>
      <c r="L4">
        <v>10101</v>
      </c>
      <c r="M4">
        <v>4240</v>
      </c>
      <c r="N4">
        <v>11336</v>
      </c>
      <c r="O4">
        <v>6021</v>
      </c>
      <c r="P4">
        <v>2823</v>
      </c>
      <c r="Q4" s="1">
        <v>73297</v>
      </c>
      <c r="R4" s="2">
        <v>9685</v>
      </c>
      <c r="S4" s="2">
        <v>8357</v>
      </c>
      <c r="T4" s="2">
        <v>9678</v>
      </c>
      <c r="U4" s="2">
        <v>8022</v>
      </c>
      <c r="V4" s="2">
        <v>15402</v>
      </c>
      <c r="W4" s="2">
        <v>4086</v>
      </c>
      <c r="X4" s="2">
        <v>6214</v>
      </c>
      <c r="Y4" s="2">
        <v>8194</v>
      </c>
      <c r="Z4" s="2">
        <v>1512</v>
      </c>
      <c r="AA4" s="2">
        <v>2147</v>
      </c>
      <c r="AB4" s="1">
        <v>53478</v>
      </c>
      <c r="AC4" s="2">
        <v>18039</v>
      </c>
      <c r="AD4" s="2">
        <v>14354</v>
      </c>
      <c r="AE4" s="2">
        <v>5706</v>
      </c>
      <c r="AF4" s="2">
        <v>3722</v>
      </c>
      <c r="AG4" s="2">
        <v>5297</v>
      </c>
      <c r="AH4" s="2">
        <v>6360</v>
      </c>
      <c r="AI4" s="1">
        <v>61129</v>
      </c>
      <c r="AJ4" s="2">
        <v>21214</v>
      </c>
      <c r="AK4" s="2">
        <v>16625</v>
      </c>
      <c r="AL4" s="2">
        <v>6216</v>
      </c>
      <c r="AM4" s="2">
        <v>12536</v>
      </c>
      <c r="AN4" s="2">
        <v>4538</v>
      </c>
      <c r="AO4" s="1">
        <v>45446</v>
      </c>
      <c r="AP4" s="2">
        <v>10851</v>
      </c>
      <c r="AQ4">
        <v>10539</v>
      </c>
      <c r="AR4">
        <v>8293</v>
      </c>
      <c r="AS4">
        <v>9084</v>
      </c>
      <c r="AT4">
        <v>5471</v>
      </c>
      <c r="AU4">
        <v>1208</v>
      </c>
      <c r="AV4" s="1">
        <v>58418</v>
      </c>
      <c r="AW4" s="2">
        <v>4556</v>
      </c>
      <c r="AX4" s="2">
        <v>9317</v>
      </c>
      <c r="AY4" s="2">
        <v>13722</v>
      </c>
      <c r="AZ4" s="2">
        <v>4297</v>
      </c>
      <c r="BA4" s="2">
        <v>14445</v>
      </c>
      <c r="BB4" s="2">
        <v>10004</v>
      </c>
      <c r="BC4" s="2">
        <v>2077</v>
      </c>
      <c r="BD4" s="1">
        <v>47349</v>
      </c>
      <c r="BE4" s="2">
        <v>5717</v>
      </c>
      <c r="BF4" s="2">
        <v>13022</v>
      </c>
      <c r="BG4" s="2">
        <v>5366</v>
      </c>
      <c r="BH4" s="2">
        <v>8792</v>
      </c>
      <c r="BI4" s="2">
        <v>9653</v>
      </c>
      <c r="BJ4" s="2">
        <v>4799</v>
      </c>
      <c r="BK4" s="1">
        <v>28964</v>
      </c>
      <c r="BL4" s="2">
        <v>12743</v>
      </c>
      <c r="BM4" s="2">
        <v>6124</v>
      </c>
      <c r="BN4" s="2">
        <v>4199</v>
      </c>
      <c r="BO4" s="2">
        <v>5898</v>
      </c>
      <c r="BP4" s="1">
        <v>58574</v>
      </c>
      <c r="BQ4" s="2">
        <v>14639</v>
      </c>
      <c r="BR4" s="2">
        <v>13933</v>
      </c>
      <c r="BS4" s="2">
        <v>8486</v>
      </c>
      <c r="BT4" s="2">
        <v>11405</v>
      </c>
      <c r="BU4" s="2">
        <v>2234</v>
      </c>
      <c r="BV4" s="2">
        <v>7877</v>
      </c>
      <c r="BW4" s="3">
        <v>525161</v>
      </c>
    </row>
    <row r="5" spans="1:75">
      <c r="A5" t="s">
        <v>16</v>
      </c>
      <c r="B5" s="1">
        <v>3856</v>
      </c>
      <c r="C5">
        <v>3127</v>
      </c>
      <c r="D5">
        <v>2158</v>
      </c>
      <c r="E5">
        <v>4004</v>
      </c>
      <c r="F5">
        <v>6590</v>
      </c>
      <c r="G5">
        <v>5533</v>
      </c>
      <c r="H5">
        <v>2157</v>
      </c>
      <c r="I5">
        <v>5755</v>
      </c>
      <c r="J5" s="1">
        <v>1680</v>
      </c>
      <c r="K5">
        <v>3309</v>
      </c>
      <c r="L5">
        <v>3183</v>
      </c>
      <c r="M5">
        <v>3368</v>
      </c>
      <c r="N5">
        <v>2524</v>
      </c>
      <c r="O5">
        <v>838</v>
      </c>
      <c r="P5">
        <v>388</v>
      </c>
      <c r="Q5" s="1">
        <v>1802</v>
      </c>
      <c r="R5" s="2">
        <v>11327</v>
      </c>
      <c r="S5" s="2">
        <v>8020</v>
      </c>
      <c r="T5" s="2">
        <v>5096</v>
      </c>
      <c r="U5" s="2">
        <v>2663</v>
      </c>
      <c r="V5" s="2">
        <v>3998</v>
      </c>
      <c r="W5" s="2">
        <v>1070</v>
      </c>
      <c r="X5" s="2">
        <v>1190</v>
      </c>
      <c r="Y5" s="2">
        <v>984</v>
      </c>
      <c r="Z5" s="2">
        <v>388</v>
      </c>
      <c r="AA5" s="2">
        <v>245</v>
      </c>
      <c r="AB5" s="1">
        <v>1544</v>
      </c>
      <c r="AC5" s="2">
        <v>8908</v>
      </c>
      <c r="AD5" s="2">
        <v>3914</v>
      </c>
      <c r="AE5" s="2">
        <v>1169</v>
      </c>
      <c r="AF5" s="2">
        <v>1900</v>
      </c>
      <c r="AG5" s="2">
        <v>572</v>
      </c>
      <c r="AH5" s="2">
        <v>495</v>
      </c>
      <c r="AI5" s="1">
        <v>3618</v>
      </c>
      <c r="AJ5" s="2">
        <v>8788</v>
      </c>
      <c r="AK5" s="2">
        <v>2271</v>
      </c>
      <c r="AL5" s="2">
        <v>5197</v>
      </c>
      <c r="AM5" s="2">
        <v>7155</v>
      </c>
      <c r="AN5" s="2">
        <v>1077</v>
      </c>
      <c r="AO5" s="1">
        <v>975</v>
      </c>
      <c r="AP5" s="2">
        <v>76</v>
      </c>
      <c r="AQ5" s="2">
        <v>685</v>
      </c>
      <c r="AR5" s="2">
        <v>573</v>
      </c>
      <c r="AS5" s="2">
        <v>2656</v>
      </c>
      <c r="AT5" s="2">
        <v>6081</v>
      </c>
      <c r="AU5" s="2">
        <v>5160</v>
      </c>
      <c r="AV5" s="1">
        <v>3973</v>
      </c>
      <c r="AW5" s="2">
        <v>1483</v>
      </c>
      <c r="AX5" s="2">
        <v>8798</v>
      </c>
      <c r="AY5" s="2">
        <v>11102</v>
      </c>
      <c r="AZ5" s="2">
        <v>2730</v>
      </c>
      <c r="BA5" s="2">
        <v>3806</v>
      </c>
      <c r="BB5" s="2">
        <v>10609</v>
      </c>
      <c r="BC5" s="2">
        <v>687</v>
      </c>
      <c r="BD5" s="1">
        <v>1812</v>
      </c>
      <c r="BE5" s="2">
        <v>5781</v>
      </c>
      <c r="BF5" s="2">
        <v>5460</v>
      </c>
      <c r="BG5" s="2">
        <v>2158</v>
      </c>
      <c r="BH5" s="2">
        <v>1952</v>
      </c>
      <c r="BI5" s="2">
        <v>1114</v>
      </c>
      <c r="BJ5" s="2">
        <v>676</v>
      </c>
      <c r="BK5" s="1">
        <v>714</v>
      </c>
      <c r="BL5" s="2">
        <v>2620</v>
      </c>
      <c r="BM5" s="2">
        <v>1342</v>
      </c>
      <c r="BN5" s="2">
        <v>229</v>
      </c>
      <c r="BO5" s="2">
        <v>460</v>
      </c>
      <c r="BP5" s="1">
        <v>1566</v>
      </c>
      <c r="BQ5" s="2">
        <v>7379</v>
      </c>
      <c r="BR5" s="2">
        <v>10801</v>
      </c>
      <c r="BS5" s="2">
        <v>4142</v>
      </c>
      <c r="BT5" s="2">
        <v>2480</v>
      </c>
      <c r="BU5" s="2">
        <v>124</v>
      </c>
      <c r="BV5" s="2">
        <v>836</v>
      </c>
      <c r="BW5" s="3">
        <v>1765</v>
      </c>
    </row>
    <row r="6" spans="1:75">
      <c r="A6" t="s">
        <v>14</v>
      </c>
      <c r="B6" s="1">
        <v>58</v>
      </c>
      <c r="C6">
        <v>42</v>
      </c>
      <c r="D6">
        <v>50</v>
      </c>
      <c r="E6">
        <v>73</v>
      </c>
      <c r="F6">
        <v>42</v>
      </c>
      <c r="G6">
        <v>71</v>
      </c>
      <c r="H6">
        <v>41</v>
      </c>
      <c r="I6">
        <v>68</v>
      </c>
      <c r="J6" s="1">
        <v>52</v>
      </c>
      <c r="K6">
        <v>104</v>
      </c>
      <c r="L6">
        <v>34</v>
      </c>
      <c r="M6">
        <v>80</v>
      </c>
      <c r="N6">
        <v>39</v>
      </c>
      <c r="O6">
        <v>23</v>
      </c>
      <c r="P6">
        <v>11</v>
      </c>
      <c r="Q6" s="1">
        <v>86</v>
      </c>
      <c r="R6" s="2">
        <v>196</v>
      </c>
      <c r="S6" s="2">
        <v>211</v>
      </c>
      <c r="T6" s="2">
        <v>109</v>
      </c>
      <c r="U6" s="2">
        <v>60</v>
      </c>
      <c r="V6" s="2">
        <v>60</v>
      </c>
      <c r="W6" s="2">
        <v>11</v>
      </c>
      <c r="X6" s="2">
        <v>15</v>
      </c>
      <c r="Y6" s="2">
        <v>25</v>
      </c>
      <c r="Z6" s="2">
        <v>8</v>
      </c>
      <c r="AA6" s="2">
        <v>25</v>
      </c>
      <c r="AB6" s="1">
        <v>52</v>
      </c>
      <c r="AC6" s="2">
        <v>88</v>
      </c>
      <c r="AD6" s="2">
        <v>56</v>
      </c>
      <c r="AE6" s="2">
        <v>26</v>
      </c>
      <c r="AF6" s="2">
        <v>19</v>
      </c>
      <c r="AG6" s="2">
        <v>19</v>
      </c>
      <c r="AH6" s="2">
        <v>19</v>
      </c>
      <c r="AI6" s="1">
        <v>54</v>
      </c>
      <c r="AJ6" s="2">
        <v>49</v>
      </c>
      <c r="AK6" s="2">
        <v>64</v>
      </c>
      <c r="AL6" s="2">
        <v>13</v>
      </c>
      <c r="AM6" s="2">
        <v>49</v>
      </c>
      <c r="AN6" s="2">
        <v>101</v>
      </c>
      <c r="AO6" s="1">
        <v>62</v>
      </c>
      <c r="AP6" s="2">
        <v>52</v>
      </c>
      <c r="AQ6" s="2">
        <v>97</v>
      </c>
      <c r="AR6" s="2">
        <v>102</v>
      </c>
      <c r="AS6" s="2">
        <v>30</v>
      </c>
      <c r="AT6" s="2">
        <v>18</v>
      </c>
      <c r="AU6" s="2">
        <v>16</v>
      </c>
      <c r="AV6" s="1">
        <v>62</v>
      </c>
      <c r="AW6" s="2">
        <v>58</v>
      </c>
      <c r="AX6" s="2">
        <v>35</v>
      </c>
      <c r="AY6" s="2">
        <v>86</v>
      </c>
      <c r="AZ6" s="2">
        <v>16</v>
      </c>
      <c r="BA6" s="2">
        <v>54</v>
      </c>
      <c r="BB6" s="2">
        <v>97</v>
      </c>
      <c r="BC6" s="2">
        <v>10</v>
      </c>
      <c r="BD6" s="1">
        <v>89</v>
      </c>
      <c r="BE6" s="2">
        <v>152</v>
      </c>
      <c r="BF6" s="2">
        <v>141</v>
      </c>
      <c r="BG6" s="2">
        <v>78</v>
      </c>
      <c r="BH6" s="2">
        <v>73</v>
      </c>
      <c r="BI6" s="2">
        <v>46</v>
      </c>
      <c r="BJ6" s="2">
        <v>11</v>
      </c>
      <c r="BK6" s="1">
        <v>52</v>
      </c>
      <c r="BL6" s="2">
        <v>76</v>
      </c>
      <c r="BM6" s="2">
        <v>53</v>
      </c>
      <c r="BN6" s="2">
        <v>17</v>
      </c>
      <c r="BO6" s="2">
        <v>24</v>
      </c>
      <c r="BP6" s="1">
        <v>57</v>
      </c>
      <c r="BQ6" s="2">
        <v>84</v>
      </c>
      <c r="BR6" s="2">
        <v>59</v>
      </c>
      <c r="BS6" s="2">
        <v>30</v>
      </c>
      <c r="BT6" s="2">
        <v>75</v>
      </c>
      <c r="BU6" s="2">
        <v>27</v>
      </c>
      <c r="BV6" s="2">
        <v>18</v>
      </c>
      <c r="BW6" s="3">
        <v>64</v>
      </c>
    </row>
    <row r="7" spans="1:75">
      <c r="A7" t="s">
        <v>1</v>
      </c>
      <c r="B7" s="1">
        <v>2437</v>
      </c>
      <c r="C7">
        <v>150</v>
      </c>
      <c r="D7">
        <v>158</v>
      </c>
      <c r="E7">
        <v>612</v>
      </c>
      <c r="F7">
        <v>458</v>
      </c>
      <c r="G7">
        <v>439</v>
      </c>
      <c r="H7">
        <v>316</v>
      </c>
      <c r="I7">
        <v>304</v>
      </c>
      <c r="J7" s="1">
        <v>2391</v>
      </c>
      <c r="K7">
        <v>765</v>
      </c>
      <c r="L7">
        <v>509</v>
      </c>
      <c r="M7">
        <v>302</v>
      </c>
      <c r="N7">
        <v>568</v>
      </c>
      <c r="O7">
        <v>217</v>
      </c>
      <c r="P7">
        <v>30</v>
      </c>
      <c r="Q7" s="1">
        <v>4265</v>
      </c>
      <c r="R7" s="2">
        <v>706</v>
      </c>
      <c r="S7" s="2">
        <v>777</v>
      </c>
      <c r="T7" s="2">
        <v>737</v>
      </c>
      <c r="U7" s="2">
        <v>401</v>
      </c>
      <c r="V7" s="2">
        <v>1033</v>
      </c>
      <c r="W7" s="2">
        <v>108</v>
      </c>
      <c r="X7" s="2">
        <v>123</v>
      </c>
      <c r="Y7" s="2">
        <v>296</v>
      </c>
      <c r="Z7" s="2">
        <v>16</v>
      </c>
      <c r="AA7" s="2">
        <v>68</v>
      </c>
      <c r="AB7" s="1">
        <v>2727</v>
      </c>
      <c r="AC7" s="2">
        <v>1261</v>
      </c>
      <c r="AD7" s="2">
        <v>725</v>
      </c>
      <c r="AE7" s="2">
        <v>276</v>
      </c>
      <c r="AF7" s="2">
        <v>130</v>
      </c>
      <c r="AG7" s="2">
        <v>168</v>
      </c>
      <c r="AH7" s="2">
        <v>167</v>
      </c>
      <c r="AI7" s="1">
        <v>3300</v>
      </c>
      <c r="AJ7" s="2">
        <v>1106</v>
      </c>
      <c r="AK7" s="2">
        <v>1064</v>
      </c>
      <c r="AL7" s="2">
        <v>158</v>
      </c>
      <c r="AM7" s="2">
        <v>767</v>
      </c>
      <c r="AN7" s="2">
        <v>205</v>
      </c>
      <c r="AO7" s="1">
        <v>2762</v>
      </c>
      <c r="AP7" s="2">
        <v>542</v>
      </c>
      <c r="AQ7" s="2">
        <v>869</v>
      </c>
      <c r="AR7" s="2">
        <v>763</v>
      </c>
      <c r="AS7" s="2">
        <v>445</v>
      </c>
      <c r="AT7" s="2">
        <v>115</v>
      </c>
      <c r="AU7" s="2">
        <v>28</v>
      </c>
      <c r="AV7" s="1">
        <v>3864</v>
      </c>
      <c r="AW7" s="2">
        <v>288</v>
      </c>
      <c r="AX7" s="2">
        <v>485</v>
      </c>
      <c r="AY7" s="2">
        <v>1030</v>
      </c>
      <c r="AZ7" s="2">
        <v>92</v>
      </c>
      <c r="BA7" s="2">
        <v>1070</v>
      </c>
      <c r="BB7" s="2">
        <v>853</v>
      </c>
      <c r="BC7" s="2">
        <v>46</v>
      </c>
      <c r="BD7" s="1">
        <v>3163</v>
      </c>
      <c r="BE7" s="2">
        <v>551</v>
      </c>
      <c r="BF7" s="2">
        <v>1236</v>
      </c>
      <c r="BG7" s="2">
        <v>378</v>
      </c>
      <c r="BH7" s="2">
        <v>555</v>
      </c>
      <c r="BI7" s="2">
        <v>359</v>
      </c>
      <c r="BJ7" s="2">
        <v>84</v>
      </c>
      <c r="BK7" s="1">
        <v>1391</v>
      </c>
      <c r="BL7" s="2">
        <v>874</v>
      </c>
      <c r="BM7" s="2">
        <v>307</v>
      </c>
      <c r="BN7" s="2">
        <v>103</v>
      </c>
      <c r="BO7" s="2">
        <v>134</v>
      </c>
      <c r="BP7" s="1">
        <v>2739</v>
      </c>
      <c r="BQ7" s="2">
        <v>777</v>
      </c>
      <c r="BR7" s="2">
        <v>633</v>
      </c>
      <c r="BS7" s="2">
        <v>361</v>
      </c>
      <c r="BT7" s="2">
        <v>708</v>
      </c>
      <c r="BU7" s="2">
        <v>59</v>
      </c>
      <c r="BV7" s="2">
        <v>201</v>
      </c>
      <c r="BW7" s="3">
        <v>29039</v>
      </c>
    </row>
    <row r="8" spans="1:75">
      <c r="A8" t="s">
        <v>2</v>
      </c>
      <c r="B8" s="1">
        <v>3331</v>
      </c>
      <c r="C8">
        <v>115</v>
      </c>
      <c r="D8">
        <v>256</v>
      </c>
      <c r="E8">
        <v>777</v>
      </c>
      <c r="F8">
        <v>668</v>
      </c>
      <c r="G8">
        <v>589</v>
      </c>
      <c r="H8">
        <v>395</v>
      </c>
      <c r="I8">
        <v>531</v>
      </c>
      <c r="J8" s="1">
        <v>3985</v>
      </c>
      <c r="K8">
        <v>1107</v>
      </c>
      <c r="L8">
        <v>734</v>
      </c>
      <c r="M8">
        <v>452</v>
      </c>
      <c r="N8">
        <v>973</v>
      </c>
      <c r="O8">
        <v>515</v>
      </c>
      <c r="P8">
        <v>204</v>
      </c>
      <c r="Q8" s="1">
        <v>6890</v>
      </c>
      <c r="R8" s="2">
        <v>1161</v>
      </c>
      <c r="S8" s="2">
        <v>1237</v>
      </c>
      <c r="T8" s="2">
        <v>1086</v>
      </c>
      <c r="U8" s="2">
        <v>815</v>
      </c>
      <c r="V8" s="2">
        <v>1671</v>
      </c>
      <c r="W8" s="2">
        <v>244</v>
      </c>
      <c r="X8" s="2">
        <v>170</v>
      </c>
      <c r="Y8" s="2">
        <v>346</v>
      </c>
      <c r="Z8" s="2">
        <v>71</v>
      </c>
      <c r="AA8" s="2">
        <v>89</v>
      </c>
      <c r="AB8" s="1">
        <v>4119</v>
      </c>
      <c r="AC8" s="2">
        <v>1748</v>
      </c>
      <c r="AD8" s="2">
        <v>1155</v>
      </c>
      <c r="AE8" s="2">
        <v>378</v>
      </c>
      <c r="AF8" s="2">
        <v>297</v>
      </c>
      <c r="AG8" s="2">
        <v>277</v>
      </c>
      <c r="AH8" s="2">
        <v>264</v>
      </c>
      <c r="AI8" s="1">
        <v>4234</v>
      </c>
      <c r="AJ8" s="2">
        <v>1295</v>
      </c>
      <c r="AK8" s="2">
        <v>1334</v>
      </c>
      <c r="AL8" s="2">
        <v>257</v>
      </c>
      <c r="AM8" s="2">
        <v>955</v>
      </c>
      <c r="AN8" s="2">
        <v>393</v>
      </c>
      <c r="AO8" s="1">
        <v>4016</v>
      </c>
      <c r="AP8" s="2">
        <v>727</v>
      </c>
      <c r="AQ8" s="2">
        <v>1091</v>
      </c>
      <c r="AR8" s="2">
        <v>1030</v>
      </c>
      <c r="AS8" s="2">
        <v>656</v>
      </c>
      <c r="AT8" s="2">
        <v>333</v>
      </c>
      <c r="AU8" s="2">
        <v>179</v>
      </c>
      <c r="AV8" s="1">
        <v>6358</v>
      </c>
      <c r="AW8" s="2">
        <v>508</v>
      </c>
      <c r="AX8" s="2">
        <v>702</v>
      </c>
      <c r="AY8" s="2">
        <v>1556</v>
      </c>
      <c r="AZ8" s="2">
        <v>252</v>
      </c>
      <c r="BA8" s="2">
        <v>1935</v>
      </c>
      <c r="BB8" s="2">
        <v>1303</v>
      </c>
      <c r="BC8" s="2">
        <v>102</v>
      </c>
      <c r="BD8" s="1">
        <v>4663</v>
      </c>
      <c r="BE8" s="2">
        <v>735</v>
      </c>
      <c r="BF8" s="2">
        <v>1767</v>
      </c>
      <c r="BG8" s="2">
        <v>605</v>
      </c>
      <c r="BH8" s="2">
        <v>896</v>
      </c>
      <c r="BI8" s="2">
        <v>475</v>
      </c>
      <c r="BJ8" s="2">
        <v>185</v>
      </c>
      <c r="BK8" s="1">
        <v>2624</v>
      </c>
      <c r="BL8" s="2">
        <v>1356</v>
      </c>
      <c r="BM8" s="2">
        <v>653</v>
      </c>
      <c r="BN8" s="2">
        <v>258</v>
      </c>
      <c r="BO8" s="2">
        <v>357</v>
      </c>
      <c r="BP8" s="1">
        <v>4366</v>
      </c>
      <c r="BQ8" s="2">
        <v>1059</v>
      </c>
      <c r="BR8" s="2">
        <v>1219</v>
      </c>
      <c r="BS8" s="2">
        <v>590</v>
      </c>
      <c r="BT8" s="2">
        <v>1074</v>
      </c>
      <c r="BU8" s="2">
        <v>206</v>
      </c>
      <c r="BV8" s="2">
        <v>218</v>
      </c>
      <c r="BW8" s="3">
        <v>44627</v>
      </c>
    </row>
    <row r="9" spans="1:75">
      <c r="A9" t="s">
        <v>103</v>
      </c>
      <c r="B9" s="1">
        <v>10.6</v>
      </c>
      <c r="C9">
        <v>9</v>
      </c>
      <c r="D9">
        <v>12.1</v>
      </c>
      <c r="E9">
        <v>11.7</v>
      </c>
      <c r="F9">
        <v>10.8</v>
      </c>
      <c r="G9">
        <v>11.1</v>
      </c>
      <c r="H9">
        <v>7.2</v>
      </c>
      <c r="I9">
        <v>11.8</v>
      </c>
      <c r="J9" s="1">
        <v>14.1</v>
      </c>
      <c r="K9">
        <v>17.5</v>
      </c>
      <c r="L9">
        <v>12.2</v>
      </c>
      <c r="M9">
        <v>16.5</v>
      </c>
      <c r="N9">
        <v>13.2</v>
      </c>
      <c r="O9">
        <v>13.3</v>
      </c>
      <c r="P9">
        <v>10.6</v>
      </c>
      <c r="Q9" s="1">
        <v>14.3</v>
      </c>
      <c r="R9" s="2">
        <v>18.899999999999999</v>
      </c>
      <c r="S9" s="2">
        <v>22.4</v>
      </c>
      <c r="T9" s="2">
        <v>17.8</v>
      </c>
      <c r="U9" s="2">
        <v>17.2</v>
      </c>
      <c r="V9" s="2">
        <v>15.5</v>
      </c>
      <c r="W9" s="2">
        <v>9.3000000000000007</v>
      </c>
      <c r="X9" s="2">
        <v>4.2</v>
      </c>
      <c r="Y9" s="2">
        <v>6.2</v>
      </c>
      <c r="Z9" s="2">
        <v>6.5</v>
      </c>
      <c r="AA9" s="2">
        <v>6.2</v>
      </c>
      <c r="AB9" s="1">
        <v>12.2</v>
      </c>
      <c r="AC9" s="2">
        <v>15.8</v>
      </c>
      <c r="AD9" s="2">
        <v>12.9</v>
      </c>
      <c r="AE9" s="2">
        <v>10.9</v>
      </c>
      <c r="AF9" s="2">
        <v>11.5</v>
      </c>
      <c r="AG9" s="2">
        <v>8</v>
      </c>
      <c r="AH9" s="2">
        <v>6.2</v>
      </c>
      <c r="AI9" s="1">
        <v>11.3</v>
      </c>
      <c r="AJ9" s="2">
        <v>9.6</v>
      </c>
      <c r="AK9" s="2">
        <v>12.8</v>
      </c>
      <c r="AL9" s="2">
        <v>7.6</v>
      </c>
      <c r="AM9" s="2">
        <v>13.4</v>
      </c>
      <c r="AN9" s="2">
        <v>13.2</v>
      </c>
      <c r="AO9" s="1">
        <v>13.6</v>
      </c>
      <c r="AP9" s="2">
        <v>10</v>
      </c>
      <c r="AQ9" s="2">
        <v>15.7</v>
      </c>
      <c r="AR9" s="2">
        <v>19.8</v>
      </c>
      <c r="AS9" s="2">
        <v>11.6</v>
      </c>
      <c r="AT9" s="2">
        <v>9.5</v>
      </c>
      <c r="AU9" s="2">
        <v>20.6</v>
      </c>
      <c r="AV9" s="1">
        <v>16.3</v>
      </c>
      <c r="AW9" s="2">
        <v>15.9</v>
      </c>
      <c r="AX9" s="2">
        <v>12.5</v>
      </c>
      <c r="AY9" s="2">
        <v>17.8</v>
      </c>
      <c r="AZ9" s="2">
        <v>8.5</v>
      </c>
      <c r="BA9" s="2">
        <v>19.100000000000001</v>
      </c>
      <c r="BB9" s="2">
        <v>19.3</v>
      </c>
      <c r="BC9" s="2">
        <v>6.6</v>
      </c>
      <c r="BD9" s="1">
        <v>14.9</v>
      </c>
      <c r="BE9" s="2">
        <v>19.3</v>
      </c>
      <c r="BF9" s="2">
        <v>20.2</v>
      </c>
      <c r="BG9" s="2">
        <v>18.7</v>
      </c>
      <c r="BH9" s="2">
        <v>15.2</v>
      </c>
      <c r="BI9" s="2">
        <v>7.6</v>
      </c>
      <c r="BJ9" s="2">
        <v>5.5</v>
      </c>
      <c r="BK9" s="1">
        <v>13.7</v>
      </c>
      <c r="BL9" s="2">
        <v>16.600000000000001</v>
      </c>
      <c r="BM9" s="2">
        <v>16.5</v>
      </c>
      <c r="BN9" s="2">
        <v>8.8000000000000007</v>
      </c>
      <c r="BO9" s="2">
        <v>8.8000000000000007</v>
      </c>
      <c r="BP9" s="1">
        <v>11.5</v>
      </c>
      <c r="BQ9" s="2">
        <v>10.8</v>
      </c>
      <c r="BR9" s="2">
        <v>13.2</v>
      </c>
      <c r="BS9" s="2">
        <v>12.5</v>
      </c>
      <c r="BT9" s="2">
        <v>14.7</v>
      </c>
      <c r="BU9" s="2">
        <v>13.2</v>
      </c>
      <c r="BV9" s="2">
        <v>4</v>
      </c>
      <c r="BW9" s="3">
        <v>13.3</v>
      </c>
    </row>
    <row r="10" spans="1:75">
      <c r="A10" t="s">
        <v>3</v>
      </c>
      <c r="B10" s="1">
        <v>31281</v>
      </c>
      <c r="C10">
        <v>1643</v>
      </c>
      <c r="D10">
        <v>2375</v>
      </c>
      <c r="E10">
        <v>5975</v>
      </c>
      <c r="F10">
        <v>7053</v>
      </c>
      <c r="G10">
        <v>5032</v>
      </c>
      <c r="H10">
        <v>4763</v>
      </c>
      <c r="I10">
        <v>4440</v>
      </c>
      <c r="J10" s="1">
        <v>27740</v>
      </c>
      <c r="K10">
        <v>7055</v>
      </c>
      <c r="L10">
        <v>5956</v>
      </c>
      <c r="M10">
        <v>2959</v>
      </c>
      <c r="N10">
        <v>7081</v>
      </c>
      <c r="O10">
        <v>3534</v>
      </c>
      <c r="P10">
        <v>1155</v>
      </c>
      <c r="Q10" s="1">
        <v>45425</v>
      </c>
      <c r="R10" s="2">
        <v>7031</v>
      </c>
      <c r="S10" s="2">
        <v>6947</v>
      </c>
      <c r="T10" s="2">
        <v>6805</v>
      </c>
      <c r="U10" s="2">
        <v>5743</v>
      </c>
      <c r="V10" s="2">
        <v>8888</v>
      </c>
      <c r="W10" s="2">
        <v>1766</v>
      </c>
      <c r="X10" s="2">
        <v>2718</v>
      </c>
      <c r="Y10" s="2">
        <v>5527</v>
      </c>
      <c r="Z10" t="s">
        <v>96</v>
      </c>
      <c r="AA10" t="s">
        <v>96</v>
      </c>
      <c r="AB10" s="1">
        <v>30481</v>
      </c>
      <c r="AC10" s="2">
        <v>10645</v>
      </c>
      <c r="AD10" s="2">
        <v>9015</v>
      </c>
      <c r="AE10" s="2">
        <v>3440</v>
      </c>
      <c r="AF10" s="2">
        <v>1819</v>
      </c>
      <c r="AG10" s="2">
        <v>2451</v>
      </c>
      <c r="AH10" s="2">
        <v>3111</v>
      </c>
      <c r="AI10" s="1">
        <v>34315</v>
      </c>
      <c r="AJ10" s="2">
        <v>12564</v>
      </c>
      <c r="AK10" s="2">
        <v>9861</v>
      </c>
      <c r="AL10" s="2">
        <v>3219</v>
      </c>
      <c r="AM10" s="2">
        <v>6379</v>
      </c>
      <c r="AN10" s="2">
        <v>2292</v>
      </c>
      <c r="AO10" s="1">
        <v>27948</v>
      </c>
      <c r="AP10" s="2">
        <v>5889</v>
      </c>
      <c r="AQ10" s="2">
        <v>7530</v>
      </c>
      <c r="AR10" s="2">
        <v>6241</v>
      </c>
      <c r="AS10" s="2">
        <v>5172</v>
      </c>
      <c r="AT10" s="2">
        <v>3116</v>
      </c>
      <c r="AU10" t="s">
        <v>96</v>
      </c>
      <c r="AV10" s="1">
        <v>35707</v>
      </c>
      <c r="AW10" s="2">
        <v>2729</v>
      </c>
      <c r="AX10" s="2">
        <v>4857</v>
      </c>
      <c r="AY10" s="2">
        <v>8663</v>
      </c>
      <c r="AZ10" s="2">
        <v>1859</v>
      </c>
      <c r="BA10" s="2">
        <v>9957</v>
      </c>
      <c r="BB10" s="2">
        <v>6915</v>
      </c>
      <c r="BC10" s="2">
        <v>727</v>
      </c>
      <c r="BD10" s="1">
        <v>30387</v>
      </c>
      <c r="BE10" s="2">
        <v>4206</v>
      </c>
      <c r="BF10" s="2">
        <v>9937</v>
      </c>
      <c r="BG10" s="2">
        <v>4105</v>
      </c>
      <c r="BH10" s="2">
        <v>5273</v>
      </c>
      <c r="BI10" s="2">
        <v>4977</v>
      </c>
      <c r="BJ10" s="2">
        <v>1889</v>
      </c>
      <c r="BK10" s="1">
        <v>17169</v>
      </c>
      <c r="BL10" s="2">
        <v>9277</v>
      </c>
      <c r="BM10" s="2">
        <v>3795</v>
      </c>
      <c r="BN10" s="2">
        <v>1628</v>
      </c>
      <c r="BO10" s="2">
        <v>2469</v>
      </c>
      <c r="BP10" s="1">
        <v>35378</v>
      </c>
      <c r="BQ10" s="2">
        <v>9232</v>
      </c>
      <c r="BR10" s="2">
        <v>9052</v>
      </c>
      <c r="BS10" s="2">
        <v>4732</v>
      </c>
      <c r="BT10" s="2">
        <v>8378</v>
      </c>
      <c r="BU10" s="2">
        <v>760</v>
      </c>
      <c r="BV10" s="2">
        <v>3224</v>
      </c>
      <c r="BW10" s="3">
        <v>316341</v>
      </c>
    </row>
    <row r="11" spans="1:75">
      <c r="A11" t="s">
        <v>4</v>
      </c>
      <c r="B11" s="1">
        <v>29926</v>
      </c>
      <c r="C11">
        <v>1503</v>
      </c>
      <c r="D11">
        <v>2249</v>
      </c>
      <c r="E11">
        <v>5665</v>
      </c>
      <c r="F11">
        <v>6439</v>
      </c>
      <c r="G11">
        <v>5182</v>
      </c>
      <c r="H11">
        <v>4879</v>
      </c>
      <c r="I11">
        <v>4009</v>
      </c>
      <c r="J11" s="1">
        <v>23583</v>
      </c>
      <c r="K11">
        <v>5263</v>
      </c>
      <c r="L11">
        <v>5786</v>
      </c>
      <c r="M11">
        <v>2304</v>
      </c>
      <c r="N11">
        <v>6097</v>
      </c>
      <c r="O11">
        <v>2981</v>
      </c>
      <c r="P11">
        <v>1215</v>
      </c>
      <c r="Q11" s="1">
        <v>38489</v>
      </c>
      <c r="R11" s="2">
        <v>5585</v>
      </c>
      <c r="S11" s="2">
        <v>4780</v>
      </c>
      <c r="T11" s="2">
        <v>5403</v>
      </c>
      <c r="U11" s="2">
        <v>4492</v>
      </c>
      <c r="V11" s="2">
        <v>7989</v>
      </c>
      <c r="W11" s="2">
        <v>1920</v>
      </c>
      <c r="X11" s="2">
        <v>2951</v>
      </c>
      <c r="Y11" s="2">
        <v>3881</v>
      </c>
      <c r="Z11" s="2">
        <v>622</v>
      </c>
      <c r="AA11" s="2">
        <v>866</v>
      </c>
      <c r="AB11" s="1">
        <v>27920</v>
      </c>
      <c r="AC11" s="2">
        <v>9810</v>
      </c>
      <c r="AD11" s="2">
        <v>7642</v>
      </c>
      <c r="AE11" s="2">
        <v>3001</v>
      </c>
      <c r="AF11" s="2">
        <v>1855</v>
      </c>
      <c r="AG11" s="2">
        <v>2591</v>
      </c>
      <c r="AH11" s="2">
        <v>3021</v>
      </c>
      <c r="AI11" s="1">
        <v>32736</v>
      </c>
      <c r="AJ11" s="2">
        <v>12657</v>
      </c>
      <c r="AK11" s="2">
        <v>9483</v>
      </c>
      <c r="AL11" s="2">
        <v>2824</v>
      </c>
      <c r="AM11" s="2">
        <v>5755</v>
      </c>
      <c r="AN11" s="2">
        <v>2017</v>
      </c>
      <c r="AO11" s="1">
        <v>24519</v>
      </c>
      <c r="AP11" s="2">
        <v>5841</v>
      </c>
      <c r="AQ11" s="2">
        <v>6351</v>
      </c>
      <c r="AR11" s="2">
        <v>4602</v>
      </c>
      <c r="AS11" s="2">
        <v>4784</v>
      </c>
      <c r="AT11" s="2">
        <v>2419</v>
      </c>
      <c r="AU11" s="2">
        <v>522</v>
      </c>
      <c r="AV11" s="1">
        <v>29419</v>
      </c>
      <c r="AW11" s="2">
        <v>2217</v>
      </c>
      <c r="AX11" s="2">
        <v>4464</v>
      </c>
      <c r="AY11" s="2">
        <v>6818</v>
      </c>
      <c r="AZ11" s="2">
        <v>1893</v>
      </c>
      <c r="BA11" s="2">
        <v>7854</v>
      </c>
      <c r="BB11" s="2">
        <v>5248</v>
      </c>
      <c r="BC11" s="2">
        <v>925</v>
      </c>
      <c r="BD11" s="1">
        <v>25681</v>
      </c>
      <c r="BE11" s="2">
        <v>3372</v>
      </c>
      <c r="BF11" s="2">
        <v>7409</v>
      </c>
      <c r="BG11" s="2">
        <v>2914</v>
      </c>
      <c r="BH11" s="2">
        <v>4860</v>
      </c>
      <c r="BI11" s="2">
        <v>4842</v>
      </c>
      <c r="BJ11" s="2">
        <v>2284</v>
      </c>
      <c r="BK11" s="1">
        <v>15278</v>
      </c>
      <c r="BL11" s="2">
        <v>7206</v>
      </c>
      <c r="BM11" s="2">
        <v>3212</v>
      </c>
      <c r="BN11" s="2">
        <v>1928</v>
      </c>
      <c r="BO11" s="2">
        <v>2932</v>
      </c>
      <c r="BP11" s="1">
        <v>30950</v>
      </c>
      <c r="BQ11" s="2">
        <v>8219</v>
      </c>
      <c r="BR11" s="2">
        <v>7439</v>
      </c>
      <c r="BS11" s="2">
        <v>4585</v>
      </c>
      <c r="BT11" s="2">
        <v>6116</v>
      </c>
      <c r="BU11" s="2">
        <v>1018</v>
      </c>
      <c r="BV11" s="2">
        <v>3573</v>
      </c>
      <c r="BW11" s="3">
        <v>278501</v>
      </c>
    </row>
    <row r="12" spans="1:75">
      <c r="AP12" s="2"/>
      <c r="AQ12" s="2"/>
      <c r="AR12" s="2"/>
      <c r="AS12" s="2"/>
      <c r="AT12" s="2"/>
      <c r="AU12" s="2"/>
    </row>
    <row r="13" spans="1:75">
      <c r="A13" t="s">
        <v>98</v>
      </c>
      <c r="B13" s="1">
        <f>+B6+B7</f>
        <v>2495</v>
      </c>
      <c r="C13">
        <f>+C6+C7</f>
        <v>192</v>
      </c>
      <c r="D13">
        <f>+D6+D7</f>
        <v>208</v>
      </c>
      <c r="E13">
        <f>E7+E6</f>
        <v>685</v>
      </c>
      <c r="F13">
        <f>F7+F6</f>
        <v>500</v>
      </c>
      <c r="AP13" s="2"/>
      <c r="AQ13" s="2"/>
      <c r="AR13" s="2"/>
      <c r="AS13" s="2"/>
      <c r="AT13" s="2"/>
      <c r="AU13" s="2"/>
    </row>
    <row r="14" spans="1:75">
      <c r="AP14" s="2"/>
      <c r="AQ14" s="2"/>
      <c r="AR14" s="2"/>
      <c r="AS14" s="2"/>
      <c r="AT14" s="2"/>
      <c r="AU14" s="2"/>
    </row>
    <row r="15" spans="1:75">
      <c r="A15" s="1" t="s">
        <v>18</v>
      </c>
    </row>
    <row r="16" spans="1:75">
      <c r="A16" t="s">
        <v>15</v>
      </c>
      <c r="B16" s="1">
        <v>13.9</v>
      </c>
      <c r="C16">
        <v>0.7</v>
      </c>
      <c r="D16">
        <v>1.6</v>
      </c>
      <c r="E16">
        <v>3.1</v>
      </c>
      <c r="F16">
        <v>1.6</v>
      </c>
      <c r="G16">
        <v>1.6</v>
      </c>
      <c r="H16">
        <v>4</v>
      </c>
      <c r="I16">
        <v>1.3</v>
      </c>
      <c r="J16" s="1">
        <v>26.3</v>
      </c>
      <c r="K16">
        <v>2.9</v>
      </c>
      <c r="L16">
        <v>3.2</v>
      </c>
      <c r="M16">
        <v>1.3</v>
      </c>
      <c r="N16">
        <v>4.5</v>
      </c>
      <c r="O16">
        <v>7.1</v>
      </c>
      <c r="P16">
        <v>7.3</v>
      </c>
      <c r="Q16" s="1">
        <v>40.700000000000003</v>
      </c>
      <c r="R16" s="2">
        <v>0.8</v>
      </c>
      <c r="S16" s="2">
        <v>1</v>
      </c>
      <c r="T16" s="2">
        <v>1.9</v>
      </c>
      <c r="U16" s="2">
        <v>3</v>
      </c>
      <c r="V16" s="2">
        <v>3.9</v>
      </c>
      <c r="W16" s="2">
        <v>3.7</v>
      </c>
      <c r="X16" s="2">
        <v>5.3</v>
      </c>
      <c r="Y16" s="2">
        <v>7.7</v>
      </c>
      <c r="Z16" s="2">
        <v>3.9</v>
      </c>
      <c r="AA16" s="2">
        <v>9.4</v>
      </c>
      <c r="AB16" s="1">
        <v>34.6</v>
      </c>
      <c r="AC16" s="2">
        <v>2</v>
      </c>
      <c r="AD16" s="2">
        <v>3.7</v>
      </c>
      <c r="AE16" s="2">
        <v>4.9000000000000004</v>
      </c>
      <c r="AF16" s="2">
        <v>1.9</v>
      </c>
      <c r="AG16" s="2">
        <v>9.1999999999999993</v>
      </c>
      <c r="AH16" s="2">
        <v>12.9</v>
      </c>
      <c r="AI16" s="1">
        <v>16.899999999999999</v>
      </c>
      <c r="AJ16" s="2">
        <v>2.4</v>
      </c>
      <c r="AK16" s="2">
        <v>7.4</v>
      </c>
      <c r="AL16" s="2">
        <v>1.2</v>
      </c>
      <c r="AM16" s="2">
        <v>1.7</v>
      </c>
      <c r="AN16" s="2">
        <v>4.2</v>
      </c>
      <c r="AO16" s="1">
        <v>46.5</v>
      </c>
      <c r="AP16" s="2">
        <v>2.1</v>
      </c>
      <c r="AQ16" s="2">
        <v>1.7</v>
      </c>
      <c r="AR16" s="2">
        <v>3</v>
      </c>
      <c r="AS16" s="2">
        <v>15</v>
      </c>
      <c r="AT16" s="2">
        <v>8.3000000000000007</v>
      </c>
      <c r="AU16" s="2">
        <v>15.9</v>
      </c>
      <c r="AV16" s="1">
        <v>14.7</v>
      </c>
      <c r="AW16" s="2">
        <v>3.1</v>
      </c>
      <c r="AX16" s="2">
        <v>1</v>
      </c>
      <c r="AY16" s="2">
        <v>1.2</v>
      </c>
      <c r="AZ16" s="2">
        <v>1.6</v>
      </c>
      <c r="BA16" s="2">
        <v>3.8</v>
      </c>
      <c r="BB16" s="2">
        <v>0.9</v>
      </c>
      <c r="BC16" s="2">
        <v>3</v>
      </c>
      <c r="BD16" s="1">
        <v>26.1</v>
      </c>
      <c r="BE16" s="2">
        <v>1</v>
      </c>
      <c r="BF16" s="2">
        <v>2.4</v>
      </c>
      <c r="BG16" s="2">
        <v>2.5</v>
      </c>
      <c r="BH16" s="2">
        <v>4.5</v>
      </c>
      <c r="BI16" s="2">
        <v>8.6999999999999993</v>
      </c>
      <c r="BJ16" s="2">
        <v>7.1</v>
      </c>
      <c r="BK16" s="1">
        <v>40.5</v>
      </c>
      <c r="BL16" s="2">
        <v>4.9000000000000004</v>
      </c>
      <c r="BM16" s="2">
        <v>4.5</v>
      </c>
      <c r="BN16" s="2">
        <v>18.3</v>
      </c>
      <c r="BO16" s="2">
        <v>12.8</v>
      </c>
      <c r="BP16" s="1">
        <v>37.299999999999997</v>
      </c>
      <c r="BQ16" s="2">
        <v>2</v>
      </c>
      <c r="BR16" s="2">
        <v>1.3</v>
      </c>
      <c r="BS16" s="2">
        <v>2</v>
      </c>
      <c r="BT16" s="2">
        <v>4.5999999999999996</v>
      </c>
      <c r="BU16" s="2">
        <v>18</v>
      </c>
      <c r="BV16" s="2">
        <v>9.3000000000000007</v>
      </c>
      <c r="BW16" s="3">
        <v>297.60000000000002</v>
      </c>
    </row>
    <row r="17" spans="1:75">
      <c r="A17" t="s">
        <v>17</v>
      </c>
      <c r="B17" s="1">
        <v>55065</v>
      </c>
      <c r="C17">
        <v>2130</v>
      </c>
      <c r="D17">
        <v>3552</v>
      </c>
      <c r="E17">
        <v>12561</v>
      </c>
      <c r="F17">
        <v>10707</v>
      </c>
      <c r="G17">
        <v>9638</v>
      </c>
      <c r="H17">
        <v>8964</v>
      </c>
      <c r="I17">
        <v>7513</v>
      </c>
      <c r="J17" s="1">
        <v>43490</v>
      </c>
      <c r="K17">
        <v>9574</v>
      </c>
      <c r="L17">
        <v>9957</v>
      </c>
      <c r="M17">
        <v>4191</v>
      </c>
      <c r="N17">
        <v>10925</v>
      </c>
      <c r="O17">
        <v>6009</v>
      </c>
      <c r="P17">
        <v>2834</v>
      </c>
      <c r="Q17" s="1">
        <v>73766</v>
      </c>
      <c r="R17" s="2">
        <v>9969</v>
      </c>
      <c r="S17" s="2">
        <v>8315</v>
      </c>
      <c r="T17" s="2">
        <v>10010</v>
      </c>
      <c r="U17" s="2">
        <v>8140</v>
      </c>
      <c r="V17" s="2">
        <v>14985</v>
      </c>
      <c r="W17" s="2">
        <v>4188</v>
      </c>
      <c r="X17" s="2">
        <v>6201</v>
      </c>
      <c r="Y17" s="2">
        <v>8184</v>
      </c>
      <c r="Z17" s="2">
        <v>1584</v>
      </c>
      <c r="AA17" s="2">
        <v>2190</v>
      </c>
      <c r="AB17" s="1">
        <v>54024</v>
      </c>
      <c r="AC17" s="2">
        <v>18143</v>
      </c>
      <c r="AD17" s="2">
        <v>14612</v>
      </c>
      <c r="AE17" s="2">
        <v>5965</v>
      </c>
      <c r="AF17" s="2">
        <v>3624</v>
      </c>
      <c r="AG17" s="2">
        <v>5308</v>
      </c>
      <c r="AH17" s="2">
        <v>6372</v>
      </c>
      <c r="AI17" s="1">
        <v>61577</v>
      </c>
      <c r="AJ17" s="2">
        <v>22379</v>
      </c>
      <c r="AK17" s="2">
        <v>16928</v>
      </c>
      <c r="AL17" s="2">
        <v>6004</v>
      </c>
      <c r="AM17" s="2">
        <v>12161</v>
      </c>
      <c r="AN17" s="2">
        <v>4105</v>
      </c>
      <c r="AO17" s="1">
        <v>47033</v>
      </c>
      <c r="AP17" s="2">
        <v>11424</v>
      </c>
      <c r="AQ17" s="2">
        <v>11221</v>
      </c>
      <c r="AR17" s="2">
        <v>8441</v>
      </c>
      <c r="AS17" s="2">
        <v>9067</v>
      </c>
      <c r="AT17" s="2">
        <v>5669</v>
      </c>
      <c r="AU17" s="2">
        <v>1211</v>
      </c>
      <c r="AV17" s="1">
        <v>56216</v>
      </c>
      <c r="AW17" s="2">
        <v>4824</v>
      </c>
      <c r="AX17" s="2">
        <v>9047</v>
      </c>
      <c r="AY17" s="2">
        <v>13026</v>
      </c>
      <c r="AZ17" s="2">
        <v>4205</v>
      </c>
      <c r="BA17" s="2">
        <v>13775</v>
      </c>
      <c r="BB17" s="2">
        <v>9236</v>
      </c>
      <c r="BC17" s="2">
        <v>2103</v>
      </c>
      <c r="BD17" s="1">
        <v>48120</v>
      </c>
      <c r="BE17" s="2">
        <v>5933</v>
      </c>
      <c r="BF17" s="2">
        <v>13224</v>
      </c>
      <c r="BG17" s="2">
        <v>5384</v>
      </c>
      <c r="BH17" s="2">
        <v>8920</v>
      </c>
      <c r="BI17" s="2">
        <v>9806</v>
      </c>
      <c r="BJ17" s="2">
        <v>4853</v>
      </c>
      <c r="BK17" s="1">
        <v>28782</v>
      </c>
      <c r="BL17" s="2">
        <v>12670</v>
      </c>
      <c r="BM17" s="2">
        <v>6035</v>
      </c>
      <c r="BN17" s="2">
        <v>4242</v>
      </c>
      <c r="BO17" s="2">
        <v>5835</v>
      </c>
      <c r="BP17" s="1">
        <v>59819</v>
      </c>
      <c r="BQ17" s="2">
        <v>15448</v>
      </c>
      <c r="BR17" s="2">
        <v>14119</v>
      </c>
      <c r="BS17" s="2">
        <v>8355</v>
      </c>
      <c r="BT17" s="2">
        <v>11363</v>
      </c>
      <c r="BU17" s="2">
        <v>2259</v>
      </c>
      <c r="BV17" s="2">
        <v>8275</v>
      </c>
      <c r="BW17" s="3">
        <v>528156</v>
      </c>
    </row>
    <row r="18" spans="1:75">
      <c r="A18" t="s">
        <v>16</v>
      </c>
      <c r="B18" s="1">
        <v>3949</v>
      </c>
      <c r="C18">
        <v>2887</v>
      </c>
      <c r="D18">
        <v>2191</v>
      </c>
      <c r="E18">
        <v>4018</v>
      </c>
      <c r="F18">
        <v>6864</v>
      </c>
      <c r="G18">
        <v>5866</v>
      </c>
      <c r="H18">
        <v>2269</v>
      </c>
      <c r="I18">
        <v>5763</v>
      </c>
      <c r="J18" s="1">
        <v>1655</v>
      </c>
      <c r="K18">
        <v>3285</v>
      </c>
      <c r="L18">
        <v>3122</v>
      </c>
      <c r="M18">
        <v>3325</v>
      </c>
      <c r="N18">
        <v>2426</v>
      </c>
      <c r="O18">
        <v>843</v>
      </c>
      <c r="P18">
        <v>389</v>
      </c>
      <c r="Q18" s="1">
        <v>1812</v>
      </c>
      <c r="R18" s="2">
        <v>11752</v>
      </c>
      <c r="S18" s="2">
        <v>7986</v>
      </c>
      <c r="T18" s="2">
        <v>5286</v>
      </c>
      <c r="U18" s="2">
        <v>2717</v>
      </c>
      <c r="V18" s="2">
        <v>3820</v>
      </c>
      <c r="W18" s="2">
        <v>1120</v>
      </c>
      <c r="X18" s="2">
        <v>1180</v>
      </c>
      <c r="Y18" s="2">
        <v>1058</v>
      </c>
      <c r="Z18" s="2">
        <v>406</v>
      </c>
      <c r="AA18" s="2">
        <v>234</v>
      </c>
      <c r="AB18" s="1">
        <v>1559</v>
      </c>
      <c r="AC18" s="2">
        <v>8956</v>
      </c>
      <c r="AD18" s="2">
        <v>3973</v>
      </c>
      <c r="AE18" s="2">
        <v>1229</v>
      </c>
      <c r="AF18" s="2">
        <v>1865</v>
      </c>
      <c r="AG18" s="2">
        <v>574</v>
      </c>
      <c r="AH18" s="2">
        <v>494</v>
      </c>
      <c r="AI18" s="1">
        <v>3641</v>
      </c>
      <c r="AJ18" s="2">
        <v>9314</v>
      </c>
      <c r="AK18" s="2">
        <v>2294</v>
      </c>
      <c r="AL18" s="2">
        <v>5042</v>
      </c>
      <c r="AM18" s="2">
        <v>7013</v>
      </c>
      <c r="AN18" s="2">
        <v>976</v>
      </c>
      <c r="AO18" s="1">
        <v>1010</v>
      </c>
      <c r="AP18" s="2">
        <v>5425</v>
      </c>
      <c r="AQ18" s="2">
        <v>6508</v>
      </c>
      <c r="AR18" s="2">
        <v>2780</v>
      </c>
      <c r="AS18" s="2">
        <v>586</v>
      </c>
      <c r="AT18" s="2">
        <v>681</v>
      </c>
      <c r="AU18" s="2">
        <v>76</v>
      </c>
      <c r="AV18" s="1">
        <v>3833</v>
      </c>
      <c r="AW18" s="2">
        <v>1573</v>
      </c>
      <c r="AX18" s="2">
        <v>8628</v>
      </c>
      <c r="AY18" s="2">
        <v>10546</v>
      </c>
      <c r="AZ18" s="2">
        <v>2670</v>
      </c>
      <c r="BA18" s="2">
        <v>3673</v>
      </c>
      <c r="BB18" s="2">
        <v>9750</v>
      </c>
      <c r="BC18" s="2">
        <v>691</v>
      </c>
      <c r="BD18" s="1">
        <v>1841</v>
      </c>
      <c r="BE18" s="2">
        <v>6039</v>
      </c>
      <c r="BF18" s="2">
        <v>5561</v>
      </c>
      <c r="BG18" s="2">
        <v>2160</v>
      </c>
      <c r="BH18" s="2">
        <v>1966</v>
      </c>
      <c r="BI18" s="2">
        <v>1134</v>
      </c>
      <c r="BJ18" s="2">
        <v>683</v>
      </c>
      <c r="BK18" s="1">
        <v>711</v>
      </c>
      <c r="BL18" s="2">
        <v>2612</v>
      </c>
      <c r="BM18" s="2">
        <v>1332</v>
      </c>
      <c r="BN18" s="2">
        <v>232</v>
      </c>
      <c r="BO18" s="2">
        <v>456</v>
      </c>
      <c r="BP18" s="1">
        <v>1605</v>
      </c>
      <c r="BQ18" s="2">
        <v>7790</v>
      </c>
      <c r="BR18" s="2">
        <v>10938</v>
      </c>
      <c r="BS18" s="2">
        <v>4107</v>
      </c>
      <c r="BT18" s="2">
        <v>2459</v>
      </c>
      <c r="BU18" s="2">
        <v>125</v>
      </c>
      <c r="BV18" s="2">
        <v>887</v>
      </c>
      <c r="BW18" s="3">
        <v>1775</v>
      </c>
    </row>
    <row r="19" spans="1:75">
      <c r="A19" t="s">
        <v>20</v>
      </c>
      <c r="B19" s="1">
        <v>1176</v>
      </c>
      <c r="C19">
        <v>13</v>
      </c>
      <c r="D19">
        <v>62</v>
      </c>
      <c r="E19">
        <v>315</v>
      </c>
      <c r="F19">
        <v>213</v>
      </c>
      <c r="G19">
        <v>229</v>
      </c>
      <c r="H19">
        <v>139</v>
      </c>
      <c r="I19">
        <v>205</v>
      </c>
      <c r="J19" s="1">
        <v>1502</v>
      </c>
      <c r="K19">
        <v>637</v>
      </c>
      <c r="L19">
        <v>224</v>
      </c>
      <c r="M19">
        <v>206</v>
      </c>
      <c r="N19">
        <v>243</v>
      </c>
      <c r="O19">
        <v>157</v>
      </c>
      <c r="P19">
        <v>35</v>
      </c>
      <c r="Q19" s="1">
        <v>3144</v>
      </c>
      <c r="R19" s="2">
        <v>816</v>
      </c>
      <c r="S19" s="2">
        <v>734</v>
      </c>
      <c r="T19" s="2">
        <v>543</v>
      </c>
      <c r="U19" s="2">
        <v>260</v>
      </c>
      <c r="V19" s="2">
        <v>611</v>
      </c>
      <c r="W19" s="2">
        <v>53</v>
      </c>
      <c r="X19" s="2">
        <v>28</v>
      </c>
      <c r="Y19" s="2">
        <v>54</v>
      </c>
      <c r="Z19" s="2">
        <v>8</v>
      </c>
      <c r="AA19" s="2">
        <v>37</v>
      </c>
      <c r="AB19" s="1">
        <v>1535</v>
      </c>
      <c r="AC19" s="2">
        <v>854</v>
      </c>
      <c r="AD19" s="2">
        <v>455</v>
      </c>
      <c r="AE19" s="2">
        <v>77</v>
      </c>
      <c r="AF19" s="2">
        <v>51</v>
      </c>
      <c r="AG19" s="2">
        <v>70</v>
      </c>
      <c r="AH19" s="2">
        <v>28</v>
      </c>
      <c r="AI19" s="1">
        <v>1643</v>
      </c>
      <c r="AJ19" s="2">
        <v>492</v>
      </c>
      <c r="AK19" s="2">
        <v>605</v>
      </c>
      <c r="AL19" s="2">
        <v>64</v>
      </c>
      <c r="AM19" s="2">
        <v>375</v>
      </c>
      <c r="AN19" s="2">
        <v>107</v>
      </c>
      <c r="AO19" s="1">
        <v>1729</v>
      </c>
      <c r="AP19" s="2">
        <v>357</v>
      </c>
      <c r="AQ19" s="2">
        <v>463</v>
      </c>
      <c r="AR19" s="2">
        <v>522</v>
      </c>
      <c r="AS19" s="2">
        <v>240</v>
      </c>
      <c r="AT19" s="2">
        <v>88</v>
      </c>
      <c r="AU19" s="2">
        <v>59</v>
      </c>
      <c r="AV19" s="1">
        <v>2387</v>
      </c>
      <c r="AW19" s="2">
        <v>225</v>
      </c>
      <c r="AX19" s="2">
        <v>247</v>
      </c>
      <c r="AY19" s="2">
        <v>733</v>
      </c>
      <c r="AZ19" s="2">
        <v>29</v>
      </c>
      <c r="BA19" s="2">
        <v>550</v>
      </c>
      <c r="BB19" s="2">
        <v>599</v>
      </c>
      <c r="BC19" s="2">
        <v>4</v>
      </c>
      <c r="BD19" s="1">
        <v>1927</v>
      </c>
      <c r="BE19" s="2">
        <v>419</v>
      </c>
      <c r="BF19" s="2">
        <v>868</v>
      </c>
      <c r="BG19" s="2">
        <v>222</v>
      </c>
      <c r="BH19" s="2">
        <v>341</v>
      </c>
      <c r="BI19" s="2">
        <v>53</v>
      </c>
      <c r="BJ19" s="2">
        <v>24</v>
      </c>
      <c r="BK19" s="1">
        <v>767</v>
      </c>
      <c r="BL19" s="2">
        <v>491</v>
      </c>
      <c r="BM19" s="2">
        <v>178</v>
      </c>
      <c r="BN19" s="2">
        <v>53</v>
      </c>
      <c r="BO19" s="2">
        <v>45</v>
      </c>
      <c r="BP19" s="1">
        <v>1725</v>
      </c>
      <c r="BQ19" s="2">
        <v>504</v>
      </c>
      <c r="BR19" s="2">
        <v>496</v>
      </c>
      <c r="BS19" s="2">
        <v>200</v>
      </c>
      <c r="BT19" s="2">
        <v>422</v>
      </c>
      <c r="BU19" s="2">
        <v>69</v>
      </c>
      <c r="BV19" s="2">
        <v>34</v>
      </c>
      <c r="BW19" s="3">
        <v>18062</v>
      </c>
    </row>
    <row r="20" spans="1:75">
      <c r="A20" t="s">
        <v>97</v>
      </c>
      <c r="B20" s="1">
        <v>889</v>
      </c>
      <c r="C20">
        <v>30</v>
      </c>
      <c r="D20">
        <v>62</v>
      </c>
      <c r="E20">
        <v>181</v>
      </c>
      <c r="F20">
        <v>211</v>
      </c>
      <c r="G20">
        <v>140</v>
      </c>
      <c r="H20">
        <v>118</v>
      </c>
      <c r="I20">
        <v>147</v>
      </c>
      <c r="J20" s="1">
        <v>1191</v>
      </c>
      <c r="K20">
        <v>237</v>
      </c>
      <c r="L20">
        <v>226</v>
      </c>
      <c r="M20">
        <v>107</v>
      </c>
      <c r="N20">
        <v>321</v>
      </c>
      <c r="O20">
        <v>201</v>
      </c>
      <c r="P20">
        <v>99</v>
      </c>
      <c r="Q20" s="1">
        <v>1470</v>
      </c>
      <c r="R20" s="2">
        <v>200</v>
      </c>
      <c r="S20" s="2">
        <v>177</v>
      </c>
      <c r="T20" s="2">
        <v>222</v>
      </c>
      <c r="U20" s="2">
        <v>207</v>
      </c>
      <c r="V20" s="2">
        <v>393</v>
      </c>
      <c r="W20" s="2">
        <v>100</v>
      </c>
      <c r="X20" s="2">
        <v>60</v>
      </c>
      <c r="Y20" s="2">
        <v>60</v>
      </c>
      <c r="Z20" s="2">
        <v>16</v>
      </c>
      <c r="AA20" s="2">
        <v>35</v>
      </c>
      <c r="AB20" s="1">
        <v>1139</v>
      </c>
      <c r="AC20" s="2">
        <v>406</v>
      </c>
      <c r="AD20" s="2">
        <v>327</v>
      </c>
      <c r="AE20" s="2">
        <v>123</v>
      </c>
      <c r="AF20" s="2">
        <v>111</v>
      </c>
      <c r="AG20" s="2">
        <v>88</v>
      </c>
      <c r="AH20" s="2">
        <v>84</v>
      </c>
      <c r="AI20" s="1">
        <v>1141</v>
      </c>
      <c r="AJ20" s="2">
        <v>346</v>
      </c>
      <c r="AK20" s="2">
        <v>325</v>
      </c>
      <c r="AL20" s="2">
        <v>117</v>
      </c>
      <c r="AM20" s="2">
        <v>256</v>
      </c>
      <c r="AN20" s="2">
        <v>97</v>
      </c>
      <c r="AO20" s="1">
        <v>1018</v>
      </c>
      <c r="AP20" s="2">
        <v>189</v>
      </c>
      <c r="AQ20" s="2">
        <v>272</v>
      </c>
      <c r="AR20" s="2">
        <v>173</v>
      </c>
      <c r="AS20" s="2">
        <v>192</v>
      </c>
      <c r="AT20" s="2">
        <v>126</v>
      </c>
      <c r="AU20" s="2">
        <v>66</v>
      </c>
      <c r="AV20" s="1">
        <v>1641</v>
      </c>
      <c r="AW20" s="2">
        <v>120</v>
      </c>
      <c r="AX20" s="2">
        <v>257</v>
      </c>
      <c r="AY20" s="2">
        <v>405</v>
      </c>
      <c r="AZ20" s="2">
        <v>102</v>
      </c>
      <c r="BA20" s="2">
        <v>492</v>
      </c>
      <c r="BB20" s="2">
        <v>250</v>
      </c>
      <c r="BC20" s="2">
        <v>15</v>
      </c>
      <c r="BD20" s="1">
        <v>966</v>
      </c>
      <c r="BE20" s="2">
        <v>139</v>
      </c>
      <c r="BF20" s="2">
        <v>313</v>
      </c>
      <c r="BG20" s="2">
        <v>137</v>
      </c>
      <c r="BH20" s="2">
        <v>206</v>
      </c>
      <c r="BI20" s="2">
        <v>97</v>
      </c>
      <c r="BJ20" s="2">
        <v>74</v>
      </c>
      <c r="BK20" s="1">
        <v>710</v>
      </c>
      <c r="BL20" s="2">
        <v>324</v>
      </c>
      <c r="BM20" s="2">
        <v>196</v>
      </c>
      <c r="BN20" s="2">
        <v>88</v>
      </c>
      <c r="BO20" s="2">
        <v>102</v>
      </c>
      <c r="BP20" s="1">
        <v>1174</v>
      </c>
      <c r="BQ20" s="2">
        <v>266</v>
      </c>
      <c r="BR20" s="2">
        <v>302</v>
      </c>
      <c r="BS20" s="2">
        <v>173</v>
      </c>
      <c r="BT20" s="2">
        <v>277</v>
      </c>
      <c r="BU20" s="2">
        <v>78</v>
      </c>
      <c r="BV20" s="2">
        <v>78</v>
      </c>
      <c r="BW20" s="3">
        <v>11783</v>
      </c>
    </row>
    <row r="21" spans="1:75">
      <c r="A21" t="s">
        <v>21</v>
      </c>
      <c r="B21" s="1">
        <v>4626</v>
      </c>
      <c r="C21">
        <v>163</v>
      </c>
      <c r="D21">
        <v>279</v>
      </c>
      <c r="E21">
        <v>1150</v>
      </c>
      <c r="F21">
        <v>946</v>
      </c>
      <c r="G21">
        <v>862</v>
      </c>
      <c r="H21">
        <v>485</v>
      </c>
      <c r="I21">
        <v>741</v>
      </c>
      <c r="J21" s="1">
        <v>5416</v>
      </c>
      <c r="K21">
        <v>1779</v>
      </c>
      <c r="L21">
        <v>961</v>
      </c>
      <c r="M21">
        <v>688</v>
      </c>
      <c r="N21">
        <v>1118</v>
      </c>
      <c r="O21">
        <v>682</v>
      </c>
      <c r="P21">
        <v>188</v>
      </c>
      <c r="Q21" s="1">
        <v>10514</v>
      </c>
      <c r="R21" s="2">
        <v>2302</v>
      </c>
      <c r="S21" s="2">
        <v>2375</v>
      </c>
      <c r="T21" s="2">
        <v>1585</v>
      </c>
      <c r="U21" s="2">
        <v>1066</v>
      </c>
      <c r="V21" s="2">
        <v>2457</v>
      </c>
      <c r="W21" s="2">
        <v>263</v>
      </c>
      <c r="X21" s="2">
        <v>120</v>
      </c>
      <c r="Y21" s="2">
        <v>197</v>
      </c>
      <c r="Z21" s="2">
        <v>38</v>
      </c>
      <c r="AA21" s="2">
        <v>111</v>
      </c>
      <c r="AB21" s="1">
        <v>5448</v>
      </c>
      <c r="AC21" s="2">
        <v>2657</v>
      </c>
      <c r="AD21" s="2">
        <v>1677</v>
      </c>
      <c r="AE21" s="2">
        <v>411</v>
      </c>
      <c r="AF21" s="2">
        <v>322</v>
      </c>
      <c r="AG21" s="2">
        <v>243</v>
      </c>
      <c r="AH21" s="2">
        <v>138</v>
      </c>
      <c r="AI21" s="1">
        <v>6063</v>
      </c>
      <c r="AJ21" s="2">
        <v>1900</v>
      </c>
      <c r="AK21" s="2">
        <v>2111</v>
      </c>
      <c r="AL21" s="2">
        <v>292</v>
      </c>
      <c r="AM21" s="2">
        <v>1279</v>
      </c>
      <c r="AN21" s="2">
        <v>481</v>
      </c>
      <c r="AO21" s="1">
        <v>5838</v>
      </c>
      <c r="AP21" s="2">
        <v>1010</v>
      </c>
      <c r="AQ21" s="2">
        <v>1818</v>
      </c>
      <c r="AR21" s="2">
        <v>1671</v>
      </c>
      <c r="AS21" s="2">
        <v>813</v>
      </c>
      <c r="AT21" s="2">
        <v>322</v>
      </c>
      <c r="AU21" s="2">
        <v>204</v>
      </c>
      <c r="AV21" s="1">
        <v>8462</v>
      </c>
      <c r="AW21" s="2">
        <v>775</v>
      </c>
      <c r="AX21" s="2">
        <v>844</v>
      </c>
      <c r="AY21" s="2">
        <v>2238</v>
      </c>
      <c r="AZ21" s="2">
        <v>184</v>
      </c>
      <c r="BA21" s="2">
        <v>2494</v>
      </c>
      <c r="BB21" s="2">
        <v>1906</v>
      </c>
      <c r="BC21" s="2">
        <v>21</v>
      </c>
      <c r="BD21" s="1">
        <v>7051</v>
      </c>
      <c r="BE21" s="2">
        <v>1363</v>
      </c>
      <c r="BF21" s="2">
        <v>3053</v>
      </c>
      <c r="BG21" s="2">
        <v>901</v>
      </c>
      <c r="BH21" s="2">
        <v>1360</v>
      </c>
      <c r="BI21" s="2">
        <v>258</v>
      </c>
      <c r="BJ21" s="2">
        <v>116</v>
      </c>
      <c r="BK21" s="1">
        <v>3273</v>
      </c>
      <c r="BL21" s="2">
        <v>1952</v>
      </c>
      <c r="BM21" s="2">
        <v>855</v>
      </c>
      <c r="BN21" s="2">
        <v>218</v>
      </c>
      <c r="BO21" s="2">
        <v>248</v>
      </c>
      <c r="BP21" s="1">
        <v>5794</v>
      </c>
      <c r="BQ21" s="2">
        <v>1540</v>
      </c>
      <c r="BR21" s="2">
        <v>1567</v>
      </c>
      <c r="BS21" s="2">
        <v>708</v>
      </c>
      <c r="BT21" s="2">
        <v>1600</v>
      </c>
      <c r="BU21" s="2">
        <v>188</v>
      </c>
      <c r="BV21" s="2">
        <v>191</v>
      </c>
      <c r="BW21" s="3">
        <v>64251</v>
      </c>
    </row>
    <row r="22" spans="1:75">
      <c r="A22" t="s">
        <v>2</v>
      </c>
      <c r="B22" s="1">
        <v>3411</v>
      </c>
      <c r="C22">
        <v>129</v>
      </c>
      <c r="D22">
        <v>220</v>
      </c>
      <c r="E22">
        <v>801</v>
      </c>
      <c r="F22">
        <v>728</v>
      </c>
      <c r="G22">
        <v>546</v>
      </c>
      <c r="H22">
        <v>384</v>
      </c>
      <c r="I22">
        <v>573</v>
      </c>
      <c r="J22" s="1">
        <v>4072</v>
      </c>
      <c r="K22">
        <v>1157</v>
      </c>
      <c r="L22">
        <v>744</v>
      </c>
      <c r="M22">
        <v>479</v>
      </c>
      <c r="N22">
        <v>934</v>
      </c>
      <c r="O22">
        <v>550</v>
      </c>
      <c r="P22">
        <v>208</v>
      </c>
      <c r="Q22" s="1">
        <v>7182</v>
      </c>
      <c r="R22" s="2">
        <v>1440</v>
      </c>
      <c r="S22" s="2">
        <v>1394</v>
      </c>
      <c r="T22" s="2">
        <v>1085</v>
      </c>
      <c r="U22" s="2">
        <v>823</v>
      </c>
      <c r="V22" s="2">
        <v>1753</v>
      </c>
      <c r="W22" s="2">
        <v>247</v>
      </c>
      <c r="X22" s="2">
        <v>143</v>
      </c>
      <c r="Y22" s="2">
        <v>169</v>
      </c>
      <c r="Z22" s="2">
        <v>39</v>
      </c>
      <c r="AA22" s="2">
        <v>89</v>
      </c>
      <c r="AB22" s="1">
        <v>4084</v>
      </c>
      <c r="AC22" s="2">
        <v>1811</v>
      </c>
      <c r="AD22" s="2">
        <v>1225</v>
      </c>
      <c r="AE22" s="2">
        <v>341</v>
      </c>
      <c r="AF22" s="2">
        <v>309</v>
      </c>
      <c r="AG22" s="2">
        <v>221</v>
      </c>
      <c r="AH22" s="2">
        <v>177</v>
      </c>
      <c r="AI22" s="1">
        <v>4424</v>
      </c>
      <c r="AJ22" s="2">
        <v>1443</v>
      </c>
      <c r="AK22" s="2">
        <v>1465</v>
      </c>
      <c r="AL22" s="2">
        <v>266</v>
      </c>
      <c r="AM22" s="2">
        <v>879</v>
      </c>
      <c r="AN22" s="2">
        <v>371</v>
      </c>
      <c r="AO22" s="1">
        <v>4236</v>
      </c>
      <c r="AP22" s="2">
        <v>739</v>
      </c>
      <c r="AQ22" s="2">
        <v>1307</v>
      </c>
      <c r="AR22" s="2">
        <v>1081</v>
      </c>
      <c r="AS22" s="2">
        <v>625</v>
      </c>
      <c r="AT22" s="2">
        <v>305</v>
      </c>
      <c r="AU22" s="2">
        <v>179</v>
      </c>
      <c r="AV22" s="1">
        <v>6408</v>
      </c>
      <c r="AW22" s="2">
        <v>549</v>
      </c>
      <c r="AX22" s="2">
        <v>660</v>
      </c>
      <c r="AY22" s="2">
        <v>1621</v>
      </c>
      <c r="AZ22" s="2">
        <v>212</v>
      </c>
      <c r="BA22" s="2">
        <v>1990</v>
      </c>
      <c r="BB22" s="2">
        <v>1338</v>
      </c>
      <c r="BC22" s="2">
        <v>38</v>
      </c>
      <c r="BD22" s="1">
        <v>4952</v>
      </c>
      <c r="BE22" s="2">
        <v>877</v>
      </c>
      <c r="BF22" s="2">
        <v>2107</v>
      </c>
      <c r="BG22" s="2">
        <v>625</v>
      </c>
      <c r="BH22" s="2">
        <v>968</v>
      </c>
      <c r="BI22" s="2">
        <v>244</v>
      </c>
      <c r="BJ22" s="2">
        <v>131</v>
      </c>
      <c r="BK22" s="1">
        <v>2441</v>
      </c>
      <c r="BL22" s="2">
        <v>1359</v>
      </c>
      <c r="BM22" s="2">
        <v>641</v>
      </c>
      <c r="BN22" s="2">
        <v>212</v>
      </c>
      <c r="BO22" s="2">
        <v>229</v>
      </c>
      <c r="BP22" s="1">
        <v>4209</v>
      </c>
      <c r="BQ22" s="2">
        <v>1112</v>
      </c>
      <c r="BR22" s="2">
        <v>1083</v>
      </c>
      <c r="BS22" s="2">
        <v>542</v>
      </c>
      <c r="BT22" s="2">
        <v>1108</v>
      </c>
      <c r="BU22" s="2">
        <v>177</v>
      </c>
      <c r="BV22" s="2">
        <v>187</v>
      </c>
      <c r="BW22" s="3">
        <v>46870</v>
      </c>
    </row>
    <row r="23" spans="1:75">
      <c r="A23" t="s">
        <v>103</v>
      </c>
      <c r="B23" s="1">
        <v>10.5</v>
      </c>
      <c r="C23">
        <v>10.7</v>
      </c>
      <c r="D23">
        <v>10.3</v>
      </c>
      <c r="E23">
        <v>11.9</v>
      </c>
      <c r="F23">
        <v>11.3</v>
      </c>
      <c r="G23">
        <v>9.9</v>
      </c>
      <c r="H23">
        <v>6.6</v>
      </c>
      <c r="I23">
        <v>12.8</v>
      </c>
      <c r="J23" s="1">
        <v>15.1</v>
      </c>
      <c r="K23">
        <v>18.399999999999999</v>
      </c>
      <c r="L23">
        <v>13.4</v>
      </c>
      <c r="M23">
        <v>18.2</v>
      </c>
      <c r="N23">
        <v>13.6</v>
      </c>
      <c r="O23">
        <v>14.8</v>
      </c>
      <c r="P23">
        <v>10.9</v>
      </c>
      <c r="Q23" s="1">
        <v>15</v>
      </c>
      <c r="R23" s="2">
        <v>22.6</v>
      </c>
      <c r="S23" s="2">
        <v>25.3</v>
      </c>
      <c r="T23" s="2">
        <v>17</v>
      </c>
      <c r="U23" s="2">
        <v>18</v>
      </c>
      <c r="V23" s="2">
        <v>16.899999999999999</v>
      </c>
      <c r="W23" s="2">
        <v>9</v>
      </c>
      <c r="X23" s="2">
        <v>3.7</v>
      </c>
      <c r="Y23" s="2">
        <v>3.1</v>
      </c>
      <c r="Z23" s="2">
        <v>3.5</v>
      </c>
      <c r="AA23" s="2">
        <v>6.2</v>
      </c>
      <c r="AB23" s="1">
        <v>12</v>
      </c>
      <c r="AC23" s="2">
        <v>15.9</v>
      </c>
      <c r="AD23" s="2">
        <v>13.5</v>
      </c>
      <c r="AE23" s="2">
        <v>9.6999999999999993</v>
      </c>
      <c r="AF23" s="2">
        <v>12.5</v>
      </c>
      <c r="AG23" s="2">
        <v>6.5</v>
      </c>
      <c r="AH23" s="2">
        <v>4.3</v>
      </c>
      <c r="AI23" s="1">
        <v>11.7</v>
      </c>
      <c r="AJ23" s="2">
        <v>9.9</v>
      </c>
      <c r="AK23" s="2">
        <v>13.6</v>
      </c>
      <c r="AL23" s="2">
        <v>8.5</v>
      </c>
      <c r="AM23" s="2">
        <v>13.4</v>
      </c>
      <c r="AN23" s="2">
        <v>14.2</v>
      </c>
      <c r="AO23" s="1">
        <v>14</v>
      </c>
      <c r="AP23" s="2">
        <v>9.6</v>
      </c>
      <c r="AQ23" s="2">
        <v>17.5</v>
      </c>
      <c r="AR23" s="2">
        <v>20.399999999999999</v>
      </c>
      <c r="AS23" s="2">
        <v>11.6</v>
      </c>
      <c r="AT23" s="2">
        <v>8.6999999999999993</v>
      </c>
      <c r="AU23" s="2">
        <v>20.7</v>
      </c>
      <c r="AV23" s="1">
        <v>17.5</v>
      </c>
      <c r="AW23" s="2">
        <v>16.600000000000001</v>
      </c>
      <c r="AX23" s="2">
        <v>12.6</v>
      </c>
      <c r="AY23" s="2">
        <v>19.899999999999999</v>
      </c>
      <c r="AZ23" s="2">
        <v>7.5</v>
      </c>
      <c r="BA23" s="2">
        <v>21</v>
      </c>
      <c r="BB23" s="2">
        <v>21.9</v>
      </c>
      <c r="BC23" s="2">
        <v>2.5</v>
      </c>
      <c r="BD23" s="1">
        <v>15.6</v>
      </c>
      <c r="BE23" s="2">
        <v>22</v>
      </c>
      <c r="BF23" s="2">
        <v>23.3</v>
      </c>
      <c r="BG23" s="2">
        <v>19.3</v>
      </c>
      <c r="BH23" s="2">
        <v>16.399999999999999</v>
      </c>
      <c r="BI23" s="2">
        <v>3.9</v>
      </c>
      <c r="BJ23" s="2">
        <v>4</v>
      </c>
      <c r="BK23" s="1">
        <v>13.1</v>
      </c>
      <c r="BL23" s="2">
        <v>17</v>
      </c>
      <c r="BM23" s="2">
        <v>16.7</v>
      </c>
      <c r="BN23" s="2">
        <v>7.3</v>
      </c>
      <c r="BO23" s="2">
        <v>5.8</v>
      </c>
      <c r="BP23" s="1">
        <v>10.9</v>
      </c>
      <c r="BQ23" s="2">
        <v>10.8</v>
      </c>
      <c r="BR23" s="2">
        <v>11.7</v>
      </c>
      <c r="BS23" s="2">
        <v>12.1</v>
      </c>
      <c r="BT23" s="2">
        <v>15.5</v>
      </c>
      <c r="BU23" s="2">
        <v>11.2</v>
      </c>
      <c r="BV23" s="2">
        <v>3.3</v>
      </c>
      <c r="BW23" s="3">
        <v>14</v>
      </c>
    </row>
    <row r="24" spans="1:75">
      <c r="A24" t="s">
        <v>3</v>
      </c>
      <c r="B24" s="1">
        <v>31468</v>
      </c>
      <c r="C24">
        <v>1712</v>
      </c>
      <c r="D24">
        <v>2371</v>
      </c>
      <c r="E24">
        <v>5981</v>
      </c>
      <c r="F24">
        <v>7029</v>
      </c>
      <c r="G24">
        <v>5149</v>
      </c>
      <c r="H24">
        <v>4773</v>
      </c>
      <c r="I24">
        <v>4453</v>
      </c>
      <c r="J24" s="1">
        <v>27424</v>
      </c>
      <c r="K24">
        <v>6949</v>
      </c>
      <c r="L24">
        <v>5962</v>
      </c>
      <c r="M24">
        <v>2958</v>
      </c>
      <c r="N24">
        <v>6824</v>
      </c>
      <c r="O24">
        <v>3557</v>
      </c>
      <c r="P24">
        <v>1174</v>
      </c>
      <c r="Q24" s="1">
        <v>45182</v>
      </c>
      <c r="R24" s="2">
        <v>6967</v>
      </c>
      <c r="S24" s="2">
        <v>6919</v>
      </c>
      <c r="T24" s="2">
        <v>6717</v>
      </c>
      <c r="U24" s="2">
        <v>5711</v>
      </c>
      <c r="V24" s="2">
        <v>8732</v>
      </c>
      <c r="W24" s="2">
        <v>1840</v>
      </c>
      <c r="X24" s="2">
        <v>2743</v>
      </c>
      <c r="Y24" s="2">
        <v>5553</v>
      </c>
      <c r="Z24" t="s">
        <v>96</v>
      </c>
      <c r="AA24" t="s">
        <v>96</v>
      </c>
      <c r="AB24" s="1">
        <v>30560</v>
      </c>
      <c r="AC24" s="2">
        <v>10621</v>
      </c>
      <c r="AD24" s="2">
        <v>9047</v>
      </c>
      <c r="AE24" s="2">
        <v>3450</v>
      </c>
      <c r="AF24" s="2">
        <v>1829</v>
      </c>
      <c r="AG24" s="2">
        <v>2481</v>
      </c>
      <c r="AH24" s="2">
        <v>3132</v>
      </c>
      <c r="AI24" s="1">
        <v>34355</v>
      </c>
      <c r="AJ24" s="2">
        <v>12574</v>
      </c>
      <c r="AK24" s="2">
        <v>9900</v>
      </c>
      <c r="AL24" s="2">
        <v>3205</v>
      </c>
      <c r="AM24" s="2">
        <v>6376</v>
      </c>
      <c r="AN24" s="2">
        <v>2300</v>
      </c>
      <c r="AO24" s="1">
        <v>28035</v>
      </c>
      <c r="AP24" s="2">
        <v>5975</v>
      </c>
      <c r="AQ24" s="2">
        <v>7542</v>
      </c>
      <c r="AR24" s="2">
        <v>6226</v>
      </c>
      <c r="AS24" s="2">
        <v>5188</v>
      </c>
      <c r="AT24" s="2">
        <v>3104</v>
      </c>
      <c r="AU24" t="s">
        <v>96</v>
      </c>
      <c r="AV24" s="1">
        <v>35152</v>
      </c>
      <c r="AW24" s="2">
        <v>2769</v>
      </c>
      <c r="AX24" s="2">
        <v>4857</v>
      </c>
      <c r="AY24" s="2">
        <v>8216</v>
      </c>
      <c r="AZ24" s="2">
        <v>1926</v>
      </c>
      <c r="BA24" s="2">
        <v>9829</v>
      </c>
      <c r="BB24" s="2">
        <v>6787</v>
      </c>
      <c r="BC24" s="2">
        <v>768</v>
      </c>
      <c r="BD24" s="1">
        <v>30499</v>
      </c>
      <c r="BE24" s="2">
        <v>4162</v>
      </c>
      <c r="BF24" s="2">
        <v>9935</v>
      </c>
      <c r="BG24" s="2">
        <v>4111</v>
      </c>
      <c r="BH24" s="2">
        <v>5270</v>
      </c>
      <c r="BI24" s="2">
        <v>5085</v>
      </c>
      <c r="BJ24" s="2">
        <v>1936</v>
      </c>
      <c r="BK24" s="1">
        <v>17285</v>
      </c>
      <c r="BL24" s="2">
        <v>9257</v>
      </c>
      <c r="BM24" s="2">
        <v>3821</v>
      </c>
      <c r="BN24" s="2">
        <v>1699</v>
      </c>
      <c r="BO24" s="2">
        <v>2508</v>
      </c>
      <c r="BP24" s="1">
        <v>35506</v>
      </c>
      <c r="BQ24" s="2">
        <v>9321</v>
      </c>
      <c r="BR24" s="2">
        <v>9009</v>
      </c>
      <c r="BS24" s="2">
        <v>4743</v>
      </c>
      <c r="BT24" s="2">
        <v>8320</v>
      </c>
      <c r="BU24" s="2">
        <v>774</v>
      </c>
      <c r="BV24" s="2">
        <v>3339</v>
      </c>
      <c r="BW24" s="3">
        <v>316027</v>
      </c>
    </row>
    <row r="25" spans="1:75">
      <c r="A25" t="s">
        <v>19</v>
      </c>
      <c r="B25" s="1">
        <v>30.5</v>
      </c>
      <c r="C25">
        <v>1.4</v>
      </c>
      <c r="D25">
        <v>2.2000000000000002</v>
      </c>
      <c r="E25">
        <v>6.3</v>
      </c>
      <c r="F25">
        <v>6.3</v>
      </c>
      <c r="G25">
        <v>5.3</v>
      </c>
      <c r="H25">
        <v>4.9000000000000004</v>
      </c>
      <c r="I25">
        <v>4.0999999999999996</v>
      </c>
      <c r="J25" s="1">
        <v>24.6</v>
      </c>
      <c r="K25">
        <v>5.5</v>
      </c>
      <c r="L25">
        <v>5.9</v>
      </c>
      <c r="M25">
        <v>2.4</v>
      </c>
      <c r="N25">
        <v>6.3</v>
      </c>
      <c r="O25">
        <v>3.3</v>
      </c>
      <c r="P25">
        <v>1.3</v>
      </c>
      <c r="Q25" s="1">
        <v>39.9</v>
      </c>
      <c r="R25" s="2">
        <v>5.4</v>
      </c>
      <c r="S25" s="2">
        <v>4.5999999999999996</v>
      </c>
      <c r="T25" s="2">
        <v>5.5</v>
      </c>
      <c r="U25" s="2">
        <v>4.7</v>
      </c>
      <c r="V25" s="2">
        <v>8.8000000000000007</v>
      </c>
      <c r="W25" s="2">
        <v>2.1</v>
      </c>
      <c r="X25" s="2">
        <v>3.1</v>
      </c>
      <c r="Y25" s="2">
        <v>4.0999999999999996</v>
      </c>
      <c r="Z25" s="2">
        <v>0.7</v>
      </c>
      <c r="AA25" s="2">
        <v>1</v>
      </c>
      <c r="AB25" s="1">
        <v>28.9</v>
      </c>
      <c r="AC25" s="2">
        <v>9.8000000000000007</v>
      </c>
      <c r="AD25" s="2">
        <v>8</v>
      </c>
      <c r="AE25" s="2">
        <v>3.3</v>
      </c>
      <c r="AF25" s="2">
        <v>1.9</v>
      </c>
      <c r="AG25" s="2">
        <v>2.7</v>
      </c>
      <c r="AH25" s="2">
        <v>3.2</v>
      </c>
      <c r="AI25" s="1">
        <v>34.200000000000003</v>
      </c>
      <c r="AJ25" s="2">
        <v>13</v>
      </c>
      <c r="AK25" s="2">
        <v>9.9</v>
      </c>
      <c r="AL25" s="2">
        <v>2.9</v>
      </c>
      <c r="AM25" s="2">
        <v>6.2</v>
      </c>
      <c r="AN25" s="2">
        <v>2.2000000000000002</v>
      </c>
      <c r="AO25" s="1">
        <v>25.9</v>
      </c>
      <c r="AP25" s="2">
        <v>6</v>
      </c>
      <c r="AQ25" s="2">
        <v>7</v>
      </c>
      <c r="AR25" s="2">
        <v>4.9000000000000004</v>
      </c>
      <c r="AS25" s="2">
        <v>5.0999999999999996</v>
      </c>
      <c r="AT25" s="2">
        <v>2.4</v>
      </c>
      <c r="AU25" s="2">
        <v>0.5</v>
      </c>
      <c r="AV25" s="1">
        <v>30.8</v>
      </c>
      <c r="AW25" s="2">
        <v>2.6</v>
      </c>
      <c r="AX25" s="2">
        <v>4.8</v>
      </c>
      <c r="AY25" s="2">
        <v>7</v>
      </c>
      <c r="AZ25" s="2">
        <v>1.9</v>
      </c>
      <c r="BA25" s="2">
        <v>8.1999999999999993</v>
      </c>
      <c r="BB25" s="2">
        <v>5.3</v>
      </c>
      <c r="BC25" s="2">
        <v>1</v>
      </c>
      <c r="BD25" s="1">
        <v>27.1</v>
      </c>
      <c r="BE25" s="2">
        <v>3.6</v>
      </c>
      <c r="BF25" s="2">
        <v>7.7</v>
      </c>
      <c r="BG25" s="2">
        <v>3.2</v>
      </c>
      <c r="BH25" s="2">
        <v>5</v>
      </c>
      <c r="BI25" s="2">
        <v>5.2</v>
      </c>
      <c r="BJ25" s="2">
        <v>2.4</v>
      </c>
      <c r="BK25" s="1">
        <v>16</v>
      </c>
      <c r="BL25" s="2">
        <v>7.5</v>
      </c>
      <c r="BM25" s="2">
        <v>3.4</v>
      </c>
      <c r="BN25" s="2">
        <v>2</v>
      </c>
      <c r="BO25" s="2">
        <v>3</v>
      </c>
      <c r="BP25" s="1">
        <v>32.200000000000003</v>
      </c>
      <c r="BQ25" s="2">
        <v>8.5</v>
      </c>
      <c r="BR25" s="2">
        <v>7.6</v>
      </c>
      <c r="BS25" s="2">
        <v>4.8</v>
      </c>
      <c r="BT25" s="2">
        <v>6.4</v>
      </c>
      <c r="BU25" s="2">
        <v>1.1000000000000001</v>
      </c>
      <c r="BV25" s="2">
        <v>3.9</v>
      </c>
      <c r="BW25" s="3">
        <v>290.10000000000002</v>
      </c>
    </row>
    <row r="27" spans="1:75">
      <c r="A27" s="1" t="s">
        <v>22</v>
      </c>
    </row>
    <row r="28" spans="1:75">
      <c r="A28" t="s">
        <v>15</v>
      </c>
      <c r="B28" s="1">
        <v>13.9</v>
      </c>
      <c r="C28">
        <v>0.8</v>
      </c>
      <c r="D28">
        <v>1.7</v>
      </c>
      <c r="E28">
        <v>3</v>
      </c>
      <c r="F28">
        <v>1.7</v>
      </c>
      <c r="G28">
        <v>1.5</v>
      </c>
      <c r="H28">
        <v>3.9</v>
      </c>
      <c r="I28">
        <v>1.3</v>
      </c>
      <c r="J28" s="1">
        <v>26.3</v>
      </c>
      <c r="K28">
        <v>2.9</v>
      </c>
      <c r="L28">
        <v>3.3</v>
      </c>
      <c r="M28">
        <v>1.2</v>
      </c>
      <c r="N28">
        <v>4.5999999999999996</v>
      </c>
      <c r="O28">
        <v>7</v>
      </c>
      <c r="P28">
        <v>7.3</v>
      </c>
      <c r="Q28" s="1">
        <v>40.700000000000003</v>
      </c>
      <c r="R28" s="2">
        <v>0.8</v>
      </c>
      <c r="S28" s="2">
        <v>1.1000000000000001</v>
      </c>
      <c r="T28" s="2">
        <v>1.9</v>
      </c>
      <c r="U28" s="2">
        <v>3.3</v>
      </c>
      <c r="V28" s="2">
        <v>3.7</v>
      </c>
      <c r="W28" s="2">
        <v>3.7</v>
      </c>
      <c r="X28" s="2">
        <v>5.3</v>
      </c>
      <c r="Y28" s="2">
        <v>7.8</v>
      </c>
      <c r="Z28" s="2">
        <v>3.9</v>
      </c>
      <c r="AA28" s="2">
        <v>9.3000000000000007</v>
      </c>
      <c r="AB28" s="1">
        <v>34.6</v>
      </c>
      <c r="AC28" s="2">
        <v>2.1</v>
      </c>
      <c r="AD28" s="2">
        <v>3.6</v>
      </c>
      <c r="AE28" s="2">
        <v>4.8</v>
      </c>
      <c r="AF28" s="2">
        <v>1.9</v>
      </c>
      <c r="AG28" s="2">
        <v>9.3000000000000007</v>
      </c>
      <c r="AH28" s="2">
        <v>12.8</v>
      </c>
      <c r="AI28" s="1">
        <v>16.899999999999999</v>
      </c>
      <c r="AJ28" s="2">
        <v>2.6</v>
      </c>
      <c r="AK28" s="2">
        <v>7.2</v>
      </c>
      <c r="AL28" s="2">
        <v>1.3</v>
      </c>
      <c r="AM28" s="2">
        <v>1.7</v>
      </c>
      <c r="AN28" s="2">
        <v>4.2</v>
      </c>
      <c r="AO28" s="1">
        <v>46.7</v>
      </c>
      <c r="AP28" s="2">
        <v>2.2000000000000002</v>
      </c>
      <c r="AQ28" s="2">
        <v>1.6</v>
      </c>
      <c r="AR28" s="2">
        <v>3.1</v>
      </c>
      <c r="AS28" s="2">
        <v>15.5</v>
      </c>
      <c r="AT28" s="2">
        <v>8.4</v>
      </c>
      <c r="AU28" s="2">
        <v>15.9</v>
      </c>
      <c r="AV28" s="1">
        <v>14.7</v>
      </c>
      <c r="AW28" s="2">
        <v>3.1</v>
      </c>
      <c r="AX28" s="2">
        <v>1.1000000000000001</v>
      </c>
      <c r="AY28" s="2">
        <v>1.2</v>
      </c>
      <c r="AZ28" s="2">
        <v>1.6</v>
      </c>
      <c r="BA28" s="2">
        <v>3.7</v>
      </c>
      <c r="BB28" s="2">
        <v>1</v>
      </c>
      <c r="BC28" s="2">
        <v>3</v>
      </c>
      <c r="BD28" s="1">
        <v>26.1</v>
      </c>
      <c r="BE28" s="2">
        <v>1</v>
      </c>
      <c r="BF28" s="2">
        <v>2.4</v>
      </c>
      <c r="BG28" s="2">
        <v>2.5</v>
      </c>
      <c r="BH28" s="2">
        <v>4.5</v>
      </c>
      <c r="BI28" s="2">
        <v>8.6</v>
      </c>
      <c r="BJ28" s="2">
        <v>7.1</v>
      </c>
      <c r="BK28" s="1">
        <v>39.1</v>
      </c>
      <c r="BL28" s="2">
        <v>4.8</v>
      </c>
      <c r="BM28" s="2">
        <v>4.5999999999999996</v>
      </c>
      <c r="BN28" s="2">
        <v>16.899999999999999</v>
      </c>
      <c r="BO28" s="2">
        <v>12.8</v>
      </c>
      <c r="BP28" s="1">
        <v>38.4</v>
      </c>
      <c r="BQ28" s="2">
        <v>2</v>
      </c>
      <c r="BR28" s="2">
        <v>1.3</v>
      </c>
      <c r="BS28" s="2">
        <v>2.1</v>
      </c>
      <c r="BT28" s="2">
        <v>4.5</v>
      </c>
      <c r="BU28" s="2">
        <v>18.7</v>
      </c>
      <c r="BV28" s="2">
        <v>9.8000000000000007</v>
      </c>
      <c r="BW28" s="3">
        <v>297.39999999999998</v>
      </c>
    </row>
    <row r="29" spans="1:75">
      <c r="A29" t="s">
        <v>17</v>
      </c>
      <c r="B29" s="1">
        <v>49562</v>
      </c>
      <c r="C29">
        <v>1779</v>
      </c>
      <c r="D29">
        <v>3228</v>
      </c>
      <c r="E29">
        <v>10155</v>
      </c>
      <c r="F29">
        <v>10081</v>
      </c>
      <c r="G29">
        <v>8497</v>
      </c>
      <c r="H29">
        <v>8769</v>
      </c>
      <c r="I29">
        <v>7053</v>
      </c>
      <c r="J29" s="1">
        <v>41186</v>
      </c>
      <c r="K29">
        <v>9338</v>
      </c>
      <c r="L29">
        <v>9516</v>
      </c>
      <c r="M29">
        <v>3914</v>
      </c>
      <c r="N29">
        <v>10285</v>
      </c>
      <c r="O29">
        <v>5469</v>
      </c>
      <c r="P29">
        <v>2664</v>
      </c>
      <c r="Q29" s="1">
        <v>69666</v>
      </c>
      <c r="R29" s="2">
        <v>8891</v>
      </c>
      <c r="S29" s="2">
        <v>7669</v>
      </c>
      <c r="T29" s="2">
        <v>9196</v>
      </c>
      <c r="U29" s="2">
        <v>7737</v>
      </c>
      <c r="V29" s="2">
        <v>14223</v>
      </c>
      <c r="W29" s="2">
        <v>4109</v>
      </c>
      <c r="X29" s="2">
        <v>6040</v>
      </c>
      <c r="Y29" s="2">
        <v>8058</v>
      </c>
      <c r="Z29" s="2">
        <v>1589</v>
      </c>
      <c r="AA29" s="2">
        <v>2154</v>
      </c>
      <c r="AB29" s="1">
        <v>51139</v>
      </c>
      <c r="AC29" s="2">
        <v>16555</v>
      </c>
      <c r="AD29" s="2">
        <v>14000</v>
      </c>
      <c r="AE29" s="2">
        <v>5783</v>
      </c>
      <c r="AF29" s="2">
        <v>3513</v>
      </c>
      <c r="AG29" s="2">
        <v>5173</v>
      </c>
      <c r="AH29" s="2">
        <v>6115</v>
      </c>
      <c r="AI29" s="1">
        <v>57434</v>
      </c>
      <c r="AJ29" s="2">
        <v>21232</v>
      </c>
      <c r="AK29" s="2">
        <v>16144</v>
      </c>
      <c r="AL29" s="2">
        <v>5517</v>
      </c>
      <c r="AM29" s="2">
        <v>10680</v>
      </c>
      <c r="AN29" s="2">
        <v>3861</v>
      </c>
      <c r="AO29" s="1">
        <v>45886</v>
      </c>
      <c r="AP29" s="2">
        <v>11237</v>
      </c>
      <c r="AQ29" s="2">
        <v>11230</v>
      </c>
      <c r="AR29" s="2">
        <v>8240</v>
      </c>
      <c r="AS29" s="2">
        <v>8801</v>
      </c>
      <c r="AT29" s="2">
        <v>5155</v>
      </c>
      <c r="AU29" s="2">
        <v>1223</v>
      </c>
      <c r="AV29" s="1">
        <v>51276</v>
      </c>
      <c r="AW29" s="2">
        <v>4777</v>
      </c>
      <c r="AX29" s="2">
        <v>7921</v>
      </c>
      <c r="AY29" s="2">
        <v>12183</v>
      </c>
      <c r="AZ29" s="2">
        <v>3926</v>
      </c>
      <c r="BA29" s="2">
        <v>12609</v>
      </c>
      <c r="BB29" s="2">
        <v>8170</v>
      </c>
      <c r="BC29" s="2">
        <v>1990</v>
      </c>
      <c r="BD29" s="1">
        <v>46009</v>
      </c>
      <c r="BE29" s="2">
        <v>5470</v>
      </c>
      <c r="BF29" s="2">
        <v>12332</v>
      </c>
      <c r="BG29" s="2">
        <v>5346</v>
      </c>
      <c r="BH29" s="2">
        <v>8388</v>
      </c>
      <c r="BI29" s="2">
        <v>9746</v>
      </c>
      <c r="BJ29" s="2">
        <v>4727</v>
      </c>
      <c r="BK29" s="1">
        <v>28036</v>
      </c>
      <c r="BL29" s="2">
        <v>12242</v>
      </c>
      <c r="BM29" s="2">
        <v>5936</v>
      </c>
      <c r="BN29" s="2">
        <v>4067</v>
      </c>
      <c r="BO29" s="2">
        <v>5791</v>
      </c>
      <c r="BP29" s="1">
        <v>57559</v>
      </c>
      <c r="BQ29" s="2">
        <v>14928</v>
      </c>
      <c r="BR29" s="2">
        <v>13543</v>
      </c>
      <c r="BS29" s="2">
        <v>7936</v>
      </c>
      <c r="BT29" s="2">
        <v>10891</v>
      </c>
      <c r="BU29" s="2">
        <v>2177</v>
      </c>
      <c r="BV29" s="2">
        <v>8084</v>
      </c>
      <c r="BW29" s="3">
        <v>510512</v>
      </c>
    </row>
    <row r="30" spans="1:75">
      <c r="A30" t="s">
        <v>16</v>
      </c>
      <c r="B30" s="1">
        <v>3570</v>
      </c>
      <c r="C30">
        <v>2166</v>
      </c>
      <c r="D30">
        <v>1952</v>
      </c>
      <c r="E30">
        <v>3405</v>
      </c>
      <c r="F30">
        <v>6011</v>
      </c>
      <c r="G30">
        <v>5689</v>
      </c>
      <c r="H30">
        <v>2231</v>
      </c>
      <c r="I30">
        <v>5324</v>
      </c>
      <c r="J30" s="1">
        <v>1566</v>
      </c>
      <c r="K30">
        <v>3275</v>
      </c>
      <c r="L30">
        <v>2907</v>
      </c>
      <c r="M30">
        <v>3228</v>
      </c>
      <c r="N30">
        <v>2231</v>
      </c>
      <c r="O30">
        <v>778</v>
      </c>
      <c r="P30">
        <v>364</v>
      </c>
      <c r="Q30" s="1">
        <v>1710</v>
      </c>
      <c r="R30" s="2">
        <v>10491</v>
      </c>
      <c r="S30" s="2">
        <v>7047</v>
      </c>
      <c r="T30" s="2">
        <v>4921</v>
      </c>
      <c r="U30" s="2">
        <v>2369</v>
      </c>
      <c r="V30" s="2">
        <v>3863</v>
      </c>
      <c r="W30" s="2">
        <v>1096</v>
      </c>
      <c r="X30" s="2">
        <v>1148</v>
      </c>
      <c r="Y30" s="2">
        <v>1035</v>
      </c>
      <c r="Z30" s="2">
        <v>408</v>
      </c>
      <c r="AA30" s="2">
        <v>232</v>
      </c>
      <c r="AB30" s="1">
        <v>1476</v>
      </c>
      <c r="AC30" s="2">
        <v>7777</v>
      </c>
      <c r="AD30" s="2">
        <v>3865</v>
      </c>
      <c r="AE30" s="2">
        <v>1195</v>
      </c>
      <c r="AF30" s="2">
        <v>1806</v>
      </c>
      <c r="AG30" s="2">
        <v>558</v>
      </c>
      <c r="AH30" s="2">
        <v>476</v>
      </c>
      <c r="AI30" s="1">
        <v>3394</v>
      </c>
      <c r="AJ30" s="2">
        <v>8325</v>
      </c>
      <c r="AK30" s="2">
        <v>2258</v>
      </c>
      <c r="AL30" s="2">
        <v>4165</v>
      </c>
      <c r="AM30" s="2">
        <v>6463</v>
      </c>
      <c r="AN30" s="2">
        <v>909</v>
      </c>
      <c r="AO30" s="1">
        <v>983</v>
      </c>
      <c r="AP30" s="2">
        <v>5121</v>
      </c>
      <c r="AQ30" s="2">
        <v>6910</v>
      </c>
      <c r="AR30" s="2">
        <v>2633</v>
      </c>
      <c r="AS30" s="2">
        <v>568</v>
      </c>
      <c r="AT30" s="2">
        <v>617</v>
      </c>
      <c r="AU30" s="2">
        <v>77</v>
      </c>
      <c r="AV30" s="1">
        <v>3491</v>
      </c>
      <c r="AW30" s="2">
        <v>1554</v>
      </c>
      <c r="AX30" s="2">
        <v>7237</v>
      </c>
      <c r="AY30" s="2">
        <v>9969</v>
      </c>
      <c r="AZ30" s="2">
        <v>2473</v>
      </c>
      <c r="BA30" s="2">
        <v>3299</v>
      </c>
      <c r="BB30" s="2">
        <v>8525</v>
      </c>
      <c r="BC30" s="2">
        <v>659</v>
      </c>
      <c r="BD30" s="1">
        <v>1764</v>
      </c>
      <c r="BE30" s="2">
        <v>5428</v>
      </c>
      <c r="BF30" s="2">
        <v>5247</v>
      </c>
      <c r="BG30" s="2">
        <v>2153</v>
      </c>
      <c r="BH30" s="2">
        <v>1853</v>
      </c>
      <c r="BI30" s="2">
        <v>1129</v>
      </c>
      <c r="BJ30" s="2">
        <v>667</v>
      </c>
      <c r="BK30" s="1">
        <v>717</v>
      </c>
      <c r="BL30" s="2">
        <v>2568</v>
      </c>
      <c r="BM30" s="2">
        <v>1286</v>
      </c>
      <c r="BN30" s="2">
        <v>241</v>
      </c>
      <c r="BO30" s="2">
        <v>452</v>
      </c>
      <c r="BP30" s="1">
        <v>1501</v>
      </c>
      <c r="BQ30" s="2">
        <v>7567</v>
      </c>
      <c r="BR30" s="2">
        <v>10454</v>
      </c>
      <c r="BS30" s="2">
        <v>3836</v>
      </c>
      <c r="BT30" s="2">
        <v>2420</v>
      </c>
      <c r="BU30" s="2">
        <v>116</v>
      </c>
      <c r="BV30" s="2">
        <v>827</v>
      </c>
      <c r="BW30" s="3">
        <v>1717</v>
      </c>
    </row>
    <row r="31" spans="1:75">
      <c r="A31" t="s">
        <v>20</v>
      </c>
      <c r="B31" s="1">
        <v>1247</v>
      </c>
      <c r="C31">
        <v>11</v>
      </c>
      <c r="D31">
        <v>52</v>
      </c>
      <c r="E31">
        <v>396</v>
      </c>
      <c r="F31">
        <v>190</v>
      </c>
      <c r="G31">
        <v>260</v>
      </c>
      <c r="H31">
        <v>143</v>
      </c>
      <c r="I31">
        <v>195</v>
      </c>
      <c r="J31" s="1">
        <v>1620</v>
      </c>
      <c r="K31">
        <v>737</v>
      </c>
      <c r="L31">
        <v>259</v>
      </c>
      <c r="M31">
        <v>222</v>
      </c>
      <c r="N31">
        <v>288</v>
      </c>
      <c r="O31">
        <v>89</v>
      </c>
      <c r="P31">
        <v>25</v>
      </c>
      <c r="Q31" s="1">
        <v>3506</v>
      </c>
      <c r="R31" s="2">
        <v>827</v>
      </c>
      <c r="S31" s="2">
        <v>780</v>
      </c>
      <c r="T31" s="2">
        <v>613</v>
      </c>
      <c r="U31" s="2">
        <v>288</v>
      </c>
      <c r="V31" s="2">
        <v>660</v>
      </c>
      <c r="W31" s="2">
        <v>54</v>
      </c>
      <c r="X31" s="2">
        <v>68</v>
      </c>
      <c r="Y31" s="2">
        <v>159</v>
      </c>
      <c r="Z31" s="2">
        <v>10</v>
      </c>
      <c r="AA31" s="2">
        <v>47</v>
      </c>
      <c r="AB31" s="1">
        <v>1899</v>
      </c>
      <c r="AC31" s="2">
        <v>1011</v>
      </c>
      <c r="AD31" s="2">
        <v>518</v>
      </c>
      <c r="AE31" s="2">
        <v>83</v>
      </c>
      <c r="AF31" s="2">
        <v>54</v>
      </c>
      <c r="AG31" s="2">
        <v>136</v>
      </c>
      <c r="AH31" s="2">
        <v>97</v>
      </c>
      <c r="AI31" s="1">
        <v>1798</v>
      </c>
      <c r="AJ31" s="2">
        <v>559</v>
      </c>
      <c r="AK31" s="2">
        <v>681</v>
      </c>
      <c r="AL31" s="2">
        <v>65</v>
      </c>
      <c r="AM31" s="2">
        <v>362</v>
      </c>
      <c r="AN31" s="2">
        <v>131</v>
      </c>
      <c r="AO31" s="1">
        <v>1823</v>
      </c>
      <c r="AP31" s="2">
        <v>389</v>
      </c>
      <c r="AQ31" s="2">
        <v>525</v>
      </c>
      <c r="AR31" s="2">
        <v>573</v>
      </c>
      <c r="AS31" s="2">
        <v>232</v>
      </c>
      <c r="AT31" s="2">
        <v>78</v>
      </c>
      <c r="AU31" s="2">
        <v>26</v>
      </c>
      <c r="AV31" s="1">
        <v>2387</v>
      </c>
      <c r="AW31" s="2">
        <v>235</v>
      </c>
      <c r="AX31" s="2">
        <v>254</v>
      </c>
      <c r="AY31" s="2">
        <v>754</v>
      </c>
      <c r="AZ31" s="2">
        <v>26</v>
      </c>
      <c r="BA31" s="2">
        <v>499</v>
      </c>
      <c r="BB31" s="2">
        <v>585</v>
      </c>
      <c r="BC31" s="2">
        <v>34</v>
      </c>
      <c r="BD31" s="1">
        <v>2209</v>
      </c>
      <c r="BE31" s="2">
        <v>400</v>
      </c>
      <c r="BF31" s="2">
        <v>910</v>
      </c>
      <c r="BG31" s="2">
        <v>235</v>
      </c>
      <c r="BH31" s="2">
        <v>313</v>
      </c>
      <c r="BI31" s="2">
        <v>300</v>
      </c>
      <c r="BJ31" s="2">
        <v>51</v>
      </c>
      <c r="BK31" s="1">
        <v>850</v>
      </c>
      <c r="BL31" s="2">
        <v>547</v>
      </c>
      <c r="BM31" s="2">
        <v>182</v>
      </c>
      <c r="BN31" s="2">
        <v>50</v>
      </c>
      <c r="BO31" s="2">
        <v>71</v>
      </c>
      <c r="BP31" s="1">
        <v>1936</v>
      </c>
      <c r="BQ31" s="2">
        <v>559</v>
      </c>
      <c r="BR31" s="2">
        <v>494</v>
      </c>
      <c r="BS31" s="2">
        <v>250</v>
      </c>
      <c r="BT31" s="2">
        <v>493</v>
      </c>
      <c r="BU31" s="2">
        <v>51</v>
      </c>
      <c r="BV31" s="2">
        <v>89</v>
      </c>
      <c r="BW31" s="3">
        <v>19294</v>
      </c>
    </row>
    <row r="32" spans="1:75">
      <c r="A32" t="s">
        <v>97</v>
      </c>
      <c r="AP32" s="2"/>
      <c r="AQ32" s="2"/>
      <c r="AR32" s="2"/>
      <c r="AS32" s="2"/>
      <c r="AT32" s="2"/>
      <c r="AU32" s="2"/>
    </row>
    <row r="33" spans="1:75">
      <c r="A33" t="s">
        <v>21</v>
      </c>
      <c r="B33" s="1">
        <v>4818</v>
      </c>
      <c r="C33">
        <v>159</v>
      </c>
      <c r="D33">
        <v>288</v>
      </c>
      <c r="E33">
        <v>1388</v>
      </c>
      <c r="F33">
        <v>907</v>
      </c>
      <c r="G33">
        <v>876</v>
      </c>
      <c r="H33">
        <v>506</v>
      </c>
      <c r="I33">
        <v>694</v>
      </c>
      <c r="J33" s="1">
        <v>5359</v>
      </c>
      <c r="K33">
        <v>1866</v>
      </c>
      <c r="L33">
        <v>1093</v>
      </c>
      <c r="M33">
        <v>663</v>
      </c>
      <c r="N33">
        <v>1195</v>
      </c>
      <c r="O33">
        <v>435</v>
      </c>
      <c r="P33">
        <v>107</v>
      </c>
      <c r="Q33" s="1">
        <v>11454</v>
      </c>
      <c r="R33" s="2">
        <v>2370</v>
      </c>
      <c r="S33" s="2">
        <v>2406</v>
      </c>
      <c r="T33" s="2">
        <v>1821</v>
      </c>
      <c r="U33" s="2">
        <v>1066</v>
      </c>
      <c r="V33" s="2">
        <v>2537</v>
      </c>
      <c r="W33" s="2">
        <v>216</v>
      </c>
      <c r="X33" s="2">
        <v>293</v>
      </c>
      <c r="Y33" s="2">
        <v>564</v>
      </c>
      <c r="Z33" s="2">
        <v>64</v>
      </c>
      <c r="AA33" s="2">
        <v>117</v>
      </c>
      <c r="AB33" s="1">
        <v>5782</v>
      </c>
      <c r="AC33" s="2">
        <v>2635</v>
      </c>
      <c r="AD33" s="2">
        <v>1658</v>
      </c>
      <c r="AE33" s="2">
        <v>391</v>
      </c>
      <c r="AF33" s="2">
        <v>311</v>
      </c>
      <c r="AG33" s="2">
        <v>433</v>
      </c>
      <c r="AH33" s="2">
        <v>354</v>
      </c>
      <c r="AI33" s="1">
        <v>6210</v>
      </c>
      <c r="AJ33" s="2">
        <v>2035</v>
      </c>
      <c r="AK33" s="2">
        <v>2180</v>
      </c>
      <c r="AL33" s="2">
        <v>280</v>
      </c>
      <c r="AM33" s="2">
        <v>1256</v>
      </c>
      <c r="AN33" s="2">
        <v>459</v>
      </c>
      <c r="AO33" s="1">
        <v>5754</v>
      </c>
      <c r="AP33" s="2">
        <v>993</v>
      </c>
      <c r="AQ33" s="2">
        <v>1843</v>
      </c>
      <c r="AR33" s="2">
        <v>1714</v>
      </c>
      <c r="AS33" s="2">
        <v>869</v>
      </c>
      <c r="AT33" s="2">
        <v>273</v>
      </c>
      <c r="AU33" s="2">
        <v>62</v>
      </c>
      <c r="AV33" s="1">
        <v>8086</v>
      </c>
      <c r="AW33" s="2">
        <v>789</v>
      </c>
      <c r="AX33" s="2">
        <v>878</v>
      </c>
      <c r="AY33" s="2">
        <v>2283</v>
      </c>
      <c r="AZ33" s="2">
        <v>152</v>
      </c>
      <c r="BA33" s="2">
        <v>2101</v>
      </c>
      <c r="BB33" s="2">
        <v>1753</v>
      </c>
      <c r="BC33" s="2">
        <v>130</v>
      </c>
      <c r="BD33" s="1">
        <v>7629</v>
      </c>
      <c r="BE33" s="2">
        <v>1358</v>
      </c>
      <c r="BF33" s="2">
        <v>3016</v>
      </c>
      <c r="BG33" s="2">
        <v>914</v>
      </c>
      <c r="BH33" s="2">
        <v>1285</v>
      </c>
      <c r="BI33" s="2">
        <v>861</v>
      </c>
      <c r="BJ33" s="2">
        <v>195</v>
      </c>
      <c r="BK33" s="1">
        <v>3249</v>
      </c>
      <c r="BL33" s="2">
        <v>1999</v>
      </c>
      <c r="BM33" s="2">
        <v>708</v>
      </c>
      <c r="BN33" s="2">
        <v>224</v>
      </c>
      <c r="BO33" s="2">
        <v>318</v>
      </c>
      <c r="BP33" s="1">
        <v>5901</v>
      </c>
      <c r="BQ33" s="2">
        <v>1724</v>
      </c>
      <c r="BR33" s="2">
        <v>1350</v>
      </c>
      <c r="BS33" s="2">
        <v>788</v>
      </c>
      <c r="BT33" s="2">
        <v>1532</v>
      </c>
      <c r="BU33" s="2">
        <v>103</v>
      </c>
      <c r="BV33" s="2">
        <v>404</v>
      </c>
      <c r="BW33" s="3">
        <v>64440</v>
      </c>
    </row>
    <row r="34" spans="1:75">
      <c r="A34" t="s">
        <v>2</v>
      </c>
      <c r="B34" s="1">
        <v>3104</v>
      </c>
      <c r="C34">
        <v>99</v>
      </c>
      <c r="D34">
        <v>197</v>
      </c>
      <c r="E34">
        <v>867</v>
      </c>
      <c r="F34">
        <v>599</v>
      </c>
      <c r="G34">
        <v>538</v>
      </c>
      <c r="H34">
        <v>356</v>
      </c>
      <c r="I34">
        <v>448</v>
      </c>
      <c r="J34" s="1">
        <v>3319</v>
      </c>
      <c r="K34">
        <v>1093</v>
      </c>
      <c r="L34">
        <v>672</v>
      </c>
      <c r="M34">
        <v>367</v>
      </c>
      <c r="N34">
        <v>780</v>
      </c>
      <c r="O34">
        <v>323</v>
      </c>
      <c r="P34">
        <v>84</v>
      </c>
      <c r="Q34" s="1">
        <v>6870</v>
      </c>
      <c r="R34" s="2">
        <v>1306</v>
      </c>
      <c r="S34" s="2">
        <v>1343</v>
      </c>
      <c r="T34" s="2">
        <v>1021</v>
      </c>
      <c r="U34" s="2">
        <v>679</v>
      </c>
      <c r="V34" s="2">
        <v>1601</v>
      </c>
      <c r="W34" s="2">
        <v>138</v>
      </c>
      <c r="X34" s="2">
        <v>223</v>
      </c>
      <c r="Y34" s="2">
        <v>403</v>
      </c>
      <c r="Z34" s="2">
        <v>63</v>
      </c>
      <c r="AA34" s="2">
        <v>93</v>
      </c>
      <c r="AB34" s="1">
        <v>3396</v>
      </c>
      <c r="AC34" s="2">
        <v>1439</v>
      </c>
      <c r="AD34" s="2">
        <v>954</v>
      </c>
      <c r="AE34" s="2">
        <v>249</v>
      </c>
      <c r="AF34" s="2">
        <v>208</v>
      </c>
      <c r="AG34" s="2">
        <v>299</v>
      </c>
      <c r="AH34" s="2">
        <v>247</v>
      </c>
      <c r="AI34" s="1">
        <v>3597</v>
      </c>
      <c r="AJ34" s="2">
        <v>1187</v>
      </c>
      <c r="AK34" s="2">
        <v>1293</v>
      </c>
      <c r="AL34" s="2">
        <v>185</v>
      </c>
      <c r="AM34" s="2">
        <v>679</v>
      </c>
      <c r="AN34" s="2">
        <v>253</v>
      </c>
      <c r="AO34" s="1">
        <v>3372</v>
      </c>
      <c r="AP34" s="2">
        <v>567</v>
      </c>
      <c r="AQ34" s="2">
        <v>1068</v>
      </c>
      <c r="AR34" s="2">
        <v>989</v>
      </c>
      <c r="AS34" s="2">
        <v>500</v>
      </c>
      <c r="AT34" s="2">
        <v>193</v>
      </c>
      <c r="AU34" s="2">
        <v>55</v>
      </c>
      <c r="AV34" s="1">
        <v>5009</v>
      </c>
      <c r="AW34" s="2">
        <v>477</v>
      </c>
      <c r="AX34" s="2">
        <v>524</v>
      </c>
      <c r="AY34" s="2">
        <v>1366</v>
      </c>
      <c r="AZ34" s="2">
        <v>125</v>
      </c>
      <c r="BA34" s="2">
        <v>1396</v>
      </c>
      <c r="BB34" s="2">
        <v>1024</v>
      </c>
      <c r="BC34" s="2">
        <v>97</v>
      </c>
      <c r="BD34" s="1">
        <v>4578</v>
      </c>
      <c r="BE34" s="2">
        <v>782</v>
      </c>
      <c r="BF34" s="2">
        <v>1756</v>
      </c>
      <c r="BG34" s="2">
        <v>549</v>
      </c>
      <c r="BH34" s="2">
        <v>788</v>
      </c>
      <c r="BI34" s="2">
        <v>533</v>
      </c>
      <c r="BJ34" s="2">
        <v>170</v>
      </c>
      <c r="BK34" s="1">
        <v>2082</v>
      </c>
      <c r="BL34" s="2">
        <v>1213</v>
      </c>
      <c r="BM34" s="2">
        <v>436</v>
      </c>
      <c r="BN34" s="2">
        <v>171</v>
      </c>
      <c r="BO34" s="2">
        <v>262</v>
      </c>
      <c r="BP34" s="1">
        <v>3644</v>
      </c>
      <c r="BQ34" s="2">
        <v>1050</v>
      </c>
      <c r="BR34" s="2">
        <v>816</v>
      </c>
      <c r="BS34" s="2">
        <v>493</v>
      </c>
      <c r="BT34" s="2">
        <v>915</v>
      </c>
      <c r="BU34" s="2">
        <v>70</v>
      </c>
      <c r="BV34" s="2">
        <v>300</v>
      </c>
      <c r="BW34" s="3">
        <v>39089</v>
      </c>
    </row>
    <row r="35" spans="1:75">
      <c r="A35" t="s">
        <v>103</v>
      </c>
      <c r="B35" s="1">
        <v>8.9</v>
      </c>
      <c r="C35">
        <v>8.1</v>
      </c>
      <c r="D35">
        <v>8.9</v>
      </c>
      <c r="E35">
        <v>12.2</v>
      </c>
      <c r="F35">
        <v>8.6</v>
      </c>
      <c r="G35">
        <v>8.6</v>
      </c>
      <c r="H35">
        <v>5.5</v>
      </c>
      <c r="I35">
        <v>9.5</v>
      </c>
      <c r="J35" s="1">
        <v>13</v>
      </c>
      <c r="K35">
        <v>17</v>
      </c>
      <c r="L35">
        <v>12.9</v>
      </c>
      <c r="M35">
        <v>14.5</v>
      </c>
      <c r="N35">
        <v>12.2</v>
      </c>
      <c r="O35">
        <v>10</v>
      </c>
      <c r="P35">
        <v>4.7</v>
      </c>
      <c r="Q35" s="1">
        <v>14.5</v>
      </c>
      <c r="R35" s="2">
        <v>20.3</v>
      </c>
      <c r="S35" s="2">
        <v>24.2</v>
      </c>
      <c r="T35" s="2">
        <v>16</v>
      </c>
      <c r="U35" s="2">
        <v>15.4</v>
      </c>
      <c r="V35" s="2">
        <v>16</v>
      </c>
      <c r="W35" s="2">
        <v>5</v>
      </c>
      <c r="X35" s="2">
        <v>6</v>
      </c>
      <c r="Y35" s="2">
        <v>7.4</v>
      </c>
      <c r="Z35" s="2">
        <v>5.7</v>
      </c>
      <c r="AA35" s="2">
        <v>6.5</v>
      </c>
      <c r="AB35" s="1">
        <v>10</v>
      </c>
      <c r="AC35" s="2">
        <v>12.2</v>
      </c>
      <c r="AD35" s="2">
        <v>10.4</v>
      </c>
      <c r="AE35" s="2">
        <v>7.4</v>
      </c>
      <c r="AF35" s="2">
        <v>8.6</v>
      </c>
      <c r="AG35" s="2">
        <v>9</v>
      </c>
      <c r="AH35" s="2">
        <v>6.3</v>
      </c>
      <c r="AI35" s="1">
        <v>9.3000000000000007</v>
      </c>
      <c r="AJ35" s="2">
        <v>7.6</v>
      </c>
      <c r="AK35" s="2">
        <v>11.6</v>
      </c>
      <c r="AL35" s="2">
        <v>5.9</v>
      </c>
      <c r="AM35" s="2">
        <v>10.8</v>
      </c>
      <c r="AN35" s="2">
        <v>10.1</v>
      </c>
      <c r="AO35" s="1">
        <v>10.8</v>
      </c>
      <c r="AP35" s="2">
        <v>7</v>
      </c>
      <c r="AQ35" s="2">
        <v>13.1</v>
      </c>
      <c r="AR35" s="2">
        <v>18.100000000000001</v>
      </c>
      <c r="AS35" s="2">
        <v>9.6999999999999993</v>
      </c>
      <c r="AT35" s="2">
        <v>5.6</v>
      </c>
      <c r="AU35" s="2">
        <v>6.2</v>
      </c>
      <c r="AV35" s="1">
        <v>14.6</v>
      </c>
      <c r="AW35" s="2">
        <v>14.1</v>
      </c>
      <c r="AX35" s="2">
        <v>10.7</v>
      </c>
      <c r="AY35" s="2">
        <v>17.399999999999999</v>
      </c>
      <c r="AZ35" s="2">
        <v>4.8</v>
      </c>
      <c r="BA35" s="2">
        <v>16.399999999999999</v>
      </c>
      <c r="BB35" s="2">
        <v>18.5</v>
      </c>
      <c r="BC35" s="2">
        <v>6.7</v>
      </c>
      <c r="BD35" s="1">
        <v>14.5</v>
      </c>
      <c r="BE35" s="2">
        <v>18.899999999999999</v>
      </c>
      <c r="BF35" s="2">
        <v>19.399999999999999</v>
      </c>
      <c r="BG35" s="2">
        <v>16.7</v>
      </c>
      <c r="BH35" s="2">
        <v>13.7</v>
      </c>
      <c r="BI35" s="2">
        <v>8.6</v>
      </c>
      <c r="BJ35" s="2">
        <v>5.3</v>
      </c>
      <c r="BK35" s="1">
        <v>11.3</v>
      </c>
      <c r="BL35" s="2">
        <v>15.3</v>
      </c>
      <c r="BM35" s="2">
        <v>11.5</v>
      </c>
      <c r="BN35" s="2">
        <v>6.2</v>
      </c>
      <c r="BO35" s="2">
        <v>6.7</v>
      </c>
      <c r="BP35" s="1">
        <v>9.5</v>
      </c>
      <c r="BQ35" s="2">
        <v>9.9</v>
      </c>
      <c r="BR35" s="2">
        <v>8.6999999999999993</v>
      </c>
      <c r="BS35" s="2">
        <v>11.6</v>
      </c>
      <c r="BT35" s="2">
        <v>12.8</v>
      </c>
      <c r="BU35" s="2">
        <v>4.5</v>
      </c>
      <c r="BV35" s="2">
        <v>5.4</v>
      </c>
      <c r="BW35" s="3">
        <v>11.7</v>
      </c>
    </row>
    <row r="36" spans="1:75">
      <c r="A36" t="s">
        <v>3</v>
      </c>
      <c r="B36" s="1">
        <v>31634</v>
      </c>
      <c r="C36">
        <v>1724</v>
      </c>
      <c r="D36">
        <v>2399</v>
      </c>
      <c r="E36">
        <v>6008</v>
      </c>
      <c r="F36">
        <v>7057</v>
      </c>
      <c r="G36">
        <v>5155</v>
      </c>
      <c r="H36">
        <v>4808</v>
      </c>
      <c r="I36">
        <v>4483</v>
      </c>
      <c r="J36" s="1">
        <v>27040</v>
      </c>
      <c r="K36">
        <v>6947</v>
      </c>
      <c r="L36">
        <v>5871</v>
      </c>
      <c r="M36">
        <v>2952</v>
      </c>
      <c r="N36">
        <v>6717</v>
      </c>
      <c r="O36">
        <v>3358</v>
      </c>
      <c r="P36">
        <v>1195</v>
      </c>
      <c r="Q36" s="1">
        <v>45222</v>
      </c>
      <c r="R36" s="2">
        <v>6900</v>
      </c>
      <c r="S36" s="2">
        <v>6881</v>
      </c>
      <c r="T36" s="2">
        <v>6718</v>
      </c>
      <c r="U36" s="2">
        <v>5704</v>
      </c>
      <c r="V36" s="2">
        <v>8712</v>
      </c>
      <c r="W36" s="2">
        <v>1897</v>
      </c>
      <c r="X36" s="2">
        <v>2762</v>
      </c>
      <c r="Y36" s="2">
        <v>4008</v>
      </c>
      <c r="Z36" s="2">
        <v>703</v>
      </c>
      <c r="AA36" s="2">
        <v>937</v>
      </c>
      <c r="AB36" s="1">
        <v>30398</v>
      </c>
      <c r="AC36" s="2">
        <v>10625</v>
      </c>
      <c r="AD36" s="2">
        <v>8984</v>
      </c>
      <c r="AE36" s="2">
        <v>3444</v>
      </c>
      <c r="AF36" s="2">
        <v>1658</v>
      </c>
      <c r="AG36" s="2">
        <v>2520</v>
      </c>
      <c r="AH36" s="2">
        <v>3167</v>
      </c>
      <c r="AI36" s="1">
        <v>34248</v>
      </c>
      <c r="AJ36" s="2">
        <v>12669</v>
      </c>
      <c r="AK36" s="2">
        <v>9971</v>
      </c>
      <c r="AL36" s="2">
        <v>3110</v>
      </c>
      <c r="AM36" s="2">
        <v>6204</v>
      </c>
      <c r="AN36" s="2">
        <v>2294</v>
      </c>
      <c r="AO36" s="1">
        <v>28123</v>
      </c>
      <c r="AP36" s="2">
        <v>6019</v>
      </c>
      <c r="AQ36" s="2">
        <v>7553</v>
      </c>
      <c r="AR36" s="2">
        <v>6208</v>
      </c>
      <c r="AS36" s="2">
        <v>5203</v>
      </c>
      <c r="AT36" s="2">
        <v>2597</v>
      </c>
      <c r="AU36" s="2">
        <v>543</v>
      </c>
      <c r="AV36" s="1">
        <v>33813</v>
      </c>
      <c r="AW36" s="2">
        <v>2811</v>
      </c>
      <c r="AX36" s="2">
        <v>4860</v>
      </c>
      <c r="AY36" s="2">
        <v>8101</v>
      </c>
      <c r="AZ36" s="2">
        <v>1713</v>
      </c>
      <c r="BA36" s="2">
        <v>8891</v>
      </c>
      <c r="BB36" s="2">
        <v>6662</v>
      </c>
      <c r="BC36" s="2">
        <v>775</v>
      </c>
      <c r="BD36" s="1">
        <v>30625</v>
      </c>
      <c r="BE36" s="2">
        <v>4157</v>
      </c>
      <c r="BF36" s="2">
        <v>9932</v>
      </c>
      <c r="BG36" s="2">
        <v>4133</v>
      </c>
      <c r="BH36" s="2">
        <v>5291</v>
      </c>
      <c r="BI36" s="2">
        <v>5143</v>
      </c>
      <c r="BJ36" s="2">
        <v>1969</v>
      </c>
      <c r="BK36" s="1">
        <v>17069</v>
      </c>
      <c r="BL36" s="2">
        <v>8967</v>
      </c>
      <c r="BM36" s="2">
        <v>3833</v>
      </c>
      <c r="BN36" s="2">
        <v>1717</v>
      </c>
      <c r="BO36" s="2">
        <v>2552</v>
      </c>
      <c r="BP36" s="1">
        <v>35448</v>
      </c>
      <c r="BQ36" s="2">
        <v>9410</v>
      </c>
      <c r="BR36" s="2">
        <v>9018</v>
      </c>
      <c r="BS36" s="2">
        <v>4781</v>
      </c>
      <c r="BT36" s="2">
        <v>8023</v>
      </c>
      <c r="BU36" s="2">
        <v>777</v>
      </c>
      <c r="BV36" s="2">
        <v>3439</v>
      </c>
      <c r="BW36" s="3">
        <v>314223</v>
      </c>
    </row>
    <row r="37" spans="1:75">
      <c r="A37" t="s">
        <v>4</v>
      </c>
      <c r="B37" s="1">
        <v>35210</v>
      </c>
      <c r="C37">
        <v>1509</v>
      </c>
      <c r="D37">
        <v>2285</v>
      </c>
      <c r="E37">
        <v>8543</v>
      </c>
      <c r="F37">
        <v>7051</v>
      </c>
      <c r="G37">
        <v>5956</v>
      </c>
      <c r="H37">
        <v>5263</v>
      </c>
      <c r="I37">
        <v>4603</v>
      </c>
      <c r="J37" s="1">
        <v>23214</v>
      </c>
      <c r="K37">
        <v>5318</v>
      </c>
      <c r="L37">
        <v>5725</v>
      </c>
      <c r="M37">
        <v>2307</v>
      </c>
      <c r="N37">
        <v>5846</v>
      </c>
      <c r="O37">
        <v>2828</v>
      </c>
      <c r="P37">
        <v>1190</v>
      </c>
      <c r="Q37" s="1">
        <v>39267</v>
      </c>
      <c r="R37" s="2">
        <v>5672</v>
      </c>
      <c r="S37" s="2">
        <v>4696</v>
      </c>
      <c r="T37" s="2">
        <v>5604</v>
      </c>
      <c r="U37" s="2">
        <v>4509</v>
      </c>
      <c r="V37" s="2">
        <v>8349</v>
      </c>
      <c r="W37" s="2">
        <v>2026</v>
      </c>
      <c r="X37" s="2">
        <v>2965</v>
      </c>
      <c r="Y37" s="2">
        <v>3925</v>
      </c>
      <c r="Z37" s="2">
        <v>668</v>
      </c>
      <c r="AA37" s="2">
        <v>853</v>
      </c>
      <c r="AB37" s="1">
        <v>29097</v>
      </c>
      <c r="AC37" s="2">
        <v>10433</v>
      </c>
      <c r="AD37" s="2">
        <v>8151</v>
      </c>
      <c r="AE37" s="2">
        <v>3043</v>
      </c>
      <c r="AF37" s="2">
        <v>1889</v>
      </c>
      <c r="AG37" s="2">
        <v>2581</v>
      </c>
      <c r="AH37" s="2">
        <v>3000</v>
      </c>
      <c r="AI37" s="1">
        <v>36186</v>
      </c>
      <c r="AJ37" s="2">
        <v>14009</v>
      </c>
      <c r="AK37" s="2">
        <v>10213</v>
      </c>
      <c r="AL37" s="2">
        <v>3328</v>
      </c>
      <c r="AM37" s="2">
        <v>6590</v>
      </c>
      <c r="AN37" s="2">
        <v>2046</v>
      </c>
      <c r="AO37" s="1">
        <v>26574</v>
      </c>
      <c r="AP37" s="2">
        <v>6480</v>
      </c>
      <c r="AQ37" s="2">
        <v>7174</v>
      </c>
      <c r="AR37" s="2">
        <v>4866</v>
      </c>
      <c r="AS37" s="2">
        <v>4994</v>
      </c>
      <c r="AT37" s="2">
        <v>2515</v>
      </c>
      <c r="AU37" s="2">
        <v>545</v>
      </c>
      <c r="AV37" s="1">
        <v>28697</v>
      </c>
      <c r="AW37" s="2">
        <v>2593</v>
      </c>
      <c r="AX37" s="2">
        <v>4685</v>
      </c>
      <c r="AY37" s="2">
        <v>6825</v>
      </c>
      <c r="AZ37" s="2">
        <v>1758</v>
      </c>
      <c r="BA37" s="2">
        <v>7176</v>
      </c>
      <c r="BB37" s="2">
        <v>4726</v>
      </c>
      <c r="BC37" s="2">
        <v>934</v>
      </c>
      <c r="BD37" s="1">
        <v>26488</v>
      </c>
      <c r="BE37" s="2">
        <v>3615</v>
      </c>
      <c r="BF37" s="2">
        <v>7621</v>
      </c>
      <c r="BG37" s="2">
        <v>3115</v>
      </c>
      <c r="BH37" s="2">
        <v>4859</v>
      </c>
      <c r="BI37" s="2">
        <v>4988</v>
      </c>
      <c r="BJ37" s="2">
        <v>2290</v>
      </c>
      <c r="BK37" s="1">
        <v>15595</v>
      </c>
      <c r="BL37" s="2">
        <v>7450</v>
      </c>
      <c r="BM37" s="2">
        <v>3288</v>
      </c>
      <c r="BN37" s="2">
        <v>1906</v>
      </c>
      <c r="BO37" s="2">
        <v>2951</v>
      </c>
      <c r="BP37" s="1">
        <v>32104</v>
      </c>
      <c r="BQ37" s="2">
        <v>8843</v>
      </c>
      <c r="BR37" s="2">
        <v>7640</v>
      </c>
      <c r="BS37" s="2">
        <v>4518</v>
      </c>
      <c r="BT37" s="2">
        <v>6240</v>
      </c>
      <c r="BU37" s="2">
        <v>1067</v>
      </c>
      <c r="BV37" s="2">
        <v>3796</v>
      </c>
      <c r="BW37" s="3">
        <v>292470</v>
      </c>
    </row>
    <row r="38" spans="1:75">
      <c r="AP38" s="2"/>
      <c r="AQ38" s="2"/>
      <c r="AR38" s="2"/>
      <c r="AS38" s="2"/>
      <c r="AT38" s="2"/>
      <c r="AU38" s="2"/>
    </row>
    <row r="39" spans="1:75">
      <c r="A39" t="s">
        <v>99</v>
      </c>
      <c r="B39" s="1">
        <f>1484+1107+1974</f>
        <v>4565</v>
      </c>
      <c r="C39">
        <f>21+18+32</f>
        <v>71</v>
      </c>
      <c r="D39">
        <f>74+41+84</f>
        <v>199</v>
      </c>
      <c r="E39">
        <f>220+180+339</f>
        <v>739</v>
      </c>
      <c r="F39">
        <f>272+184+347</f>
        <v>803</v>
      </c>
      <c r="G39">
        <f>258+177+362</f>
        <v>797</v>
      </c>
      <c r="H39">
        <f>439+340+503</f>
        <v>1282</v>
      </c>
      <c r="I39">
        <f>200+167+307</f>
        <v>674</v>
      </c>
      <c r="J39" s="1">
        <f>796+791+2015</f>
        <v>3602</v>
      </c>
      <c r="K39">
        <f>329+288+633</f>
        <v>1250</v>
      </c>
      <c r="L39">
        <f>121+110+333</f>
        <v>564</v>
      </c>
      <c r="M39">
        <f>108+95+231</f>
        <v>434</v>
      </c>
      <c r="N39">
        <f>125+165+458</f>
        <v>748</v>
      </c>
      <c r="O39">
        <f>70+65+212</f>
        <v>347</v>
      </c>
      <c r="P39">
        <f>43+68+148</f>
        <v>259</v>
      </c>
      <c r="Q39" s="1">
        <f>1632+1637+4080</f>
        <v>7349</v>
      </c>
      <c r="R39" s="2">
        <f>308+270+610</f>
        <v>1188</v>
      </c>
      <c r="S39" s="2">
        <f>267+241+518</f>
        <v>1026</v>
      </c>
      <c r="T39" s="2">
        <f>278+258+603</f>
        <v>1139</v>
      </c>
      <c r="U39" s="2">
        <f>144+136+323</f>
        <v>603</v>
      </c>
      <c r="V39" s="2">
        <f>258+257+656</f>
        <v>1171</v>
      </c>
      <c r="W39" s="2">
        <f>52+68+226</f>
        <v>346</v>
      </c>
      <c r="X39" s="2">
        <f>100+113+339</f>
        <v>552</v>
      </c>
      <c r="Y39" s="2">
        <f>149+178+536</f>
        <v>863</v>
      </c>
      <c r="Z39" s="2">
        <f>28+48+119</f>
        <v>195</v>
      </c>
      <c r="AA39" s="2">
        <f>48+68+150</f>
        <v>266</v>
      </c>
      <c r="AB39" s="1">
        <f>1377+1208+2939</f>
        <v>5524</v>
      </c>
      <c r="AC39" s="2">
        <f>562+408+953</f>
        <v>1923</v>
      </c>
      <c r="AD39" s="2">
        <f>431+377+841</f>
        <v>1649</v>
      </c>
      <c r="AE39" s="2">
        <f>107+110+288</f>
        <v>505</v>
      </c>
      <c r="AF39" s="2">
        <f>68+61+163</f>
        <v>292</v>
      </c>
      <c r="AG39" s="2">
        <f>92+117+338</f>
        <v>547</v>
      </c>
      <c r="AH39" s="2">
        <f>117+135+356</f>
        <v>608</v>
      </c>
      <c r="AI39" s="1">
        <f>1745+1416+2902</f>
        <v>6063</v>
      </c>
      <c r="AJ39" s="2">
        <f>831+579+984</f>
        <v>2394</v>
      </c>
      <c r="AK39" s="2">
        <f>549+455+891</f>
        <v>1895</v>
      </c>
      <c r="AL39" s="2">
        <f>88+98+256</f>
        <v>442</v>
      </c>
      <c r="AM39" s="2">
        <f>181+190+534</f>
        <v>905</v>
      </c>
      <c r="AN39" s="2">
        <f>96+94+237</f>
        <v>427</v>
      </c>
      <c r="AO39" s="1">
        <f>1457+1273+2686</f>
        <v>5416</v>
      </c>
      <c r="AP39" s="2">
        <f>571+450+825</f>
        <v>1846</v>
      </c>
      <c r="AQ39" s="2">
        <f>373+298+497</f>
        <v>1168</v>
      </c>
      <c r="AR39" s="2">
        <f>218+204+521</f>
        <v>943</v>
      </c>
      <c r="AS39" s="2">
        <f>143+162+401</f>
        <v>706</v>
      </c>
      <c r="AT39" s="2">
        <f>127+132+372</f>
        <v>631</v>
      </c>
      <c r="AU39" s="2">
        <f>25+27+70</f>
        <v>122</v>
      </c>
      <c r="AV39" s="1">
        <f>874+996+2490</f>
        <v>4360</v>
      </c>
      <c r="AW39" s="2">
        <f>95+120+251</f>
        <v>466</v>
      </c>
      <c r="AX39" s="2">
        <f>93+98+261</f>
        <v>452</v>
      </c>
      <c r="AY39" s="2">
        <f>197+250+683</f>
        <v>1130</v>
      </c>
      <c r="AZ39" s="2">
        <f>46+58+163</f>
        <v>267</v>
      </c>
      <c r="BA39" s="2">
        <f>239+228+536</f>
        <v>1003</v>
      </c>
      <c r="BB39" s="2">
        <f>174+204+480</f>
        <v>858</v>
      </c>
      <c r="BC39" s="2">
        <f>30+38+116</f>
        <v>184</v>
      </c>
      <c r="BD39" s="1">
        <f>1244+1160+2796</f>
        <v>5200</v>
      </c>
      <c r="BE39" s="2">
        <f>190+132+306</f>
        <v>628</v>
      </c>
      <c r="BF39" s="2">
        <f>419+369+817</f>
        <v>1605</v>
      </c>
      <c r="BG39" s="2">
        <f>114+117+261</f>
        <v>492</v>
      </c>
      <c r="BH39" s="2">
        <f>223+191+465</f>
        <v>879</v>
      </c>
      <c r="BI39" s="2">
        <f>221+235+671</f>
        <v>1127</v>
      </c>
      <c r="BJ39" s="2">
        <f>77+116+276</f>
        <v>469</v>
      </c>
      <c r="BK39" s="1">
        <f>596+581+1537</f>
        <v>2714</v>
      </c>
      <c r="BL39">
        <f>274+267+611</f>
        <v>1152</v>
      </c>
      <c r="BM39" s="2">
        <f>127+104+293</f>
        <v>524</v>
      </c>
      <c r="BN39" s="2">
        <f>83+82+273</f>
        <v>438</v>
      </c>
      <c r="BO39" s="2">
        <f>112+128+360</f>
        <v>600</v>
      </c>
      <c r="BP39" s="1">
        <f>1756+1636+3533</f>
        <v>6925</v>
      </c>
      <c r="BQ39" s="2">
        <f>613+495+906</f>
        <v>2014</v>
      </c>
      <c r="BR39" s="2">
        <f>472+428+881</f>
        <v>1781</v>
      </c>
      <c r="BS39" s="2">
        <f>128+146+349</f>
        <v>623</v>
      </c>
      <c r="BT39" s="2">
        <f>286+293+625</f>
        <v>1204</v>
      </c>
      <c r="BU39" s="2">
        <f>77+72+166</f>
        <v>315</v>
      </c>
      <c r="BV39" s="2">
        <f>180+202+606</f>
        <v>988</v>
      </c>
      <c r="BW39" s="3">
        <f>13331+11727+27086</f>
        <v>52144</v>
      </c>
    </row>
    <row r="40" spans="1:75">
      <c r="A40" t="s">
        <v>100</v>
      </c>
      <c r="B40" s="1">
        <v>824</v>
      </c>
      <c r="C40">
        <v>10</v>
      </c>
      <c r="D40">
        <v>32</v>
      </c>
      <c r="E40">
        <v>257</v>
      </c>
      <c r="F40">
        <v>142</v>
      </c>
      <c r="G40">
        <v>160</v>
      </c>
      <c r="H40">
        <v>101</v>
      </c>
      <c r="I40">
        <v>122</v>
      </c>
      <c r="J40" s="1">
        <v>1056</v>
      </c>
      <c r="K40">
        <v>464</v>
      </c>
      <c r="L40">
        <v>177</v>
      </c>
      <c r="M40">
        <v>145</v>
      </c>
      <c r="N40">
        <v>193</v>
      </c>
      <c r="O40">
        <v>60</v>
      </c>
      <c r="P40">
        <v>17</v>
      </c>
      <c r="Q40" s="1">
        <v>2212</v>
      </c>
      <c r="R40" s="2">
        <v>504</v>
      </c>
      <c r="S40" s="2">
        <v>469</v>
      </c>
      <c r="T40" s="2">
        <v>379</v>
      </c>
      <c r="U40" s="2">
        <v>199</v>
      </c>
      <c r="V40" s="2">
        <v>435</v>
      </c>
      <c r="W40" s="2">
        <v>34</v>
      </c>
      <c r="X40" s="2">
        <v>47</v>
      </c>
      <c r="Y40" s="2">
        <v>109</v>
      </c>
      <c r="Z40" s="2">
        <v>8</v>
      </c>
      <c r="AA40" s="2">
        <v>28</v>
      </c>
      <c r="AB40" s="1">
        <v>1220</v>
      </c>
      <c r="AC40" s="2">
        <v>631</v>
      </c>
      <c r="AD40" s="2">
        <v>338</v>
      </c>
      <c r="AE40" s="2">
        <v>58</v>
      </c>
      <c r="AF40" s="2">
        <v>43</v>
      </c>
      <c r="AG40" s="2">
        <v>86</v>
      </c>
      <c r="AH40" s="2">
        <v>64</v>
      </c>
      <c r="AI40" s="1">
        <v>1242</v>
      </c>
      <c r="AJ40" s="2">
        <v>393</v>
      </c>
      <c r="AK40" s="2">
        <v>463</v>
      </c>
      <c r="AL40" s="2">
        <v>51</v>
      </c>
      <c r="AM40" s="2">
        <v>244</v>
      </c>
      <c r="AN40" s="2">
        <v>91</v>
      </c>
      <c r="AO40" s="1">
        <v>1229</v>
      </c>
      <c r="AP40" s="2">
        <v>268</v>
      </c>
      <c r="AQ40" s="2">
        <v>257</v>
      </c>
      <c r="AR40" s="2">
        <v>373</v>
      </c>
      <c r="AS40" s="2">
        <v>162</v>
      </c>
      <c r="AT40" s="2">
        <v>53</v>
      </c>
      <c r="AU40" s="2">
        <v>16</v>
      </c>
      <c r="AV40" s="1">
        <v>1454</v>
      </c>
      <c r="AW40" s="2">
        <v>144</v>
      </c>
      <c r="AX40" s="2">
        <v>179</v>
      </c>
      <c r="AY40" s="2">
        <v>425</v>
      </c>
      <c r="AZ40" s="2">
        <v>20</v>
      </c>
      <c r="BA40" s="2">
        <v>322</v>
      </c>
      <c r="BB40" s="2">
        <v>340</v>
      </c>
      <c r="BC40" s="2">
        <v>24</v>
      </c>
      <c r="BD40" s="1">
        <v>1454</v>
      </c>
      <c r="BE40" s="2">
        <v>265</v>
      </c>
      <c r="BF40" s="2">
        <v>583</v>
      </c>
      <c r="BG40" s="2">
        <v>166</v>
      </c>
      <c r="BH40" s="2">
        <v>203</v>
      </c>
      <c r="BI40" s="2">
        <v>200</v>
      </c>
      <c r="BJ40" s="2">
        <v>37</v>
      </c>
      <c r="BK40" s="1">
        <v>571</v>
      </c>
      <c r="BL40" s="2">
        <v>370</v>
      </c>
      <c r="BM40" s="2">
        <v>123</v>
      </c>
      <c r="BN40" s="2">
        <v>30</v>
      </c>
      <c r="BO40" s="2">
        <v>48</v>
      </c>
      <c r="BP40" s="1">
        <v>1260</v>
      </c>
      <c r="BQ40" s="2">
        <v>354</v>
      </c>
      <c r="BR40" s="2">
        <v>309</v>
      </c>
      <c r="BS40" s="2">
        <v>178</v>
      </c>
      <c r="BT40" s="2">
        <v>328</v>
      </c>
      <c r="BU40" s="2">
        <v>27</v>
      </c>
      <c r="BV40" s="2">
        <v>64</v>
      </c>
      <c r="BW40" s="3">
        <v>12533</v>
      </c>
    </row>
    <row r="41" spans="1:75" s="7" customFormat="1">
      <c r="A41" s="7" t="s">
        <v>102</v>
      </c>
      <c r="B41" s="8">
        <v>18.100000000000001</v>
      </c>
      <c r="C41" s="7">
        <v>14.1</v>
      </c>
      <c r="D41" s="7">
        <v>16.100000000000001</v>
      </c>
      <c r="E41" s="7">
        <v>34.799999999999997</v>
      </c>
      <c r="F41" s="7">
        <v>17.7</v>
      </c>
      <c r="G41" s="7">
        <v>20.100000000000001</v>
      </c>
      <c r="H41" s="7">
        <v>7.9</v>
      </c>
      <c r="I41" s="7">
        <v>18.100000000000001</v>
      </c>
      <c r="J41" s="8">
        <v>29.3</v>
      </c>
      <c r="K41" s="7">
        <v>37.1</v>
      </c>
      <c r="L41" s="7">
        <v>31.4</v>
      </c>
      <c r="M41" s="7">
        <v>33.4</v>
      </c>
      <c r="N41" s="7">
        <v>25.8</v>
      </c>
      <c r="O41" s="7">
        <v>17.3</v>
      </c>
      <c r="P41" s="7">
        <v>6.6</v>
      </c>
      <c r="Q41" s="8">
        <v>30.1</v>
      </c>
      <c r="R41" s="7">
        <v>42.4</v>
      </c>
      <c r="S41" s="7">
        <v>45.7</v>
      </c>
      <c r="T41" s="7">
        <v>33.299999999999997</v>
      </c>
      <c r="U41" s="7">
        <v>33</v>
      </c>
      <c r="V41" s="7">
        <v>37.1</v>
      </c>
      <c r="W41" s="7">
        <v>9.8000000000000007</v>
      </c>
      <c r="X41" s="7">
        <v>8.5</v>
      </c>
      <c r="Y41" s="7">
        <v>12.6</v>
      </c>
      <c r="Z41" s="7">
        <v>4.0999999999999996</v>
      </c>
      <c r="AA41" s="7">
        <v>10.5</v>
      </c>
      <c r="AB41" s="8">
        <v>22.1</v>
      </c>
      <c r="AC41" s="7">
        <v>32.799999999999997</v>
      </c>
      <c r="AD41" s="7">
        <v>20.5</v>
      </c>
      <c r="AE41" s="7">
        <v>11.5</v>
      </c>
      <c r="AF41" s="7">
        <v>14.7</v>
      </c>
      <c r="AG41" s="7">
        <v>15.7</v>
      </c>
      <c r="AH41" s="7">
        <v>10.5</v>
      </c>
      <c r="AI41" s="8">
        <v>20.5</v>
      </c>
      <c r="AJ41" s="7">
        <v>16.399999999999999</v>
      </c>
      <c r="AK41" s="7">
        <v>24.4</v>
      </c>
      <c r="AL41" s="7">
        <v>11.5</v>
      </c>
      <c r="AM41" s="7">
        <v>27</v>
      </c>
      <c r="AN41" s="7">
        <v>21.3</v>
      </c>
      <c r="AO41" s="8">
        <v>22.7</v>
      </c>
      <c r="AP41" s="7">
        <v>14.5</v>
      </c>
      <c r="AQ41" s="7">
        <v>22</v>
      </c>
      <c r="AR41" s="7">
        <v>39.6</v>
      </c>
      <c r="AS41" s="7">
        <v>22.9</v>
      </c>
      <c r="AT41" s="7">
        <v>8.4</v>
      </c>
      <c r="AU41" s="7">
        <v>13.1</v>
      </c>
      <c r="AV41" s="8">
        <v>33.299999999999997</v>
      </c>
      <c r="AW41" s="7">
        <v>30.9</v>
      </c>
      <c r="AX41" s="7">
        <v>39.6</v>
      </c>
      <c r="AY41" s="7">
        <v>37.6</v>
      </c>
      <c r="AZ41" s="7">
        <v>7.5</v>
      </c>
      <c r="BA41" s="7">
        <v>32.1</v>
      </c>
      <c r="BB41" s="7">
        <v>39.6</v>
      </c>
      <c r="BC41" s="7">
        <v>13</v>
      </c>
      <c r="BD41" s="8">
        <v>28</v>
      </c>
      <c r="BE41" s="7">
        <v>42.2</v>
      </c>
      <c r="BF41" s="7">
        <v>36.299999999999997</v>
      </c>
      <c r="BG41" s="7">
        <v>33.700000000000003</v>
      </c>
      <c r="BH41" s="7">
        <v>23.1</v>
      </c>
      <c r="BI41" s="7">
        <v>17.7</v>
      </c>
      <c r="BJ41" s="7">
        <v>7.9</v>
      </c>
      <c r="BK41" s="8">
        <v>21</v>
      </c>
      <c r="BL41" s="7">
        <v>32.1</v>
      </c>
      <c r="BM41" s="7">
        <v>23.5</v>
      </c>
      <c r="BN41" s="7">
        <v>6.8</v>
      </c>
      <c r="BO41" s="7">
        <v>8</v>
      </c>
      <c r="BP41" s="8">
        <v>18.2</v>
      </c>
      <c r="BQ41" s="7">
        <v>17.600000000000001</v>
      </c>
      <c r="BR41" s="7">
        <v>17.3</v>
      </c>
      <c r="BS41" s="7">
        <v>28.6</v>
      </c>
      <c r="BT41" s="7">
        <v>27.2</v>
      </c>
      <c r="BU41" s="7">
        <v>8.6</v>
      </c>
      <c r="BV41" s="7">
        <v>6.5</v>
      </c>
      <c r="BW41" s="8">
        <v>24</v>
      </c>
    </row>
    <row r="43" spans="1:75">
      <c r="A43" s="1" t="s">
        <v>23</v>
      </c>
    </row>
    <row r="44" spans="1:75">
      <c r="A44" t="s">
        <v>15</v>
      </c>
      <c r="B44" s="1">
        <v>13.9</v>
      </c>
      <c r="C44">
        <v>0.8</v>
      </c>
      <c r="D44">
        <v>1.7</v>
      </c>
      <c r="E44">
        <v>3</v>
      </c>
      <c r="F44">
        <v>1.7</v>
      </c>
      <c r="G44">
        <v>1.5</v>
      </c>
      <c r="H44">
        <v>3.9</v>
      </c>
      <c r="I44">
        <v>1.3</v>
      </c>
      <c r="J44" s="1">
        <v>26.7</v>
      </c>
      <c r="K44">
        <v>2.9</v>
      </c>
      <c r="L44">
        <v>3.3</v>
      </c>
      <c r="M44">
        <v>1.2</v>
      </c>
      <c r="N44">
        <v>4.5999999999999996</v>
      </c>
      <c r="O44">
        <v>7</v>
      </c>
      <c r="P44">
        <v>7.8</v>
      </c>
      <c r="Q44" s="1">
        <v>40.700000000000003</v>
      </c>
      <c r="R44" s="2">
        <v>0.9</v>
      </c>
      <c r="S44" s="2">
        <v>1.1000000000000001</v>
      </c>
      <c r="T44" s="2">
        <v>1.9</v>
      </c>
      <c r="U44" s="2">
        <v>3.3</v>
      </c>
      <c r="V44" s="2">
        <v>3.7</v>
      </c>
      <c r="W44" s="2">
        <v>3.8</v>
      </c>
      <c r="X44" s="2">
        <v>5.3</v>
      </c>
      <c r="Y44" s="2">
        <v>7.8</v>
      </c>
      <c r="Z44" s="2">
        <v>3.9</v>
      </c>
      <c r="AA44" s="2">
        <v>9.3000000000000007</v>
      </c>
      <c r="AB44" s="1">
        <v>34.6</v>
      </c>
      <c r="AC44" s="2">
        <v>2.1</v>
      </c>
      <c r="AD44" s="2">
        <v>3.6</v>
      </c>
      <c r="AE44" s="2">
        <v>4.9000000000000004</v>
      </c>
      <c r="AF44" s="2">
        <v>2</v>
      </c>
      <c r="AG44" s="2">
        <v>9.3000000000000007</v>
      </c>
      <c r="AH44" s="2">
        <v>12.9</v>
      </c>
      <c r="AI44" s="1">
        <v>17</v>
      </c>
      <c r="AJ44" s="2">
        <v>2.6</v>
      </c>
      <c r="AK44" s="2">
        <v>7.3</v>
      </c>
      <c r="AL44" s="2">
        <v>1.3</v>
      </c>
      <c r="AM44" s="2">
        <v>1.7</v>
      </c>
      <c r="AN44" s="2">
        <v>4.2</v>
      </c>
      <c r="AO44" s="1">
        <v>46.6</v>
      </c>
      <c r="AP44" s="2">
        <v>2.1</v>
      </c>
      <c r="AQ44" s="2">
        <v>1.6</v>
      </c>
      <c r="AR44" s="2">
        <v>3.1</v>
      </c>
      <c r="AS44" s="2">
        <v>15.5</v>
      </c>
      <c r="AT44" s="2">
        <v>8.4</v>
      </c>
      <c r="AU44" s="2">
        <v>15.9</v>
      </c>
      <c r="AV44" s="1">
        <v>14.7</v>
      </c>
      <c r="AW44" s="2">
        <v>3.1</v>
      </c>
      <c r="AX44" s="2">
        <v>1.1000000000000001</v>
      </c>
      <c r="AY44" s="2">
        <v>1.2</v>
      </c>
      <c r="AZ44" s="2">
        <v>1.6</v>
      </c>
      <c r="BA44" s="2">
        <v>3.7</v>
      </c>
      <c r="BB44" s="2">
        <v>1</v>
      </c>
      <c r="BC44" s="2">
        <v>3</v>
      </c>
      <c r="BD44" s="1">
        <v>26.1</v>
      </c>
      <c r="BE44" s="2">
        <v>1</v>
      </c>
      <c r="BF44" s="2">
        <v>2.4</v>
      </c>
      <c r="BG44" s="2">
        <v>2.5</v>
      </c>
      <c r="BH44" s="2">
        <v>4.5</v>
      </c>
      <c r="BI44" s="2">
        <v>8.6</v>
      </c>
      <c r="BJ44" s="2">
        <v>7.1</v>
      </c>
      <c r="BK44" s="1">
        <v>39.1</v>
      </c>
      <c r="BL44" s="2">
        <v>4.8</v>
      </c>
      <c r="BM44" s="2">
        <v>4.5999999999999996</v>
      </c>
      <c r="BN44" s="2">
        <v>16.899999999999999</v>
      </c>
      <c r="BO44" s="2">
        <v>12.8</v>
      </c>
      <c r="BP44" s="1">
        <v>38</v>
      </c>
      <c r="BQ44" s="2">
        <v>2</v>
      </c>
      <c r="BR44" s="2">
        <v>1.3</v>
      </c>
      <c r="BS44" s="2">
        <v>2.1</v>
      </c>
      <c r="BT44" s="2">
        <v>4.5</v>
      </c>
      <c r="BU44" s="2">
        <v>18.399999999999999</v>
      </c>
      <c r="BV44" s="2">
        <v>9.8000000000000007</v>
      </c>
      <c r="BW44" s="3">
        <v>297.39999999999998</v>
      </c>
    </row>
    <row r="45" spans="1:75">
      <c r="A45" t="s">
        <v>24</v>
      </c>
      <c r="B45" s="1">
        <v>51714</v>
      </c>
      <c r="C45">
        <v>1736</v>
      </c>
      <c r="D45">
        <v>3370</v>
      </c>
      <c r="E45">
        <v>10323</v>
      </c>
      <c r="F45">
        <v>10628</v>
      </c>
      <c r="G45">
        <v>8977</v>
      </c>
      <c r="H45">
        <v>9370</v>
      </c>
      <c r="I45">
        <v>7310</v>
      </c>
      <c r="J45" s="1">
        <v>41122</v>
      </c>
      <c r="K45">
        <v>9754</v>
      </c>
      <c r="L45">
        <v>9159</v>
      </c>
      <c r="M45">
        <v>3780</v>
      </c>
      <c r="N45">
        <v>10235</v>
      </c>
      <c r="O45">
        <v>5509</v>
      </c>
      <c r="P45">
        <v>2685</v>
      </c>
      <c r="Q45" s="1">
        <v>69574</v>
      </c>
      <c r="R45" s="2">
        <v>9035</v>
      </c>
      <c r="S45" s="2">
        <v>7754</v>
      </c>
      <c r="T45" s="2">
        <v>9374</v>
      </c>
      <c r="U45" s="2">
        <v>7626</v>
      </c>
      <c r="V45" s="2">
        <v>13882</v>
      </c>
      <c r="W45" s="2">
        <v>3954</v>
      </c>
      <c r="X45" s="2">
        <v>5996</v>
      </c>
      <c r="Y45" s="2">
        <v>8179</v>
      </c>
      <c r="Z45" s="2">
        <v>1651</v>
      </c>
      <c r="AA45" s="2">
        <v>2123</v>
      </c>
      <c r="AB45" s="1">
        <v>51612</v>
      </c>
      <c r="AC45" s="2">
        <v>16952</v>
      </c>
      <c r="AD45" s="2">
        <v>14084</v>
      </c>
      <c r="AE45" s="2">
        <v>5810</v>
      </c>
      <c r="AF45" s="2">
        <v>3464</v>
      </c>
      <c r="AG45" s="2">
        <v>5138</v>
      </c>
      <c r="AH45" s="2">
        <v>6164</v>
      </c>
      <c r="AI45" s="1">
        <v>59485</v>
      </c>
      <c r="AJ45" s="2">
        <v>22244</v>
      </c>
      <c r="AK45" s="2">
        <v>16864</v>
      </c>
      <c r="AL45" s="2">
        <v>5603</v>
      </c>
      <c r="AM45" s="2">
        <v>10773</v>
      </c>
      <c r="AN45" s="2">
        <v>4001</v>
      </c>
      <c r="AO45" s="1">
        <v>47322</v>
      </c>
      <c r="AP45" s="2">
        <v>12004</v>
      </c>
      <c r="AQ45" s="2">
        <v>11814</v>
      </c>
      <c r="AR45" s="2">
        <v>8336</v>
      </c>
      <c r="AS45" s="2">
        <v>8816</v>
      </c>
      <c r="AT45" s="2">
        <v>5124</v>
      </c>
      <c r="AU45" s="2">
        <v>1228</v>
      </c>
      <c r="AV45" s="1">
        <v>49579</v>
      </c>
      <c r="AW45" s="2">
        <v>4698</v>
      </c>
      <c r="AX45" s="2">
        <v>7560</v>
      </c>
      <c r="AY45" s="2">
        <v>11888</v>
      </c>
      <c r="AZ45" s="2">
        <v>3863</v>
      </c>
      <c r="BA45" s="2">
        <v>11664</v>
      </c>
      <c r="BB45" s="2">
        <v>7961</v>
      </c>
      <c r="BC45" s="2">
        <v>1945</v>
      </c>
      <c r="BD45" s="1">
        <v>46908</v>
      </c>
      <c r="BE45" s="2">
        <v>5728</v>
      </c>
      <c r="BF45" s="2">
        <v>12376</v>
      </c>
      <c r="BG45" s="2">
        <v>5561</v>
      </c>
      <c r="BH45" s="2">
        <v>8678</v>
      </c>
      <c r="BI45" s="2">
        <v>9870</v>
      </c>
      <c r="BJ45" s="2">
        <v>4695</v>
      </c>
      <c r="BK45" s="1">
        <v>28355</v>
      </c>
      <c r="BL45" s="2">
        <v>12354</v>
      </c>
      <c r="BM45" s="2">
        <v>5976</v>
      </c>
      <c r="BN45" s="2">
        <v>4017</v>
      </c>
      <c r="BO45" s="2">
        <v>6008</v>
      </c>
      <c r="BP45" s="1">
        <v>59878</v>
      </c>
      <c r="BQ45" s="2">
        <v>15988</v>
      </c>
      <c r="BR45" s="2">
        <v>13957</v>
      </c>
      <c r="BS45" s="2">
        <v>8013</v>
      </c>
      <c r="BT45" s="2">
        <v>11578</v>
      </c>
      <c r="BU45" s="2">
        <v>2168</v>
      </c>
      <c r="BV45" s="2">
        <v>8174</v>
      </c>
      <c r="BW45" s="3">
        <v>505559</v>
      </c>
    </row>
    <row r="46" spans="1:75">
      <c r="A46" t="s">
        <v>16</v>
      </c>
      <c r="B46" s="1">
        <v>3725</v>
      </c>
      <c r="C46">
        <v>2112</v>
      </c>
      <c r="D46">
        <v>2042</v>
      </c>
      <c r="E46">
        <v>3461</v>
      </c>
      <c r="F46">
        <v>6401</v>
      </c>
      <c r="G46">
        <v>6020</v>
      </c>
      <c r="H46">
        <v>2384</v>
      </c>
      <c r="I46">
        <v>5502</v>
      </c>
      <c r="J46" s="1">
        <v>1564</v>
      </c>
      <c r="K46">
        <v>3421</v>
      </c>
      <c r="L46">
        <v>2798</v>
      </c>
      <c r="M46">
        <v>3110</v>
      </c>
      <c r="N46">
        <v>2215</v>
      </c>
      <c r="O46">
        <v>792</v>
      </c>
      <c r="P46">
        <v>345</v>
      </c>
      <c r="Q46" s="1">
        <v>1708</v>
      </c>
      <c r="R46" s="2">
        <v>10669</v>
      </c>
      <c r="S46" s="2">
        <v>7125</v>
      </c>
      <c r="T46" s="2">
        <v>5047</v>
      </c>
      <c r="U46" s="2">
        <v>2331</v>
      </c>
      <c r="V46" s="2">
        <v>3774</v>
      </c>
      <c r="W46" s="2">
        <v>1056</v>
      </c>
      <c r="X46" s="2">
        <v>1138</v>
      </c>
      <c r="Y46" s="2">
        <v>1051</v>
      </c>
      <c r="Z46" s="2">
        <v>424</v>
      </c>
      <c r="AA46" s="2">
        <v>228</v>
      </c>
      <c r="AB46" s="1">
        <v>1490</v>
      </c>
      <c r="AC46" s="2">
        <v>7924</v>
      </c>
      <c r="AD46" s="2">
        <v>3891</v>
      </c>
      <c r="AE46" s="2">
        <v>1200</v>
      </c>
      <c r="AF46" s="2">
        <v>1780</v>
      </c>
      <c r="AG46" s="2">
        <v>555</v>
      </c>
      <c r="AH46" s="2">
        <v>480</v>
      </c>
      <c r="AI46" s="1">
        <v>3515</v>
      </c>
      <c r="AJ46" s="2">
        <v>8709</v>
      </c>
      <c r="AK46" s="2">
        <v>2324</v>
      </c>
      <c r="AL46" s="2">
        <v>4230</v>
      </c>
      <c r="AM46" s="2">
        <v>6300</v>
      </c>
      <c r="AN46" s="2">
        <v>955</v>
      </c>
      <c r="AO46" s="1">
        <v>1014</v>
      </c>
      <c r="AP46" s="2">
        <v>5746</v>
      </c>
      <c r="AQ46" s="2">
        <v>7269</v>
      </c>
      <c r="AR46" s="2">
        <v>2662</v>
      </c>
      <c r="AS46" s="2">
        <v>569</v>
      </c>
      <c r="AT46" s="2">
        <v>613</v>
      </c>
      <c r="AU46" s="2">
        <v>77</v>
      </c>
      <c r="AV46" s="1">
        <v>3376</v>
      </c>
      <c r="AW46" s="2">
        <v>1531</v>
      </c>
      <c r="AX46" s="2">
        <v>6908</v>
      </c>
      <c r="AY46" s="2">
        <v>9727</v>
      </c>
      <c r="AZ46" s="2">
        <v>2433</v>
      </c>
      <c r="BA46" s="2">
        <v>3126</v>
      </c>
      <c r="BB46" s="2">
        <v>8308</v>
      </c>
      <c r="BC46" s="2">
        <v>644</v>
      </c>
      <c r="BD46" s="1">
        <v>1798</v>
      </c>
      <c r="BE46" s="2">
        <v>5684</v>
      </c>
      <c r="BF46" s="2">
        <v>5265</v>
      </c>
      <c r="BG46" s="2">
        <v>2247</v>
      </c>
      <c r="BH46" s="2">
        <v>1917</v>
      </c>
      <c r="BI46" s="2">
        <v>1143</v>
      </c>
      <c r="BJ46" s="2">
        <v>661</v>
      </c>
      <c r="BK46" s="1">
        <v>725</v>
      </c>
      <c r="BL46" s="2">
        <v>2592</v>
      </c>
      <c r="BM46" s="2">
        <v>1295</v>
      </c>
      <c r="BN46" s="2">
        <v>238</v>
      </c>
      <c r="BO46" s="2">
        <v>469</v>
      </c>
      <c r="BP46" s="1">
        <v>1561</v>
      </c>
      <c r="BQ46" s="2">
        <v>8074</v>
      </c>
      <c r="BR46" s="2">
        <v>10790</v>
      </c>
      <c r="BS46" s="2">
        <v>3872</v>
      </c>
      <c r="BT46" s="2">
        <v>2573</v>
      </c>
      <c r="BU46" s="2">
        <v>118</v>
      </c>
      <c r="BV46" s="2">
        <v>836</v>
      </c>
      <c r="BW46" s="3">
        <v>1700</v>
      </c>
    </row>
    <row r="47" spans="1:75">
      <c r="A47" t="s">
        <v>20</v>
      </c>
      <c r="B47" s="1">
        <v>1071</v>
      </c>
      <c r="C47">
        <v>6</v>
      </c>
      <c r="D47">
        <v>46</v>
      </c>
      <c r="E47">
        <v>371</v>
      </c>
      <c r="F47">
        <v>138</v>
      </c>
      <c r="G47">
        <v>236</v>
      </c>
      <c r="H47">
        <v>109</v>
      </c>
      <c r="I47">
        <v>165</v>
      </c>
      <c r="J47" s="1">
        <v>1619</v>
      </c>
      <c r="K47">
        <v>706</v>
      </c>
      <c r="L47">
        <v>248</v>
      </c>
      <c r="M47">
        <v>220</v>
      </c>
      <c r="N47">
        <v>316</v>
      </c>
      <c r="O47">
        <v>102</v>
      </c>
      <c r="P47">
        <v>27</v>
      </c>
      <c r="Q47" s="1">
        <v>3496</v>
      </c>
      <c r="R47" s="2">
        <v>853</v>
      </c>
      <c r="S47" s="2">
        <v>797</v>
      </c>
      <c r="T47" s="2">
        <v>603</v>
      </c>
      <c r="U47" s="2">
        <v>247</v>
      </c>
      <c r="V47" s="2">
        <v>652</v>
      </c>
      <c r="W47" s="2">
        <v>52</v>
      </c>
      <c r="X47" s="2">
        <v>58</v>
      </c>
      <c r="Y47" s="2">
        <v>165</v>
      </c>
      <c r="Z47" s="2">
        <v>20</v>
      </c>
      <c r="AA47" s="2">
        <v>49</v>
      </c>
      <c r="AB47" s="1">
        <v>1766</v>
      </c>
      <c r="AC47" s="2">
        <v>929</v>
      </c>
      <c r="AD47" s="2">
        <v>498</v>
      </c>
      <c r="AE47" s="2">
        <v>87</v>
      </c>
      <c r="AF47" s="2">
        <v>55</v>
      </c>
      <c r="AG47" s="2">
        <v>118</v>
      </c>
      <c r="AH47" s="2">
        <v>79</v>
      </c>
      <c r="AI47" s="1">
        <v>1658</v>
      </c>
      <c r="AJ47" s="2">
        <v>467</v>
      </c>
      <c r="AK47" s="2">
        <v>607</v>
      </c>
      <c r="AL47" s="2">
        <v>72</v>
      </c>
      <c r="AM47" s="2">
        <v>388</v>
      </c>
      <c r="AN47" s="2">
        <v>124</v>
      </c>
      <c r="AO47" s="1">
        <v>1775</v>
      </c>
      <c r="AP47" s="2">
        <v>335</v>
      </c>
      <c r="AQ47" s="2">
        <v>537</v>
      </c>
      <c r="AR47" s="2">
        <v>570</v>
      </c>
      <c r="AS47" s="2">
        <v>246</v>
      </c>
      <c r="AT47" s="2">
        <v>67</v>
      </c>
      <c r="AU47" s="2">
        <v>20</v>
      </c>
      <c r="AV47" s="1">
        <v>2426</v>
      </c>
      <c r="AW47" s="2">
        <v>258</v>
      </c>
      <c r="AX47" s="2">
        <v>241</v>
      </c>
      <c r="AY47" s="2">
        <v>803</v>
      </c>
      <c r="AZ47" s="2">
        <v>33</v>
      </c>
      <c r="BA47" s="2">
        <v>476</v>
      </c>
      <c r="BB47" s="2">
        <v>584</v>
      </c>
      <c r="BC47" s="2">
        <v>31</v>
      </c>
      <c r="BD47" s="1">
        <v>2175</v>
      </c>
      <c r="BE47" s="2">
        <v>390</v>
      </c>
      <c r="BF47" s="2">
        <v>900</v>
      </c>
      <c r="BG47" s="2">
        <v>255</v>
      </c>
      <c r="BH47" s="2">
        <v>339</v>
      </c>
      <c r="BI47" s="2">
        <v>248</v>
      </c>
      <c r="BJ47" s="2">
        <v>43</v>
      </c>
      <c r="BK47" s="1">
        <v>909</v>
      </c>
      <c r="BL47" s="2">
        <v>604</v>
      </c>
      <c r="BM47" s="2">
        <v>181</v>
      </c>
      <c r="BN47" s="2">
        <v>27</v>
      </c>
      <c r="BO47" s="2">
        <v>97</v>
      </c>
      <c r="BP47" s="1">
        <v>1899</v>
      </c>
      <c r="BQ47" s="2">
        <v>529</v>
      </c>
      <c r="BR47" s="2">
        <v>468</v>
      </c>
      <c r="BS47" s="2">
        <v>261</v>
      </c>
      <c r="BT47" s="2">
        <v>528</v>
      </c>
      <c r="BU47" s="2">
        <v>27</v>
      </c>
      <c r="BV47" s="2">
        <v>86</v>
      </c>
      <c r="BW47" s="3">
        <v>18826</v>
      </c>
    </row>
    <row r="48" spans="1:75">
      <c r="A48" t="s">
        <v>97</v>
      </c>
      <c r="B48" s="1">
        <v>564</v>
      </c>
      <c r="C48">
        <v>10</v>
      </c>
      <c r="D48">
        <v>48</v>
      </c>
      <c r="E48">
        <v>78</v>
      </c>
      <c r="F48">
        <v>125</v>
      </c>
      <c r="G48">
        <v>116</v>
      </c>
      <c r="H48">
        <v>104</v>
      </c>
      <c r="I48">
        <v>83</v>
      </c>
      <c r="J48" s="1">
        <v>657</v>
      </c>
      <c r="K48">
        <v>199</v>
      </c>
      <c r="L48">
        <v>136</v>
      </c>
      <c r="M48">
        <v>67</v>
      </c>
      <c r="N48">
        <v>156</v>
      </c>
      <c r="O48">
        <v>61</v>
      </c>
      <c r="P48">
        <v>38</v>
      </c>
      <c r="Q48" s="1">
        <v>1061</v>
      </c>
      <c r="R48" s="2">
        <v>136</v>
      </c>
      <c r="S48" s="2">
        <v>127</v>
      </c>
      <c r="T48" s="2">
        <v>150</v>
      </c>
      <c r="U48" s="2">
        <v>100</v>
      </c>
      <c r="V48" s="2">
        <v>271</v>
      </c>
      <c r="W48" s="2">
        <v>45</v>
      </c>
      <c r="X48" s="2">
        <v>69</v>
      </c>
      <c r="Y48" s="2">
        <v>113</v>
      </c>
      <c r="Z48" s="2">
        <v>21</v>
      </c>
      <c r="AA48" s="2">
        <v>29</v>
      </c>
      <c r="AB48" s="1">
        <v>697</v>
      </c>
      <c r="AC48" s="2">
        <v>218</v>
      </c>
      <c r="AD48" s="2">
        <v>192</v>
      </c>
      <c r="AE48" s="2">
        <v>59</v>
      </c>
      <c r="AF48" s="2">
        <v>67</v>
      </c>
      <c r="AG48" s="2">
        <v>85</v>
      </c>
      <c r="AH48" s="2">
        <v>76</v>
      </c>
      <c r="AI48" s="1">
        <v>774</v>
      </c>
      <c r="AJ48" s="2">
        <v>269</v>
      </c>
      <c r="AK48" s="2">
        <v>230</v>
      </c>
      <c r="AL48" s="2">
        <v>65</v>
      </c>
      <c r="AM48" s="2">
        <v>152</v>
      </c>
      <c r="AN48" s="2">
        <v>58</v>
      </c>
      <c r="AO48" s="1">
        <v>739</v>
      </c>
      <c r="AP48" s="2">
        <v>160</v>
      </c>
      <c r="AQ48" s="2">
        <v>202</v>
      </c>
      <c r="AR48" s="2">
        <v>154</v>
      </c>
      <c r="AS48" s="2">
        <v>124</v>
      </c>
      <c r="AT48" s="2">
        <v>68</v>
      </c>
      <c r="AU48" s="2">
        <v>31</v>
      </c>
      <c r="AV48" s="1">
        <v>884</v>
      </c>
      <c r="AW48" s="2">
        <v>96</v>
      </c>
      <c r="AX48" s="2">
        <v>121</v>
      </c>
      <c r="AY48" s="2">
        <v>184</v>
      </c>
      <c r="AZ48" s="2">
        <v>48</v>
      </c>
      <c r="BA48" s="2">
        <v>242</v>
      </c>
      <c r="BB48" s="2">
        <v>159</v>
      </c>
      <c r="BC48" s="2">
        <v>34</v>
      </c>
      <c r="BD48" s="1">
        <v>877</v>
      </c>
      <c r="BE48" s="2">
        <v>103</v>
      </c>
      <c r="BF48" s="2">
        <v>238</v>
      </c>
      <c r="BG48" s="2">
        <v>111</v>
      </c>
      <c r="BH48" s="2">
        <v>157</v>
      </c>
      <c r="BI48" s="2">
        <v>133</v>
      </c>
      <c r="BJ48" s="2">
        <v>69</v>
      </c>
      <c r="BK48" s="1">
        <v>461</v>
      </c>
      <c r="BL48" s="2">
        <v>221</v>
      </c>
      <c r="BM48" s="2">
        <v>82</v>
      </c>
      <c r="BN48" s="2">
        <v>66</v>
      </c>
      <c r="BO48" s="2">
        <v>92</v>
      </c>
      <c r="BP48" s="1">
        <v>892</v>
      </c>
      <c r="BQ48" s="2">
        <v>235</v>
      </c>
      <c r="BR48" s="2">
        <v>200</v>
      </c>
      <c r="BS48" s="2">
        <v>104</v>
      </c>
      <c r="BT48" s="2">
        <v>191</v>
      </c>
      <c r="BU48" s="2">
        <v>47</v>
      </c>
      <c r="BV48" s="2">
        <v>115</v>
      </c>
      <c r="BW48" s="3">
        <v>7612</v>
      </c>
    </row>
    <row r="49" spans="1:75">
      <c r="A49" t="s">
        <v>21</v>
      </c>
      <c r="B49" s="1">
        <v>4446</v>
      </c>
      <c r="C49">
        <v>136</v>
      </c>
      <c r="D49">
        <v>259</v>
      </c>
      <c r="E49">
        <v>1368</v>
      </c>
      <c r="F49">
        <v>805</v>
      </c>
      <c r="G49">
        <v>807</v>
      </c>
      <c r="H49">
        <v>426</v>
      </c>
      <c r="I49">
        <v>645</v>
      </c>
      <c r="J49" s="1">
        <v>5263</v>
      </c>
      <c r="K49">
        <v>1887</v>
      </c>
      <c r="L49">
        <v>1073</v>
      </c>
      <c r="M49">
        <v>613</v>
      </c>
      <c r="N49">
        <v>1177</v>
      </c>
      <c r="O49">
        <v>422</v>
      </c>
      <c r="P49">
        <v>31</v>
      </c>
      <c r="Q49" s="1">
        <v>11064</v>
      </c>
      <c r="R49" s="2">
        <v>2379</v>
      </c>
      <c r="S49" s="2">
        <v>2337</v>
      </c>
      <c r="T49" s="2">
        <v>1796</v>
      </c>
      <c r="U49" s="2">
        <v>982</v>
      </c>
      <c r="V49" s="2">
        <v>2457</v>
      </c>
      <c r="W49" s="2">
        <v>155</v>
      </c>
      <c r="X49" s="2">
        <v>262</v>
      </c>
      <c r="Y49" s="2">
        <v>530</v>
      </c>
      <c r="Z49" s="2">
        <v>60</v>
      </c>
      <c r="AA49" s="2">
        <v>106</v>
      </c>
      <c r="AB49" s="1">
        <v>5346</v>
      </c>
      <c r="AC49" s="2">
        <v>2473</v>
      </c>
      <c r="AD49" s="2">
        <v>1520</v>
      </c>
      <c r="AE49" s="2">
        <v>354</v>
      </c>
      <c r="AF49" s="2">
        <v>278</v>
      </c>
      <c r="AG49" s="2">
        <v>405</v>
      </c>
      <c r="AH49" s="2">
        <v>316</v>
      </c>
      <c r="AI49" s="1">
        <v>5832</v>
      </c>
      <c r="AJ49" s="2">
        <v>1797</v>
      </c>
      <c r="AK49" s="2">
        <v>2064</v>
      </c>
      <c r="AL49" s="2">
        <v>266</v>
      </c>
      <c r="AM49" s="2">
        <v>1309</v>
      </c>
      <c r="AN49" s="2">
        <v>396</v>
      </c>
      <c r="AO49" s="1">
        <v>5670</v>
      </c>
      <c r="AP49" s="2">
        <v>873</v>
      </c>
      <c r="AQ49" s="2">
        <v>1886</v>
      </c>
      <c r="AR49" s="2">
        <v>1772</v>
      </c>
      <c r="AS49" s="2">
        <v>853</v>
      </c>
      <c r="AT49" s="2">
        <v>242</v>
      </c>
      <c r="AU49" s="2">
        <v>44</v>
      </c>
      <c r="AV49" s="1">
        <v>7644</v>
      </c>
      <c r="AW49" s="2">
        <v>779</v>
      </c>
      <c r="AX49" s="2">
        <v>813</v>
      </c>
      <c r="AY49" s="2">
        <v>2205</v>
      </c>
      <c r="AZ49" s="2">
        <v>149</v>
      </c>
      <c r="BA49" s="2">
        <v>1953</v>
      </c>
      <c r="BB49" s="2">
        <v>1637</v>
      </c>
      <c r="BC49" s="2">
        <v>108</v>
      </c>
      <c r="BD49" s="1">
        <v>7438</v>
      </c>
      <c r="BE49" s="2">
        <v>1288</v>
      </c>
      <c r="BF49" s="2">
        <v>2980</v>
      </c>
      <c r="BG49" s="2">
        <v>940</v>
      </c>
      <c r="BH49" s="2">
        <v>1258</v>
      </c>
      <c r="BI49" s="2">
        <v>806</v>
      </c>
      <c r="BJ49" s="2">
        <v>166</v>
      </c>
      <c r="BK49" s="1">
        <v>3211</v>
      </c>
      <c r="BL49" s="2">
        <v>2015</v>
      </c>
      <c r="BM49" s="2">
        <v>658</v>
      </c>
      <c r="BN49" s="2">
        <v>174</v>
      </c>
      <c r="BO49" s="2">
        <v>364</v>
      </c>
      <c r="BP49" s="1">
        <v>5590</v>
      </c>
      <c r="BQ49" s="2">
        <v>1568</v>
      </c>
      <c r="BR49" s="2">
        <v>1260</v>
      </c>
      <c r="BS49" s="2">
        <v>761</v>
      </c>
      <c r="BT49" s="2">
        <v>1569</v>
      </c>
      <c r="BU49" s="2">
        <v>86</v>
      </c>
      <c r="BV49" s="2">
        <v>346</v>
      </c>
      <c r="BW49" s="3">
        <v>61727</v>
      </c>
    </row>
    <row r="50" spans="1:75">
      <c r="A50" t="s">
        <v>2</v>
      </c>
      <c r="B50" s="1">
        <v>2601</v>
      </c>
      <c r="C50">
        <v>82</v>
      </c>
      <c r="D50">
        <v>170</v>
      </c>
      <c r="E50">
        <v>712</v>
      </c>
      <c r="F50">
        <v>496</v>
      </c>
      <c r="G50">
        <v>440</v>
      </c>
      <c r="H50">
        <v>324</v>
      </c>
      <c r="I50">
        <v>377</v>
      </c>
      <c r="J50" s="1">
        <v>3006</v>
      </c>
      <c r="K50">
        <v>1047</v>
      </c>
      <c r="L50">
        <v>580</v>
      </c>
      <c r="M50">
        <v>344</v>
      </c>
      <c r="N50">
        <v>694</v>
      </c>
      <c r="O50">
        <v>264</v>
      </c>
      <c r="P50">
        <v>77</v>
      </c>
      <c r="Q50" s="1">
        <v>5917</v>
      </c>
      <c r="R50" s="2">
        <v>1138</v>
      </c>
      <c r="S50" s="2">
        <v>1164</v>
      </c>
      <c r="T50" s="2">
        <v>929</v>
      </c>
      <c r="U50" s="2">
        <v>566</v>
      </c>
      <c r="V50" s="2">
        <v>1335</v>
      </c>
      <c r="W50" s="2">
        <v>109</v>
      </c>
      <c r="X50" s="2">
        <v>197</v>
      </c>
      <c r="Y50" s="2">
        <v>338</v>
      </c>
      <c r="Z50" s="2">
        <v>54</v>
      </c>
      <c r="AA50" s="2">
        <v>87</v>
      </c>
      <c r="AB50" s="1">
        <v>3009</v>
      </c>
      <c r="AC50" s="2">
        <v>1292</v>
      </c>
      <c r="AD50" s="2">
        <v>799</v>
      </c>
      <c r="AE50" s="2">
        <v>207</v>
      </c>
      <c r="AF50" s="2">
        <v>197</v>
      </c>
      <c r="AG50" s="2">
        <v>282</v>
      </c>
      <c r="AH50" s="2">
        <v>232</v>
      </c>
      <c r="AI50" s="1">
        <v>3412</v>
      </c>
      <c r="AJ50" s="2">
        <v>1094</v>
      </c>
      <c r="AK50" s="2">
        <v>1187</v>
      </c>
      <c r="AL50" s="2">
        <v>192</v>
      </c>
      <c r="AM50" s="2">
        <v>718</v>
      </c>
      <c r="AN50" s="2">
        <v>221</v>
      </c>
      <c r="AO50" s="1">
        <v>3150</v>
      </c>
      <c r="AP50" s="2">
        <v>524</v>
      </c>
      <c r="AQ50" s="2">
        <v>1030</v>
      </c>
      <c r="AR50" s="2">
        <v>907</v>
      </c>
      <c r="AS50" s="2">
        <v>478</v>
      </c>
      <c r="AT50" s="2">
        <v>166</v>
      </c>
      <c r="AU50" s="2">
        <v>45</v>
      </c>
      <c r="AV50" s="1">
        <v>4191</v>
      </c>
      <c r="AW50" s="2">
        <v>421</v>
      </c>
      <c r="AX50" s="2">
        <v>455</v>
      </c>
      <c r="AY50" s="2">
        <v>1125</v>
      </c>
      <c r="AZ50" s="2">
        <v>99</v>
      </c>
      <c r="BA50" s="2">
        <v>1150</v>
      </c>
      <c r="BB50" s="2">
        <v>852</v>
      </c>
      <c r="BC50" s="2">
        <v>89</v>
      </c>
      <c r="BD50" s="1">
        <v>4079</v>
      </c>
      <c r="BE50" s="2">
        <v>656</v>
      </c>
      <c r="BF50" s="2">
        <v>1574</v>
      </c>
      <c r="BG50" s="2">
        <v>512</v>
      </c>
      <c r="BH50" s="2">
        <v>707</v>
      </c>
      <c r="BI50" s="2">
        <v>491</v>
      </c>
      <c r="BJ50" s="2">
        <v>139</v>
      </c>
      <c r="BK50" s="1">
        <v>1855</v>
      </c>
      <c r="BL50" s="2">
        <v>1078</v>
      </c>
      <c r="BM50" s="2">
        <v>389</v>
      </c>
      <c r="BN50" s="2">
        <v>145</v>
      </c>
      <c r="BO50" s="2">
        <v>243</v>
      </c>
      <c r="BP50" s="1">
        <v>3246</v>
      </c>
      <c r="BQ50" s="2">
        <v>925</v>
      </c>
      <c r="BR50" s="2">
        <v>690</v>
      </c>
      <c r="BS50" s="2">
        <v>434</v>
      </c>
      <c r="BT50" s="2">
        <v>836</v>
      </c>
      <c r="BU50" s="2">
        <v>83</v>
      </c>
      <c r="BV50" s="2">
        <v>278</v>
      </c>
      <c r="BW50" s="3">
        <v>34609</v>
      </c>
    </row>
    <row r="51" spans="1:75">
      <c r="A51" t="s">
        <v>103</v>
      </c>
      <c r="B51" s="1">
        <v>7.2</v>
      </c>
      <c r="C51">
        <v>6.7</v>
      </c>
      <c r="D51">
        <v>7.4</v>
      </c>
      <c r="E51">
        <v>9.9</v>
      </c>
      <c r="F51">
        <v>6.8</v>
      </c>
      <c r="G51">
        <v>6.7</v>
      </c>
      <c r="H51">
        <v>4.8</v>
      </c>
      <c r="I51">
        <v>7.7</v>
      </c>
      <c r="J51" s="1">
        <v>12.2</v>
      </c>
      <c r="K51">
        <v>15.6</v>
      </c>
      <c r="L51">
        <v>12.4</v>
      </c>
      <c r="M51">
        <v>14.3</v>
      </c>
      <c r="N51">
        <v>11.5</v>
      </c>
      <c r="O51">
        <v>8.5</v>
      </c>
      <c r="P51">
        <v>4.4000000000000004</v>
      </c>
      <c r="Q51" s="1">
        <v>12.8</v>
      </c>
      <c r="R51" s="2">
        <v>17.399999999999999</v>
      </c>
      <c r="S51" s="2">
        <v>21.1</v>
      </c>
      <c r="T51" s="2">
        <v>14.4</v>
      </c>
      <c r="U51" s="2">
        <v>13.4</v>
      </c>
      <c r="V51" s="2">
        <v>14.1</v>
      </c>
      <c r="W51" s="2">
        <v>4.3</v>
      </c>
      <c r="X51" s="2">
        <v>5.7</v>
      </c>
      <c r="Y51" s="2">
        <v>6.3</v>
      </c>
      <c r="Z51" s="2">
        <v>4.9000000000000004</v>
      </c>
      <c r="AA51" s="2">
        <v>6.2</v>
      </c>
      <c r="AB51" s="1">
        <v>8.9</v>
      </c>
      <c r="AC51" s="2">
        <v>10.7</v>
      </c>
      <c r="AD51" s="2">
        <v>8.8000000000000007</v>
      </c>
      <c r="AE51" s="2">
        <v>6.4</v>
      </c>
      <c r="AF51" s="2">
        <v>8.6</v>
      </c>
      <c r="AG51" s="2">
        <v>8.6999999999999993</v>
      </c>
      <c r="AH51" s="2">
        <v>6.2</v>
      </c>
      <c r="AI51" s="1">
        <v>8.6</v>
      </c>
      <c r="AJ51" s="2">
        <v>6.7</v>
      </c>
      <c r="AK51" s="2">
        <v>10.199999999999999</v>
      </c>
      <c r="AL51" s="2">
        <v>6.4</v>
      </c>
      <c r="AM51" s="2">
        <v>11.8</v>
      </c>
      <c r="AN51" s="2">
        <v>8.6</v>
      </c>
      <c r="AO51" s="1">
        <v>10</v>
      </c>
      <c r="AP51" s="2">
        <v>6.2</v>
      </c>
      <c r="AQ51" s="2">
        <v>12</v>
      </c>
      <c r="AR51" s="2">
        <v>16.399999999999999</v>
      </c>
      <c r="AS51" s="2">
        <v>9.6999999999999993</v>
      </c>
      <c r="AT51" s="2">
        <v>5</v>
      </c>
      <c r="AU51" s="2">
        <v>5.3</v>
      </c>
      <c r="AV51" s="1">
        <v>13.3</v>
      </c>
      <c r="AW51" s="2">
        <v>13.2</v>
      </c>
      <c r="AX51" s="2">
        <v>10.6</v>
      </c>
      <c r="AY51" s="2">
        <v>15.5</v>
      </c>
      <c r="AZ51" s="2">
        <v>4.0999999999999996</v>
      </c>
      <c r="BA51" s="2">
        <v>14.8</v>
      </c>
      <c r="BB51" s="2">
        <v>16.5</v>
      </c>
      <c r="BC51" s="2">
        <v>6.5</v>
      </c>
      <c r="BD51" s="1">
        <v>12.8</v>
      </c>
      <c r="BE51" s="2">
        <v>15.1</v>
      </c>
      <c r="BF51" s="2">
        <v>17.399999999999999</v>
      </c>
      <c r="BG51" s="2">
        <v>14.9</v>
      </c>
      <c r="BH51" s="2">
        <v>12.1</v>
      </c>
      <c r="BI51" s="2">
        <v>8</v>
      </c>
      <c r="BJ51" s="2">
        <v>4.5999999999999996</v>
      </c>
      <c r="BK51" s="1">
        <v>10.199999999999999</v>
      </c>
      <c r="BL51" s="2">
        <v>13.7</v>
      </c>
      <c r="BM51" s="2">
        <v>10.4</v>
      </c>
      <c r="BN51" s="2">
        <v>5.5</v>
      </c>
      <c r="BO51" s="2">
        <v>6.1</v>
      </c>
      <c r="BP51" s="1">
        <v>8.1999999999999993</v>
      </c>
      <c r="BQ51" s="2">
        <v>8.1999999999999993</v>
      </c>
      <c r="BR51" s="2">
        <v>7.2</v>
      </c>
      <c r="BS51" s="2">
        <v>10.3</v>
      </c>
      <c r="BT51" s="2">
        <v>11</v>
      </c>
      <c r="BU51" s="2">
        <v>5.5</v>
      </c>
      <c r="BV51" s="2">
        <v>5.0999999999999996</v>
      </c>
      <c r="BW51" s="3">
        <v>10</v>
      </c>
    </row>
    <row r="52" spans="1:75">
      <c r="A52" t="s">
        <v>3</v>
      </c>
      <c r="B52" s="1">
        <v>32438</v>
      </c>
      <c r="C52">
        <v>1916</v>
      </c>
      <c r="D52">
        <v>2464</v>
      </c>
      <c r="E52">
        <v>6136</v>
      </c>
      <c r="F52">
        <v>7079</v>
      </c>
      <c r="G52">
        <v>5207</v>
      </c>
      <c r="H52">
        <v>5097</v>
      </c>
      <c r="I52">
        <v>4539</v>
      </c>
      <c r="J52" s="1">
        <v>27069</v>
      </c>
      <c r="K52">
        <v>6973</v>
      </c>
      <c r="L52">
        <v>5878</v>
      </c>
      <c r="M52">
        <v>2938</v>
      </c>
      <c r="N52">
        <v>6727</v>
      </c>
      <c r="O52">
        <v>3348</v>
      </c>
      <c r="P52">
        <v>1205</v>
      </c>
      <c r="Q52" s="1">
        <v>45339</v>
      </c>
      <c r="R52" s="2">
        <v>6866</v>
      </c>
      <c r="S52" s="2">
        <v>6865</v>
      </c>
      <c r="T52" s="2">
        <v>6710</v>
      </c>
      <c r="U52" s="2">
        <v>5706</v>
      </c>
      <c r="V52" s="2">
        <v>8721</v>
      </c>
      <c r="W52" s="2">
        <v>1908</v>
      </c>
      <c r="X52" s="2">
        <v>2788</v>
      </c>
      <c r="Y52" s="2">
        <v>4107</v>
      </c>
      <c r="Z52" s="2">
        <v>723</v>
      </c>
      <c r="AA52" s="2">
        <v>945</v>
      </c>
      <c r="AB52" s="1">
        <v>30591</v>
      </c>
      <c r="AC52" s="2">
        <v>10684</v>
      </c>
      <c r="AD52" s="2">
        <v>8998</v>
      </c>
      <c r="AE52" s="2">
        <v>3485</v>
      </c>
      <c r="AF52" s="2">
        <v>1665</v>
      </c>
      <c r="AG52" s="2">
        <v>2551</v>
      </c>
      <c r="AH52" s="2">
        <v>3208</v>
      </c>
      <c r="AI52" s="1">
        <v>34384</v>
      </c>
      <c r="AJ52" s="2">
        <v>12700</v>
      </c>
      <c r="AK52" s="2">
        <v>10010</v>
      </c>
      <c r="AL52" s="2">
        <v>3114</v>
      </c>
      <c r="AM52" s="2">
        <v>6230</v>
      </c>
      <c r="AN52" s="2">
        <v>2330</v>
      </c>
      <c r="AO52" s="1">
        <v>28251</v>
      </c>
      <c r="AP52" s="2">
        <v>6062</v>
      </c>
      <c r="AQ52" s="2">
        <v>7573</v>
      </c>
      <c r="AR52" s="2">
        <v>6203</v>
      </c>
      <c r="AS52" s="2">
        <v>5219</v>
      </c>
      <c r="AT52" s="2">
        <v>2645</v>
      </c>
      <c r="AU52" s="2">
        <v>549</v>
      </c>
      <c r="AV52" s="1">
        <v>32914</v>
      </c>
      <c r="AW52" s="2">
        <v>2831</v>
      </c>
      <c r="AX52" s="2">
        <v>4860</v>
      </c>
      <c r="AY52" s="2">
        <v>8012</v>
      </c>
      <c r="AZ52" s="2">
        <v>1726</v>
      </c>
      <c r="BA52" s="2">
        <v>8915</v>
      </c>
      <c r="BB52" s="2">
        <v>5793</v>
      </c>
      <c r="BC52" s="2">
        <v>777</v>
      </c>
      <c r="BD52" s="1">
        <v>30696</v>
      </c>
      <c r="BE52" s="2">
        <v>4170</v>
      </c>
      <c r="BF52" s="2">
        <v>9929</v>
      </c>
      <c r="BG52" s="2">
        <v>4136</v>
      </c>
      <c r="BH52" s="2">
        <v>5295</v>
      </c>
      <c r="BI52" s="2">
        <v>5173</v>
      </c>
      <c r="BJ52" s="2">
        <v>1993</v>
      </c>
      <c r="BK52" s="1">
        <v>17184</v>
      </c>
      <c r="BL52" s="2">
        <v>9010</v>
      </c>
      <c r="BM52" s="2">
        <v>3859</v>
      </c>
      <c r="BN52" s="2">
        <v>1730</v>
      </c>
      <c r="BO52" s="2">
        <v>2585</v>
      </c>
      <c r="BP52" s="1">
        <v>35859</v>
      </c>
      <c r="BQ52" s="2">
        <v>9567</v>
      </c>
      <c r="BR52" s="2">
        <v>9039</v>
      </c>
      <c r="BS52" s="2">
        <v>4867</v>
      </c>
      <c r="BT52" s="2">
        <v>8094</v>
      </c>
      <c r="BU52" s="2">
        <v>815</v>
      </c>
      <c r="BV52" s="2">
        <v>3477</v>
      </c>
      <c r="BW52" s="3">
        <v>315397</v>
      </c>
    </row>
    <row r="53" spans="1:75">
      <c r="A53" t="s">
        <v>4</v>
      </c>
      <c r="B53" s="1">
        <v>35027</v>
      </c>
      <c r="C53">
        <v>1410</v>
      </c>
      <c r="D53">
        <v>2246</v>
      </c>
      <c r="E53">
        <v>8413</v>
      </c>
      <c r="F53">
        <v>7095</v>
      </c>
      <c r="G53">
        <v>6008</v>
      </c>
      <c r="H53">
        <v>5326</v>
      </c>
      <c r="I53">
        <v>4529</v>
      </c>
      <c r="J53" s="1">
        <v>23041</v>
      </c>
      <c r="K53">
        <v>5483</v>
      </c>
      <c r="L53">
        <v>5498</v>
      </c>
      <c r="M53">
        <v>2229</v>
      </c>
      <c r="N53">
        <v>5814</v>
      </c>
      <c r="O53">
        <v>2831</v>
      </c>
      <c r="P53">
        <v>1186</v>
      </c>
      <c r="Q53" s="1">
        <v>38454</v>
      </c>
      <c r="R53" s="2">
        <v>5628</v>
      </c>
      <c r="S53" s="2">
        <v>4575</v>
      </c>
      <c r="T53" s="2">
        <v>5529</v>
      </c>
      <c r="U53" s="2">
        <v>4436</v>
      </c>
      <c r="V53" s="2">
        <v>8183</v>
      </c>
      <c r="W53" s="2">
        <v>1941</v>
      </c>
      <c r="X53" s="2">
        <v>2853</v>
      </c>
      <c r="Y53" s="2">
        <v>3778</v>
      </c>
      <c r="Z53" s="2">
        <v>689</v>
      </c>
      <c r="AA53" s="2">
        <v>842</v>
      </c>
      <c r="AB53" s="1">
        <v>28338</v>
      </c>
      <c r="AC53" s="2">
        <v>10321</v>
      </c>
      <c r="AD53" s="2">
        <v>7813</v>
      </c>
      <c r="AE53" s="2">
        <v>2898</v>
      </c>
      <c r="AF53" s="2">
        <v>1854</v>
      </c>
      <c r="AG53" s="2">
        <v>2481</v>
      </c>
      <c r="AH53" s="2">
        <v>2971</v>
      </c>
      <c r="AI53" s="1">
        <v>36159</v>
      </c>
      <c r="AJ53" s="2">
        <v>13998</v>
      </c>
      <c r="AK53" s="2">
        <v>10275</v>
      </c>
      <c r="AL53" s="2">
        <v>3309</v>
      </c>
      <c r="AM53" s="2">
        <v>6477</v>
      </c>
      <c r="AN53" s="2">
        <v>2100</v>
      </c>
      <c r="AO53" s="1">
        <v>26310</v>
      </c>
      <c r="AP53" s="2">
        <v>6384</v>
      </c>
      <c r="AQ53" s="2">
        <v>7210</v>
      </c>
      <c r="AR53" s="2">
        <v>4750</v>
      </c>
      <c r="AS53" s="2">
        <v>4913</v>
      </c>
      <c r="AT53" s="2">
        <v>2495</v>
      </c>
      <c r="AU53" s="2">
        <v>558</v>
      </c>
      <c r="AV53" s="1">
        <v>27347</v>
      </c>
      <c r="AW53" s="2">
        <v>2505</v>
      </c>
      <c r="AX53" s="2">
        <v>4389</v>
      </c>
      <c r="AY53" s="2">
        <v>6522</v>
      </c>
      <c r="AZ53" s="2">
        <v>1748</v>
      </c>
      <c r="BA53" s="2">
        <v>6740</v>
      </c>
      <c r="BB53" s="2">
        <v>4521</v>
      </c>
      <c r="BC53" s="2">
        <v>922</v>
      </c>
      <c r="BD53" s="1">
        <v>26387</v>
      </c>
      <c r="BE53" s="2">
        <v>3646</v>
      </c>
      <c r="BF53" s="2">
        <v>7546</v>
      </c>
      <c r="BG53" s="2">
        <v>3173</v>
      </c>
      <c r="BH53" s="2">
        <v>4877</v>
      </c>
      <c r="BI53" s="2">
        <v>4932</v>
      </c>
      <c r="BJ53" s="2">
        <v>2213</v>
      </c>
      <c r="BK53" s="1">
        <v>15435</v>
      </c>
      <c r="BL53" s="2">
        <v>7368</v>
      </c>
      <c r="BM53" s="2">
        <v>3218</v>
      </c>
      <c r="BN53" s="2">
        <v>1848</v>
      </c>
      <c r="BO53" s="2">
        <v>3001</v>
      </c>
      <c r="BP53" s="1">
        <v>32460</v>
      </c>
      <c r="BQ53" s="2">
        <v>9067</v>
      </c>
      <c r="BR53" s="2">
        <v>7644</v>
      </c>
      <c r="BS53" s="2">
        <v>4485</v>
      </c>
      <c r="BT53" s="2">
        <v>6473</v>
      </c>
      <c r="BU53" s="2">
        <v>1028</v>
      </c>
      <c r="BV53" s="2">
        <v>3763</v>
      </c>
      <c r="BW53" s="3">
        <v>288974</v>
      </c>
    </row>
    <row r="54" spans="1:75">
      <c r="AP54" s="2"/>
      <c r="AQ54" s="2"/>
      <c r="AR54" s="2"/>
      <c r="AS54" s="2"/>
      <c r="AT54" s="2"/>
      <c r="AU54" s="2"/>
    </row>
    <row r="55" spans="1:75">
      <c r="A55" t="s">
        <v>98</v>
      </c>
      <c r="B55" s="1">
        <f t="shared" ref="B55:I55" si="0">+B47+B49</f>
        <v>5517</v>
      </c>
      <c r="C55">
        <f t="shared" si="0"/>
        <v>142</v>
      </c>
      <c r="D55">
        <f t="shared" si="0"/>
        <v>305</v>
      </c>
      <c r="E55">
        <f t="shared" si="0"/>
        <v>1739</v>
      </c>
      <c r="F55">
        <f t="shared" si="0"/>
        <v>943</v>
      </c>
      <c r="G55">
        <f t="shared" si="0"/>
        <v>1043</v>
      </c>
      <c r="H55">
        <f t="shared" si="0"/>
        <v>535</v>
      </c>
      <c r="I55">
        <f t="shared" si="0"/>
        <v>810</v>
      </c>
      <c r="J55" s="1">
        <f>J47+J49</f>
        <v>6882</v>
      </c>
      <c r="K55">
        <f t="shared" ref="K55:R55" si="1">+K47+K49</f>
        <v>2593</v>
      </c>
      <c r="L55">
        <f t="shared" si="1"/>
        <v>1321</v>
      </c>
      <c r="M55">
        <f t="shared" si="1"/>
        <v>833</v>
      </c>
      <c r="N55">
        <f t="shared" si="1"/>
        <v>1493</v>
      </c>
      <c r="O55">
        <f t="shared" si="1"/>
        <v>524</v>
      </c>
      <c r="P55">
        <f t="shared" si="1"/>
        <v>58</v>
      </c>
      <c r="Q55" s="1">
        <f t="shared" si="1"/>
        <v>14560</v>
      </c>
      <c r="R55" s="2">
        <f t="shared" si="1"/>
        <v>3232</v>
      </c>
      <c r="S55" s="2">
        <f>S47+S49</f>
        <v>3134</v>
      </c>
      <c r="T55" s="2">
        <f t="shared" ref="T55:AD55" si="2">+T47+T49</f>
        <v>2399</v>
      </c>
      <c r="U55" s="2">
        <f t="shared" si="2"/>
        <v>1229</v>
      </c>
      <c r="V55" s="2">
        <f t="shared" si="2"/>
        <v>3109</v>
      </c>
      <c r="W55" s="2">
        <f t="shared" si="2"/>
        <v>207</v>
      </c>
      <c r="X55" s="2">
        <f t="shared" si="2"/>
        <v>320</v>
      </c>
      <c r="Y55" s="2">
        <f t="shared" si="2"/>
        <v>695</v>
      </c>
      <c r="Z55" s="2">
        <f t="shared" si="2"/>
        <v>80</v>
      </c>
      <c r="AA55" s="2">
        <f t="shared" si="2"/>
        <v>155</v>
      </c>
      <c r="AB55" s="1">
        <f t="shared" si="2"/>
        <v>7112</v>
      </c>
      <c r="AC55" s="2">
        <f t="shared" si="2"/>
        <v>3402</v>
      </c>
      <c r="AD55" s="2">
        <f t="shared" si="2"/>
        <v>2018</v>
      </c>
      <c r="AE55" s="2">
        <f>AE47+AE49</f>
        <v>441</v>
      </c>
      <c r="AF55" s="2">
        <f t="shared" ref="AF55:BA55" si="3">+AF47+AF49</f>
        <v>333</v>
      </c>
      <c r="AG55" s="2">
        <f t="shared" si="3"/>
        <v>523</v>
      </c>
      <c r="AH55" s="2">
        <f t="shared" si="3"/>
        <v>395</v>
      </c>
      <c r="AI55" s="1">
        <f t="shared" si="3"/>
        <v>7490</v>
      </c>
      <c r="AJ55" s="2">
        <f t="shared" si="3"/>
        <v>2264</v>
      </c>
      <c r="AK55" s="2">
        <f t="shared" si="3"/>
        <v>2671</v>
      </c>
      <c r="AL55" s="2">
        <f t="shared" si="3"/>
        <v>338</v>
      </c>
      <c r="AM55" s="2">
        <f t="shared" si="3"/>
        <v>1697</v>
      </c>
      <c r="AN55" s="2">
        <f t="shared" si="3"/>
        <v>520</v>
      </c>
      <c r="AO55" s="1">
        <f t="shared" si="3"/>
        <v>7445</v>
      </c>
      <c r="AP55" s="2">
        <f t="shared" si="3"/>
        <v>1208</v>
      </c>
      <c r="AQ55" s="2">
        <f t="shared" si="3"/>
        <v>2423</v>
      </c>
      <c r="AR55" s="2">
        <f t="shared" si="3"/>
        <v>2342</v>
      </c>
      <c r="AS55" s="2">
        <f t="shared" si="3"/>
        <v>1099</v>
      </c>
      <c r="AT55" s="2">
        <f t="shared" si="3"/>
        <v>309</v>
      </c>
      <c r="AU55" s="2">
        <f t="shared" si="3"/>
        <v>64</v>
      </c>
      <c r="AV55" s="1">
        <f t="shared" si="3"/>
        <v>10070</v>
      </c>
      <c r="AW55" s="2">
        <f t="shared" si="3"/>
        <v>1037</v>
      </c>
      <c r="AX55" s="2">
        <f t="shared" si="3"/>
        <v>1054</v>
      </c>
      <c r="AY55" s="2">
        <f t="shared" si="3"/>
        <v>3008</v>
      </c>
      <c r="AZ55" s="2">
        <f t="shared" si="3"/>
        <v>182</v>
      </c>
      <c r="BA55" s="2">
        <f t="shared" si="3"/>
        <v>2429</v>
      </c>
      <c r="BB55" s="2">
        <f>+BB48+BB49</f>
        <v>1796</v>
      </c>
      <c r="BC55" s="2">
        <f t="shared" ref="BC55:BP55" si="4">+BC47+BC49</f>
        <v>139</v>
      </c>
      <c r="BD55" s="1">
        <f t="shared" si="4"/>
        <v>9613</v>
      </c>
      <c r="BE55" s="2">
        <f t="shared" si="4"/>
        <v>1678</v>
      </c>
      <c r="BF55" s="2">
        <f t="shared" si="4"/>
        <v>3880</v>
      </c>
      <c r="BG55" s="2">
        <f t="shared" si="4"/>
        <v>1195</v>
      </c>
      <c r="BH55" s="2">
        <f t="shared" si="4"/>
        <v>1597</v>
      </c>
      <c r="BI55" s="2">
        <f t="shared" si="4"/>
        <v>1054</v>
      </c>
      <c r="BJ55" s="2">
        <f t="shared" si="4"/>
        <v>209</v>
      </c>
      <c r="BK55" s="1">
        <f t="shared" si="4"/>
        <v>4120</v>
      </c>
      <c r="BL55" s="2">
        <f t="shared" si="4"/>
        <v>2619</v>
      </c>
      <c r="BM55" s="2">
        <f t="shared" si="4"/>
        <v>839</v>
      </c>
      <c r="BN55" s="2">
        <f t="shared" si="4"/>
        <v>201</v>
      </c>
      <c r="BO55" s="2">
        <f t="shared" si="4"/>
        <v>461</v>
      </c>
      <c r="BP55" s="1">
        <f t="shared" si="4"/>
        <v>7489</v>
      </c>
      <c r="BQ55" s="2">
        <f>BQ47+BQ49</f>
        <v>2097</v>
      </c>
      <c r="BR55" s="2">
        <f t="shared" ref="BR55:BW55" si="5">+BR47+BR49</f>
        <v>1728</v>
      </c>
      <c r="BS55" s="2">
        <f t="shared" si="5"/>
        <v>1022</v>
      </c>
      <c r="BT55" s="2">
        <f t="shared" si="5"/>
        <v>2097</v>
      </c>
      <c r="BU55" s="2">
        <f t="shared" si="5"/>
        <v>113</v>
      </c>
      <c r="BV55" s="2">
        <f t="shared" si="5"/>
        <v>432</v>
      </c>
      <c r="BW55" s="3">
        <f t="shared" si="5"/>
        <v>80553</v>
      </c>
    </row>
    <row r="56" spans="1:75">
      <c r="AP56" s="2"/>
      <c r="AQ56" s="2"/>
      <c r="AR56" s="2"/>
      <c r="AS56" s="2"/>
      <c r="AT56" s="2"/>
      <c r="AU56" s="2"/>
    </row>
    <row r="57" spans="1:75">
      <c r="A57" t="s">
        <v>99</v>
      </c>
      <c r="B57" s="1">
        <f>1643+1207+2262</f>
        <v>5112</v>
      </c>
      <c r="C57">
        <f>20+14+28</f>
        <v>62</v>
      </c>
      <c r="D57">
        <f>78+50+94</f>
        <v>222</v>
      </c>
      <c r="E57">
        <f>226+189+348</f>
        <v>763</v>
      </c>
      <c r="F57">
        <f>312+198+411</f>
        <v>921</v>
      </c>
      <c r="G57">
        <f>312+231+418</f>
        <v>961</v>
      </c>
      <c r="H57">
        <f>455+360+646</f>
        <v>1461</v>
      </c>
      <c r="I57">
        <f>240+165+317</f>
        <v>722</v>
      </c>
      <c r="J57" s="1">
        <f>821+853+2116</f>
        <v>3790</v>
      </c>
      <c r="K57">
        <f>309+325+665</f>
        <v>1299</v>
      </c>
      <c r="L57">
        <f>119+117+351</f>
        <v>587</v>
      </c>
      <c r="M57">
        <f>94+103+221</f>
        <v>418</v>
      </c>
      <c r="N57">
        <f>155+176+476</f>
        <v>807</v>
      </c>
      <c r="O57">
        <f>89+72+221</f>
        <v>382</v>
      </c>
      <c r="P57">
        <f>55+60+182</f>
        <v>297</v>
      </c>
      <c r="Q57" s="1">
        <f>1746+1696+4357</f>
        <v>7799</v>
      </c>
      <c r="R57" s="2">
        <f>315+258+635</f>
        <v>1208</v>
      </c>
      <c r="S57" s="2">
        <f>257+265+529</f>
        <v>1051</v>
      </c>
      <c r="T57" s="2">
        <f>322+270+634</f>
        <v>1226</v>
      </c>
      <c r="U57" s="2">
        <f>140+134+357</f>
        <v>631</v>
      </c>
      <c r="V57" s="2">
        <v>1268</v>
      </c>
      <c r="W57" s="2">
        <v>333</v>
      </c>
      <c r="X57" s="2">
        <v>611</v>
      </c>
      <c r="Y57" s="2">
        <v>958</v>
      </c>
      <c r="Z57" s="2">
        <v>232</v>
      </c>
      <c r="AA57" s="2">
        <f>50+62+169</f>
        <v>281</v>
      </c>
      <c r="AB57" s="1">
        <f>1533+1309+3152</f>
        <v>5994</v>
      </c>
      <c r="AC57" s="2">
        <f>634+458+978</f>
        <v>2070</v>
      </c>
      <c r="AD57" s="2">
        <f>464+405+922</f>
        <v>1791</v>
      </c>
      <c r="AE57" s="2">
        <f>123+129+308</f>
        <v>560</v>
      </c>
      <c r="AF57" s="2">
        <f>74+69+180</f>
        <v>323</v>
      </c>
      <c r="AG57" s="2">
        <f>108+111+355</f>
        <v>574</v>
      </c>
      <c r="AH57" s="2">
        <f>130+137+409</f>
        <v>676</v>
      </c>
      <c r="AI57" s="1">
        <f>1959+1600+3297</f>
        <v>6856</v>
      </c>
      <c r="AJ57" s="2">
        <f>953+694+1092</f>
        <v>2739</v>
      </c>
      <c r="AK57" s="2">
        <f>595+500+1032</f>
        <v>2127</v>
      </c>
      <c r="AL57" s="2">
        <f>97+103+331</f>
        <v>531</v>
      </c>
      <c r="AM57" s="2">
        <f>200+201+577</f>
        <v>978</v>
      </c>
      <c r="AN57" s="2">
        <f>114+102+265</f>
        <v>481</v>
      </c>
      <c r="AO57" s="1">
        <f>1702+1382+3077</f>
        <v>6161</v>
      </c>
      <c r="AP57" s="2">
        <f>703+531+996</f>
        <v>2230</v>
      </c>
      <c r="AQ57" s="2">
        <f>449+315+559</f>
        <v>1323</v>
      </c>
      <c r="AR57" s="2">
        <f>244+201+553</f>
        <v>998</v>
      </c>
      <c r="AS57" s="2">
        <f>167+157+473</f>
        <v>797</v>
      </c>
      <c r="AT57" s="2">
        <f>118+146+409</f>
        <v>673</v>
      </c>
      <c r="AU57" s="2">
        <f>21+32+87</f>
        <v>140</v>
      </c>
      <c r="AV57" s="1">
        <f>930+1067+2652</f>
        <v>4649</v>
      </c>
      <c r="AW57" s="2">
        <f>80+131+275</f>
        <v>486</v>
      </c>
      <c r="AX57" s="2">
        <f>82+119+256</f>
        <v>457</v>
      </c>
      <c r="AY57" s="2">
        <f>244+249+741</f>
        <v>1234</v>
      </c>
      <c r="AZ57" s="2">
        <f>68+66+166</f>
        <v>300</v>
      </c>
      <c r="BA57" s="2">
        <f>234+214+574</f>
        <v>1022</v>
      </c>
      <c r="BB57" s="2">
        <f>192+244+527</f>
        <v>963</v>
      </c>
      <c r="BC57" s="2">
        <f>30+44+113</f>
        <v>187</v>
      </c>
      <c r="BD57" s="1">
        <f>1397+1221+2966</f>
        <v>5584</v>
      </c>
      <c r="BE57" s="2">
        <f>222+157+314</f>
        <v>693</v>
      </c>
      <c r="BF57" s="2">
        <f>461+355+847</f>
        <v>1663</v>
      </c>
      <c r="BG57" s="2">
        <f>135+157+272</f>
        <v>564</v>
      </c>
      <c r="BH57" s="2">
        <f>258+219+519</f>
        <v>996</v>
      </c>
      <c r="BI57" s="2">
        <f>224+230+714</f>
        <v>1168</v>
      </c>
      <c r="BJ57" s="2">
        <f>97+103+300</f>
        <v>500</v>
      </c>
      <c r="BK57" s="1">
        <f>644+626+1646</f>
        <v>2916</v>
      </c>
      <c r="BL57" s="2">
        <f>308+268+675</f>
        <v>1251</v>
      </c>
      <c r="BM57" s="2">
        <f>142+135+299</f>
        <v>576</v>
      </c>
      <c r="BN57" s="2">
        <f>54+91+284</f>
        <v>429</v>
      </c>
      <c r="BO57" s="2">
        <f>140+132+388</f>
        <v>660</v>
      </c>
      <c r="BP57" s="1">
        <f>2021+1695+3985</f>
        <v>7701</v>
      </c>
      <c r="BQ57" s="2">
        <f>699+527+1069</f>
        <v>2295</v>
      </c>
      <c r="BR57" s="2">
        <f>556+432+966</f>
        <v>1954</v>
      </c>
      <c r="BS57" s="2">
        <f>163+149+412</f>
        <v>724</v>
      </c>
      <c r="BT57" s="2">
        <f>333+321+702</f>
        <v>1356</v>
      </c>
      <c r="BU57" s="2">
        <f>71+64+174</f>
        <v>309</v>
      </c>
      <c r="BV57" s="2">
        <f>199+202+662</f>
        <v>1063</v>
      </c>
      <c r="BW57" s="3">
        <f>14396+12656+29510</f>
        <v>56562</v>
      </c>
    </row>
    <row r="58" spans="1:75">
      <c r="A58" t="s">
        <v>100</v>
      </c>
      <c r="B58" s="1">
        <v>685</v>
      </c>
      <c r="C58">
        <v>4</v>
      </c>
      <c r="D58">
        <v>25</v>
      </c>
      <c r="E58">
        <v>239</v>
      </c>
      <c r="F58">
        <v>98</v>
      </c>
      <c r="G58">
        <v>150</v>
      </c>
      <c r="H58">
        <v>72</v>
      </c>
      <c r="I58">
        <v>97</v>
      </c>
      <c r="J58" s="1">
        <v>1059</v>
      </c>
      <c r="K58">
        <v>450</v>
      </c>
      <c r="L58">
        <v>177</v>
      </c>
      <c r="M58">
        <v>134</v>
      </c>
      <c r="N58">
        <v>217</v>
      </c>
      <c r="O58">
        <v>65</v>
      </c>
      <c r="P58">
        <v>16</v>
      </c>
      <c r="Q58" s="1">
        <v>2144</v>
      </c>
      <c r="R58" s="2">
        <v>502</v>
      </c>
      <c r="S58" s="2">
        <v>470</v>
      </c>
      <c r="T58" s="2">
        <v>367</v>
      </c>
      <c r="U58" s="2">
        <v>168</v>
      </c>
      <c r="V58" s="2">
        <v>417</v>
      </c>
      <c r="W58" s="2">
        <v>34</v>
      </c>
      <c r="X58" s="2">
        <v>37</v>
      </c>
      <c r="Y58" s="2">
        <v>110</v>
      </c>
      <c r="Z58" s="2">
        <v>14</v>
      </c>
      <c r="AA58" s="2">
        <v>25</v>
      </c>
      <c r="AB58" s="1">
        <v>1107</v>
      </c>
      <c r="AC58" s="2">
        <v>576</v>
      </c>
      <c r="AD58" s="2">
        <v>311</v>
      </c>
      <c r="AE58" s="2">
        <v>55</v>
      </c>
      <c r="AF58" s="2">
        <v>37</v>
      </c>
      <c r="AG58" s="2">
        <v>74</v>
      </c>
      <c r="AH58" s="2">
        <v>54</v>
      </c>
      <c r="AI58" s="1">
        <v>1153</v>
      </c>
      <c r="AJ58" s="2">
        <v>321</v>
      </c>
      <c r="AK58" s="2">
        <v>429</v>
      </c>
      <c r="AL58" s="2">
        <v>54</v>
      </c>
      <c r="AM58" s="2">
        <v>263</v>
      </c>
      <c r="AN58" s="2">
        <v>86</v>
      </c>
      <c r="AO58" s="1">
        <v>1165</v>
      </c>
      <c r="AP58" s="2">
        <v>227</v>
      </c>
      <c r="AQ58" s="2">
        <v>351</v>
      </c>
      <c r="AR58" s="2">
        <v>360</v>
      </c>
      <c r="AS58" s="2">
        <v>169</v>
      </c>
      <c r="AT58" s="2">
        <v>46</v>
      </c>
      <c r="AU58" s="2">
        <v>12</v>
      </c>
      <c r="AV58" s="1">
        <v>1460</v>
      </c>
      <c r="AW58" s="2">
        <v>156</v>
      </c>
      <c r="AX58" s="2">
        <v>173</v>
      </c>
      <c r="AY58" s="2">
        <v>442</v>
      </c>
      <c r="AZ58" s="2">
        <v>26</v>
      </c>
      <c r="BA58" s="2">
        <v>298</v>
      </c>
      <c r="BB58" s="2">
        <v>348</v>
      </c>
      <c r="BC58" s="2">
        <v>17</v>
      </c>
      <c r="BD58" s="1">
        <v>1404</v>
      </c>
      <c r="BE58" s="2">
        <v>257</v>
      </c>
      <c r="BF58" s="2">
        <v>574</v>
      </c>
      <c r="BG58" s="2">
        <v>165</v>
      </c>
      <c r="BH58" s="2">
        <v>215</v>
      </c>
      <c r="BI58" s="2">
        <v>164</v>
      </c>
      <c r="BJ58" s="2">
        <v>29</v>
      </c>
      <c r="BK58" s="1">
        <v>602</v>
      </c>
      <c r="BL58" s="2">
        <v>399</v>
      </c>
      <c r="BM58" s="2">
        <v>114</v>
      </c>
      <c r="BN58" s="2">
        <v>21</v>
      </c>
      <c r="BO58" s="2">
        <v>68</v>
      </c>
      <c r="BP58" s="1">
        <v>1193</v>
      </c>
      <c r="BQ58" s="2">
        <v>331</v>
      </c>
      <c r="BR58" s="2">
        <v>289</v>
      </c>
      <c r="BS58" s="2">
        <v>172</v>
      </c>
      <c r="BT58" s="2">
        <v>328</v>
      </c>
      <c r="BU58" s="2">
        <v>17</v>
      </c>
      <c r="BV58" s="2">
        <v>56</v>
      </c>
      <c r="BW58" s="3">
        <v>11986</v>
      </c>
    </row>
    <row r="59" spans="1:75" s="7" customFormat="1">
      <c r="A59" s="7" t="s">
        <v>104</v>
      </c>
      <c r="B59" s="8">
        <v>13.4</v>
      </c>
      <c r="C59" s="7">
        <v>6.5</v>
      </c>
      <c r="D59" s="7">
        <v>11.3</v>
      </c>
      <c r="E59" s="7">
        <v>31.3</v>
      </c>
      <c r="F59" s="7">
        <v>10.6</v>
      </c>
      <c r="G59" s="7">
        <v>15.6</v>
      </c>
      <c r="H59" s="7">
        <v>4.9000000000000004</v>
      </c>
      <c r="I59" s="7">
        <v>13.4</v>
      </c>
      <c r="J59" s="8">
        <v>27.9</v>
      </c>
      <c r="K59" s="7">
        <v>34.6</v>
      </c>
      <c r="L59" s="7">
        <v>30.2</v>
      </c>
      <c r="M59" s="7">
        <v>32.1</v>
      </c>
      <c r="N59" s="7">
        <v>26.9</v>
      </c>
      <c r="O59" s="7">
        <v>17</v>
      </c>
      <c r="P59" s="7">
        <v>5.4</v>
      </c>
      <c r="Q59" s="8">
        <v>27.5</v>
      </c>
      <c r="R59" s="7">
        <v>41.6</v>
      </c>
      <c r="S59" s="7">
        <v>44.7</v>
      </c>
      <c r="T59" s="7">
        <v>29.9</v>
      </c>
      <c r="U59" s="7">
        <v>26.6</v>
      </c>
      <c r="V59" s="7">
        <v>32.9</v>
      </c>
      <c r="W59" s="7">
        <v>10.199999999999999</v>
      </c>
      <c r="X59" s="7">
        <v>6.1</v>
      </c>
      <c r="Y59" s="7">
        <v>11.5</v>
      </c>
      <c r="Z59" s="7">
        <v>6</v>
      </c>
      <c r="AA59" s="7">
        <v>8.9</v>
      </c>
      <c r="AB59" s="8">
        <v>18.5</v>
      </c>
      <c r="AC59" s="7">
        <v>27.8</v>
      </c>
      <c r="AD59" s="7">
        <v>17.399999999999999</v>
      </c>
      <c r="AE59" s="7">
        <v>9.8000000000000007</v>
      </c>
      <c r="AF59" s="7">
        <v>11.5</v>
      </c>
      <c r="AG59" s="7">
        <v>12.9</v>
      </c>
      <c r="AH59" s="7">
        <v>8</v>
      </c>
      <c r="AI59" s="8">
        <v>16.8</v>
      </c>
      <c r="AJ59" s="7">
        <v>11.7</v>
      </c>
      <c r="AK59" s="7">
        <v>20.2</v>
      </c>
      <c r="AL59" s="7">
        <v>10.199999999999999</v>
      </c>
      <c r="AM59" s="7">
        <v>26.9</v>
      </c>
      <c r="AN59" s="7">
        <v>17.899999999999999</v>
      </c>
      <c r="AO59" s="8">
        <v>18.899999999999999</v>
      </c>
      <c r="AP59" s="7">
        <v>10.199999999999999</v>
      </c>
      <c r="AQ59" s="7">
        <v>26.5</v>
      </c>
      <c r="AR59" s="7">
        <v>36.1</v>
      </c>
      <c r="AS59" s="7">
        <v>21.2</v>
      </c>
      <c r="AT59" s="7">
        <v>68</v>
      </c>
      <c r="AU59" s="7">
        <v>8.6</v>
      </c>
      <c r="AV59" s="8">
        <v>31.4</v>
      </c>
      <c r="AW59" s="7">
        <v>32.1</v>
      </c>
      <c r="AX59" s="7">
        <v>37.9</v>
      </c>
      <c r="AY59" s="7">
        <v>35.799999999999997</v>
      </c>
      <c r="AZ59" s="7">
        <v>8.6999999999999993</v>
      </c>
      <c r="BA59" s="7">
        <v>29.2</v>
      </c>
      <c r="BB59" s="7">
        <v>36.1</v>
      </c>
      <c r="BC59" s="7">
        <v>9.1</v>
      </c>
      <c r="BD59" s="8">
        <v>25.1</v>
      </c>
      <c r="BE59" s="7">
        <v>37.1</v>
      </c>
      <c r="BF59" s="7">
        <v>34.5</v>
      </c>
      <c r="BG59" s="7">
        <v>29.3</v>
      </c>
      <c r="BH59" s="7">
        <v>21.6</v>
      </c>
      <c r="BI59" s="7">
        <v>14</v>
      </c>
      <c r="BJ59" s="7">
        <v>5.8</v>
      </c>
      <c r="BK59" s="8">
        <v>20.6</v>
      </c>
      <c r="BL59" s="7">
        <v>31.9</v>
      </c>
      <c r="BM59" s="7">
        <v>19.8</v>
      </c>
      <c r="BN59" s="7">
        <v>4.9000000000000004</v>
      </c>
      <c r="BO59" s="7">
        <v>10.3</v>
      </c>
      <c r="BP59" s="8">
        <v>15.5</v>
      </c>
      <c r="BQ59" s="7">
        <v>14.4</v>
      </c>
      <c r="BR59" s="7">
        <v>14.8</v>
      </c>
      <c r="BS59" s="7">
        <v>23.8</v>
      </c>
      <c r="BT59" s="7">
        <v>24.2</v>
      </c>
      <c r="BU59" s="7">
        <v>5.5</v>
      </c>
      <c r="BV59" s="7">
        <v>5.3</v>
      </c>
      <c r="BW59" s="8">
        <v>21.2</v>
      </c>
    </row>
    <row r="61" spans="1:75">
      <c r="A61" s="1" t="s">
        <v>26</v>
      </c>
      <c r="B61" s="1">
        <v>14</v>
      </c>
      <c r="C61">
        <v>0.7</v>
      </c>
      <c r="D61">
        <v>1.6</v>
      </c>
      <c r="E61">
        <v>3</v>
      </c>
      <c r="F61">
        <v>1.6</v>
      </c>
      <c r="G61">
        <v>1.7</v>
      </c>
      <c r="H61">
        <v>4</v>
      </c>
      <c r="I61">
        <v>1.3</v>
      </c>
      <c r="J61" s="1">
        <v>26.3</v>
      </c>
      <c r="K61">
        <v>2.9</v>
      </c>
      <c r="L61">
        <v>3.2</v>
      </c>
      <c r="M61">
        <v>1.3</v>
      </c>
      <c r="N61">
        <v>4.5</v>
      </c>
      <c r="O61">
        <v>7.1</v>
      </c>
      <c r="P61">
        <v>7.3</v>
      </c>
      <c r="Q61" s="1">
        <v>40.799999999999997</v>
      </c>
      <c r="R61" s="2">
        <v>0.9</v>
      </c>
      <c r="S61" s="2">
        <v>1</v>
      </c>
      <c r="T61" s="2">
        <v>1.9</v>
      </c>
      <c r="U61" s="2">
        <v>3</v>
      </c>
      <c r="V61" s="2">
        <v>3.9</v>
      </c>
      <c r="W61" s="2">
        <v>3.7</v>
      </c>
      <c r="X61" s="2">
        <v>5.3</v>
      </c>
      <c r="Y61" s="2">
        <v>7.7</v>
      </c>
      <c r="Z61" s="2">
        <v>3.9</v>
      </c>
      <c r="AA61" s="2">
        <v>94</v>
      </c>
      <c r="AB61" s="1">
        <v>34.700000000000003</v>
      </c>
      <c r="AC61" s="2">
        <v>2</v>
      </c>
      <c r="AD61" s="2">
        <v>3.7</v>
      </c>
      <c r="AE61" s="2">
        <v>4.9000000000000004</v>
      </c>
      <c r="AF61" s="2">
        <v>2</v>
      </c>
      <c r="AG61" s="2">
        <v>9.3000000000000007</v>
      </c>
      <c r="AH61" s="2">
        <v>12.9</v>
      </c>
      <c r="AI61" s="1">
        <v>17</v>
      </c>
      <c r="AJ61" s="2">
        <v>2.4</v>
      </c>
      <c r="AK61" s="2">
        <v>7.4</v>
      </c>
      <c r="AL61" s="2">
        <v>1.2</v>
      </c>
      <c r="AM61" s="2">
        <v>1.7</v>
      </c>
      <c r="AN61" s="2">
        <v>4.2</v>
      </c>
      <c r="AO61" s="1">
        <v>46.6</v>
      </c>
      <c r="AP61" s="2">
        <v>2.1</v>
      </c>
      <c r="AQ61" s="2">
        <v>1.7</v>
      </c>
      <c r="AR61" s="2">
        <v>3</v>
      </c>
      <c r="AS61" s="2">
        <v>15.5</v>
      </c>
      <c r="AT61" s="2">
        <v>8.3000000000000007</v>
      </c>
      <c r="AU61" s="2">
        <v>15.8</v>
      </c>
      <c r="AV61" s="1">
        <v>14.7</v>
      </c>
      <c r="AW61" s="2">
        <v>3.1</v>
      </c>
      <c r="AX61" s="2">
        <v>1.1000000000000001</v>
      </c>
      <c r="AY61" s="2">
        <v>1.2</v>
      </c>
      <c r="AZ61" s="2">
        <v>1.6</v>
      </c>
      <c r="BA61" s="2">
        <v>3.8</v>
      </c>
      <c r="BB61" s="2">
        <v>1</v>
      </c>
      <c r="BC61" s="2">
        <v>3</v>
      </c>
      <c r="BD61" s="1">
        <v>26.2</v>
      </c>
      <c r="BE61" s="2">
        <v>1</v>
      </c>
      <c r="BF61" s="2">
        <v>2.4</v>
      </c>
      <c r="BG61" s="2">
        <v>2.5</v>
      </c>
      <c r="BH61" s="2">
        <v>4.5999999999999996</v>
      </c>
      <c r="BI61" s="2">
        <v>8.6999999999999993</v>
      </c>
      <c r="BJ61" s="2">
        <v>7.1</v>
      </c>
      <c r="BK61" s="1">
        <v>39.1</v>
      </c>
      <c r="BL61" s="2">
        <v>4.9000000000000004</v>
      </c>
      <c r="BM61" s="2">
        <v>4.5999999999999996</v>
      </c>
      <c r="BN61" s="2">
        <v>16.8</v>
      </c>
      <c r="BO61" s="2">
        <v>12.8</v>
      </c>
      <c r="BP61" s="1">
        <v>38.6</v>
      </c>
      <c r="BQ61" s="2">
        <v>2</v>
      </c>
      <c r="BR61" s="2">
        <v>1.3</v>
      </c>
      <c r="BS61" s="2">
        <v>2</v>
      </c>
      <c r="BT61" s="2">
        <v>4.5999999999999996</v>
      </c>
      <c r="BU61" s="2">
        <v>18.899999999999999</v>
      </c>
      <c r="BV61" s="2">
        <v>9.8000000000000007</v>
      </c>
      <c r="BW61" s="3">
        <v>297.39999999999998</v>
      </c>
    </row>
    <row r="62" spans="1:75">
      <c r="A62" t="s">
        <v>15</v>
      </c>
      <c r="B62" s="1">
        <v>54034</v>
      </c>
      <c r="C62">
        <v>1677</v>
      </c>
      <c r="D62">
        <v>3589</v>
      </c>
      <c r="E62">
        <v>10613</v>
      </c>
      <c r="F62">
        <v>11257</v>
      </c>
      <c r="G62">
        <v>9352</v>
      </c>
      <c r="H62">
        <v>9676</v>
      </c>
      <c r="I62">
        <v>7870</v>
      </c>
      <c r="J62" s="1">
        <v>42217</v>
      </c>
      <c r="K62">
        <v>10537</v>
      </c>
      <c r="L62">
        <v>9025</v>
      </c>
      <c r="M62">
        <v>4125</v>
      </c>
      <c r="N62">
        <v>10406</v>
      </c>
      <c r="O62">
        <v>5488</v>
      </c>
      <c r="P62">
        <v>2636</v>
      </c>
      <c r="Q62" s="1">
        <v>70120</v>
      </c>
      <c r="R62" s="2">
        <v>9408</v>
      </c>
      <c r="S62" s="2">
        <v>7952</v>
      </c>
      <c r="T62" s="2">
        <v>9608</v>
      </c>
      <c r="U62" s="2">
        <v>7563</v>
      </c>
      <c r="V62" s="2">
        <v>13469</v>
      </c>
      <c r="W62" s="2">
        <v>3950</v>
      </c>
      <c r="X62" s="2">
        <v>5888</v>
      </c>
      <c r="Y62" s="2">
        <v>8459</v>
      </c>
      <c r="Z62" s="2">
        <v>1695</v>
      </c>
      <c r="AA62" s="2">
        <v>2128</v>
      </c>
      <c r="AB62" s="1">
        <v>53160</v>
      </c>
      <c r="AC62" s="2">
        <v>18034</v>
      </c>
      <c r="AD62" s="2">
        <v>14593</v>
      </c>
      <c r="AE62" s="2">
        <v>5767</v>
      </c>
      <c r="AF62" s="2">
        <v>3412</v>
      </c>
      <c r="AG62" s="2">
        <v>5134</v>
      </c>
      <c r="AH62" s="2">
        <v>6220</v>
      </c>
      <c r="AI62" s="1">
        <v>61306</v>
      </c>
      <c r="AJ62" s="2">
        <v>23179</v>
      </c>
      <c r="AK62" s="2">
        <v>17404</v>
      </c>
      <c r="AL62" s="2">
        <v>5634</v>
      </c>
      <c r="AM62" s="2">
        <v>10839</v>
      </c>
      <c r="AN62" s="2">
        <v>4250</v>
      </c>
      <c r="AO62" s="1">
        <v>49062</v>
      </c>
      <c r="AP62" s="2">
        <v>12257</v>
      </c>
      <c r="AQ62" s="2">
        <v>12757</v>
      </c>
      <c r="AR62" s="2">
        <v>8695</v>
      </c>
      <c r="AS62" s="2">
        <v>8930</v>
      </c>
      <c r="AT62" s="2">
        <v>5171</v>
      </c>
      <c r="AU62" s="2">
        <v>1252</v>
      </c>
      <c r="AV62" s="1">
        <v>48655</v>
      </c>
      <c r="AW62" s="2">
        <v>4524</v>
      </c>
      <c r="AX62" s="2">
        <v>7398</v>
      </c>
      <c r="AY62" s="2">
        <v>11682</v>
      </c>
      <c r="AZ62" s="2">
        <v>3886</v>
      </c>
      <c r="BA62" s="2">
        <v>11447</v>
      </c>
      <c r="BB62" s="2">
        <v>7802</v>
      </c>
      <c r="BC62" s="2">
        <v>1916</v>
      </c>
      <c r="BD62" s="1">
        <v>48692</v>
      </c>
      <c r="BE62" s="2">
        <v>6311</v>
      </c>
      <c r="BF62" s="2">
        <v>13151</v>
      </c>
      <c r="BG62" s="2">
        <v>5681</v>
      </c>
      <c r="BH62" s="2">
        <v>8903</v>
      </c>
      <c r="BI62" s="2">
        <v>9933</v>
      </c>
      <c r="BJ62" s="2">
        <v>4713</v>
      </c>
      <c r="BK62" s="1">
        <v>28579</v>
      </c>
      <c r="BL62" s="2">
        <v>12484</v>
      </c>
      <c r="BM62" s="2">
        <v>5981</v>
      </c>
      <c r="BN62" s="2">
        <v>3947</v>
      </c>
      <c r="BO62" s="2">
        <v>6167</v>
      </c>
      <c r="BP62" s="1">
        <v>62006</v>
      </c>
      <c r="BQ62" s="2">
        <v>16683</v>
      </c>
      <c r="BR62" s="2">
        <v>14689</v>
      </c>
      <c r="BS62" s="2">
        <v>8236</v>
      </c>
      <c r="BT62" s="2">
        <v>11957</v>
      </c>
      <c r="BU62" s="2">
        <v>2187</v>
      </c>
      <c r="BV62" s="2">
        <v>8254</v>
      </c>
      <c r="BW62" s="3">
        <v>517838</v>
      </c>
    </row>
    <row r="63" spans="1:75">
      <c r="A63" t="s">
        <v>24</v>
      </c>
      <c r="B63" s="1">
        <v>3897</v>
      </c>
      <c r="C63">
        <v>2040</v>
      </c>
      <c r="D63">
        <v>2174</v>
      </c>
      <c r="E63">
        <v>3558</v>
      </c>
      <c r="F63">
        <v>6780</v>
      </c>
      <c r="G63">
        <v>6272</v>
      </c>
      <c r="H63">
        <v>2461</v>
      </c>
      <c r="I63">
        <v>5924</v>
      </c>
      <c r="J63" s="1">
        <v>1581</v>
      </c>
      <c r="K63">
        <v>3696</v>
      </c>
      <c r="L63">
        <v>2757</v>
      </c>
      <c r="M63">
        <v>3394</v>
      </c>
      <c r="N63">
        <v>2252</v>
      </c>
      <c r="O63">
        <v>789</v>
      </c>
      <c r="P63">
        <v>339</v>
      </c>
      <c r="Q63" s="1">
        <v>1722</v>
      </c>
      <c r="R63" s="2">
        <v>11109</v>
      </c>
      <c r="S63" s="2">
        <v>7307</v>
      </c>
      <c r="T63" s="2">
        <v>5173</v>
      </c>
      <c r="U63" s="2">
        <v>2312</v>
      </c>
      <c r="V63" s="2">
        <v>3661</v>
      </c>
      <c r="W63" s="2">
        <v>1054</v>
      </c>
      <c r="X63" s="2">
        <v>1117</v>
      </c>
      <c r="Y63" s="2">
        <v>1087</v>
      </c>
      <c r="Z63" s="2">
        <v>435</v>
      </c>
      <c r="AA63" s="2">
        <v>229</v>
      </c>
      <c r="AB63" s="1">
        <v>1534</v>
      </c>
      <c r="AC63" s="2">
        <v>8430</v>
      </c>
      <c r="AD63" s="2">
        <v>4031</v>
      </c>
      <c r="AE63" s="2">
        <v>1191</v>
      </c>
      <c r="AF63" s="2">
        <v>1754</v>
      </c>
      <c r="AG63" s="2">
        <v>555</v>
      </c>
      <c r="AH63" s="2">
        <v>484</v>
      </c>
      <c r="AI63" s="1">
        <v>3599</v>
      </c>
      <c r="AJ63" s="2">
        <v>9075</v>
      </c>
      <c r="AK63" s="2">
        <v>2398</v>
      </c>
      <c r="AL63" s="2">
        <v>4254</v>
      </c>
      <c r="AM63" s="2">
        <v>6339</v>
      </c>
      <c r="AN63" s="2">
        <v>1015</v>
      </c>
      <c r="AO63" s="1">
        <v>1054</v>
      </c>
      <c r="AP63" s="2">
        <v>5867</v>
      </c>
      <c r="AQ63" s="2">
        <v>7849</v>
      </c>
      <c r="AR63" s="2">
        <v>2776</v>
      </c>
      <c r="AS63" s="2">
        <v>576</v>
      </c>
      <c r="AT63" s="2">
        <v>619</v>
      </c>
      <c r="AU63" s="2">
        <v>79</v>
      </c>
      <c r="AV63" s="1">
        <v>3314</v>
      </c>
      <c r="AW63" s="2">
        <v>1474</v>
      </c>
      <c r="AX63" s="2">
        <v>6760</v>
      </c>
      <c r="AY63" s="2">
        <v>9559</v>
      </c>
      <c r="AZ63" s="2">
        <v>2448</v>
      </c>
      <c r="BA63" s="2">
        <v>3068</v>
      </c>
      <c r="BB63" s="2">
        <v>8142</v>
      </c>
      <c r="BC63" s="2">
        <v>634</v>
      </c>
      <c r="BD63" s="1">
        <v>1866</v>
      </c>
      <c r="BE63" s="2">
        <v>6262</v>
      </c>
      <c r="BF63" s="2">
        <v>5595</v>
      </c>
      <c r="BG63" s="2">
        <v>2295</v>
      </c>
      <c r="BH63" s="2">
        <v>1967</v>
      </c>
      <c r="BI63" s="2">
        <v>1151</v>
      </c>
      <c r="BJ63" s="2">
        <v>663</v>
      </c>
      <c r="BK63" s="1">
        <v>792</v>
      </c>
      <c r="BL63" s="2">
        <v>2619</v>
      </c>
      <c r="BM63" s="2">
        <v>1296</v>
      </c>
      <c r="BN63" s="2">
        <v>234</v>
      </c>
      <c r="BO63" s="2">
        <v>481</v>
      </c>
      <c r="BP63" s="1">
        <v>1633</v>
      </c>
      <c r="BQ63" s="2">
        <v>8425</v>
      </c>
      <c r="BR63" s="2">
        <v>11356</v>
      </c>
      <c r="BS63" s="2">
        <v>3980</v>
      </c>
      <c r="BT63" s="2">
        <v>2657</v>
      </c>
      <c r="BU63" s="2">
        <v>119</v>
      </c>
      <c r="BV63" s="2">
        <v>844</v>
      </c>
      <c r="BW63" s="3">
        <v>1741</v>
      </c>
    </row>
    <row r="64" spans="1:75">
      <c r="A64" t="s">
        <v>16</v>
      </c>
      <c r="B64" s="1">
        <v>972</v>
      </c>
      <c r="C64" t="s">
        <v>96</v>
      </c>
      <c r="D64" t="s">
        <v>96</v>
      </c>
      <c r="E64">
        <v>342</v>
      </c>
      <c r="F64">
        <v>132</v>
      </c>
      <c r="G64">
        <v>207</v>
      </c>
      <c r="H64">
        <v>78</v>
      </c>
      <c r="I64">
        <v>170</v>
      </c>
      <c r="J64" s="1">
        <v>1676</v>
      </c>
      <c r="K64">
        <v>742</v>
      </c>
      <c r="L64">
        <v>265</v>
      </c>
      <c r="M64">
        <v>248</v>
      </c>
      <c r="N64">
        <v>300</v>
      </c>
      <c r="O64">
        <v>97</v>
      </c>
      <c r="P64">
        <v>24</v>
      </c>
      <c r="Q64" s="1">
        <v>3360</v>
      </c>
      <c r="R64" s="2">
        <v>795</v>
      </c>
      <c r="S64" s="2">
        <v>740</v>
      </c>
      <c r="T64" s="2">
        <v>591</v>
      </c>
      <c r="U64" s="2">
        <v>277</v>
      </c>
      <c r="V64" s="2">
        <v>705</v>
      </c>
      <c r="W64" s="2">
        <v>37</v>
      </c>
      <c r="X64" s="2">
        <v>40</v>
      </c>
      <c r="Y64" s="2">
        <v>125</v>
      </c>
      <c r="Z64" s="2">
        <v>15</v>
      </c>
      <c r="AA64" s="2">
        <v>35</v>
      </c>
      <c r="AB64" s="1">
        <v>1663</v>
      </c>
      <c r="AC64" s="2">
        <v>919</v>
      </c>
      <c r="AD64" s="2">
        <v>468</v>
      </c>
      <c r="AE64" s="2">
        <v>78</v>
      </c>
      <c r="AF64" s="2">
        <v>30</v>
      </c>
      <c r="AG64" s="2">
        <v>93</v>
      </c>
      <c r="AH64" s="2">
        <v>75</v>
      </c>
      <c r="AI64" s="1">
        <v>1462</v>
      </c>
      <c r="AJ64" s="2">
        <v>390</v>
      </c>
      <c r="AK64" s="2">
        <v>505</v>
      </c>
      <c r="AL64" s="2">
        <v>78</v>
      </c>
      <c r="AM64" s="2">
        <v>361</v>
      </c>
      <c r="AN64" s="2">
        <v>128</v>
      </c>
      <c r="AO64" s="1">
        <v>1647</v>
      </c>
      <c r="AP64" s="2">
        <v>283</v>
      </c>
      <c r="AQ64" s="2">
        <v>513</v>
      </c>
      <c r="AR64" s="2">
        <v>584</v>
      </c>
      <c r="AS64" s="2">
        <v>195</v>
      </c>
      <c r="AT64" s="2">
        <v>55</v>
      </c>
      <c r="AU64" s="2">
        <v>17</v>
      </c>
      <c r="AV64" s="1">
        <v>2338</v>
      </c>
      <c r="AW64" s="2">
        <v>221</v>
      </c>
      <c r="AX64" s="2">
        <v>228</v>
      </c>
      <c r="AY64" s="2">
        <v>788</v>
      </c>
      <c r="AZ64" s="2">
        <v>30</v>
      </c>
      <c r="BA64" s="2">
        <v>453</v>
      </c>
      <c r="BB64" s="2">
        <v>594</v>
      </c>
      <c r="BC64" s="2">
        <v>24</v>
      </c>
      <c r="BD64" s="1">
        <v>2118</v>
      </c>
      <c r="BE64" s="2">
        <v>382</v>
      </c>
      <c r="BF64" s="2">
        <v>881</v>
      </c>
      <c r="BG64" s="2">
        <v>255</v>
      </c>
      <c r="BH64" s="2">
        <v>318</v>
      </c>
      <c r="BI64" s="2">
        <v>238</v>
      </c>
      <c r="BJ64" s="2">
        <v>44</v>
      </c>
      <c r="BK64" s="1">
        <v>866</v>
      </c>
      <c r="BL64" s="2">
        <v>585</v>
      </c>
      <c r="BM64" s="2">
        <v>140</v>
      </c>
      <c r="BN64" s="2">
        <v>35</v>
      </c>
      <c r="BO64" s="2">
        <v>106</v>
      </c>
      <c r="BP64" s="1">
        <v>1783</v>
      </c>
      <c r="BQ64" s="2">
        <v>469</v>
      </c>
      <c r="BR64" s="2">
        <v>397</v>
      </c>
      <c r="BS64" s="2">
        <v>294</v>
      </c>
      <c r="BT64" s="2">
        <v>513</v>
      </c>
      <c r="BU64" s="2">
        <v>32</v>
      </c>
      <c r="BV64" s="2">
        <v>78</v>
      </c>
      <c r="BW64" s="3">
        <v>17935</v>
      </c>
    </row>
    <row r="65" spans="1:75">
      <c r="A65" t="s">
        <v>25</v>
      </c>
      <c r="B65" s="1">
        <v>484</v>
      </c>
      <c r="C65">
        <v>14</v>
      </c>
      <c r="D65">
        <v>44</v>
      </c>
      <c r="E65">
        <v>84</v>
      </c>
      <c r="F65">
        <v>112</v>
      </c>
      <c r="G65">
        <v>77</v>
      </c>
      <c r="H65">
        <v>84</v>
      </c>
      <c r="I65">
        <v>69</v>
      </c>
      <c r="J65" s="1">
        <v>497</v>
      </c>
      <c r="K65">
        <v>152</v>
      </c>
      <c r="L65">
        <v>90</v>
      </c>
      <c r="M65">
        <v>53</v>
      </c>
      <c r="N65">
        <v>119</v>
      </c>
      <c r="O65">
        <v>58</v>
      </c>
      <c r="P65">
        <v>25</v>
      </c>
      <c r="Q65" s="1">
        <v>829</v>
      </c>
      <c r="R65" s="2">
        <v>100</v>
      </c>
      <c r="S65" s="2">
        <v>98</v>
      </c>
      <c r="T65" s="2">
        <v>122</v>
      </c>
      <c r="U65" s="2">
        <v>77</v>
      </c>
      <c r="V65" s="2">
        <v>212</v>
      </c>
      <c r="W65" s="2">
        <v>45</v>
      </c>
      <c r="X65" s="2">
        <v>48</v>
      </c>
      <c r="Y65" s="2">
        <v>93</v>
      </c>
      <c r="Z65" s="2">
        <v>19</v>
      </c>
      <c r="AA65" s="2">
        <v>15</v>
      </c>
      <c r="AB65" s="1">
        <v>622</v>
      </c>
      <c r="AC65" s="2">
        <v>215</v>
      </c>
      <c r="AD65" s="2">
        <v>173</v>
      </c>
      <c r="AE65" s="2">
        <v>52</v>
      </c>
      <c r="AF65" s="2">
        <v>47</v>
      </c>
      <c r="AG65" s="2">
        <v>71</v>
      </c>
      <c r="AH65" s="2">
        <v>64</v>
      </c>
      <c r="AI65" s="1">
        <v>650</v>
      </c>
      <c r="AJ65" s="2">
        <v>237</v>
      </c>
      <c r="AK65" s="2">
        <v>211</v>
      </c>
      <c r="AL65" s="2">
        <v>50</v>
      </c>
      <c r="AM65" s="2">
        <v>120</v>
      </c>
      <c r="AN65" s="2">
        <v>32</v>
      </c>
      <c r="AO65" s="1">
        <v>529</v>
      </c>
      <c r="AP65" s="2">
        <v>86</v>
      </c>
      <c r="AQ65" s="2">
        <v>151</v>
      </c>
      <c r="AR65" s="2">
        <v>123</v>
      </c>
      <c r="AS65" s="2">
        <v>92</v>
      </c>
      <c r="AT65" s="2">
        <v>58</v>
      </c>
      <c r="AU65" s="2">
        <v>19</v>
      </c>
      <c r="AV65" s="1">
        <v>656</v>
      </c>
      <c r="AW65" s="2">
        <v>64</v>
      </c>
      <c r="AX65" s="2">
        <v>105</v>
      </c>
      <c r="AY65" s="2">
        <v>151</v>
      </c>
      <c r="AZ65" s="2">
        <v>57</v>
      </c>
      <c r="BA65" s="2">
        <v>143</v>
      </c>
      <c r="BB65" s="2">
        <v>104</v>
      </c>
      <c r="BC65" s="2">
        <v>32</v>
      </c>
      <c r="BD65" s="1">
        <v>610</v>
      </c>
      <c r="BE65" s="2">
        <v>75</v>
      </c>
      <c r="BF65" s="2">
        <v>177</v>
      </c>
      <c r="BG65" s="2">
        <v>69</v>
      </c>
      <c r="BH65" s="2">
        <v>127</v>
      </c>
      <c r="BI65" s="2">
        <v>113</v>
      </c>
      <c r="BJ65" s="2">
        <v>49</v>
      </c>
      <c r="BK65" s="1">
        <v>318</v>
      </c>
      <c r="BL65" s="2">
        <v>156</v>
      </c>
      <c r="BM65" s="2">
        <v>71</v>
      </c>
      <c r="BN65" s="2">
        <v>30</v>
      </c>
      <c r="BO65" s="2">
        <v>61</v>
      </c>
      <c r="BP65" s="1">
        <v>632</v>
      </c>
      <c r="BQ65" s="2">
        <v>156</v>
      </c>
      <c r="BR65" s="2">
        <v>143</v>
      </c>
      <c r="BS65" s="2">
        <v>89</v>
      </c>
      <c r="BT65" s="2">
        <v>125</v>
      </c>
      <c r="BU65" s="2">
        <v>23</v>
      </c>
      <c r="BV65" s="2">
        <v>96</v>
      </c>
      <c r="BW65" s="3">
        <v>5861</v>
      </c>
    </row>
    <row r="66" spans="1:75">
      <c r="A66" t="s">
        <v>97</v>
      </c>
      <c r="B66" s="1">
        <v>3944</v>
      </c>
      <c r="C66">
        <v>113</v>
      </c>
      <c r="D66">
        <v>234</v>
      </c>
      <c r="E66">
        <v>1280</v>
      </c>
      <c r="F66">
        <v>703</v>
      </c>
      <c r="G66">
        <v>678</v>
      </c>
      <c r="H66">
        <v>355</v>
      </c>
      <c r="I66">
        <v>581</v>
      </c>
      <c r="J66" s="1">
        <v>5068</v>
      </c>
      <c r="K66">
        <v>1807</v>
      </c>
      <c r="L66">
        <v>1034</v>
      </c>
      <c r="M66">
        <v>662</v>
      </c>
      <c r="N66">
        <v>1103</v>
      </c>
      <c r="O66">
        <v>391</v>
      </c>
      <c r="P66">
        <v>71</v>
      </c>
      <c r="Q66" s="1">
        <v>10269</v>
      </c>
      <c r="R66" s="2">
        <v>2229</v>
      </c>
      <c r="S66" s="2">
        <v>2255</v>
      </c>
      <c r="T66" s="2">
        <v>1633</v>
      </c>
      <c r="U66" s="2">
        <v>952</v>
      </c>
      <c r="V66" s="2">
        <v>2279</v>
      </c>
      <c r="W66" s="2">
        <v>131</v>
      </c>
      <c r="X66" s="2">
        <v>216</v>
      </c>
      <c r="Y66" s="2">
        <v>448</v>
      </c>
      <c r="Z66" s="2">
        <v>35</v>
      </c>
      <c r="AA66" s="2">
        <v>91</v>
      </c>
      <c r="AB66" s="1">
        <v>4931</v>
      </c>
      <c r="AC66" s="2">
        <v>2295</v>
      </c>
      <c r="AD66" s="2">
        <v>1420</v>
      </c>
      <c r="AE66" s="2">
        <v>358</v>
      </c>
      <c r="AF66" s="2">
        <v>237</v>
      </c>
      <c r="AG66" s="2">
        <v>335</v>
      </c>
      <c r="AH66" s="2">
        <v>286</v>
      </c>
      <c r="AI66" s="1">
        <v>5053</v>
      </c>
      <c r="AJ66" s="2">
        <v>1539</v>
      </c>
      <c r="AK66" s="2">
        <v>1743</v>
      </c>
      <c r="AL66" s="2">
        <v>252</v>
      </c>
      <c r="AM66" s="2">
        <v>1178</v>
      </c>
      <c r="AN66" s="2">
        <v>341</v>
      </c>
      <c r="AO66" s="1">
        <v>4889</v>
      </c>
      <c r="AP66" s="2">
        <v>678</v>
      </c>
      <c r="AQ66" s="2">
        <v>1650</v>
      </c>
      <c r="AR66" s="2">
        <v>1584</v>
      </c>
      <c r="AS66" s="2">
        <v>750</v>
      </c>
      <c r="AT66" s="2">
        <v>184</v>
      </c>
      <c r="AU66" s="2">
        <v>43</v>
      </c>
      <c r="AV66" s="1">
        <v>6866</v>
      </c>
      <c r="AW66" s="2">
        <v>685</v>
      </c>
      <c r="AX66" s="2">
        <v>761</v>
      </c>
      <c r="AY66" s="2">
        <v>2046</v>
      </c>
      <c r="AZ66" s="2">
        <v>120</v>
      </c>
      <c r="BA66" s="2">
        <v>1719</v>
      </c>
      <c r="BB66" s="2">
        <v>1442</v>
      </c>
      <c r="BC66" s="2">
        <v>93</v>
      </c>
      <c r="BD66" s="1">
        <v>6878</v>
      </c>
      <c r="BE66" s="2">
        <v>1178</v>
      </c>
      <c r="BF66" s="2">
        <v>2759</v>
      </c>
      <c r="BG66" s="2">
        <v>860</v>
      </c>
      <c r="BH66" s="2">
        <v>1216</v>
      </c>
      <c r="BI66" s="2">
        <v>729</v>
      </c>
      <c r="BJ66" s="2">
        <v>136</v>
      </c>
      <c r="BK66" s="1">
        <v>2943</v>
      </c>
      <c r="BL66" s="2">
        <v>1878</v>
      </c>
      <c r="BM66" s="2">
        <v>544</v>
      </c>
      <c r="BN66" s="2">
        <v>190</v>
      </c>
      <c r="BO66" s="2">
        <v>331</v>
      </c>
      <c r="BP66" s="1">
        <v>5048</v>
      </c>
      <c r="BQ66" s="2">
        <v>1399</v>
      </c>
      <c r="BR66" s="2">
        <v>1071</v>
      </c>
      <c r="BS66" s="2">
        <v>816</v>
      </c>
      <c r="BT66" s="2">
        <v>1410</v>
      </c>
      <c r="BU66" s="2">
        <v>61</v>
      </c>
      <c r="BV66" s="2">
        <v>291</v>
      </c>
      <c r="BW66" s="3">
        <v>56114</v>
      </c>
    </row>
    <row r="67" spans="1:75">
      <c r="A67" t="s">
        <v>21</v>
      </c>
      <c r="B67" s="1">
        <v>2191</v>
      </c>
      <c r="C67">
        <v>73</v>
      </c>
      <c r="D67">
        <v>155</v>
      </c>
      <c r="E67">
        <v>608</v>
      </c>
      <c r="F67">
        <v>443</v>
      </c>
      <c r="G67">
        <v>352</v>
      </c>
      <c r="H67">
        <v>242</v>
      </c>
      <c r="I67">
        <v>318</v>
      </c>
      <c r="J67" s="1">
        <v>2630</v>
      </c>
      <c r="K67">
        <v>878</v>
      </c>
      <c r="L67">
        <v>549</v>
      </c>
      <c r="M67">
        <v>317</v>
      </c>
      <c r="N67">
        <v>599</v>
      </c>
      <c r="O67">
        <v>224</v>
      </c>
      <c r="P67">
        <v>63</v>
      </c>
      <c r="Q67" s="1">
        <v>5290</v>
      </c>
      <c r="R67" s="2">
        <v>1007</v>
      </c>
      <c r="S67" s="2">
        <v>1109</v>
      </c>
      <c r="T67" s="2">
        <v>811</v>
      </c>
      <c r="U67" s="2">
        <v>493</v>
      </c>
      <c r="V67" s="2">
        <v>1200</v>
      </c>
      <c r="W67" s="2">
        <v>97</v>
      </c>
      <c r="X67" s="2">
        <v>164</v>
      </c>
      <c r="Y67" s="2">
        <v>310</v>
      </c>
      <c r="Z67" s="2">
        <v>42</v>
      </c>
      <c r="AA67" s="2">
        <v>57</v>
      </c>
      <c r="AB67" s="1">
        <v>2696</v>
      </c>
      <c r="AC67" s="2">
        <v>1172</v>
      </c>
      <c r="AD67" s="2">
        <v>738</v>
      </c>
      <c r="AE67" s="2">
        <v>186</v>
      </c>
      <c r="AF67" s="2">
        <v>170</v>
      </c>
      <c r="AG67" s="2">
        <v>231</v>
      </c>
      <c r="AH67" s="2">
        <v>199</v>
      </c>
      <c r="AI67" s="1">
        <v>2851</v>
      </c>
      <c r="AJ67" s="2">
        <v>956</v>
      </c>
      <c r="AK67" s="2">
        <v>986</v>
      </c>
      <c r="AL67" s="2">
        <v>158</v>
      </c>
      <c r="AM67" s="2">
        <v>579</v>
      </c>
      <c r="AN67" s="2">
        <v>172</v>
      </c>
      <c r="AO67" s="1">
        <v>2632</v>
      </c>
      <c r="AP67" s="2">
        <v>379</v>
      </c>
      <c r="AQ67" s="2">
        <v>837</v>
      </c>
      <c r="AR67" s="2">
        <v>812</v>
      </c>
      <c r="AS67" s="2">
        <v>428</v>
      </c>
      <c r="AT67" s="2">
        <v>140</v>
      </c>
      <c r="AU67" s="2">
        <v>36</v>
      </c>
      <c r="AV67" s="1">
        <v>3781</v>
      </c>
      <c r="AW67" s="2">
        <v>403</v>
      </c>
      <c r="AX67" s="2">
        <v>423</v>
      </c>
      <c r="AY67" s="2">
        <v>1102</v>
      </c>
      <c r="AZ67" s="2">
        <v>102</v>
      </c>
      <c r="BA67" s="2">
        <v>955</v>
      </c>
      <c r="BB67" s="2">
        <v>717</v>
      </c>
      <c r="BC67" s="2">
        <v>79</v>
      </c>
      <c r="BD67" s="1">
        <v>3720</v>
      </c>
      <c r="BE67" s="2">
        <v>614</v>
      </c>
      <c r="BF67" s="2">
        <v>1444</v>
      </c>
      <c r="BG67" s="2">
        <v>455</v>
      </c>
      <c r="BH67" s="2">
        <v>674</v>
      </c>
      <c r="BI67" s="2">
        <v>420</v>
      </c>
      <c r="BJ67" s="2">
        <v>113</v>
      </c>
      <c r="BK67" s="1">
        <v>1513</v>
      </c>
      <c r="BL67" s="2">
        <v>932</v>
      </c>
      <c r="BM67" s="2">
        <v>286</v>
      </c>
      <c r="BN67" s="2">
        <v>106</v>
      </c>
      <c r="BO67" s="2">
        <v>189</v>
      </c>
      <c r="BP67" s="1">
        <v>2701</v>
      </c>
      <c r="BQ67" s="2">
        <v>740</v>
      </c>
      <c r="BR67" s="2">
        <v>575</v>
      </c>
      <c r="BS67" s="2">
        <v>414</v>
      </c>
      <c r="BT67" s="2">
        <v>684</v>
      </c>
      <c r="BU67" s="2">
        <v>40</v>
      </c>
      <c r="BV67" s="2">
        <v>248</v>
      </c>
      <c r="BW67" s="3">
        <v>30141</v>
      </c>
    </row>
    <row r="68" spans="1:75">
      <c r="A68" t="s">
        <v>2</v>
      </c>
      <c r="B68" s="1">
        <v>32703</v>
      </c>
      <c r="C68">
        <v>1960</v>
      </c>
      <c r="D68">
        <v>2512</v>
      </c>
      <c r="E68">
        <v>6138</v>
      </c>
      <c r="F68">
        <v>7100</v>
      </c>
      <c r="G68">
        <v>5302</v>
      </c>
      <c r="H68">
        <v>5122</v>
      </c>
      <c r="I68">
        <v>4569</v>
      </c>
      <c r="J68" s="1">
        <v>27110</v>
      </c>
      <c r="K68">
        <v>6978</v>
      </c>
      <c r="L68">
        <v>5882</v>
      </c>
      <c r="M68">
        <v>2953</v>
      </c>
      <c r="N68">
        <v>6742</v>
      </c>
      <c r="O68">
        <v>3342</v>
      </c>
      <c r="P68">
        <v>1213</v>
      </c>
      <c r="Q68" s="1">
        <v>45507</v>
      </c>
      <c r="R68" s="2">
        <v>6882</v>
      </c>
      <c r="S68" s="2">
        <v>6864</v>
      </c>
      <c r="T68" s="2">
        <v>6723</v>
      </c>
      <c r="U68" s="2">
        <v>5709</v>
      </c>
      <c r="V68" s="2">
        <v>8723</v>
      </c>
      <c r="W68" s="2">
        <v>1925</v>
      </c>
      <c r="X68" s="2">
        <v>2802</v>
      </c>
      <c r="Y68" s="2">
        <v>4182</v>
      </c>
      <c r="Z68" s="2">
        <v>745</v>
      </c>
      <c r="AA68" s="2">
        <v>952</v>
      </c>
      <c r="AB68" s="1">
        <v>30764</v>
      </c>
      <c r="AC68" s="2">
        <v>10717</v>
      </c>
      <c r="AD68" s="2">
        <v>9036</v>
      </c>
      <c r="AE68" s="2">
        <v>3510</v>
      </c>
      <c r="AF68" s="2">
        <v>1683</v>
      </c>
      <c r="AG68" s="2">
        <v>2582</v>
      </c>
      <c r="AH68" s="2">
        <v>3236</v>
      </c>
      <c r="AI68" s="1">
        <v>34502</v>
      </c>
      <c r="AJ68" s="2">
        <v>12782</v>
      </c>
      <c r="AK68" s="2">
        <v>10035</v>
      </c>
      <c r="AL68" s="2">
        <v>3114</v>
      </c>
      <c r="AM68" s="2">
        <v>6234</v>
      </c>
      <c r="AN68" s="2">
        <v>2337</v>
      </c>
      <c r="AO68" s="1">
        <v>28384</v>
      </c>
      <c r="AP68" s="2">
        <v>6076</v>
      </c>
      <c r="AQ68" s="2">
        <v>7631</v>
      </c>
      <c r="AR68" s="2">
        <v>6200</v>
      </c>
      <c r="AS68" s="2">
        <v>5248</v>
      </c>
      <c r="AT68" s="2">
        <v>2675</v>
      </c>
      <c r="AU68" s="2">
        <v>554</v>
      </c>
      <c r="AV68" s="1">
        <v>32866</v>
      </c>
      <c r="AW68" s="2">
        <v>2846</v>
      </c>
      <c r="AX68" s="2">
        <v>4860</v>
      </c>
      <c r="AY68" s="2">
        <v>8012</v>
      </c>
      <c r="AZ68" s="2">
        <v>1743</v>
      </c>
      <c r="BA68" s="2">
        <v>8933</v>
      </c>
      <c r="BB68" s="2">
        <v>5694</v>
      </c>
      <c r="BC68" s="2">
        <v>778</v>
      </c>
      <c r="BD68" s="1">
        <v>30728</v>
      </c>
      <c r="BE68" s="2">
        <v>4167</v>
      </c>
      <c r="BF68" s="2">
        <v>9860</v>
      </c>
      <c r="BG68" s="2">
        <v>4142</v>
      </c>
      <c r="BH68" s="2">
        <v>5321</v>
      </c>
      <c r="BI68" s="2">
        <v>5211</v>
      </c>
      <c r="BJ68" s="2">
        <v>2027</v>
      </c>
      <c r="BK68" s="1">
        <v>17258</v>
      </c>
      <c r="BL68" s="2">
        <v>9032</v>
      </c>
      <c r="BM68" s="2">
        <v>3876</v>
      </c>
      <c r="BN68" s="2">
        <v>1745</v>
      </c>
      <c r="BO68" s="2">
        <v>2605</v>
      </c>
      <c r="BP68" s="1">
        <v>36109</v>
      </c>
      <c r="BQ68" s="2">
        <v>9628</v>
      </c>
      <c r="BR68" s="2">
        <v>9087</v>
      </c>
      <c r="BS68" s="2">
        <v>4998</v>
      </c>
      <c r="BT68" s="2">
        <v>8086</v>
      </c>
      <c r="BU68" s="2">
        <v>816</v>
      </c>
      <c r="BV68" s="2">
        <v>3494</v>
      </c>
      <c r="BW68" s="3">
        <v>316643</v>
      </c>
    </row>
    <row r="69" spans="1:75">
      <c r="A69" t="s">
        <v>103</v>
      </c>
      <c r="B69" s="1">
        <v>5.8</v>
      </c>
      <c r="C69">
        <v>6.3</v>
      </c>
      <c r="D69">
        <v>6.3</v>
      </c>
      <c r="E69">
        <v>8.1</v>
      </c>
      <c r="F69">
        <v>5.7</v>
      </c>
      <c r="G69">
        <v>5.2</v>
      </c>
      <c r="H69">
        <v>3.5</v>
      </c>
      <c r="I69">
        <v>5.9</v>
      </c>
      <c r="J69" s="1">
        <v>10.4</v>
      </c>
      <c r="K69">
        <v>12</v>
      </c>
      <c r="L69">
        <v>11.9</v>
      </c>
      <c r="M69">
        <v>11.9</v>
      </c>
      <c r="N69">
        <v>9.9</v>
      </c>
      <c r="O69">
        <v>7.3</v>
      </c>
      <c r="P69">
        <v>3.8</v>
      </c>
      <c r="Q69" s="1">
        <v>11.4</v>
      </c>
      <c r="R69" s="2">
        <v>14.6</v>
      </c>
      <c r="S69" s="2">
        <v>19.5</v>
      </c>
      <c r="T69" s="2">
        <v>12.1</v>
      </c>
      <c r="U69" s="2">
        <v>11.7</v>
      </c>
      <c r="V69" s="2">
        <v>13.4</v>
      </c>
      <c r="W69" s="2">
        <v>3.8</v>
      </c>
      <c r="X69" s="2">
        <v>4.9000000000000004</v>
      </c>
      <c r="Y69" s="2">
        <v>5.6</v>
      </c>
      <c r="Z69" s="2">
        <v>3.8</v>
      </c>
      <c r="AA69" s="2">
        <v>4</v>
      </c>
      <c r="AB69" s="1">
        <v>7.8</v>
      </c>
      <c r="AC69" s="2">
        <v>9.1</v>
      </c>
      <c r="AD69" s="2">
        <v>7.9</v>
      </c>
      <c r="AE69" s="2">
        <v>5.7</v>
      </c>
      <c r="AF69" s="2">
        <v>7.6</v>
      </c>
      <c r="AG69" s="2">
        <v>7.2</v>
      </c>
      <c r="AH69" s="2">
        <v>5.4</v>
      </c>
      <c r="AI69" s="1">
        <v>7</v>
      </c>
      <c r="AJ69" s="2">
        <v>5.6</v>
      </c>
      <c r="AK69" s="2">
        <v>8.1999999999999993</v>
      </c>
      <c r="AL69" s="2">
        <v>5.3</v>
      </c>
      <c r="AM69" s="2">
        <v>9.6</v>
      </c>
      <c r="AN69" s="2">
        <v>6.3</v>
      </c>
      <c r="AO69" s="1">
        <v>8</v>
      </c>
      <c r="AP69" s="2">
        <v>4.5</v>
      </c>
      <c r="AQ69" s="2">
        <v>9</v>
      </c>
      <c r="AR69" s="2">
        <v>13.9</v>
      </c>
      <c r="AS69" s="2">
        <v>8.5</v>
      </c>
      <c r="AT69" s="2">
        <v>4.2</v>
      </c>
      <c r="AU69" s="2">
        <v>4.2</v>
      </c>
      <c r="AV69" s="1">
        <v>12.5</v>
      </c>
      <c r="AW69" s="2">
        <v>13.6</v>
      </c>
      <c r="AX69" s="2">
        <v>10.4</v>
      </c>
      <c r="AY69" s="2">
        <v>15.8</v>
      </c>
      <c r="AZ69" s="2">
        <v>4.3</v>
      </c>
      <c r="BA69" s="2">
        <v>12.7</v>
      </c>
      <c r="BB69" s="2">
        <v>14.4</v>
      </c>
      <c r="BC69" s="2">
        <v>5.9</v>
      </c>
      <c r="BD69" s="1">
        <v>11.2</v>
      </c>
      <c r="BE69" s="2">
        <v>12.7</v>
      </c>
      <c r="BF69" s="2">
        <v>14.8</v>
      </c>
      <c r="BG69" s="2">
        <v>12.8</v>
      </c>
      <c r="BH69" s="2">
        <v>11.3</v>
      </c>
      <c r="BI69" s="2">
        <v>6.9</v>
      </c>
      <c r="BJ69" s="2">
        <v>3.8</v>
      </c>
      <c r="BK69" s="1">
        <v>8.3000000000000007</v>
      </c>
      <c r="BL69" s="2">
        <v>11.7</v>
      </c>
      <c r="BM69" s="2">
        <v>7.6</v>
      </c>
      <c r="BN69" s="2">
        <v>4.0999999999999996</v>
      </c>
      <c r="BO69" s="2">
        <v>4.7</v>
      </c>
      <c r="BP69" s="1">
        <v>6.6</v>
      </c>
      <c r="BQ69" s="2">
        <v>6.3</v>
      </c>
      <c r="BR69" s="2">
        <v>5.7</v>
      </c>
      <c r="BS69" s="2">
        <v>9.4</v>
      </c>
      <c r="BT69" s="2">
        <v>8.6999999999999993</v>
      </c>
      <c r="BU69" s="2">
        <v>2.7</v>
      </c>
      <c r="BV69" s="2">
        <v>4.5999999999999996</v>
      </c>
      <c r="BW69" s="3">
        <v>8.8000000000000007</v>
      </c>
    </row>
    <row r="70" spans="1:75">
      <c r="A70" t="s">
        <v>3</v>
      </c>
      <c r="B70" s="1">
        <v>35248</v>
      </c>
      <c r="C70">
        <v>1325</v>
      </c>
      <c r="D70">
        <v>2336</v>
      </c>
      <c r="E70">
        <v>8252</v>
      </c>
      <c r="F70">
        <v>7357</v>
      </c>
      <c r="G70">
        <v>6005</v>
      </c>
      <c r="H70">
        <v>5311</v>
      </c>
      <c r="I70">
        <v>4662</v>
      </c>
      <c r="J70" s="1">
        <v>23771</v>
      </c>
      <c r="K70">
        <v>5932</v>
      </c>
      <c r="L70">
        <v>5468</v>
      </c>
      <c r="M70">
        <v>2402</v>
      </c>
      <c r="N70">
        <v>5946</v>
      </c>
      <c r="O70">
        <v>2840</v>
      </c>
      <c r="P70">
        <v>1183</v>
      </c>
      <c r="Q70" s="1">
        <v>38906</v>
      </c>
      <c r="R70" s="2">
        <v>5703</v>
      </c>
      <c r="S70" s="2">
        <v>4619</v>
      </c>
      <c r="T70" s="2">
        <v>5695</v>
      </c>
      <c r="U70" s="2">
        <v>4401</v>
      </c>
      <c r="V70" s="2">
        <v>8018</v>
      </c>
      <c r="W70" s="2">
        <v>2017</v>
      </c>
      <c r="X70" s="2">
        <v>2828</v>
      </c>
      <c r="Y70" s="2">
        <v>4062</v>
      </c>
      <c r="Z70" s="2">
        <v>705</v>
      </c>
      <c r="AA70" s="2">
        <v>858</v>
      </c>
      <c r="AB70" s="1">
        <v>28991</v>
      </c>
      <c r="AC70" s="2">
        <v>10798</v>
      </c>
      <c r="AD70" s="2">
        <v>8028</v>
      </c>
      <c r="AE70" s="2">
        <v>2912</v>
      </c>
      <c r="AF70" s="2">
        <v>1779</v>
      </c>
      <c r="AG70" s="2">
        <v>2496</v>
      </c>
      <c r="AH70" s="2">
        <v>2978</v>
      </c>
      <c r="AI70" s="1">
        <v>36788</v>
      </c>
      <c r="AJ70" s="2">
        <v>14201</v>
      </c>
      <c r="AK70" s="2">
        <v>10523</v>
      </c>
      <c r="AL70" s="2">
        <v>3335</v>
      </c>
      <c r="AM70" s="2">
        <v>6548</v>
      </c>
      <c r="AN70" s="2">
        <v>2181</v>
      </c>
      <c r="AO70" s="1">
        <v>27240</v>
      </c>
      <c r="AP70" s="2">
        <v>6406</v>
      </c>
      <c r="AQ70" s="2">
        <v>7671</v>
      </c>
      <c r="AR70" s="2">
        <v>4946</v>
      </c>
      <c r="AS70" s="2">
        <v>5057</v>
      </c>
      <c r="AT70" s="2">
        <v>2575</v>
      </c>
      <c r="AU70" s="2">
        <v>585</v>
      </c>
      <c r="AV70" s="1">
        <v>27042</v>
      </c>
      <c r="AW70" s="2">
        <v>2444</v>
      </c>
      <c r="AX70" s="2">
        <v>4381</v>
      </c>
      <c r="AY70" s="2">
        <v>6453</v>
      </c>
      <c r="AZ70" s="2">
        <v>1769</v>
      </c>
      <c r="BA70" s="2">
        <v>6621</v>
      </c>
      <c r="BB70" s="2">
        <v>4438</v>
      </c>
      <c r="BC70" s="2">
        <v>936</v>
      </c>
      <c r="BD70" s="1">
        <v>27403</v>
      </c>
      <c r="BE70" s="2">
        <v>3956</v>
      </c>
      <c r="BF70" s="2">
        <v>8003</v>
      </c>
      <c r="BG70" s="2">
        <v>3254</v>
      </c>
      <c r="BH70" s="2">
        <v>5019</v>
      </c>
      <c r="BI70" s="2">
        <v>4929</v>
      </c>
      <c r="BJ70" s="2">
        <v>2242</v>
      </c>
      <c r="BK70" s="1">
        <v>15738</v>
      </c>
      <c r="BL70" s="2">
        <v>7499</v>
      </c>
      <c r="BM70" s="2">
        <v>3230</v>
      </c>
      <c r="BN70" s="2">
        <v>1832</v>
      </c>
      <c r="BO70" s="2">
        <v>3177</v>
      </c>
      <c r="BP70" s="1">
        <v>33674</v>
      </c>
      <c r="BQ70" s="2">
        <v>9409</v>
      </c>
      <c r="BR70" s="2">
        <v>8049</v>
      </c>
      <c r="BS70" s="2">
        <v>4658</v>
      </c>
      <c r="BT70" s="2">
        <v>6703</v>
      </c>
      <c r="BU70" s="2">
        <v>1019</v>
      </c>
      <c r="BV70" s="2">
        <v>3836</v>
      </c>
      <c r="BW70" s="3">
        <v>294810</v>
      </c>
    </row>
    <row r="71" spans="1:75">
      <c r="A71" t="s">
        <v>4</v>
      </c>
    </row>
    <row r="73" spans="1:75">
      <c r="A73" t="s">
        <v>101</v>
      </c>
      <c r="B73" s="1">
        <f>1887+1394+2639</f>
        <v>5920</v>
      </c>
      <c r="C73">
        <f>33+13+31</f>
        <v>77</v>
      </c>
      <c r="D73">
        <f>99+64+113</f>
        <v>276</v>
      </c>
      <c r="E73">
        <f>259+173+377</f>
        <v>809</v>
      </c>
      <c r="F73">
        <f>362+262+476</f>
        <v>1100</v>
      </c>
      <c r="G73">
        <f>397+265+487</f>
        <v>1149</v>
      </c>
      <c r="H73">
        <f>467+392+749</f>
        <v>1608</v>
      </c>
      <c r="I73">
        <f>270+225+406</f>
        <v>901</v>
      </c>
      <c r="J73" s="1">
        <f>970+894+2416</f>
        <v>4280</v>
      </c>
      <c r="K73">
        <f>380+327+776</f>
        <v>1483</v>
      </c>
      <c r="L73">
        <f>121+130+364</f>
        <v>615</v>
      </c>
      <c r="M73">
        <f>140+103+259</f>
        <v>502</v>
      </c>
      <c r="N73">
        <f>171+184+555</f>
        <v>910</v>
      </c>
      <c r="O73">
        <f>96+90+263</f>
        <v>449</v>
      </c>
      <c r="P73">
        <f>62+60+199</f>
        <v>321</v>
      </c>
      <c r="Q73" s="1">
        <f>1853+1737+4609</f>
        <v>8199</v>
      </c>
      <c r="R73" s="2">
        <f>335+267+661</f>
        <v>1263</v>
      </c>
      <c r="S73" s="2">
        <f>254+251+575</f>
        <v>1080</v>
      </c>
      <c r="T73" s="2">
        <f>333+287+673</f>
        <v>1293</v>
      </c>
      <c r="U73" s="2">
        <f>159+156+357</f>
        <v>672</v>
      </c>
      <c r="V73" s="2">
        <f>279+286+778</f>
        <v>1343</v>
      </c>
      <c r="W73" s="2">
        <f>63+56+208</f>
        <v>327</v>
      </c>
      <c r="X73" s="2">
        <f>114+112+408</f>
        <v>634</v>
      </c>
      <c r="Y73" s="2">
        <f>212+216+620</f>
        <v>1048</v>
      </c>
      <c r="Z73" s="2">
        <f>52+50+166</f>
        <v>268</v>
      </c>
      <c r="AA73" s="2">
        <f>52+56+163</f>
        <v>271</v>
      </c>
      <c r="AB73" s="1">
        <f>1578+1495+3396</f>
        <v>6469</v>
      </c>
      <c r="AC73" s="2">
        <f>677+542+1017</f>
        <v>2236</v>
      </c>
      <c r="AD73" s="2">
        <f>475+478+1017</f>
        <v>1970</v>
      </c>
      <c r="AE73" s="2">
        <f>105+127+329</f>
        <v>561</v>
      </c>
      <c r="AF73" s="2">
        <f>50+75+192</f>
        <v>317</v>
      </c>
      <c r="AG73" s="2">
        <f>126+108+385</f>
        <v>619</v>
      </c>
      <c r="AH73" s="2">
        <f>145+165+456</f>
        <v>766</v>
      </c>
      <c r="AI73" s="1">
        <f>2064+1822+3694</f>
        <v>7580</v>
      </c>
      <c r="AJ73" s="2">
        <f>1004+825+1307</f>
        <v>3136</v>
      </c>
      <c r="AK73" s="2">
        <f>621+559+1148</f>
        <v>2328</v>
      </c>
      <c r="AL73" s="2">
        <f>112+115+345</f>
        <v>572</v>
      </c>
      <c r="AM73" s="2">
        <f>207+199+601</f>
        <v>1007</v>
      </c>
      <c r="AN73" s="2">
        <f>120+124+293</f>
        <v>537</v>
      </c>
      <c r="AO73" s="1">
        <f>1786+1622+3483</f>
        <v>6891</v>
      </c>
      <c r="AP73">
        <f>644+637+1150</f>
        <v>2431</v>
      </c>
      <c r="AQ73">
        <f>541+397+666</f>
        <v>1604</v>
      </c>
      <c r="AR73">
        <f>286+256+616</f>
        <v>1158</v>
      </c>
      <c r="AS73">
        <f>167+159+506</f>
        <v>832</v>
      </c>
      <c r="AT73">
        <f>119+148+445</f>
        <v>712</v>
      </c>
      <c r="AU73">
        <f>29+25+100</f>
        <v>154</v>
      </c>
      <c r="AV73" s="1">
        <f>920+1018+3002</f>
        <v>4940</v>
      </c>
      <c r="AW73" s="2">
        <f>89+83+310</f>
        <v>482</v>
      </c>
      <c r="AX73" s="2">
        <f>77+114+306</f>
        <v>497</v>
      </c>
      <c r="AY73" s="2">
        <f>203+277+824</f>
        <v>1304</v>
      </c>
      <c r="AZ73" s="2">
        <f>67+72+202</f>
        <v>341</v>
      </c>
      <c r="BA73" s="2">
        <f>269+237+604</f>
        <v>1110</v>
      </c>
      <c r="BB73" s="2">
        <f>182+210+634</f>
        <v>1026</v>
      </c>
      <c r="BC73" s="2">
        <f>33+25+122</f>
        <v>180</v>
      </c>
      <c r="BD73" s="1">
        <f>1465+1334+3275</f>
        <v>6074</v>
      </c>
      <c r="BE73" s="2">
        <f>286+176+357</f>
        <v>819</v>
      </c>
      <c r="BF73" s="2">
        <f>472+421+888</f>
        <v>1781</v>
      </c>
      <c r="BG73" s="2">
        <f>145+152+338</f>
        <v>635</v>
      </c>
      <c r="BH73" s="2">
        <f>253+236+585</f>
        <v>1074</v>
      </c>
      <c r="BI73" s="2">
        <f>214+258+762</f>
        <v>1234</v>
      </c>
      <c r="BJ73" s="2">
        <f>95+91+345</f>
        <v>531</v>
      </c>
      <c r="BK73" s="1">
        <f>683+702+1774</f>
        <v>3159</v>
      </c>
      <c r="BL73" s="2">
        <f>285+328+755</f>
        <v>1368</v>
      </c>
      <c r="BM73" s="2">
        <f>163+129+329</f>
        <v>621</v>
      </c>
      <c r="BN73" s="2">
        <f>75+80+278</f>
        <v>433</v>
      </c>
      <c r="BO73" s="2">
        <f>160+165+412</f>
        <v>737</v>
      </c>
      <c r="BP73" s="1">
        <f>2156+1850+4437</f>
        <v>8443</v>
      </c>
      <c r="BQ73" s="2">
        <f>756+532+1214</f>
        <v>2502</v>
      </c>
      <c r="BR73" s="2">
        <f>572+491+1084</f>
        <v>2147</v>
      </c>
      <c r="BS73" s="2">
        <f>177+182+456</f>
        <v>815</v>
      </c>
      <c r="BT73" s="2">
        <f>383+339+789</f>
        <v>1511</v>
      </c>
      <c r="BU73" s="2">
        <f>78+80+189</f>
        <v>347</v>
      </c>
      <c r="BV73" s="2">
        <f>190+226+705</f>
        <v>1121</v>
      </c>
      <c r="BW73" s="3">
        <f>15362+13868+32725</f>
        <v>61955</v>
      </c>
    </row>
    <row r="74" spans="1:75">
      <c r="A74" t="s">
        <v>100</v>
      </c>
      <c r="B74" s="1">
        <v>603</v>
      </c>
      <c r="C74">
        <v>0</v>
      </c>
      <c r="D74">
        <v>0</v>
      </c>
      <c r="E74">
        <v>209</v>
      </c>
      <c r="F74">
        <v>92</v>
      </c>
      <c r="G74">
        <v>128</v>
      </c>
      <c r="H74">
        <v>54</v>
      </c>
      <c r="I74">
        <v>94</v>
      </c>
      <c r="J74" s="1">
        <v>1061</v>
      </c>
      <c r="K74">
        <v>451</v>
      </c>
      <c r="L74">
        <v>182</v>
      </c>
      <c r="M74">
        <v>152</v>
      </c>
      <c r="N74">
        <v>203</v>
      </c>
      <c r="O74">
        <v>60</v>
      </c>
      <c r="P74">
        <v>13</v>
      </c>
      <c r="Q74" s="1">
        <v>2011</v>
      </c>
      <c r="R74" s="2">
        <v>454</v>
      </c>
      <c r="S74" s="2">
        <v>425</v>
      </c>
      <c r="T74" s="2">
        <v>347</v>
      </c>
      <c r="U74" s="2">
        <v>189</v>
      </c>
      <c r="V74" s="2">
        <v>426</v>
      </c>
      <c r="W74" s="2">
        <v>22</v>
      </c>
      <c r="X74" s="2">
        <v>31</v>
      </c>
      <c r="Y74" s="2">
        <v>85</v>
      </c>
      <c r="Z74" s="2">
        <v>11</v>
      </c>
      <c r="AA74" s="2">
        <v>21</v>
      </c>
      <c r="AB74" s="1">
        <v>1040</v>
      </c>
      <c r="AC74" s="2">
        <v>551</v>
      </c>
      <c r="AD74" s="2">
        <v>302</v>
      </c>
      <c r="AE74" s="2">
        <v>53</v>
      </c>
      <c r="AF74" s="2">
        <v>23</v>
      </c>
      <c r="AG74" s="2">
        <v>60</v>
      </c>
      <c r="AH74" s="2">
        <v>51</v>
      </c>
      <c r="AI74" s="1">
        <v>988</v>
      </c>
      <c r="AJ74" s="2">
        <v>265</v>
      </c>
      <c r="AK74" s="2">
        <v>359</v>
      </c>
      <c r="AL74" s="2">
        <v>51</v>
      </c>
      <c r="AM74" s="2">
        <v>234</v>
      </c>
      <c r="AN74" s="2">
        <v>79</v>
      </c>
      <c r="AO74" s="1">
        <v>1071</v>
      </c>
      <c r="AP74" s="2">
        <v>188</v>
      </c>
      <c r="AQ74" s="2">
        <v>344</v>
      </c>
      <c r="AR74" s="2">
        <v>361</v>
      </c>
      <c r="AS74" s="2">
        <v>131</v>
      </c>
      <c r="AT74" s="2">
        <v>38</v>
      </c>
      <c r="AU74" s="2">
        <v>9</v>
      </c>
      <c r="AV74" s="1">
        <v>1368</v>
      </c>
      <c r="AW74" s="2">
        <v>123</v>
      </c>
      <c r="AX74" s="2">
        <v>159</v>
      </c>
      <c r="AY74" s="2">
        <v>430</v>
      </c>
      <c r="AZ74" s="2">
        <v>20</v>
      </c>
      <c r="BA74" s="2">
        <v>281</v>
      </c>
      <c r="BB74" s="2">
        <v>340</v>
      </c>
      <c r="BC74" s="2">
        <v>15</v>
      </c>
      <c r="BD74" s="1">
        <v>1370</v>
      </c>
      <c r="BE74" s="2">
        <v>249</v>
      </c>
      <c r="BF74" s="2">
        <v>557</v>
      </c>
      <c r="BG74" s="2">
        <v>166</v>
      </c>
      <c r="BH74" s="2">
        <v>206</v>
      </c>
      <c r="BI74" s="2">
        <v>164</v>
      </c>
      <c r="BJ74" s="2">
        <v>28</v>
      </c>
      <c r="BK74" s="1">
        <v>570</v>
      </c>
      <c r="BL74" s="2">
        <v>381</v>
      </c>
      <c r="BM74" s="2">
        <v>88</v>
      </c>
      <c r="BN74" s="2">
        <v>23</v>
      </c>
      <c r="BO74" s="2">
        <v>78</v>
      </c>
      <c r="BP74" s="1">
        <v>1112</v>
      </c>
      <c r="BQ74" s="2">
        <v>295</v>
      </c>
      <c r="BR74" s="2">
        <v>236</v>
      </c>
      <c r="BS74" s="2">
        <v>194</v>
      </c>
      <c r="BT74" s="2">
        <v>320</v>
      </c>
      <c r="BU74" s="2">
        <v>16</v>
      </c>
      <c r="BV74" s="2">
        <v>51</v>
      </c>
      <c r="BW74" s="3">
        <v>11219</v>
      </c>
    </row>
    <row r="75" spans="1:75" s="7" customFormat="1">
      <c r="A75" s="7" t="s">
        <v>104</v>
      </c>
      <c r="B75" s="8">
        <v>10.199999999999999</v>
      </c>
      <c r="C75" s="7">
        <v>0</v>
      </c>
      <c r="D75" s="7">
        <v>0</v>
      </c>
      <c r="E75" s="7">
        <v>25.8</v>
      </c>
      <c r="F75" s="7">
        <v>8.4</v>
      </c>
      <c r="G75" s="7">
        <v>8</v>
      </c>
      <c r="H75" s="7">
        <v>3.4</v>
      </c>
      <c r="I75" s="7">
        <v>10.4</v>
      </c>
      <c r="J75" s="8">
        <v>24.8</v>
      </c>
      <c r="K75" s="7">
        <v>30.4</v>
      </c>
      <c r="L75" s="7">
        <v>29.6</v>
      </c>
      <c r="M75" s="7">
        <v>30.3</v>
      </c>
      <c r="N75" s="7">
        <v>22.3</v>
      </c>
      <c r="O75" s="7">
        <v>13.4</v>
      </c>
      <c r="P75" s="7">
        <v>4</v>
      </c>
      <c r="Q75" s="8">
        <v>24.6</v>
      </c>
      <c r="R75" s="7">
        <v>35.9</v>
      </c>
      <c r="S75" s="7">
        <v>39.4</v>
      </c>
      <c r="T75" s="7">
        <v>26.8</v>
      </c>
      <c r="U75" s="7">
        <v>28.1</v>
      </c>
      <c r="V75" s="7">
        <v>31.7</v>
      </c>
      <c r="W75" s="7">
        <v>6.7</v>
      </c>
      <c r="X75" s="7">
        <v>4.9000000000000004</v>
      </c>
      <c r="Y75" s="7">
        <v>8.1</v>
      </c>
      <c r="Z75" s="7">
        <v>4.0999999999999996</v>
      </c>
      <c r="AA75" s="7">
        <v>7.7</v>
      </c>
      <c r="AB75" s="8">
        <v>16.100000000000001</v>
      </c>
      <c r="AC75" s="7">
        <v>24.6</v>
      </c>
      <c r="AD75" s="7">
        <v>15.3</v>
      </c>
      <c r="AE75" s="7">
        <v>9.4</v>
      </c>
      <c r="AF75" s="7">
        <v>7.3</v>
      </c>
      <c r="AG75" s="7">
        <v>9.6999999999999993</v>
      </c>
      <c r="AH75" s="7">
        <v>6.7</v>
      </c>
      <c r="AI75" s="8">
        <v>13</v>
      </c>
      <c r="AJ75" s="7">
        <v>8.5</v>
      </c>
      <c r="AK75" s="7">
        <v>15.4</v>
      </c>
      <c r="AL75" s="7">
        <v>8.9</v>
      </c>
      <c r="AM75" s="7">
        <v>23.2</v>
      </c>
      <c r="AN75" s="7">
        <v>14.7</v>
      </c>
      <c r="AO75" s="8">
        <v>15.5</v>
      </c>
      <c r="AP75" s="7">
        <v>7.7</v>
      </c>
      <c r="AQ75" s="7">
        <v>21.4</v>
      </c>
      <c r="AR75" s="7">
        <v>31.2</v>
      </c>
      <c r="AS75" s="7">
        <v>15.7</v>
      </c>
      <c r="AT75" s="7">
        <v>5.3</v>
      </c>
      <c r="AU75" s="7">
        <v>5.8</v>
      </c>
      <c r="AV75" s="8">
        <v>27.7</v>
      </c>
      <c r="AW75" s="7">
        <v>25.5</v>
      </c>
      <c r="AX75" s="7">
        <v>32</v>
      </c>
      <c r="AY75" s="7">
        <v>33</v>
      </c>
      <c r="AZ75" s="7">
        <v>5.9</v>
      </c>
      <c r="BA75" s="7">
        <v>25.3</v>
      </c>
      <c r="BB75" s="7">
        <v>33.1</v>
      </c>
      <c r="BC75" s="7">
        <v>8.3000000000000007</v>
      </c>
      <c r="BD75" s="8">
        <v>22.6</v>
      </c>
      <c r="BE75" s="7">
        <v>30.4</v>
      </c>
      <c r="BF75" s="7">
        <v>31.3</v>
      </c>
      <c r="BG75" s="7">
        <v>26.1</v>
      </c>
      <c r="BH75" s="7">
        <v>19.2</v>
      </c>
      <c r="BI75" s="7">
        <v>13.3</v>
      </c>
      <c r="BJ75" s="7">
        <v>5.3</v>
      </c>
      <c r="BK75" s="8">
        <v>18</v>
      </c>
      <c r="BL75" s="7">
        <v>27.9</v>
      </c>
      <c r="BM75" s="7">
        <v>14.2</v>
      </c>
      <c r="BN75" s="7">
        <v>5.3</v>
      </c>
      <c r="BO75" s="7">
        <v>10.6</v>
      </c>
      <c r="BP75" s="8">
        <v>13.2</v>
      </c>
      <c r="BQ75" s="7">
        <v>11.8</v>
      </c>
      <c r="BR75" s="7">
        <v>11</v>
      </c>
      <c r="BS75" s="7">
        <v>23.8</v>
      </c>
      <c r="BT75" s="7">
        <v>21.2</v>
      </c>
      <c r="BU75" s="7">
        <v>4.5999999999999996</v>
      </c>
      <c r="BV75" s="7">
        <v>4.5</v>
      </c>
      <c r="BW75" s="8">
        <v>18.100000000000001</v>
      </c>
    </row>
    <row r="77" spans="1:75" s="2" customFormat="1">
      <c r="A77" s="1" t="s">
        <v>92</v>
      </c>
      <c r="C77" s="2">
        <v>6.72</v>
      </c>
      <c r="D77" s="2">
        <v>5.79</v>
      </c>
      <c r="E77" s="2">
        <v>5.42</v>
      </c>
      <c r="F77" s="2">
        <v>6.83</v>
      </c>
      <c r="G77" s="2">
        <v>6.06</v>
      </c>
      <c r="H77" s="2">
        <v>6.33</v>
      </c>
      <c r="I77" s="2">
        <v>5.38</v>
      </c>
      <c r="K77" s="2">
        <v>4.67</v>
      </c>
      <c r="L77" s="2">
        <v>4.5</v>
      </c>
      <c r="M77" s="2">
        <v>4.72</v>
      </c>
      <c r="N77" s="2">
        <v>4.68</v>
      </c>
      <c r="O77" s="2">
        <v>4.6900000000000004</v>
      </c>
      <c r="P77" s="2">
        <v>6.21</v>
      </c>
      <c r="R77" s="2">
        <v>4.37</v>
      </c>
      <c r="S77" s="2">
        <v>4.1500000000000004</v>
      </c>
      <c r="T77" s="2">
        <v>4.57</v>
      </c>
      <c r="U77" s="2">
        <v>4.51</v>
      </c>
      <c r="V77" s="2">
        <v>4.1900000000000004</v>
      </c>
      <c r="W77" s="2">
        <v>5.25</v>
      </c>
      <c r="X77" s="2">
        <v>5.48</v>
      </c>
      <c r="Y77" s="2">
        <v>5.27</v>
      </c>
      <c r="Z77" s="2">
        <v>4.3899999999999997</v>
      </c>
      <c r="AA77" s="2">
        <v>4.6399999999999997</v>
      </c>
      <c r="AC77" s="2">
        <v>4.96</v>
      </c>
      <c r="AD77" s="2">
        <v>4.84</v>
      </c>
      <c r="AE77" s="2">
        <v>4.82</v>
      </c>
      <c r="AF77" s="2">
        <v>5.49</v>
      </c>
      <c r="AG77" s="2">
        <v>5.47</v>
      </c>
      <c r="AH77" s="2">
        <v>5.22</v>
      </c>
      <c r="AJ77" s="2">
        <v>5.97</v>
      </c>
      <c r="AK77" s="2">
        <v>5.62</v>
      </c>
      <c r="AL77" s="2">
        <v>5.27</v>
      </c>
      <c r="AM77" s="2">
        <v>5.13</v>
      </c>
      <c r="AN77" s="2">
        <v>5.13</v>
      </c>
      <c r="AP77" s="2">
        <v>5.67</v>
      </c>
      <c r="AQ77" s="2">
        <v>5.31</v>
      </c>
      <c r="AR77" s="2">
        <v>4.5599999999999996</v>
      </c>
      <c r="AS77" s="2">
        <v>4.7699999999999996</v>
      </c>
      <c r="AT77" s="2">
        <v>5.6</v>
      </c>
      <c r="AU77" s="5" t="s">
        <v>93</v>
      </c>
      <c r="AW77" s="2">
        <v>4</v>
      </c>
      <c r="AX77" s="2">
        <v>4.59</v>
      </c>
      <c r="AY77" s="2">
        <v>4.2300000000000004</v>
      </c>
      <c r="AZ77" s="2">
        <v>4.3499999999999996</v>
      </c>
      <c r="BA77" s="2">
        <v>3.71</v>
      </c>
      <c r="BB77" s="2">
        <v>4.24</v>
      </c>
      <c r="BC77" s="2">
        <v>4.91</v>
      </c>
      <c r="BE77" s="2">
        <v>5.33</v>
      </c>
      <c r="BF77" s="2">
        <v>4.62</v>
      </c>
      <c r="BG77" s="2">
        <v>4.87</v>
      </c>
      <c r="BH77" s="2">
        <v>4.7</v>
      </c>
      <c r="BI77" s="2">
        <v>5.0999999999999996</v>
      </c>
      <c r="BJ77" s="2">
        <v>5.82</v>
      </c>
      <c r="BL77" s="2">
        <v>4.91</v>
      </c>
      <c r="BM77" s="2">
        <v>4.79</v>
      </c>
      <c r="BN77" s="2">
        <v>4.49</v>
      </c>
      <c r="BO77" s="2">
        <v>4.9800000000000004</v>
      </c>
      <c r="BQ77" s="2">
        <v>5.12</v>
      </c>
      <c r="BR77" s="2">
        <v>5.31</v>
      </c>
      <c r="BS77" s="2">
        <v>5.41</v>
      </c>
      <c r="BT77" s="2">
        <v>4.8499999999999996</v>
      </c>
      <c r="BU77" s="2">
        <v>5.03</v>
      </c>
      <c r="BV77" s="2">
        <v>5.15</v>
      </c>
      <c r="BW77" s="4">
        <v>4.83</v>
      </c>
    </row>
    <row r="78" spans="1:75" s="2" customFormat="1">
      <c r="A78" s="6" t="s">
        <v>94</v>
      </c>
      <c r="C78" s="2">
        <v>6.68</v>
      </c>
      <c r="D78" s="2">
        <v>6.99</v>
      </c>
      <c r="E78" s="2">
        <v>5.65</v>
      </c>
      <c r="F78" s="2">
        <v>6.85</v>
      </c>
      <c r="G78" s="2">
        <v>6.67</v>
      </c>
      <c r="H78" s="2">
        <v>6.98</v>
      </c>
      <c r="I78" s="2">
        <v>5.71</v>
      </c>
      <c r="K78" s="2">
        <v>4.74</v>
      </c>
      <c r="L78" s="2">
        <v>4.55</v>
      </c>
      <c r="M78" s="2">
        <v>5.49</v>
      </c>
      <c r="N78" s="2">
        <v>4.58</v>
      </c>
      <c r="O78" s="2">
        <v>4.55</v>
      </c>
      <c r="P78" s="2">
        <v>6.25</v>
      </c>
      <c r="R78" s="2">
        <v>4.3600000000000003</v>
      </c>
      <c r="S78" s="2">
        <v>4.2</v>
      </c>
      <c r="T78" s="2">
        <v>4.62</v>
      </c>
      <c r="U78" s="2">
        <v>4.53</v>
      </c>
      <c r="V78" s="2">
        <v>4.2699999999999996</v>
      </c>
      <c r="W78" s="2">
        <v>5.38</v>
      </c>
      <c r="X78" s="2">
        <v>5.47</v>
      </c>
      <c r="Y78" s="2">
        <v>5.28</v>
      </c>
      <c r="Z78" s="2">
        <v>4.6500000000000004</v>
      </c>
      <c r="AA78" s="2">
        <v>4.76</v>
      </c>
      <c r="AC78" s="2">
        <v>5.21</v>
      </c>
      <c r="AD78" s="2">
        <v>5.03</v>
      </c>
      <c r="AE78" s="2">
        <v>4.6900000000000004</v>
      </c>
      <c r="AF78" s="2">
        <v>4.74</v>
      </c>
      <c r="AG78" s="2">
        <v>5.32</v>
      </c>
      <c r="AH78" s="2">
        <v>5.1100000000000003</v>
      </c>
      <c r="AJ78" s="2">
        <v>6.17</v>
      </c>
      <c r="AK78" s="2">
        <v>5.68</v>
      </c>
      <c r="AL78" s="2">
        <v>5.47</v>
      </c>
      <c r="AM78" s="2">
        <v>5.13</v>
      </c>
      <c r="AN78" s="2">
        <v>5.3</v>
      </c>
      <c r="AP78" s="2">
        <v>5.67</v>
      </c>
      <c r="AQ78" s="2">
        <v>6.2</v>
      </c>
      <c r="AR78" s="2">
        <v>4.6900000000000004</v>
      </c>
      <c r="AS78" s="2">
        <v>4.99</v>
      </c>
      <c r="AT78" s="2">
        <v>5.25</v>
      </c>
      <c r="AU78" s="5" t="s">
        <v>93</v>
      </c>
      <c r="AW78" s="2">
        <v>4.05</v>
      </c>
      <c r="AX78" s="2">
        <v>4.57</v>
      </c>
      <c r="AY78" s="2">
        <v>4.13</v>
      </c>
      <c r="AZ78" s="2">
        <v>4.4000000000000004</v>
      </c>
      <c r="BA78" s="2">
        <v>3.68</v>
      </c>
      <c r="BB78" s="2">
        <v>4.28</v>
      </c>
      <c r="BC78" s="2">
        <v>5.19</v>
      </c>
      <c r="BE78" s="2">
        <v>5.33</v>
      </c>
      <c r="BF78" s="2">
        <v>4.72</v>
      </c>
      <c r="BG78" s="2">
        <v>4.67</v>
      </c>
      <c r="BH78" s="2">
        <v>4.8</v>
      </c>
      <c r="BI78" s="2">
        <v>5.24</v>
      </c>
      <c r="BJ78" s="2">
        <v>5.63</v>
      </c>
      <c r="BL78" s="2">
        <v>5.16</v>
      </c>
      <c r="BM78" s="2">
        <v>4.8</v>
      </c>
      <c r="BN78" s="2">
        <v>4.4800000000000004</v>
      </c>
      <c r="BO78" s="2">
        <v>4.99</v>
      </c>
      <c r="BQ78" s="2">
        <v>5.55</v>
      </c>
      <c r="BR78" s="2">
        <v>5.41</v>
      </c>
      <c r="BS78" s="2">
        <v>4.97</v>
      </c>
      <c r="BT78" s="2">
        <v>4.87</v>
      </c>
      <c r="BU78" s="2">
        <v>5.27</v>
      </c>
      <c r="BV78" s="2">
        <v>5.04</v>
      </c>
      <c r="BW78" s="4">
        <v>4.97</v>
      </c>
    </row>
    <row r="79" spans="1:75">
      <c r="A79" s="6" t="s">
        <v>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</dc:creator>
  <cp:lastModifiedBy>Friederike</cp:lastModifiedBy>
  <dcterms:created xsi:type="dcterms:W3CDTF">2014-06-01T10:02:30Z</dcterms:created>
  <dcterms:modified xsi:type="dcterms:W3CDTF">2014-06-23T13:37:48Z</dcterms:modified>
</cp:coreProperties>
</file>