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 do Marcelo\Trabalhos\Previsão de Demanda\"/>
    </mc:Choice>
  </mc:AlternateContent>
  <xr:revisionPtr revIDLastSave="0" documentId="8_{2CADFDB9-09C1-4033-A6DC-80506DA31775}" xr6:coauthVersionLast="47" xr6:coauthVersionMax="47" xr10:uidLastSave="{00000000-0000-0000-0000-000000000000}"/>
  <bookViews>
    <workbookView xWindow="2500" yWindow="2500" windowWidth="13640" windowHeight="7080" xr2:uid="{E1A31925-EFBC-427E-B717-228B541F89CA}"/>
  </bookViews>
  <sheets>
    <sheet name="1990 a 2010" sheetId="2" r:id="rId1"/>
    <sheet name="2011 a 2020" sheetId="3" r:id="rId2"/>
  </sheets>
  <externalReferences>
    <externalReference r:id="rId3"/>
  </externalReferences>
  <definedNames>
    <definedName name="_Key1" localSheetId="0" hidden="1">#REF!</definedName>
    <definedName name="_Key1" localSheetId="1" hidden="1">#REF!</definedName>
    <definedName name="_Key1" hidden="1">#REF!</definedName>
    <definedName name="_Order1" hidden="1">0</definedName>
    <definedName name="_Sort" localSheetId="0" hidden="1">#REF!</definedName>
    <definedName name="_Sort" localSheetId="1" hidden="1">#REF!</definedName>
    <definedName name="_Sort" hidden="1">#REF!</definedName>
    <definedName name="file0003">[1]dados!#REF!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" i="2" l="1"/>
  <c r="G43" i="2"/>
  <c r="F43" i="2"/>
  <c r="E43" i="2"/>
  <c r="D43" i="2"/>
  <c r="C43" i="2"/>
  <c r="B43" i="2"/>
  <c r="H37" i="2"/>
  <c r="G37" i="2"/>
  <c r="F37" i="2"/>
  <c r="E37" i="2"/>
  <c r="D37" i="2"/>
  <c r="C37" i="2"/>
  <c r="B37" i="2"/>
  <c r="H30" i="2"/>
  <c r="H45" i="2" s="1"/>
  <c r="H47" i="2" s="1"/>
  <c r="G30" i="2"/>
  <c r="G45" i="2" s="1"/>
  <c r="G47" i="2" s="1"/>
  <c r="F30" i="2"/>
  <c r="F45" i="2" s="1"/>
  <c r="F47" i="2" s="1"/>
  <c r="E30" i="2"/>
  <c r="D30" i="2"/>
  <c r="C30" i="2"/>
  <c r="C45" i="2" s="1"/>
  <c r="C47" i="2" s="1"/>
  <c r="B30" i="2"/>
  <c r="H24" i="2"/>
  <c r="G24" i="2"/>
  <c r="F24" i="2"/>
  <c r="E24" i="2"/>
  <c r="D24" i="2"/>
  <c r="C24" i="2"/>
  <c r="B24" i="2"/>
  <c r="H12" i="2"/>
  <c r="G12" i="2"/>
  <c r="F12" i="2"/>
  <c r="E12" i="2"/>
  <c r="D12" i="2"/>
  <c r="C12" i="2"/>
  <c r="B12" i="2"/>
  <c r="K43" i="2"/>
  <c r="J43" i="2"/>
  <c r="I43" i="2"/>
  <c r="K37" i="2"/>
  <c r="J37" i="2"/>
  <c r="I37" i="2"/>
  <c r="K30" i="2"/>
  <c r="J30" i="2"/>
  <c r="I30" i="2"/>
  <c r="K24" i="2"/>
  <c r="J24" i="2"/>
  <c r="I24" i="2"/>
  <c r="K12" i="2"/>
  <c r="J12" i="2"/>
  <c r="I12" i="2"/>
  <c r="K44" i="3"/>
  <c r="J44" i="3"/>
  <c r="I44" i="3"/>
  <c r="H44" i="3"/>
  <c r="G44" i="3"/>
  <c r="F44" i="3"/>
  <c r="E44" i="3"/>
  <c r="D44" i="3"/>
  <c r="C44" i="3"/>
  <c r="B44" i="3"/>
  <c r="K38" i="3"/>
  <c r="J38" i="3"/>
  <c r="I38" i="3"/>
  <c r="H38" i="3"/>
  <c r="G38" i="3"/>
  <c r="F38" i="3"/>
  <c r="E38" i="3"/>
  <c r="D38" i="3"/>
  <c r="C38" i="3"/>
  <c r="B38" i="3"/>
  <c r="K31" i="3"/>
  <c r="J31" i="3"/>
  <c r="I31" i="3"/>
  <c r="H31" i="3"/>
  <c r="G31" i="3"/>
  <c r="F31" i="3"/>
  <c r="E31" i="3"/>
  <c r="D31" i="3"/>
  <c r="C31" i="3"/>
  <c r="C46" i="3" s="1"/>
  <c r="C48" i="3" s="1"/>
  <c r="B31" i="3"/>
  <c r="K25" i="3"/>
  <c r="J25" i="3"/>
  <c r="I25" i="3"/>
  <c r="H25" i="3"/>
  <c r="G25" i="3"/>
  <c r="F25" i="3"/>
  <c r="E25" i="3"/>
  <c r="D25" i="3"/>
  <c r="C25" i="3"/>
  <c r="B25" i="3"/>
  <c r="K13" i="3"/>
  <c r="J13" i="3"/>
  <c r="I13" i="3"/>
  <c r="H13" i="3"/>
  <c r="G13" i="3"/>
  <c r="F13" i="3"/>
  <c r="E13" i="3"/>
  <c r="D13" i="3"/>
  <c r="C13" i="3"/>
  <c r="B13" i="3"/>
  <c r="U43" i="2"/>
  <c r="S43" i="2"/>
  <c r="R43" i="2"/>
  <c r="Q43" i="2"/>
  <c r="P43" i="2"/>
  <c r="O43" i="2"/>
  <c r="N43" i="2"/>
  <c r="L43" i="2"/>
  <c r="T41" i="2"/>
  <c r="M41" i="2"/>
  <c r="T40" i="2"/>
  <c r="T39" i="2"/>
  <c r="M39" i="2"/>
  <c r="S37" i="2"/>
  <c r="Q37" i="2"/>
  <c r="P37" i="2"/>
  <c r="O37" i="2"/>
  <c r="N37" i="2"/>
  <c r="L37" i="2"/>
  <c r="U36" i="2"/>
  <c r="U37" i="2" s="1"/>
  <c r="R36" i="2"/>
  <c r="R37" i="2" s="1"/>
  <c r="T35" i="2"/>
  <c r="M35" i="2"/>
  <c r="M37" i="2" s="1"/>
  <c r="T34" i="2"/>
  <c r="T32" i="2"/>
  <c r="U30" i="2"/>
  <c r="S30" i="2"/>
  <c r="R30" i="2"/>
  <c r="Q30" i="2"/>
  <c r="P30" i="2"/>
  <c r="O30" i="2"/>
  <c r="L30" i="2"/>
  <c r="T28" i="2"/>
  <c r="T30" i="2" s="1"/>
  <c r="N26" i="2"/>
  <c r="N30" i="2" s="1"/>
  <c r="M26" i="2"/>
  <c r="M30" i="2" s="1"/>
  <c r="U24" i="2"/>
  <c r="S24" i="2"/>
  <c r="R24" i="2"/>
  <c r="Q24" i="2"/>
  <c r="P24" i="2"/>
  <c r="O24" i="2"/>
  <c r="N24" i="2"/>
  <c r="M24" i="2"/>
  <c r="L24" i="2"/>
  <c r="T22" i="2"/>
  <c r="T19" i="2"/>
  <c r="T18" i="2"/>
  <c r="U12" i="2"/>
  <c r="S12" i="2"/>
  <c r="R12" i="2"/>
  <c r="Q12" i="2"/>
  <c r="P12" i="2"/>
  <c r="O12" i="2"/>
  <c r="N12" i="2"/>
  <c r="L12" i="2"/>
  <c r="T8" i="2"/>
  <c r="T7" i="2"/>
  <c r="M7" i="2"/>
  <c r="M12" i="2" s="1"/>
  <c r="D45" i="2" l="1"/>
  <c r="D47" i="2" s="1"/>
  <c r="E45" i="2"/>
  <c r="E47" i="2" s="1"/>
  <c r="B45" i="2"/>
  <c r="B47" i="2" s="1"/>
  <c r="I45" i="2"/>
  <c r="I47" i="2" s="1"/>
  <c r="K45" i="2"/>
  <c r="K47" i="2" s="1"/>
  <c r="E46" i="3"/>
  <c r="E48" i="3" s="1"/>
  <c r="D46" i="3"/>
  <c r="D48" i="3" s="1"/>
  <c r="H46" i="3"/>
  <c r="H48" i="3" s="1"/>
  <c r="F46" i="3"/>
  <c r="F48" i="3" s="1"/>
  <c r="G46" i="3"/>
  <c r="G48" i="3" s="1"/>
  <c r="I46" i="3"/>
  <c r="I48" i="3" s="1"/>
  <c r="K46" i="3"/>
  <c r="K48" i="3" s="1"/>
  <c r="B46" i="3"/>
  <c r="B48" i="3" s="1"/>
  <c r="J46" i="3"/>
  <c r="J48" i="3" s="1"/>
  <c r="J45" i="2"/>
  <c r="J47" i="2" s="1"/>
  <c r="T12" i="2"/>
  <c r="T43" i="2"/>
  <c r="P38" i="3"/>
  <c r="N44" i="3"/>
  <c r="N25" i="3"/>
  <c r="N13" i="3"/>
  <c r="N31" i="3"/>
  <c r="N38" i="3"/>
  <c r="P44" i="3"/>
  <c r="P31" i="3"/>
  <c r="R45" i="2"/>
  <c r="R47" i="2" s="1"/>
  <c r="O45" i="2"/>
  <c r="O47" i="2" s="1"/>
  <c r="N45" i="2"/>
  <c r="N47" i="2" s="1"/>
  <c r="M43" i="2"/>
  <c r="M45" i="2" s="1"/>
  <c r="M47" i="2" s="1"/>
  <c r="U45" i="2"/>
  <c r="U47" i="2" s="1"/>
  <c r="L45" i="2"/>
  <c r="W30" i="2" s="1"/>
  <c r="T37" i="2"/>
  <c r="T24" i="2"/>
  <c r="S45" i="2"/>
  <c r="S47" i="2" s="1"/>
  <c r="P45" i="2"/>
  <c r="P47" i="2" s="1"/>
  <c r="Q45" i="2"/>
  <c r="P13" i="3" l="1"/>
  <c r="L44" i="3"/>
  <c r="P25" i="3"/>
  <c r="L38" i="3"/>
  <c r="L25" i="3"/>
  <c r="L31" i="3"/>
  <c r="L13" i="3"/>
  <c r="T45" i="2"/>
  <c r="T47" i="2" s="1"/>
  <c r="W43" i="2"/>
  <c r="L47" i="2"/>
  <c r="W37" i="2"/>
  <c r="W12" i="2"/>
  <c r="W24" i="2"/>
  <c r="Q47" i="2"/>
</calcChain>
</file>

<file path=xl/sharedStrings.xml><?xml version="1.0" encoding="utf-8"?>
<sst xmlns="http://schemas.openxmlformats.org/spreadsheetml/2006/main" count="88" uniqueCount="39">
  <si>
    <t>Acre</t>
  </si>
  <si>
    <t>Rondônia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</si>
  <si>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</si>
  <si>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</si>
  <si>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</si>
  <si>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</si>
  <si>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</si>
  <si>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</si>
  <si>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</si>
  <si>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</si>
  <si>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</si>
  <si>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Pernambuco</t>
  </si>
  <si>
    <t>Alagoas</t>
  </si>
  <si>
    <t>Sergipe</t>
  </si>
  <si>
    <t>Bahia</t>
  </si>
  <si>
    <t>Mato Grosso</t>
  </si>
  <si>
    <t>Mato Grosso do Sul</t>
  </si>
  <si>
    <t>Goiás</t>
  </si>
  <si>
    <t>Distrito Federal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</si>
  <si>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</si>
  <si>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</si>
  <si>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</si>
  <si>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</si>
  <si>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</si>
  <si>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</si>
  <si>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</si>
  <si>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CONSUMO APARENTE ANUAL DE CIMENTO PORTLAND, SEGUNDO ESTADOS E REGIÕES (em mil ton.)</t>
  </si>
  <si>
    <r>
      <t xml:space="preserve">ESTADOS/REGIOES
</t>
    </r>
    <r>
      <rPr>
        <i/>
        <sz val="10"/>
        <rFont val="Arial"/>
        <family val="2"/>
      </rPr>
      <t>State/Region</t>
    </r>
  </si>
  <si>
    <r>
      <t>REGIÃO NORTE/</t>
    </r>
    <r>
      <rPr>
        <i/>
        <sz val="9"/>
        <rFont val="Arial"/>
        <family val="2"/>
      </rPr>
      <t>North</t>
    </r>
  </si>
  <si>
    <t>ParaÍba</t>
  </si>
  <si>
    <r>
      <t>Ajustes*/</t>
    </r>
    <r>
      <rPr>
        <i/>
        <sz val="9"/>
        <rFont val="Arial"/>
        <family val="2"/>
      </rPr>
      <t>Adjustments*</t>
    </r>
  </si>
  <si>
    <r>
      <t>REGIÃO NORDESTE/</t>
    </r>
    <r>
      <rPr>
        <i/>
        <sz val="9"/>
        <rFont val="Arial"/>
        <family val="2"/>
      </rPr>
      <t>Northeast</t>
    </r>
  </si>
  <si>
    <r>
      <t>REGIÃO CENTRO-OESTE/</t>
    </r>
    <r>
      <rPr>
        <i/>
        <sz val="9"/>
        <rFont val="Arial"/>
        <family val="2"/>
      </rPr>
      <t>Middlewest</t>
    </r>
  </si>
  <si>
    <r>
      <t>REGIÃO SUDESTE/</t>
    </r>
    <r>
      <rPr>
        <i/>
        <sz val="9"/>
        <rFont val="Arial"/>
        <family val="2"/>
      </rPr>
      <t>Southeast</t>
    </r>
  </si>
  <si>
    <r>
      <t>REGIÃO SUL/</t>
    </r>
    <r>
      <rPr>
        <i/>
        <sz val="9"/>
        <rFont val="Arial"/>
        <family val="2"/>
      </rPr>
      <t>South</t>
    </r>
  </si>
  <si>
    <t>Sub-total Brasil</t>
  </si>
  <si>
    <r>
      <t>Cimento Branco/</t>
    </r>
    <r>
      <rPr>
        <i/>
        <sz val="9"/>
        <rFont val="Arial"/>
        <family val="2"/>
      </rPr>
      <t>White Cement</t>
    </r>
  </si>
  <si>
    <t>Total Brasil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</si>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</sst>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17" x14ac:knownFonts="1">
    <font>
      <sz val="10"/>
      <name val="Arial"/>
    </font>
    <font>
      <sz val="10"/>
      <name val="Courier"/>
    </font>
    <font>
      <b/>
      <sz val="14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0"/>
      <color indexed="9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9"/>
      <name val="Arial"/>
      <family val="2"/>
    </font>
    <font>
      <b/>
      <sz val="9"/>
      <color indexed="9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9" fontId="4" fillId="0" borderId="0" applyFont="0" applyFill="0" applyBorder="0" applyAlignment="0" applyProtection="0"/>
  </cellStyleXfs>
  <cellXfs count="48">
    <xf numFmtId="0" fontId="0" fillId="0" borderId="0" xfId="0"/>
    <xf numFmtId="1" fontId="3" fillId="0" borderId="1" xfId="1" applyNumberFormat="1" applyFont="1" applyBorder="1" applyAlignment="1">
      <alignment horizontal="right" vertical="center"/>
    </xf>
    <xf numFmtId="1" fontId="3" fillId="0" borderId="0" xfId="1" applyNumberFormat="1" applyFont="1" applyAlignment="1">
      <alignment horizontal="right"/>
    </xf>
    <xf numFmtId="3" fontId="6" fillId="0" borderId="0" xfId="1" applyNumberFormat="1" applyFont="1"/>
    <xf numFmtId="3" fontId="7" fillId="2" borderId="0" xfId="1" applyNumberFormat="1" applyFont="1" applyFill="1"/>
    <xf numFmtId="3" fontId="7" fillId="0" borderId="0" xfId="1" applyNumberFormat="1" applyFont="1"/>
    <xf numFmtId="3" fontId="6" fillId="0" borderId="0" xfId="1" applyNumberFormat="1" applyFont="1" applyAlignment="1">
      <alignment horizontal="right"/>
    </xf>
    <xf numFmtId="3" fontId="7" fillId="2" borderId="1" xfId="1" applyNumberFormat="1" applyFont="1" applyFill="1" applyBorder="1"/>
    <xf numFmtId="0" fontId="2" fillId="0" borderId="0" xfId="2" applyFont="1" applyAlignment="1">
      <alignment horizontal="left"/>
    </xf>
    <xf numFmtId="3" fontId="3" fillId="0" borderId="0" xfId="2" applyNumberFormat="1" applyFont="1" applyAlignment="1">
      <alignment horizontal="centerContinuous"/>
    </xf>
    <xf numFmtId="0" fontId="9" fillId="0" borderId="0" xfId="0" applyFont="1"/>
    <xf numFmtId="0" fontId="5" fillId="0" borderId="0" xfId="2" applyFont="1" applyAlignment="1">
      <alignment horizontal="left"/>
    </xf>
    <xf numFmtId="0" fontId="3" fillId="0" borderId="1" xfId="2" applyFont="1" applyBorder="1" applyAlignment="1">
      <alignment vertical="center" wrapText="1"/>
    </xf>
    <xf numFmtId="1" fontId="3" fillId="0" borderId="1" xfId="2" applyNumberFormat="1" applyFont="1" applyBorder="1" applyAlignment="1">
      <alignment horizontal="right" vertical="center"/>
    </xf>
    <xf numFmtId="0" fontId="3" fillId="0" borderId="0" xfId="2" applyFont="1"/>
    <xf numFmtId="1" fontId="3" fillId="0" borderId="0" xfId="2" applyNumberFormat="1" applyFont="1" applyAlignment="1">
      <alignment horizontal="right"/>
    </xf>
    <xf numFmtId="0" fontId="6" fillId="0" borderId="0" xfId="2" applyFont="1"/>
    <xf numFmtId="3" fontId="6" fillId="0" borderId="0" xfId="2" applyNumberFormat="1" applyFont="1"/>
    <xf numFmtId="3" fontId="6" fillId="0" borderId="0" xfId="0" applyNumberFormat="1" applyFont="1"/>
    <xf numFmtId="0" fontId="11" fillId="0" borderId="0" xfId="0" applyFont="1"/>
    <xf numFmtId="0" fontId="7" fillId="2" borderId="0" xfId="2" applyFont="1" applyFill="1"/>
    <xf numFmtId="3" fontId="7" fillId="2" borderId="0" xfId="2" applyNumberFormat="1" applyFont="1" applyFill="1"/>
    <xf numFmtId="10" fontId="13" fillId="0" borderId="0" xfId="3" applyNumberFormat="1" applyFont="1" applyFill="1"/>
    <xf numFmtId="10" fontId="9" fillId="0" borderId="0" xfId="0" applyNumberFormat="1" applyFont="1"/>
    <xf numFmtId="0" fontId="7" fillId="0" borderId="0" xfId="2" applyFont="1"/>
    <xf numFmtId="3" fontId="7" fillId="0" borderId="0" xfId="2" applyNumberFormat="1" applyFont="1"/>
    <xf numFmtId="164" fontId="6" fillId="0" borderId="0" xfId="2" applyNumberFormat="1" applyFont="1" applyAlignment="1">
      <alignment horizontal="right"/>
    </xf>
    <xf numFmtId="10" fontId="9" fillId="0" borderId="0" xfId="2" applyNumberFormat="1" applyFont="1"/>
    <xf numFmtId="3" fontId="9" fillId="0" borderId="0" xfId="2" applyNumberFormat="1" applyFont="1"/>
    <xf numFmtId="3" fontId="3" fillId="0" borderId="0" xfId="2" applyNumberFormat="1" applyFont="1"/>
    <xf numFmtId="0" fontId="7" fillId="2" borderId="1" xfId="2" applyFont="1" applyFill="1" applyBorder="1"/>
    <xf numFmtId="3" fontId="7" fillId="2" borderId="1" xfId="2" applyNumberFormat="1" applyFont="1" applyFill="1" applyBorder="1"/>
    <xf numFmtId="3" fontId="3" fillId="0" borderId="0" xfId="0" applyNumberFormat="1" applyFont="1"/>
    <xf numFmtId="0" fontId="3" fillId="0" borderId="0" xfId="0" applyFont="1"/>
    <xf numFmtId="0" fontId="14" fillId="0" borderId="0" xfId="0" applyFont="1"/>
    <xf numFmtId="1" fontId="14" fillId="0" borderId="0" xfId="2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/>
    </xf>
    <xf numFmtId="10" fontId="15" fillId="0" borderId="0" xfId="3" applyNumberFormat="1" applyFont="1" applyFill="1"/>
    <xf numFmtId="10" fontId="14" fillId="0" borderId="0" xfId="3" applyNumberFormat="1" applyFont="1"/>
    <xf numFmtId="10" fontId="14" fillId="0" borderId="0" xfId="0" applyNumberFormat="1" applyFont="1"/>
    <xf numFmtId="10" fontId="14" fillId="0" borderId="0" xfId="2" applyNumberFormat="1" applyFont="1"/>
    <xf numFmtId="3" fontId="14" fillId="0" borderId="0" xfId="2" applyNumberFormat="1" applyFont="1"/>
    <xf numFmtId="3" fontId="14" fillId="0" borderId="0" xfId="0" applyNumberFormat="1" applyFont="1"/>
    <xf numFmtId="41" fontId="7" fillId="2" borderId="0" xfId="2" applyNumberFormat="1" applyFont="1" applyFill="1"/>
    <xf numFmtId="3" fontId="16" fillId="2" borderId="0" xfId="1" applyNumberFormat="1" applyFont="1" applyFill="1"/>
    <xf numFmtId="164" fontId="6" fillId="0" borderId="0" xfId="1" applyNumberFormat="1" applyFont="1" applyAlignment="1">
      <alignment horizontal="right"/>
    </xf>
    <xf numFmtId="164" fontId="7" fillId="2" borderId="0" xfId="1" applyNumberFormat="1" applyFont="1" applyFill="1"/>
    <xf numFmtId="1" fontId="3" fillId="0" borderId="1" xfId="1" applyNumberFormat="1" applyFont="1" applyBorder="1" applyAlignment="1">
      <alignment horizontal="center" vertical="center"/>
    </xf>
  </cellXfs>
  <cellStyles count="4">
    <cellStyle name="Normal" xfId="0" builtinId="0"/>
    <cellStyle name="Normal_PRODUÇÃO MENSAL DE CIMENTO 80-00" xfId="1" xr:uid="{13873227-97FA-4367-A2A0-87F6CDCA021E}"/>
    <cellStyle name="Normal_PRODUÇÃO MENSAL DE CIMENTO 80-00 2" xfId="2" xr:uid="{7E330E50-4CCB-42BC-8CEE-9EDAB25A23F8}"/>
    <cellStyle name="Porcentagem 2" xfId="3" xr:uid="{5271A2D9-C1AB-459E-B526-489BF8CD5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dicato\dte\CARLOS\grafico%201%20janeiro%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deflac"/>
      <sheetName val="dólar"/>
      <sheetName val="dados estados"/>
      <sheetName val="sudeste"/>
      <sheetName val="SP"/>
      <sheetName val="RJ"/>
      <sheetName val="MG"/>
      <sheetName val="ES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DCED-5660-4DDF-9DF9-10E24C8D2041}">
  <sheetPr>
    <pageSetUpPr fitToPage="1"/>
  </sheetPr>
  <dimension ref="A1:Z47"/>
  <sheetViews>
    <sheetView showGridLines="0" tabSelected="1" zoomScale="75" workbookViewId="0">
      <selection activeCell="Y18" sqref="Y18"/>
    </sheetView>
  </sheetViews>
  <sheetFormatPr defaultRowHeight="12.5" x14ac:dyDescent="0.25"/>
  <cols>
    <col min="1" max="1" width="43" customWidth="1"/>
    <col min="2" max="8" width="6.81640625" customWidth="1"/>
    <col min="9" max="9" width="6.81640625" bestFit="1" customWidth="1"/>
    <col min="10" max="10" width="7.08984375" bestFit="1" customWidth="1"/>
    <col min="11" max="11" width="6.81640625" bestFit="1" customWidth="1"/>
    <col min="12" max="18" width="8.08984375" bestFit="1" customWidth="1"/>
    <col min="19" max="19" width="8.08984375" customWidth="1"/>
    <col min="20" max="21" width="8" customWidth="1"/>
    <col min="23" max="23" width="10.54296875" bestFit="1" customWidth="1"/>
    <col min="264" max="264" width="43" customWidth="1"/>
    <col min="265" max="271" width="8.08984375" bestFit="1" customWidth="1"/>
    <col min="272" max="272" width="8.08984375" customWidth="1"/>
    <col min="273" max="274" width="8" customWidth="1"/>
    <col min="275" max="275" width="10.36328125" bestFit="1" customWidth="1"/>
    <col min="277" max="277" width="9.36328125" bestFit="1" customWidth="1"/>
    <col min="279" max="279" width="10.54296875" bestFit="1" customWidth="1"/>
    <col min="520" max="520" width="43" customWidth="1"/>
    <col min="521" max="527" width="8.08984375" bestFit="1" customWidth="1"/>
    <col min="528" max="528" width="8.08984375" customWidth="1"/>
    <col min="529" max="530" width="8" customWidth="1"/>
    <col min="531" max="531" width="10.36328125" bestFit="1" customWidth="1"/>
    <col min="533" max="533" width="9.36328125" bestFit="1" customWidth="1"/>
    <col min="535" max="535" width="10.54296875" bestFit="1" customWidth="1"/>
    <col min="776" max="776" width="43" customWidth="1"/>
    <col min="777" max="783" width="8.08984375" bestFit="1" customWidth="1"/>
    <col min="784" max="784" width="8.08984375" customWidth="1"/>
    <col min="785" max="786" width="8" customWidth="1"/>
    <col min="787" max="787" width="10.36328125" bestFit="1" customWidth="1"/>
    <col min="789" max="789" width="9.36328125" bestFit="1" customWidth="1"/>
    <col min="791" max="791" width="10.54296875" bestFit="1" customWidth="1"/>
    <col min="1032" max="1032" width="43" customWidth="1"/>
    <col min="1033" max="1039" width="8.08984375" bestFit="1" customWidth="1"/>
    <col min="1040" max="1040" width="8.08984375" customWidth="1"/>
    <col min="1041" max="1042" width="8" customWidth="1"/>
    <col min="1043" max="1043" width="10.36328125" bestFit="1" customWidth="1"/>
    <col min="1045" max="1045" width="9.36328125" bestFit="1" customWidth="1"/>
    <col min="1047" max="1047" width="10.54296875" bestFit="1" customWidth="1"/>
    <col min="1288" max="1288" width="43" customWidth="1"/>
    <col min="1289" max="1295" width="8.08984375" bestFit="1" customWidth="1"/>
    <col min="1296" max="1296" width="8.08984375" customWidth="1"/>
    <col min="1297" max="1298" width="8" customWidth="1"/>
    <col min="1299" max="1299" width="10.36328125" bestFit="1" customWidth="1"/>
    <col min="1301" max="1301" width="9.36328125" bestFit="1" customWidth="1"/>
    <col min="1303" max="1303" width="10.54296875" bestFit="1" customWidth="1"/>
    <col min="1544" max="1544" width="43" customWidth="1"/>
    <col min="1545" max="1551" width="8.08984375" bestFit="1" customWidth="1"/>
    <col min="1552" max="1552" width="8.08984375" customWidth="1"/>
    <col min="1553" max="1554" width="8" customWidth="1"/>
    <col min="1555" max="1555" width="10.36328125" bestFit="1" customWidth="1"/>
    <col min="1557" max="1557" width="9.36328125" bestFit="1" customWidth="1"/>
    <col min="1559" max="1559" width="10.54296875" bestFit="1" customWidth="1"/>
    <col min="1800" max="1800" width="43" customWidth="1"/>
    <col min="1801" max="1807" width="8.08984375" bestFit="1" customWidth="1"/>
    <col min="1808" max="1808" width="8.08984375" customWidth="1"/>
    <col min="1809" max="1810" width="8" customWidth="1"/>
    <col min="1811" max="1811" width="10.36328125" bestFit="1" customWidth="1"/>
    <col min="1813" max="1813" width="9.36328125" bestFit="1" customWidth="1"/>
    <col min="1815" max="1815" width="10.54296875" bestFit="1" customWidth="1"/>
    <col min="2056" max="2056" width="43" customWidth="1"/>
    <col min="2057" max="2063" width="8.08984375" bestFit="1" customWidth="1"/>
    <col min="2064" max="2064" width="8.08984375" customWidth="1"/>
    <col min="2065" max="2066" width="8" customWidth="1"/>
    <col min="2067" max="2067" width="10.36328125" bestFit="1" customWidth="1"/>
    <col min="2069" max="2069" width="9.36328125" bestFit="1" customWidth="1"/>
    <col min="2071" max="2071" width="10.54296875" bestFit="1" customWidth="1"/>
    <col min="2312" max="2312" width="43" customWidth="1"/>
    <col min="2313" max="2319" width="8.08984375" bestFit="1" customWidth="1"/>
    <col min="2320" max="2320" width="8.08984375" customWidth="1"/>
    <col min="2321" max="2322" width="8" customWidth="1"/>
    <col min="2323" max="2323" width="10.36328125" bestFit="1" customWidth="1"/>
    <col min="2325" max="2325" width="9.36328125" bestFit="1" customWidth="1"/>
    <col min="2327" max="2327" width="10.54296875" bestFit="1" customWidth="1"/>
    <col min="2568" max="2568" width="43" customWidth="1"/>
    <col min="2569" max="2575" width="8.08984375" bestFit="1" customWidth="1"/>
    <col min="2576" max="2576" width="8.08984375" customWidth="1"/>
    <col min="2577" max="2578" width="8" customWidth="1"/>
    <col min="2579" max="2579" width="10.36328125" bestFit="1" customWidth="1"/>
    <col min="2581" max="2581" width="9.36328125" bestFit="1" customWidth="1"/>
    <col min="2583" max="2583" width="10.54296875" bestFit="1" customWidth="1"/>
    <col min="2824" max="2824" width="43" customWidth="1"/>
    <col min="2825" max="2831" width="8.08984375" bestFit="1" customWidth="1"/>
    <col min="2832" max="2832" width="8.08984375" customWidth="1"/>
    <col min="2833" max="2834" width="8" customWidth="1"/>
    <col min="2835" max="2835" width="10.36328125" bestFit="1" customWidth="1"/>
    <col min="2837" max="2837" width="9.36328125" bestFit="1" customWidth="1"/>
    <col min="2839" max="2839" width="10.54296875" bestFit="1" customWidth="1"/>
    <col min="3080" max="3080" width="43" customWidth="1"/>
    <col min="3081" max="3087" width="8.08984375" bestFit="1" customWidth="1"/>
    <col min="3088" max="3088" width="8.08984375" customWidth="1"/>
    <col min="3089" max="3090" width="8" customWidth="1"/>
    <col min="3091" max="3091" width="10.36328125" bestFit="1" customWidth="1"/>
    <col min="3093" max="3093" width="9.36328125" bestFit="1" customWidth="1"/>
    <col min="3095" max="3095" width="10.54296875" bestFit="1" customWidth="1"/>
    <col min="3336" max="3336" width="43" customWidth="1"/>
    <col min="3337" max="3343" width="8.08984375" bestFit="1" customWidth="1"/>
    <col min="3344" max="3344" width="8.08984375" customWidth="1"/>
    <col min="3345" max="3346" width="8" customWidth="1"/>
    <col min="3347" max="3347" width="10.36328125" bestFit="1" customWidth="1"/>
    <col min="3349" max="3349" width="9.36328125" bestFit="1" customWidth="1"/>
    <col min="3351" max="3351" width="10.54296875" bestFit="1" customWidth="1"/>
    <col min="3592" max="3592" width="43" customWidth="1"/>
    <col min="3593" max="3599" width="8.08984375" bestFit="1" customWidth="1"/>
    <col min="3600" max="3600" width="8.08984375" customWidth="1"/>
    <col min="3601" max="3602" width="8" customWidth="1"/>
    <col min="3603" max="3603" width="10.36328125" bestFit="1" customWidth="1"/>
    <col min="3605" max="3605" width="9.36328125" bestFit="1" customWidth="1"/>
    <col min="3607" max="3607" width="10.54296875" bestFit="1" customWidth="1"/>
    <col min="3848" max="3848" width="43" customWidth="1"/>
    <col min="3849" max="3855" width="8.08984375" bestFit="1" customWidth="1"/>
    <col min="3856" max="3856" width="8.08984375" customWidth="1"/>
    <col min="3857" max="3858" width="8" customWidth="1"/>
    <col min="3859" max="3859" width="10.36328125" bestFit="1" customWidth="1"/>
    <col min="3861" max="3861" width="9.36328125" bestFit="1" customWidth="1"/>
    <col min="3863" max="3863" width="10.54296875" bestFit="1" customWidth="1"/>
    <col min="4104" max="4104" width="43" customWidth="1"/>
    <col min="4105" max="4111" width="8.08984375" bestFit="1" customWidth="1"/>
    <col min="4112" max="4112" width="8.08984375" customWidth="1"/>
    <col min="4113" max="4114" width="8" customWidth="1"/>
    <col min="4115" max="4115" width="10.36328125" bestFit="1" customWidth="1"/>
    <col min="4117" max="4117" width="9.36328125" bestFit="1" customWidth="1"/>
    <col min="4119" max="4119" width="10.54296875" bestFit="1" customWidth="1"/>
    <col min="4360" max="4360" width="43" customWidth="1"/>
    <col min="4361" max="4367" width="8.08984375" bestFit="1" customWidth="1"/>
    <col min="4368" max="4368" width="8.08984375" customWidth="1"/>
    <col min="4369" max="4370" width="8" customWidth="1"/>
    <col min="4371" max="4371" width="10.36328125" bestFit="1" customWidth="1"/>
    <col min="4373" max="4373" width="9.36328125" bestFit="1" customWidth="1"/>
    <col min="4375" max="4375" width="10.54296875" bestFit="1" customWidth="1"/>
    <col min="4616" max="4616" width="43" customWidth="1"/>
    <col min="4617" max="4623" width="8.08984375" bestFit="1" customWidth="1"/>
    <col min="4624" max="4624" width="8.08984375" customWidth="1"/>
    <col min="4625" max="4626" width="8" customWidth="1"/>
    <col min="4627" max="4627" width="10.36328125" bestFit="1" customWidth="1"/>
    <col min="4629" max="4629" width="9.36328125" bestFit="1" customWidth="1"/>
    <col min="4631" max="4631" width="10.54296875" bestFit="1" customWidth="1"/>
    <col min="4872" max="4872" width="43" customWidth="1"/>
    <col min="4873" max="4879" width="8.08984375" bestFit="1" customWidth="1"/>
    <col min="4880" max="4880" width="8.08984375" customWidth="1"/>
    <col min="4881" max="4882" width="8" customWidth="1"/>
    <col min="4883" max="4883" width="10.36328125" bestFit="1" customWidth="1"/>
    <col min="4885" max="4885" width="9.36328125" bestFit="1" customWidth="1"/>
    <col min="4887" max="4887" width="10.54296875" bestFit="1" customWidth="1"/>
    <col min="5128" max="5128" width="43" customWidth="1"/>
    <col min="5129" max="5135" width="8.08984375" bestFit="1" customWidth="1"/>
    <col min="5136" max="5136" width="8.08984375" customWidth="1"/>
    <col min="5137" max="5138" width="8" customWidth="1"/>
    <col min="5139" max="5139" width="10.36328125" bestFit="1" customWidth="1"/>
    <col min="5141" max="5141" width="9.36328125" bestFit="1" customWidth="1"/>
    <col min="5143" max="5143" width="10.54296875" bestFit="1" customWidth="1"/>
    <col min="5384" max="5384" width="43" customWidth="1"/>
    <col min="5385" max="5391" width="8.08984375" bestFit="1" customWidth="1"/>
    <col min="5392" max="5392" width="8.08984375" customWidth="1"/>
    <col min="5393" max="5394" width="8" customWidth="1"/>
    <col min="5395" max="5395" width="10.36328125" bestFit="1" customWidth="1"/>
    <col min="5397" max="5397" width="9.36328125" bestFit="1" customWidth="1"/>
    <col min="5399" max="5399" width="10.54296875" bestFit="1" customWidth="1"/>
    <col min="5640" max="5640" width="43" customWidth="1"/>
    <col min="5641" max="5647" width="8.08984375" bestFit="1" customWidth="1"/>
    <col min="5648" max="5648" width="8.08984375" customWidth="1"/>
    <col min="5649" max="5650" width="8" customWidth="1"/>
    <col min="5651" max="5651" width="10.36328125" bestFit="1" customWidth="1"/>
    <col min="5653" max="5653" width="9.36328125" bestFit="1" customWidth="1"/>
    <col min="5655" max="5655" width="10.54296875" bestFit="1" customWidth="1"/>
    <col min="5896" max="5896" width="43" customWidth="1"/>
    <col min="5897" max="5903" width="8.08984375" bestFit="1" customWidth="1"/>
    <col min="5904" max="5904" width="8.08984375" customWidth="1"/>
    <col min="5905" max="5906" width="8" customWidth="1"/>
    <col min="5907" max="5907" width="10.36328125" bestFit="1" customWidth="1"/>
    <col min="5909" max="5909" width="9.36328125" bestFit="1" customWidth="1"/>
    <col min="5911" max="5911" width="10.54296875" bestFit="1" customWidth="1"/>
    <col min="6152" max="6152" width="43" customWidth="1"/>
    <col min="6153" max="6159" width="8.08984375" bestFit="1" customWidth="1"/>
    <col min="6160" max="6160" width="8.08984375" customWidth="1"/>
    <col min="6161" max="6162" width="8" customWidth="1"/>
    <col min="6163" max="6163" width="10.36328125" bestFit="1" customWidth="1"/>
    <col min="6165" max="6165" width="9.36328125" bestFit="1" customWidth="1"/>
    <col min="6167" max="6167" width="10.54296875" bestFit="1" customWidth="1"/>
    <col min="6408" max="6408" width="43" customWidth="1"/>
    <col min="6409" max="6415" width="8.08984375" bestFit="1" customWidth="1"/>
    <col min="6416" max="6416" width="8.08984375" customWidth="1"/>
    <col min="6417" max="6418" width="8" customWidth="1"/>
    <col min="6419" max="6419" width="10.36328125" bestFit="1" customWidth="1"/>
    <col min="6421" max="6421" width="9.36328125" bestFit="1" customWidth="1"/>
    <col min="6423" max="6423" width="10.54296875" bestFit="1" customWidth="1"/>
    <col min="6664" max="6664" width="43" customWidth="1"/>
    <col min="6665" max="6671" width="8.08984375" bestFit="1" customWidth="1"/>
    <col min="6672" max="6672" width="8.08984375" customWidth="1"/>
    <col min="6673" max="6674" width="8" customWidth="1"/>
    <col min="6675" max="6675" width="10.36328125" bestFit="1" customWidth="1"/>
    <col min="6677" max="6677" width="9.36328125" bestFit="1" customWidth="1"/>
    <col min="6679" max="6679" width="10.54296875" bestFit="1" customWidth="1"/>
    <col min="6920" max="6920" width="43" customWidth="1"/>
    <col min="6921" max="6927" width="8.08984375" bestFit="1" customWidth="1"/>
    <col min="6928" max="6928" width="8.08984375" customWidth="1"/>
    <col min="6929" max="6930" width="8" customWidth="1"/>
    <col min="6931" max="6931" width="10.36328125" bestFit="1" customWidth="1"/>
    <col min="6933" max="6933" width="9.36328125" bestFit="1" customWidth="1"/>
    <col min="6935" max="6935" width="10.54296875" bestFit="1" customWidth="1"/>
    <col min="7176" max="7176" width="43" customWidth="1"/>
    <col min="7177" max="7183" width="8.08984375" bestFit="1" customWidth="1"/>
    <col min="7184" max="7184" width="8.08984375" customWidth="1"/>
    <col min="7185" max="7186" width="8" customWidth="1"/>
    <col min="7187" max="7187" width="10.36328125" bestFit="1" customWidth="1"/>
    <col min="7189" max="7189" width="9.36328125" bestFit="1" customWidth="1"/>
    <col min="7191" max="7191" width="10.54296875" bestFit="1" customWidth="1"/>
    <col min="7432" max="7432" width="43" customWidth="1"/>
    <col min="7433" max="7439" width="8.08984375" bestFit="1" customWidth="1"/>
    <col min="7440" max="7440" width="8.08984375" customWidth="1"/>
    <col min="7441" max="7442" width="8" customWidth="1"/>
    <col min="7443" max="7443" width="10.36328125" bestFit="1" customWidth="1"/>
    <col min="7445" max="7445" width="9.36328125" bestFit="1" customWidth="1"/>
    <col min="7447" max="7447" width="10.54296875" bestFit="1" customWidth="1"/>
    <col min="7688" max="7688" width="43" customWidth="1"/>
    <col min="7689" max="7695" width="8.08984375" bestFit="1" customWidth="1"/>
    <col min="7696" max="7696" width="8.08984375" customWidth="1"/>
    <col min="7697" max="7698" width="8" customWidth="1"/>
    <col min="7699" max="7699" width="10.36328125" bestFit="1" customWidth="1"/>
    <col min="7701" max="7701" width="9.36328125" bestFit="1" customWidth="1"/>
    <col min="7703" max="7703" width="10.54296875" bestFit="1" customWidth="1"/>
    <col min="7944" max="7944" width="43" customWidth="1"/>
    <col min="7945" max="7951" width="8.08984375" bestFit="1" customWidth="1"/>
    <col min="7952" max="7952" width="8.08984375" customWidth="1"/>
    <col min="7953" max="7954" width="8" customWidth="1"/>
    <col min="7955" max="7955" width="10.36328125" bestFit="1" customWidth="1"/>
    <col min="7957" max="7957" width="9.36328125" bestFit="1" customWidth="1"/>
    <col min="7959" max="7959" width="10.54296875" bestFit="1" customWidth="1"/>
    <col min="8200" max="8200" width="43" customWidth="1"/>
    <col min="8201" max="8207" width="8.08984375" bestFit="1" customWidth="1"/>
    <col min="8208" max="8208" width="8.08984375" customWidth="1"/>
    <col min="8209" max="8210" width="8" customWidth="1"/>
    <col min="8211" max="8211" width="10.36328125" bestFit="1" customWidth="1"/>
    <col min="8213" max="8213" width="9.36328125" bestFit="1" customWidth="1"/>
    <col min="8215" max="8215" width="10.54296875" bestFit="1" customWidth="1"/>
    <col min="8456" max="8456" width="43" customWidth="1"/>
    <col min="8457" max="8463" width="8.08984375" bestFit="1" customWidth="1"/>
    <col min="8464" max="8464" width="8.08984375" customWidth="1"/>
    <col min="8465" max="8466" width="8" customWidth="1"/>
    <col min="8467" max="8467" width="10.36328125" bestFit="1" customWidth="1"/>
    <col min="8469" max="8469" width="9.36328125" bestFit="1" customWidth="1"/>
    <col min="8471" max="8471" width="10.54296875" bestFit="1" customWidth="1"/>
    <col min="8712" max="8712" width="43" customWidth="1"/>
    <col min="8713" max="8719" width="8.08984375" bestFit="1" customWidth="1"/>
    <col min="8720" max="8720" width="8.08984375" customWidth="1"/>
    <col min="8721" max="8722" width="8" customWidth="1"/>
    <col min="8723" max="8723" width="10.36328125" bestFit="1" customWidth="1"/>
    <col min="8725" max="8725" width="9.36328125" bestFit="1" customWidth="1"/>
    <col min="8727" max="8727" width="10.54296875" bestFit="1" customWidth="1"/>
    <col min="8968" max="8968" width="43" customWidth="1"/>
    <col min="8969" max="8975" width="8.08984375" bestFit="1" customWidth="1"/>
    <col min="8976" max="8976" width="8.08984375" customWidth="1"/>
    <col min="8977" max="8978" width="8" customWidth="1"/>
    <col min="8979" max="8979" width="10.36328125" bestFit="1" customWidth="1"/>
    <col min="8981" max="8981" width="9.36328125" bestFit="1" customWidth="1"/>
    <col min="8983" max="8983" width="10.54296875" bestFit="1" customWidth="1"/>
    <col min="9224" max="9224" width="43" customWidth="1"/>
    <col min="9225" max="9231" width="8.08984375" bestFit="1" customWidth="1"/>
    <col min="9232" max="9232" width="8.08984375" customWidth="1"/>
    <col min="9233" max="9234" width="8" customWidth="1"/>
    <col min="9235" max="9235" width="10.36328125" bestFit="1" customWidth="1"/>
    <col min="9237" max="9237" width="9.36328125" bestFit="1" customWidth="1"/>
    <col min="9239" max="9239" width="10.54296875" bestFit="1" customWidth="1"/>
    <col min="9480" max="9480" width="43" customWidth="1"/>
    <col min="9481" max="9487" width="8.08984375" bestFit="1" customWidth="1"/>
    <col min="9488" max="9488" width="8.08984375" customWidth="1"/>
    <col min="9489" max="9490" width="8" customWidth="1"/>
    <col min="9491" max="9491" width="10.36328125" bestFit="1" customWidth="1"/>
    <col min="9493" max="9493" width="9.36328125" bestFit="1" customWidth="1"/>
    <col min="9495" max="9495" width="10.54296875" bestFit="1" customWidth="1"/>
    <col min="9736" max="9736" width="43" customWidth="1"/>
    <col min="9737" max="9743" width="8.08984375" bestFit="1" customWidth="1"/>
    <col min="9744" max="9744" width="8.08984375" customWidth="1"/>
    <col min="9745" max="9746" width="8" customWidth="1"/>
    <col min="9747" max="9747" width="10.36328125" bestFit="1" customWidth="1"/>
    <col min="9749" max="9749" width="9.36328125" bestFit="1" customWidth="1"/>
    <col min="9751" max="9751" width="10.54296875" bestFit="1" customWidth="1"/>
    <col min="9992" max="9992" width="43" customWidth="1"/>
    <col min="9993" max="9999" width="8.08984375" bestFit="1" customWidth="1"/>
    <col min="10000" max="10000" width="8.08984375" customWidth="1"/>
    <col min="10001" max="10002" width="8" customWidth="1"/>
    <col min="10003" max="10003" width="10.36328125" bestFit="1" customWidth="1"/>
    <col min="10005" max="10005" width="9.36328125" bestFit="1" customWidth="1"/>
    <col min="10007" max="10007" width="10.54296875" bestFit="1" customWidth="1"/>
    <col min="10248" max="10248" width="43" customWidth="1"/>
    <col min="10249" max="10255" width="8.08984375" bestFit="1" customWidth="1"/>
    <col min="10256" max="10256" width="8.08984375" customWidth="1"/>
    <col min="10257" max="10258" width="8" customWidth="1"/>
    <col min="10259" max="10259" width="10.36328125" bestFit="1" customWidth="1"/>
    <col min="10261" max="10261" width="9.36328125" bestFit="1" customWidth="1"/>
    <col min="10263" max="10263" width="10.54296875" bestFit="1" customWidth="1"/>
    <col min="10504" max="10504" width="43" customWidth="1"/>
    <col min="10505" max="10511" width="8.08984375" bestFit="1" customWidth="1"/>
    <col min="10512" max="10512" width="8.08984375" customWidth="1"/>
    <col min="10513" max="10514" width="8" customWidth="1"/>
    <col min="10515" max="10515" width="10.36328125" bestFit="1" customWidth="1"/>
    <col min="10517" max="10517" width="9.36328125" bestFit="1" customWidth="1"/>
    <col min="10519" max="10519" width="10.54296875" bestFit="1" customWidth="1"/>
    <col min="10760" max="10760" width="43" customWidth="1"/>
    <col min="10761" max="10767" width="8.08984375" bestFit="1" customWidth="1"/>
    <col min="10768" max="10768" width="8.08984375" customWidth="1"/>
    <col min="10769" max="10770" width="8" customWidth="1"/>
    <col min="10771" max="10771" width="10.36328125" bestFit="1" customWidth="1"/>
    <col min="10773" max="10773" width="9.36328125" bestFit="1" customWidth="1"/>
    <col min="10775" max="10775" width="10.54296875" bestFit="1" customWidth="1"/>
    <col min="11016" max="11016" width="43" customWidth="1"/>
    <col min="11017" max="11023" width="8.08984375" bestFit="1" customWidth="1"/>
    <col min="11024" max="11024" width="8.08984375" customWidth="1"/>
    <col min="11025" max="11026" width="8" customWidth="1"/>
    <col min="11027" max="11027" width="10.36328125" bestFit="1" customWidth="1"/>
    <col min="11029" max="11029" width="9.36328125" bestFit="1" customWidth="1"/>
    <col min="11031" max="11031" width="10.54296875" bestFit="1" customWidth="1"/>
    <col min="11272" max="11272" width="43" customWidth="1"/>
    <col min="11273" max="11279" width="8.08984375" bestFit="1" customWidth="1"/>
    <col min="11280" max="11280" width="8.08984375" customWidth="1"/>
    <col min="11281" max="11282" width="8" customWidth="1"/>
    <col min="11283" max="11283" width="10.36328125" bestFit="1" customWidth="1"/>
    <col min="11285" max="11285" width="9.36328125" bestFit="1" customWidth="1"/>
    <col min="11287" max="11287" width="10.54296875" bestFit="1" customWidth="1"/>
    <col min="11528" max="11528" width="43" customWidth="1"/>
    <col min="11529" max="11535" width="8.08984375" bestFit="1" customWidth="1"/>
    <col min="11536" max="11536" width="8.08984375" customWidth="1"/>
    <col min="11537" max="11538" width="8" customWidth="1"/>
    <col min="11539" max="11539" width="10.36328125" bestFit="1" customWidth="1"/>
    <col min="11541" max="11541" width="9.36328125" bestFit="1" customWidth="1"/>
    <col min="11543" max="11543" width="10.54296875" bestFit="1" customWidth="1"/>
    <col min="11784" max="11784" width="43" customWidth="1"/>
    <col min="11785" max="11791" width="8.08984375" bestFit="1" customWidth="1"/>
    <col min="11792" max="11792" width="8.08984375" customWidth="1"/>
    <col min="11793" max="11794" width="8" customWidth="1"/>
    <col min="11795" max="11795" width="10.36328125" bestFit="1" customWidth="1"/>
    <col min="11797" max="11797" width="9.36328125" bestFit="1" customWidth="1"/>
    <col min="11799" max="11799" width="10.54296875" bestFit="1" customWidth="1"/>
    <col min="12040" max="12040" width="43" customWidth="1"/>
    <col min="12041" max="12047" width="8.08984375" bestFit="1" customWidth="1"/>
    <col min="12048" max="12048" width="8.08984375" customWidth="1"/>
    <col min="12049" max="12050" width="8" customWidth="1"/>
    <col min="12051" max="12051" width="10.36328125" bestFit="1" customWidth="1"/>
    <col min="12053" max="12053" width="9.36328125" bestFit="1" customWidth="1"/>
    <col min="12055" max="12055" width="10.54296875" bestFit="1" customWidth="1"/>
    <col min="12296" max="12296" width="43" customWidth="1"/>
    <col min="12297" max="12303" width="8.08984375" bestFit="1" customWidth="1"/>
    <col min="12304" max="12304" width="8.08984375" customWidth="1"/>
    <col min="12305" max="12306" width="8" customWidth="1"/>
    <col min="12307" max="12307" width="10.36328125" bestFit="1" customWidth="1"/>
    <col min="12309" max="12309" width="9.36328125" bestFit="1" customWidth="1"/>
    <col min="12311" max="12311" width="10.54296875" bestFit="1" customWidth="1"/>
    <col min="12552" max="12552" width="43" customWidth="1"/>
    <col min="12553" max="12559" width="8.08984375" bestFit="1" customWidth="1"/>
    <col min="12560" max="12560" width="8.08984375" customWidth="1"/>
    <col min="12561" max="12562" width="8" customWidth="1"/>
    <col min="12563" max="12563" width="10.36328125" bestFit="1" customWidth="1"/>
    <col min="12565" max="12565" width="9.36328125" bestFit="1" customWidth="1"/>
    <col min="12567" max="12567" width="10.54296875" bestFit="1" customWidth="1"/>
    <col min="12808" max="12808" width="43" customWidth="1"/>
    <col min="12809" max="12815" width="8.08984375" bestFit="1" customWidth="1"/>
    <col min="12816" max="12816" width="8.08984375" customWidth="1"/>
    <col min="12817" max="12818" width="8" customWidth="1"/>
    <col min="12819" max="12819" width="10.36328125" bestFit="1" customWidth="1"/>
    <col min="12821" max="12821" width="9.36328125" bestFit="1" customWidth="1"/>
    <col min="12823" max="12823" width="10.54296875" bestFit="1" customWidth="1"/>
    <col min="13064" max="13064" width="43" customWidth="1"/>
    <col min="13065" max="13071" width="8.08984375" bestFit="1" customWidth="1"/>
    <col min="13072" max="13072" width="8.08984375" customWidth="1"/>
    <col min="13073" max="13074" width="8" customWidth="1"/>
    <col min="13075" max="13075" width="10.36328125" bestFit="1" customWidth="1"/>
    <col min="13077" max="13077" width="9.36328125" bestFit="1" customWidth="1"/>
    <col min="13079" max="13079" width="10.54296875" bestFit="1" customWidth="1"/>
    <col min="13320" max="13320" width="43" customWidth="1"/>
    <col min="13321" max="13327" width="8.08984375" bestFit="1" customWidth="1"/>
    <col min="13328" max="13328" width="8.08984375" customWidth="1"/>
    <col min="13329" max="13330" width="8" customWidth="1"/>
    <col min="13331" max="13331" width="10.36328125" bestFit="1" customWidth="1"/>
    <col min="13333" max="13333" width="9.36328125" bestFit="1" customWidth="1"/>
    <col min="13335" max="13335" width="10.54296875" bestFit="1" customWidth="1"/>
    <col min="13576" max="13576" width="43" customWidth="1"/>
    <col min="13577" max="13583" width="8.08984375" bestFit="1" customWidth="1"/>
    <col min="13584" max="13584" width="8.08984375" customWidth="1"/>
    <col min="13585" max="13586" width="8" customWidth="1"/>
    <col min="13587" max="13587" width="10.36328125" bestFit="1" customWidth="1"/>
    <col min="13589" max="13589" width="9.36328125" bestFit="1" customWidth="1"/>
    <col min="13591" max="13591" width="10.54296875" bestFit="1" customWidth="1"/>
    <col min="13832" max="13832" width="43" customWidth="1"/>
    <col min="13833" max="13839" width="8.08984375" bestFit="1" customWidth="1"/>
    <col min="13840" max="13840" width="8.08984375" customWidth="1"/>
    <col min="13841" max="13842" width="8" customWidth="1"/>
    <col min="13843" max="13843" width="10.36328125" bestFit="1" customWidth="1"/>
    <col min="13845" max="13845" width="9.36328125" bestFit="1" customWidth="1"/>
    <col min="13847" max="13847" width="10.54296875" bestFit="1" customWidth="1"/>
    <col min="14088" max="14088" width="43" customWidth="1"/>
    <col min="14089" max="14095" width="8.08984375" bestFit="1" customWidth="1"/>
    <col min="14096" max="14096" width="8.08984375" customWidth="1"/>
    <col min="14097" max="14098" width="8" customWidth="1"/>
    <col min="14099" max="14099" width="10.36328125" bestFit="1" customWidth="1"/>
    <col min="14101" max="14101" width="9.36328125" bestFit="1" customWidth="1"/>
    <col min="14103" max="14103" width="10.54296875" bestFit="1" customWidth="1"/>
    <col min="14344" max="14344" width="43" customWidth="1"/>
    <col min="14345" max="14351" width="8.08984375" bestFit="1" customWidth="1"/>
    <col min="14352" max="14352" width="8.08984375" customWidth="1"/>
    <col min="14353" max="14354" width="8" customWidth="1"/>
    <col min="14355" max="14355" width="10.36328125" bestFit="1" customWidth="1"/>
    <col min="14357" max="14357" width="9.36328125" bestFit="1" customWidth="1"/>
    <col min="14359" max="14359" width="10.54296875" bestFit="1" customWidth="1"/>
    <col min="14600" max="14600" width="43" customWidth="1"/>
    <col min="14601" max="14607" width="8.08984375" bestFit="1" customWidth="1"/>
    <col min="14608" max="14608" width="8.08984375" customWidth="1"/>
    <col min="14609" max="14610" width="8" customWidth="1"/>
    <col min="14611" max="14611" width="10.36328125" bestFit="1" customWidth="1"/>
    <col min="14613" max="14613" width="9.36328125" bestFit="1" customWidth="1"/>
    <col min="14615" max="14615" width="10.54296875" bestFit="1" customWidth="1"/>
    <col min="14856" max="14856" width="43" customWidth="1"/>
    <col min="14857" max="14863" width="8.08984375" bestFit="1" customWidth="1"/>
    <col min="14864" max="14864" width="8.08984375" customWidth="1"/>
    <col min="14865" max="14866" width="8" customWidth="1"/>
    <col min="14867" max="14867" width="10.36328125" bestFit="1" customWidth="1"/>
    <col min="14869" max="14869" width="9.36328125" bestFit="1" customWidth="1"/>
    <col min="14871" max="14871" width="10.54296875" bestFit="1" customWidth="1"/>
    <col min="15112" max="15112" width="43" customWidth="1"/>
    <col min="15113" max="15119" width="8.08984375" bestFit="1" customWidth="1"/>
    <col min="15120" max="15120" width="8.08984375" customWidth="1"/>
    <col min="15121" max="15122" width="8" customWidth="1"/>
    <col min="15123" max="15123" width="10.36328125" bestFit="1" customWidth="1"/>
    <col min="15125" max="15125" width="9.36328125" bestFit="1" customWidth="1"/>
    <col min="15127" max="15127" width="10.54296875" bestFit="1" customWidth="1"/>
    <col min="15368" max="15368" width="43" customWidth="1"/>
    <col min="15369" max="15375" width="8.08984375" bestFit="1" customWidth="1"/>
    <col min="15376" max="15376" width="8.08984375" customWidth="1"/>
    <col min="15377" max="15378" width="8" customWidth="1"/>
    <col min="15379" max="15379" width="10.36328125" bestFit="1" customWidth="1"/>
    <col min="15381" max="15381" width="9.36328125" bestFit="1" customWidth="1"/>
    <col min="15383" max="15383" width="10.54296875" bestFit="1" customWidth="1"/>
    <col min="15624" max="15624" width="43" customWidth="1"/>
    <col min="15625" max="15631" width="8.08984375" bestFit="1" customWidth="1"/>
    <col min="15632" max="15632" width="8.08984375" customWidth="1"/>
    <col min="15633" max="15634" width="8" customWidth="1"/>
    <col min="15635" max="15635" width="10.36328125" bestFit="1" customWidth="1"/>
    <col min="15637" max="15637" width="9.36328125" bestFit="1" customWidth="1"/>
    <col min="15639" max="15639" width="10.54296875" bestFit="1" customWidth="1"/>
    <col min="15880" max="15880" width="43" customWidth="1"/>
    <col min="15881" max="15887" width="8.08984375" bestFit="1" customWidth="1"/>
    <col min="15888" max="15888" width="8.08984375" customWidth="1"/>
    <col min="15889" max="15890" width="8" customWidth="1"/>
    <col min="15891" max="15891" width="10.36328125" bestFit="1" customWidth="1"/>
    <col min="15893" max="15893" width="9.36328125" bestFit="1" customWidth="1"/>
    <col min="15895" max="15895" width="10.54296875" bestFit="1" customWidth="1"/>
    <col min="16136" max="16136" width="43" customWidth="1"/>
    <col min="16137" max="16143" width="8.08984375" bestFit="1" customWidth="1"/>
    <col min="16144" max="16144" width="8.08984375" customWidth="1"/>
    <col min="16145" max="16146" width="8" customWidth="1"/>
    <col min="16147" max="16147" width="10.36328125" bestFit="1" customWidth="1"/>
    <col min="16149" max="16149" width="9.36328125" bestFit="1" customWidth="1"/>
    <col min="16151" max="16151" width="10.54296875" bestFit="1" customWidth="1"/>
  </cols>
  <sheetData>
    <row r="1" spans="1:26" ht="18" x14ac:dyDescent="0.4">
      <c r="A1" s="8" t="s">
        <v>26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</row>
    <row r="2" spans="1:26" ht="13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9"/>
      <c r="M2" s="9"/>
      <c r="N2" s="9"/>
      <c r="O2" s="9"/>
      <c r="P2" s="9"/>
      <c r="Q2" s="9"/>
      <c r="R2" s="9"/>
    </row>
    <row r="3" spans="1:26" ht="30" customHeight="1" thickBot="1" x14ac:dyDescent="0.3">
      <c r="A3" s="12" t="s">
        <v>27</v>
      </c>
      <c r="B3" s="47">
        <v>1991</v>
      </c>
      <c r="C3" s="47">
        <v>1992</v>
      </c>
      <c r="D3" s="47">
        <v>1993</v>
      </c>
      <c r="E3" s="47">
        <v>1994</v>
      </c>
      <c r="F3" s="47">
        <v>1995</v>
      </c>
      <c r="G3" s="47">
        <v>1996</v>
      </c>
      <c r="H3" s="47">
        <v>1997</v>
      </c>
      <c r="I3" s="47">
        <v>1998</v>
      </c>
      <c r="J3" s="47">
        <v>1999</v>
      </c>
      <c r="K3" s="1">
        <v>2000</v>
      </c>
      <c r="L3" s="13">
        <v>2001</v>
      </c>
      <c r="M3" s="13">
        <v>2002</v>
      </c>
      <c r="N3" s="13">
        <v>2003</v>
      </c>
      <c r="O3" s="13">
        <v>2004</v>
      </c>
      <c r="P3" s="13">
        <v>2005</v>
      </c>
      <c r="Q3" s="13">
        <v>2006</v>
      </c>
      <c r="R3" s="13">
        <v>2007</v>
      </c>
      <c r="S3" s="13">
        <v>2008</v>
      </c>
      <c r="T3" s="13">
        <v>2009</v>
      </c>
      <c r="U3" s="13">
        <v>2010</v>
      </c>
    </row>
    <row r="4" spans="1:26" ht="6.75" customHeight="1" x14ac:dyDescent="0.25">
      <c r="A4" s="14"/>
      <c r="B4" s="14"/>
      <c r="C4" s="14"/>
      <c r="D4" s="14"/>
      <c r="E4" s="14"/>
      <c r="F4" s="14"/>
      <c r="G4" s="14"/>
      <c r="H4" s="14"/>
      <c r="I4" s="2"/>
      <c r="J4" s="2"/>
      <c r="K4" s="2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6" x14ac:dyDescent="0.25">
      <c r="A5" s="16" t="s">
        <v>1</v>
      </c>
      <c r="B5" s="3">
        <v>127.274</v>
      </c>
      <c r="C5" s="3">
        <v>87.322999999999993</v>
      </c>
      <c r="D5" s="3">
        <v>99.933000000000007</v>
      </c>
      <c r="E5" s="3">
        <v>87.56</v>
      </c>
      <c r="F5" s="3">
        <v>93.588999999999999</v>
      </c>
      <c r="G5" s="3">
        <v>128.529</v>
      </c>
      <c r="H5" s="3">
        <v>157.45699999999999</v>
      </c>
      <c r="I5" s="3">
        <v>203.208</v>
      </c>
      <c r="J5" s="3">
        <v>216.76300000000001</v>
      </c>
      <c r="K5" s="3">
        <v>234.01599999999999</v>
      </c>
      <c r="L5" s="17">
        <v>210.70400000000001</v>
      </c>
      <c r="M5" s="17">
        <v>243</v>
      </c>
      <c r="N5" s="18">
        <v>185</v>
      </c>
      <c r="O5" s="18">
        <v>209</v>
      </c>
      <c r="P5" s="18">
        <v>234</v>
      </c>
      <c r="Q5" s="18">
        <v>272</v>
      </c>
      <c r="R5" s="18">
        <v>351</v>
      </c>
      <c r="S5" s="18">
        <v>391</v>
      </c>
      <c r="T5" s="18">
        <v>452</v>
      </c>
      <c r="U5" s="18">
        <v>921</v>
      </c>
      <c r="V5" s="19"/>
      <c r="W5" s="19"/>
      <c r="X5" s="19"/>
    </row>
    <row r="6" spans="1:26" x14ac:dyDescent="0.25">
      <c r="A6" s="16" t="s">
        <v>0</v>
      </c>
      <c r="B6" s="3">
        <v>28.949000000000002</v>
      </c>
      <c r="C6" s="3">
        <v>18.146999999999998</v>
      </c>
      <c r="D6" s="3">
        <v>19.687999999999999</v>
      </c>
      <c r="E6" s="3">
        <v>21.904</v>
      </c>
      <c r="F6" s="3">
        <v>25.904</v>
      </c>
      <c r="G6" s="3">
        <v>38.512</v>
      </c>
      <c r="H6" s="3">
        <v>48.5</v>
      </c>
      <c r="I6" s="3">
        <v>59.5</v>
      </c>
      <c r="J6" s="3">
        <v>54.898000000000003</v>
      </c>
      <c r="K6" s="3">
        <v>71.230999999999995</v>
      </c>
      <c r="L6" s="17">
        <v>70.638000000000005</v>
      </c>
      <c r="M6" s="17">
        <v>62</v>
      </c>
      <c r="N6" s="18">
        <v>44</v>
      </c>
      <c r="O6" s="18">
        <v>58</v>
      </c>
      <c r="P6" s="18">
        <v>81</v>
      </c>
      <c r="Q6" s="18">
        <v>114</v>
      </c>
      <c r="R6" s="18">
        <v>122</v>
      </c>
      <c r="S6" s="18">
        <v>119</v>
      </c>
      <c r="T6" s="18">
        <v>121</v>
      </c>
      <c r="U6" s="18">
        <v>175</v>
      </c>
      <c r="V6" s="19"/>
      <c r="W6" s="19"/>
      <c r="X6" s="19"/>
    </row>
    <row r="7" spans="1:26" x14ac:dyDescent="0.25">
      <c r="A7" s="16" t="s">
        <v>2</v>
      </c>
      <c r="B7" s="3">
        <v>257.50900000000001</v>
      </c>
      <c r="C7" s="3">
        <v>237.80500000000001</v>
      </c>
      <c r="D7" s="3">
        <v>247.102</v>
      </c>
      <c r="E7" s="3">
        <v>278.76706000000001</v>
      </c>
      <c r="F7" s="3">
        <v>254.44196600000001</v>
      </c>
      <c r="G7" s="3">
        <v>328.48859999999996</v>
      </c>
      <c r="H7" s="3">
        <v>456.01640000000003</v>
      </c>
      <c r="I7" s="3">
        <v>434.85309999999998</v>
      </c>
      <c r="J7" s="3">
        <v>439.101</v>
      </c>
      <c r="K7" s="3">
        <v>471.5</v>
      </c>
      <c r="L7" s="17">
        <v>543</v>
      </c>
      <c r="M7" s="17">
        <f>433+135</f>
        <v>568</v>
      </c>
      <c r="N7" s="18">
        <v>570</v>
      </c>
      <c r="O7" s="18">
        <v>587</v>
      </c>
      <c r="P7" s="18">
        <v>613</v>
      </c>
      <c r="Q7" s="18">
        <v>626</v>
      </c>
      <c r="R7" s="18">
        <v>667</v>
      </c>
      <c r="S7" s="18">
        <v>769</v>
      </c>
      <c r="T7" s="18">
        <f>547+197</f>
        <v>744</v>
      </c>
      <c r="U7" s="18">
        <v>796</v>
      </c>
      <c r="V7" s="19"/>
      <c r="W7" s="19"/>
      <c r="X7" s="19"/>
    </row>
    <row r="8" spans="1:26" x14ac:dyDescent="0.25">
      <c r="A8" s="16" t="s">
        <v>3</v>
      </c>
      <c r="B8" s="3">
        <v>29.013000000000002</v>
      </c>
      <c r="C8" s="3">
        <v>21.238</v>
      </c>
      <c r="D8" s="3">
        <v>37.113999999999997</v>
      </c>
      <c r="E8" s="3">
        <v>45.340775999999998</v>
      </c>
      <c r="F8" s="3">
        <v>60.39714</v>
      </c>
      <c r="G8" s="3">
        <v>61.822199999999995</v>
      </c>
      <c r="H8" s="3">
        <v>73.240399999999994</v>
      </c>
      <c r="I8" s="3">
        <v>79.147000000000006</v>
      </c>
      <c r="J8" s="3">
        <v>78.120999999999995</v>
      </c>
      <c r="K8" s="3">
        <v>78.831999999999994</v>
      </c>
      <c r="L8" s="17">
        <v>80.477000000000004</v>
      </c>
      <c r="M8" s="17">
        <v>67</v>
      </c>
      <c r="N8" s="18">
        <v>78</v>
      </c>
      <c r="O8" s="18">
        <v>40</v>
      </c>
      <c r="P8" s="18">
        <v>30</v>
      </c>
      <c r="Q8" s="18">
        <v>34</v>
      </c>
      <c r="R8" s="18">
        <v>36</v>
      </c>
      <c r="S8" s="18">
        <v>60</v>
      </c>
      <c r="T8" s="18">
        <f>49+14</f>
        <v>63</v>
      </c>
      <c r="U8" s="18">
        <v>86</v>
      </c>
      <c r="V8" s="19"/>
      <c r="W8" s="19"/>
      <c r="X8" s="19"/>
    </row>
    <row r="9" spans="1:26" x14ac:dyDescent="0.25">
      <c r="A9" s="16" t="s">
        <v>4</v>
      </c>
      <c r="B9" s="3">
        <v>437.67399999999998</v>
      </c>
      <c r="C9" s="3">
        <v>360.72699999999998</v>
      </c>
      <c r="D9" s="3">
        <v>416.80900000000003</v>
      </c>
      <c r="E9" s="3">
        <v>470.20437500000003</v>
      </c>
      <c r="F9" s="3">
        <v>479.72899999999998</v>
      </c>
      <c r="G9" s="3">
        <v>519.3433</v>
      </c>
      <c r="H9" s="3">
        <v>535.11569999999995</v>
      </c>
      <c r="I9" s="3">
        <v>715.30259999999998</v>
      </c>
      <c r="J9" s="3">
        <v>809.27099999999996</v>
      </c>
      <c r="K9" s="3">
        <v>952.29300000000001</v>
      </c>
      <c r="L9" s="17">
        <v>1062</v>
      </c>
      <c r="M9" s="17">
        <v>1069</v>
      </c>
      <c r="N9" s="18">
        <v>1052</v>
      </c>
      <c r="O9" s="18">
        <v>1193</v>
      </c>
      <c r="P9" s="18">
        <v>1265</v>
      </c>
      <c r="Q9" s="18">
        <v>1182</v>
      </c>
      <c r="R9" s="18">
        <v>1273</v>
      </c>
      <c r="S9" s="18">
        <v>1560</v>
      </c>
      <c r="T9" s="18">
        <v>1356</v>
      </c>
      <c r="U9" s="18">
        <v>1641</v>
      </c>
      <c r="V9" s="19"/>
      <c r="W9" s="19"/>
      <c r="X9" s="19"/>
    </row>
    <row r="10" spans="1:26" x14ac:dyDescent="0.25">
      <c r="A10" s="16" t="s">
        <v>5</v>
      </c>
      <c r="B10" s="3">
        <v>30.431000000000001</v>
      </c>
      <c r="C10" s="3">
        <v>55.691000000000003</v>
      </c>
      <c r="D10" s="3">
        <v>55.561999999999998</v>
      </c>
      <c r="E10" s="3">
        <v>40.625999999999998</v>
      </c>
      <c r="F10" s="3">
        <v>63.955199999999998</v>
      </c>
      <c r="G10" s="3">
        <v>61.846299999999999</v>
      </c>
      <c r="H10" s="3">
        <v>72.475999999999999</v>
      </c>
      <c r="I10" s="3">
        <v>70.013000000000005</v>
      </c>
      <c r="J10" s="3">
        <v>77.658000000000001</v>
      </c>
      <c r="K10" s="3">
        <v>73.373999999999995</v>
      </c>
      <c r="L10" s="17">
        <v>80</v>
      </c>
      <c r="M10" s="17">
        <v>103</v>
      </c>
      <c r="N10" s="18">
        <v>85</v>
      </c>
      <c r="O10" s="18">
        <v>80</v>
      </c>
      <c r="P10" s="18">
        <v>104</v>
      </c>
      <c r="Q10" s="18">
        <v>116</v>
      </c>
      <c r="R10" s="18">
        <v>135</v>
      </c>
      <c r="S10" s="18">
        <v>116</v>
      </c>
      <c r="T10" s="18">
        <v>113</v>
      </c>
      <c r="U10" s="18">
        <v>152</v>
      </c>
      <c r="V10" s="10"/>
      <c r="W10" s="10"/>
      <c r="X10" s="10"/>
      <c r="Y10" s="10"/>
      <c r="Z10" s="10"/>
    </row>
    <row r="11" spans="1:26" x14ac:dyDescent="0.25">
      <c r="A11" s="16" t="s">
        <v>6</v>
      </c>
      <c r="B11" s="3">
        <v>101.43300000000001</v>
      </c>
      <c r="C11" s="3">
        <v>86.105999999999995</v>
      </c>
      <c r="D11" s="3">
        <v>109.376</v>
      </c>
      <c r="E11" s="3">
        <v>132.47399999999999</v>
      </c>
      <c r="F11" s="3">
        <v>137.67500000000001</v>
      </c>
      <c r="G11" s="3">
        <v>175.36799999999999</v>
      </c>
      <c r="H11" s="3">
        <v>140.5</v>
      </c>
      <c r="I11" s="3">
        <v>172.09100000000001</v>
      </c>
      <c r="J11" s="3">
        <v>281.49</v>
      </c>
      <c r="K11" s="3">
        <v>328.93400000000003</v>
      </c>
      <c r="L11" s="17">
        <v>251.381</v>
      </c>
      <c r="M11" s="17">
        <v>233</v>
      </c>
      <c r="N11" s="18">
        <v>240</v>
      </c>
      <c r="O11" s="18">
        <v>398</v>
      </c>
      <c r="P11" s="18">
        <v>431</v>
      </c>
      <c r="Q11" s="18">
        <v>312</v>
      </c>
      <c r="R11" s="18">
        <v>427</v>
      </c>
      <c r="S11" s="18">
        <v>451</v>
      </c>
      <c r="T11" s="18">
        <v>468</v>
      </c>
      <c r="U11" s="18">
        <v>487</v>
      </c>
      <c r="V11" s="10"/>
      <c r="W11" s="10"/>
      <c r="X11" s="10"/>
      <c r="Y11" s="10"/>
      <c r="Z11" s="10"/>
    </row>
    <row r="12" spans="1:26" ht="13" x14ac:dyDescent="0.3">
      <c r="A12" s="20" t="s">
        <v>28</v>
      </c>
      <c r="B12" s="4">
        <f t="shared" ref="B12:K12" si="0">SUM(B5:B11)</f>
        <v>1012.283</v>
      </c>
      <c r="C12" s="4">
        <f t="shared" si="0"/>
        <v>867.03700000000003</v>
      </c>
      <c r="D12" s="4">
        <f t="shared" si="0"/>
        <v>985.58399999999995</v>
      </c>
      <c r="E12" s="4">
        <f t="shared" si="0"/>
        <v>1076.876211</v>
      </c>
      <c r="F12" s="4">
        <f t="shared" si="0"/>
        <v>1115.6913059999999</v>
      </c>
      <c r="G12" s="4">
        <f t="shared" si="0"/>
        <v>1313.9093999999998</v>
      </c>
      <c r="H12" s="4">
        <f t="shared" si="0"/>
        <v>1483.3054999999999</v>
      </c>
      <c r="I12" s="4">
        <f t="shared" si="0"/>
        <v>1734.1146999999996</v>
      </c>
      <c r="J12" s="4">
        <f t="shared" si="0"/>
        <v>1957.3019999999999</v>
      </c>
      <c r="K12" s="4">
        <f t="shared" si="0"/>
        <v>2210.1799999999998</v>
      </c>
      <c r="L12" s="21">
        <f t="shared" ref="L12:U12" si="1">SUM(L5:L11)</f>
        <v>2298.1999999999998</v>
      </c>
      <c r="M12" s="21">
        <f t="shared" si="1"/>
        <v>2345</v>
      </c>
      <c r="N12" s="21">
        <f t="shared" si="1"/>
        <v>2254</v>
      </c>
      <c r="O12" s="21">
        <f t="shared" si="1"/>
        <v>2565</v>
      </c>
      <c r="P12" s="21">
        <f t="shared" si="1"/>
        <v>2758</v>
      </c>
      <c r="Q12" s="21">
        <f t="shared" si="1"/>
        <v>2656</v>
      </c>
      <c r="R12" s="21">
        <f t="shared" si="1"/>
        <v>3011</v>
      </c>
      <c r="S12" s="21">
        <f t="shared" si="1"/>
        <v>3466</v>
      </c>
      <c r="T12" s="21">
        <f t="shared" si="1"/>
        <v>3317</v>
      </c>
      <c r="U12" s="21">
        <f t="shared" si="1"/>
        <v>4258</v>
      </c>
      <c r="V12" s="23"/>
      <c r="W12" s="22">
        <f>L12/$L$45</f>
        <v>5.9134034021804928E-2</v>
      </c>
      <c r="X12" s="10"/>
      <c r="Y12" s="10"/>
      <c r="Z12" s="10"/>
    </row>
    <row r="13" spans="1:26" ht="6.75" customHeight="1" x14ac:dyDescent="0.25">
      <c r="A13" s="24"/>
      <c r="B13" s="5"/>
      <c r="C13" s="5"/>
      <c r="D13" s="5"/>
      <c r="E13" s="5"/>
      <c r="F13" s="5"/>
      <c r="G13" s="5"/>
      <c r="H13" s="5"/>
      <c r="I13" s="5"/>
      <c r="J13" s="5"/>
      <c r="K13" s="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3"/>
      <c r="W13" s="23"/>
      <c r="X13" s="10"/>
      <c r="Y13" s="10"/>
      <c r="Z13" s="10"/>
    </row>
    <row r="14" spans="1:26" x14ac:dyDescent="0.25">
      <c r="A14" s="16" t="s">
        <v>7</v>
      </c>
      <c r="B14" s="3">
        <v>206.25700000000001</v>
      </c>
      <c r="C14" s="3">
        <v>235.90899999999999</v>
      </c>
      <c r="D14" s="3">
        <v>201.959</v>
      </c>
      <c r="E14" s="3">
        <v>193.98099999999999</v>
      </c>
      <c r="F14" s="3">
        <v>226.39107999999999</v>
      </c>
      <c r="G14" s="3">
        <v>248.13499999999999</v>
      </c>
      <c r="H14" s="3">
        <v>469.54290000000003</v>
      </c>
      <c r="I14" s="3">
        <v>705.94280000000003</v>
      </c>
      <c r="J14" s="3">
        <v>764.7</v>
      </c>
      <c r="K14" s="3">
        <v>600.5</v>
      </c>
      <c r="L14" s="17">
        <v>534.37300000000005</v>
      </c>
      <c r="M14" s="17">
        <v>568</v>
      </c>
      <c r="N14" s="18">
        <v>471</v>
      </c>
      <c r="O14" s="18">
        <v>531</v>
      </c>
      <c r="P14" s="18">
        <v>579</v>
      </c>
      <c r="Q14" s="18">
        <v>694</v>
      </c>
      <c r="R14" s="18">
        <v>817</v>
      </c>
      <c r="S14" s="18">
        <v>963</v>
      </c>
      <c r="T14" s="18">
        <v>1124</v>
      </c>
      <c r="U14" s="18">
        <v>1379</v>
      </c>
      <c r="V14" s="23"/>
      <c r="W14" s="23"/>
      <c r="X14" s="10"/>
      <c r="Y14" s="10"/>
      <c r="Z14" s="10"/>
    </row>
    <row r="15" spans="1:26" x14ac:dyDescent="0.25">
      <c r="A15" s="16" t="s">
        <v>8</v>
      </c>
      <c r="B15" s="6">
        <v>73.5</v>
      </c>
      <c r="C15" s="6">
        <v>71.070999999999998</v>
      </c>
      <c r="D15" s="6">
        <v>137.90700000000001</v>
      </c>
      <c r="E15" s="6">
        <v>147.49</v>
      </c>
      <c r="F15" s="6">
        <v>140</v>
      </c>
      <c r="G15" s="6">
        <v>188.833</v>
      </c>
      <c r="H15" s="6">
        <v>253.03299999999999</v>
      </c>
      <c r="I15" s="6">
        <v>347.08499999999998</v>
      </c>
      <c r="J15" s="6">
        <v>379.44799999999998</v>
      </c>
      <c r="K15" s="6">
        <v>309.83600000000001</v>
      </c>
      <c r="L15" s="17">
        <v>266.149</v>
      </c>
      <c r="M15" s="17">
        <v>291</v>
      </c>
      <c r="N15" s="18">
        <v>239</v>
      </c>
      <c r="O15" s="18">
        <v>277</v>
      </c>
      <c r="P15" s="18">
        <v>273</v>
      </c>
      <c r="Q15" s="18">
        <v>333</v>
      </c>
      <c r="R15" s="18">
        <v>386</v>
      </c>
      <c r="S15" s="18">
        <v>449</v>
      </c>
      <c r="T15" s="18">
        <v>537</v>
      </c>
      <c r="U15" s="18">
        <v>640</v>
      </c>
      <c r="V15" s="23"/>
      <c r="W15" s="23"/>
      <c r="X15" s="10"/>
      <c r="Y15" s="10"/>
      <c r="Z15" s="10"/>
    </row>
    <row r="16" spans="1:26" x14ac:dyDescent="0.25">
      <c r="A16" s="16" t="s">
        <v>9</v>
      </c>
      <c r="B16" s="3">
        <v>630.44000000000005</v>
      </c>
      <c r="C16" s="3">
        <v>652.21400000000006</v>
      </c>
      <c r="D16" s="3">
        <v>599.11599999999999</v>
      </c>
      <c r="E16" s="3">
        <v>544.322</v>
      </c>
      <c r="F16" s="3">
        <v>597.5</v>
      </c>
      <c r="G16" s="3">
        <v>680.85659999999996</v>
      </c>
      <c r="H16" s="3">
        <v>971.84649999999999</v>
      </c>
      <c r="I16" s="3">
        <v>1159.0374999999999</v>
      </c>
      <c r="J16" s="3">
        <v>1139.0999999999999</v>
      </c>
      <c r="K16" s="3">
        <v>1101.29</v>
      </c>
      <c r="L16" s="17">
        <v>1093.99</v>
      </c>
      <c r="M16" s="17">
        <v>1084</v>
      </c>
      <c r="N16" s="18">
        <v>890</v>
      </c>
      <c r="O16" s="18">
        <v>917</v>
      </c>
      <c r="P16" s="18">
        <v>986</v>
      </c>
      <c r="Q16" s="18">
        <v>1055</v>
      </c>
      <c r="R16" s="18">
        <v>1174</v>
      </c>
      <c r="S16" s="18">
        <v>1329</v>
      </c>
      <c r="T16" s="18">
        <v>1437</v>
      </c>
      <c r="U16" s="18">
        <v>1794</v>
      </c>
      <c r="V16" s="23"/>
      <c r="W16" s="23"/>
      <c r="X16" s="10"/>
      <c r="Y16" s="10"/>
      <c r="Z16" s="10"/>
    </row>
    <row r="17" spans="1:26" x14ac:dyDescent="0.25">
      <c r="A17" s="16" t="s">
        <v>10</v>
      </c>
      <c r="B17" s="3">
        <v>220.69900000000001</v>
      </c>
      <c r="C17" s="3">
        <v>191.71899999999999</v>
      </c>
      <c r="D17" s="3">
        <v>168.65600000000001</v>
      </c>
      <c r="E17" s="3">
        <v>213.67599999999999</v>
      </c>
      <c r="F17" s="3">
        <v>226.2</v>
      </c>
      <c r="G17" s="3">
        <v>260.52999999999997</v>
      </c>
      <c r="H17" s="3">
        <v>436.488</v>
      </c>
      <c r="I17" s="3">
        <v>547.92899999999997</v>
      </c>
      <c r="J17" s="3">
        <v>531.1</v>
      </c>
      <c r="K17" s="3">
        <v>513.98699999999997</v>
      </c>
      <c r="L17" s="17">
        <v>514.90099999999995</v>
      </c>
      <c r="M17" s="17">
        <v>469</v>
      </c>
      <c r="N17" s="18">
        <v>408</v>
      </c>
      <c r="O17" s="18">
        <v>405</v>
      </c>
      <c r="P17" s="18">
        <v>450</v>
      </c>
      <c r="Q17" s="18">
        <v>527</v>
      </c>
      <c r="R17" s="18">
        <v>602</v>
      </c>
      <c r="S17" s="18">
        <v>706</v>
      </c>
      <c r="T17" s="18">
        <v>694</v>
      </c>
      <c r="U17" s="18">
        <v>850</v>
      </c>
      <c r="V17" s="23"/>
      <c r="W17" s="23"/>
      <c r="X17" s="10"/>
      <c r="Y17" s="10"/>
      <c r="Z17" s="10"/>
    </row>
    <row r="18" spans="1:26" x14ac:dyDescent="0.25">
      <c r="A18" s="16" t="s">
        <v>29</v>
      </c>
      <c r="B18" s="3">
        <v>330.5</v>
      </c>
      <c r="C18" s="3">
        <v>293.22500000000002</v>
      </c>
      <c r="D18" s="3">
        <v>290.702</v>
      </c>
      <c r="E18" s="3">
        <v>359.459</v>
      </c>
      <c r="F18" s="3">
        <v>306.24700000000001</v>
      </c>
      <c r="G18" s="3">
        <v>338.35300000000001</v>
      </c>
      <c r="H18" s="3">
        <v>452.2</v>
      </c>
      <c r="I18" s="3">
        <v>537.97269999999992</v>
      </c>
      <c r="J18" s="3">
        <v>565.35</v>
      </c>
      <c r="K18" s="3">
        <v>519.45699999999999</v>
      </c>
      <c r="L18" s="17">
        <v>508.91899999999998</v>
      </c>
      <c r="M18" s="17">
        <v>507</v>
      </c>
      <c r="N18" s="18">
        <v>393</v>
      </c>
      <c r="O18" s="18">
        <v>354</v>
      </c>
      <c r="P18" s="18">
        <v>365</v>
      </c>
      <c r="Q18" s="18">
        <v>431</v>
      </c>
      <c r="R18" s="18">
        <v>523</v>
      </c>
      <c r="S18" s="18">
        <v>708</v>
      </c>
      <c r="T18" s="18">
        <f>730+5</f>
        <v>735</v>
      </c>
      <c r="U18" s="18">
        <v>834</v>
      </c>
      <c r="V18" s="23"/>
      <c r="W18" s="23"/>
      <c r="X18" s="10"/>
      <c r="Y18" s="10"/>
      <c r="Z18" s="10"/>
    </row>
    <row r="19" spans="1:26" x14ac:dyDescent="0.25">
      <c r="A19" s="16" t="s">
        <v>11</v>
      </c>
      <c r="B19" s="3">
        <v>887.12599999999998</v>
      </c>
      <c r="C19" s="3">
        <v>763.31700000000001</v>
      </c>
      <c r="D19" s="3">
        <v>786.26599999999996</v>
      </c>
      <c r="E19" s="3">
        <v>718.78499999999997</v>
      </c>
      <c r="F19" s="3">
        <v>802.60100199999999</v>
      </c>
      <c r="G19" s="3">
        <v>799.40790000000004</v>
      </c>
      <c r="H19" s="3">
        <v>1111.8976</v>
      </c>
      <c r="I19" s="3">
        <v>1223.9829999999999</v>
      </c>
      <c r="J19" s="3">
        <v>1225.9000000000001</v>
      </c>
      <c r="K19" s="3">
        <v>1151.325</v>
      </c>
      <c r="L19" s="17">
        <v>1267.248</v>
      </c>
      <c r="M19" s="17">
        <v>1257</v>
      </c>
      <c r="N19" s="18">
        <v>1014</v>
      </c>
      <c r="O19" s="18">
        <v>951</v>
      </c>
      <c r="P19" s="18">
        <v>980</v>
      </c>
      <c r="Q19" s="18">
        <v>1193</v>
      </c>
      <c r="R19" s="18">
        <v>1321</v>
      </c>
      <c r="S19" s="18">
        <v>1717</v>
      </c>
      <c r="T19" s="18">
        <f>1873+6</f>
        <v>1879</v>
      </c>
      <c r="U19" s="18">
        <v>2407</v>
      </c>
      <c r="V19" s="23"/>
      <c r="W19" s="23"/>
      <c r="X19" s="10"/>
      <c r="Y19" s="10"/>
      <c r="Z19" s="10"/>
    </row>
    <row r="20" spans="1:26" x14ac:dyDescent="0.25">
      <c r="A20" s="16" t="s">
        <v>12</v>
      </c>
      <c r="B20" s="3">
        <v>305.351</v>
      </c>
      <c r="C20" s="3">
        <v>244.524</v>
      </c>
      <c r="D20" s="3">
        <v>224.60400000000001</v>
      </c>
      <c r="E20" s="3">
        <v>219.85499999999999</v>
      </c>
      <c r="F20" s="3">
        <v>225.268</v>
      </c>
      <c r="G20" s="3">
        <v>256.82299999999998</v>
      </c>
      <c r="H20" s="3">
        <v>334.66500000000002</v>
      </c>
      <c r="I20" s="3">
        <v>415.83800000000002</v>
      </c>
      <c r="J20" s="3">
        <v>383.8</v>
      </c>
      <c r="K20" s="3">
        <v>357.39800000000002</v>
      </c>
      <c r="L20" s="17">
        <v>331.83800000000002</v>
      </c>
      <c r="M20" s="17">
        <v>355</v>
      </c>
      <c r="N20" s="18">
        <v>316</v>
      </c>
      <c r="O20" s="18">
        <v>305</v>
      </c>
      <c r="P20" s="18">
        <v>307</v>
      </c>
      <c r="Q20" s="18">
        <v>318</v>
      </c>
      <c r="R20" s="18">
        <v>364</v>
      </c>
      <c r="S20" s="18">
        <v>446</v>
      </c>
      <c r="T20" s="18">
        <v>471</v>
      </c>
      <c r="U20" s="18">
        <v>584</v>
      </c>
      <c r="V20" s="23"/>
      <c r="W20" s="23"/>
      <c r="X20" s="10"/>
      <c r="Y20" s="10"/>
      <c r="Z20" s="10"/>
    </row>
    <row r="21" spans="1:26" x14ac:dyDescent="0.25">
      <c r="A21" s="16" t="s">
        <v>13</v>
      </c>
      <c r="B21" s="3">
        <v>220.74</v>
      </c>
      <c r="C21" s="3">
        <v>248.71799999999999</v>
      </c>
      <c r="D21" s="3">
        <v>208.49</v>
      </c>
      <c r="E21" s="3">
        <v>193.75800000000001</v>
      </c>
      <c r="F21" s="3">
        <v>205.36199999999999</v>
      </c>
      <c r="G21" s="3">
        <v>190.197</v>
      </c>
      <c r="H21" s="3">
        <v>290.697</v>
      </c>
      <c r="I21" s="3">
        <v>332.49</v>
      </c>
      <c r="J21" s="3">
        <v>281.59500000000003</v>
      </c>
      <c r="K21" s="3">
        <v>236.93700000000001</v>
      </c>
      <c r="L21" s="17">
        <v>217.60900000000001</v>
      </c>
      <c r="M21" s="17">
        <v>267</v>
      </c>
      <c r="N21" s="18">
        <v>245</v>
      </c>
      <c r="O21" s="18">
        <v>222</v>
      </c>
      <c r="P21" s="18">
        <v>222</v>
      </c>
      <c r="Q21" s="18">
        <v>270</v>
      </c>
      <c r="R21" s="18">
        <v>319</v>
      </c>
      <c r="S21" s="18">
        <v>391</v>
      </c>
      <c r="T21" s="18">
        <v>405</v>
      </c>
      <c r="U21" s="18">
        <v>480</v>
      </c>
      <c r="V21" s="23"/>
      <c r="W21" s="23"/>
      <c r="X21" s="10"/>
      <c r="Y21" s="10"/>
      <c r="Z21" s="10"/>
    </row>
    <row r="22" spans="1:26" x14ac:dyDescent="0.25">
      <c r="A22" s="16" t="s">
        <v>14</v>
      </c>
      <c r="B22" s="3">
        <v>1175.3630000000001</v>
      </c>
      <c r="C22" s="3">
        <v>1043.912</v>
      </c>
      <c r="D22" s="3">
        <v>1192.49</v>
      </c>
      <c r="E22" s="3">
        <v>1205.1679999999999</v>
      </c>
      <c r="F22" s="3">
        <v>1201.8913519999999</v>
      </c>
      <c r="G22" s="3">
        <v>1253.5358999999999</v>
      </c>
      <c r="H22" s="3">
        <v>1715.4627</v>
      </c>
      <c r="I22" s="3">
        <v>2195.8833</v>
      </c>
      <c r="J22" s="3">
        <v>2461.5149999999999</v>
      </c>
      <c r="K22" s="3">
        <v>2277.748</v>
      </c>
      <c r="L22" s="17">
        <v>1977.69</v>
      </c>
      <c r="M22" s="17">
        <v>1948</v>
      </c>
      <c r="N22" s="18">
        <v>1658</v>
      </c>
      <c r="O22" s="18">
        <v>1733</v>
      </c>
      <c r="P22" s="18">
        <v>1668</v>
      </c>
      <c r="Q22" s="18">
        <v>1935</v>
      </c>
      <c r="R22" s="18">
        <v>2319</v>
      </c>
      <c r="S22" s="18">
        <v>2678</v>
      </c>
      <c r="T22" s="18">
        <f>2824+2</f>
        <v>2826</v>
      </c>
      <c r="U22" s="18">
        <v>3349</v>
      </c>
      <c r="V22" s="23"/>
      <c r="W22" s="23"/>
      <c r="X22" s="10"/>
      <c r="Y22" s="10"/>
      <c r="Z22" s="10"/>
    </row>
    <row r="23" spans="1:26" s="29" customFormat="1" ht="13" x14ac:dyDescent="0.3">
      <c r="A23" s="24" t="s">
        <v>30</v>
      </c>
      <c r="B23" s="3"/>
      <c r="C23" s="3"/>
      <c r="D23" s="3"/>
      <c r="E23" s="3"/>
      <c r="F23" s="3"/>
      <c r="G23" s="3"/>
      <c r="H23" s="3"/>
      <c r="I23" s="45">
        <v>0</v>
      </c>
      <c r="J23" s="45">
        <v>0</v>
      </c>
      <c r="K23" s="45">
        <v>0</v>
      </c>
      <c r="L23" s="26">
        <v>0</v>
      </c>
      <c r="M23" s="26">
        <v>0</v>
      </c>
      <c r="N23" s="26">
        <v>0</v>
      </c>
      <c r="O23" s="17">
        <v>90</v>
      </c>
      <c r="P23" s="17">
        <v>152</v>
      </c>
      <c r="Q23" s="17">
        <v>291</v>
      </c>
      <c r="R23" s="17">
        <v>184</v>
      </c>
      <c r="S23" s="26">
        <v>0</v>
      </c>
      <c r="T23" s="26">
        <v>0</v>
      </c>
      <c r="U23" s="26">
        <v>0</v>
      </c>
      <c r="V23" s="27"/>
      <c r="W23" s="27"/>
      <c r="X23" s="28"/>
      <c r="Y23" s="28"/>
      <c r="Z23" s="28"/>
    </row>
    <row r="24" spans="1:26" ht="13" x14ac:dyDescent="0.3">
      <c r="A24" s="20" t="s">
        <v>31</v>
      </c>
      <c r="B24" s="4">
        <f t="shared" ref="B24:H24" si="2">SUM(B14:B22)</f>
        <v>4049.9760000000006</v>
      </c>
      <c r="C24" s="4">
        <f t="shared" si="2"/>
        <v>3744.6089999999995</v>
      </c>
      <c r="D24" s="4">
        <f t="shared" si="2"/>
        <v>3810.1899999999996</v>
      </c>
      <c r="E24" s="4">
        <f t="shared" si="2"/>
        <v>3796.4939999999997</v>
      </c>
      <c r="F24" s="4">
        <f t="shared" si="2"/>
        <v>3931.4604339999996</v>
      </c>
      <c r="G24" s="4">
        <f t="shared" si="2"/>
        <v>4216.6713999999993</v>
      </c>
      <c r="H24" s="4">
        <f t="shared" si="2"/>
        <v>6035.8326999999999</v>
      </c>
      <c r="I24" s="44">
        <f t="shared" ref="I24:K24" si="3">SUM(I14:I23)</f>
        <v>7466.1612999999998</v>
      </c>
      <c r="J24" s="44">
        <f t="shared" si="3"/>
        <v>7732.5079999999998</v>
      </c>
      <c r="K24" s="44">
        <f t="shared" si="3"/>
        <v>7068.4779999999992</v>
      </c>
      <c r="L24" s="21">
        <f t="shared" ref="L24:T24" si="4">SUM(L14:L23)</f>
        <v>6712.7170000000006</v>
      </c>
      <c r="M24" s="21">
        <f t="shared" si="4"/>
        <v>6746</v>
      </c>
      <c r="N24" s="21">
        <f t="shared" si="4"/>
        <v>5634</v>
      </c>
      <c r="O24" s="21">
        <f t="shared" si="4"/>
        <v>5785</v>
      </c>
      <c r="P24" s="21">
        <f t="shared" si="4"/>
        <v>5982</v>
      </c>
      <c r="Q24" s="21">
        <f t="shared" si="4"/>
        <v>7047</v>
      </c>
      <c r="R24" s="21">
        <f t="shared" si="4"/>
        <v>8009</v>
      </c>
      <c r="S24" s="21">
        <f t="shared" si="4"/>
        <v>9387</v>
      </c>
      <c r="T24" s="21">
        <f t="shared" si="4"/>
        <v>10108</v>
      </c>
      <c r="U24" s="21">
        <f>SUM(U14:U23)</f>
        <v>12317</v>
      </c>
      <c r="V24" s="23"/>
      <c r="W24" s="22">
        <f>L24/$L$45</f>
        <v>0.17272214579094439</v>
      </c>
      <c r="X24" s="10"/>
      <c r="Y24" s="10"/>
      <c r="Z24" s="10"/>
    </row>
    <row r="25" spans="1:26" ht="6.75" customHeight="1" x14ac:dyDescent="0.25">
      <c r="A25" s="24"/>
      <c r="B25" s="5"/>
      <c r="C25" s="5"/>
      <c r="D25" s="5"/>
      <c r="E25" s="5"/>
      <c r="F25" s="5"/>
      <c r="G25" s="5"/>
      <c r="H25" s="5"/>
      <c r="I25" s="5"/>
      <c r="J25" s="5"/>
      <c r="K25" s="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3"/>
      <c r="W25" s="23"/>
      <c r="X25" s="10"/>
      <c r="Y25" s="10"/>
      <c r="Z25" s="10"/>
    </row>
    <row r="26" spans="1:26" ht="12.75" customHeight="1" x14ac:dyDescent="0.25">
      <c r="A26" s="16" t="s">
        <v>16</v>
      </c>
      <c r="B26" s="3">
        <v>359.26600000000002</v>
      </c>
      <c r="C26" s="3">
        <v>288.44600000000003</v>
      </c>
      <c r="D26" s="3">
        <v>329.07900000000001</v>
      </c>
      <c r="E26" s="3">
        <v>382.06900000000002</v>
      </c>
      <c r="F26" s="3">
        <v>412.61599999999999</v>
      </c>
      <c r="G26" s="3">
        <v>399.96100000000001</v>
      </c>
      <c r="H26" s="3">
        <v>420.67200000000003</v>
      </c>
      <c r="I26" s="3">
        <v>484.37900000000002</v>
      </c>
      <c r="J26" s="3">
        <v>454.13200000000001</v>
      </c>
      <c r="K26" s="3">
        <v>437.029</v>
      </c>
      <c r="L26" s="17">
        <v>474.85500000000002</v>
      </c>
      <c r="M26" s="17">
        <f>497</f>
        <v>497</v>
      </c>
      <c r="N26" s="18">
        <f>418+6</f>
        <v>424</v>
      </c>
      <c r="O26" s="18">
        <v>466</v>
      </c>
      <c r="P26" s="18">
        <v>479</v>
      </c>
      <c r="Q26" s="18">
        <v>516</v>
      </c>
      <c r="R26" s="18">
        <v>633</v>
      </c>
      <c r="S26" s="18">
        <v>815</v>
      </c>
      <c r="T26" s="18">
        <v>693</v>
      </c>
      <c r="U26" s="18">
        <v>813</v>
      </c>
      <c r="V26" s="23"/>
      <c r="W26" s="23"/>
      <c r="X26" s="10"/>
      <c r="Y26" s="10"/>
      <c r="Z26" s="10"/>
    </row>
    <row r="27" spans="1:26" ht="12.75" customHeight="1" x14ac:dyDescent="0.25">
      <c r="A27" s="16" t="s">
        <v>15</v>
      </c>
      <c r="B27" s="3">
        <v>315.25200000000001</v>
      </c>
      <c r="C27" s="3">
        <v>300.18099999999998</v>
      </c>
      <c r="D27" s="3">
        <v>337.26900000000001</v>
      </c>
      <c r="E27" s="3">
        <v>417.30099999999999</v>
      </c>
      <c r="F27" s="3">
        <v>370.86900000000003</v>
      </c>
      <c r="G27" s="3">
        <v>440.26299999999998</v>
      </c>
      <c r="H27" s="3">
        <v>480.5</v>
      </c>
      <c r="I27" s="3">
        <v>498.63799999999998</v>
      </c>
      <c r="J27" s="3">
        <v>540.08600000000001</v>
      </c>
      <c r="K27" s="3">
        <v>572.87400000000002</v>
      </c>
      <c r="L27" s="17">
        <v>641.14300000000003</v>
      </c>
      <c r="M27" s="17">
        <v>719</v>
      </c>
      <c r="N27" s="18">
        <v>668</v>
      </c>
      <c r="O27" s="18">
        <v>717</v>
      </c>
      <c r="P27" s="18">
        <v>737</v>
      </c>
      <c r="Q27" s="18">
        <v>702</v>
      </c>
      <c r="R27" s="18">
        <v>841</v>
      </c>
      <c r="S27" s="18">
        <v>995</v>
      </c>
      <c r="T27" s="18">
        <v>998</v>
      </c>
      <c r="U27" s="18">
        <v>1099</v>
      </c>
      <c r="V27" s="23"/>
      <c r="W27" s="23"/>
      <c r="X27" s="10"/>
      <c r="Y27" s="10"/>
      <c r="Z27" s="10"/>
    </row>
    <row r="28" spans="1:26" ht="12.75" customHeight="1" x14ac:dyDescent="0.25">
      <c r="A28" s="16" t="s">
        <v>17</v>
      </c>
      <c r="B28" s="3">
        <v>896.99</v>
      </c>
      <c r="C28" s="3">
        <v>764.60900000000004</v>
      </c>
      <c r="D28" s="3">
        <v>852.75699999999995</v>
      </c>
      <c r="E28" s="3">
        <v>930.52099999999996</v>
      </c>
      <c r="F28" s="3">
        <v>954.77</v>
      </c>
      <c r="G28" s="3">
        <v>1187.5672</v>
      </c>
      <c r="H28" s="3">
        <v>1269.289</v>
      </c>
      <c r="I28" s="3">
        <v>1192.7860000000001</v>
      </c>
      <c r="J28" s="3">
        <v>1151.5250000000001</v>
      </c>
      <c r="K28" s="3">
        <v>1321.2059999999999</v>
      </c>
      <c r="L28" s="17">
        <v>1475.49</v>
      </c>
      <c r="M28" s="17">
        <v>1486</v>
      </c>
      <c r="N28" s="18">
        <v>1312</v>
      </c>
      <c r="O28" s="18">
        <v>1515</v>
      </c>
      <c r="P28" s="18">
        <v>1717</v>
      </c>
      <c r="Q28" s="18">
        <v>1730</v>
      </c>
      <c r="R28" s="18">
        <v>1944</v>
      </c>
      <c r="S28" s="18">
        <v>2311</v>
      </c>
      <c r="T28" s="18">
        <f>2335+1</f>
        <v>2336</v>
      </c>
      <c r="U28" s="18">
        <v>2658</v>
      </c>
      <c r="V28" s="23"/>
      <c r="W28" s="23"/>
      <c r="X28" s="10"/>
      <c r="Y28" s="10"/>
      <c r="Z28" s="10"/>
    </row>
    <row r="29" spans="1:26" ht="12.75" customHeight="1" x14ac:dyDescent="0.25">
      <c r="A29" s="16" t="s">
        <v>18</v>
      </c>
      <c r="B29" s="3">
        <v>504.5</v>
      </c>
      <c r="C29" s="3">
        <v>570.23199999999997</v>
      </c>
      <c r="D29" s="3">
        <v>699.69899999999996</v>
      </c>
      <c r="E29" s="3">
        <v>617.69000000000005</v>
      </c>
      <c r="F29" s="3">
        <v>543.47</v>
      </c>
      <c r="G29" s="3">
        <v>688.34199999999998</v>
      </c>
      <c r="H29" s="3">
        <v>702.202</v>
      </c>
      <c r="I29" s="3">
        <v>709.25900000000001</v>
      </c>
      <c r="J29" s="3">
        <v>694.44399999999996</v>
      </c>
      <c r="K29" s="3">
        <v>733.62599999999998</v>
      </c>
      <c r="L29" s="17">
        <v>762.81200000000001</v>
      </c>
      <c r="M29" s="17">
        <v>736</v>
      </c>
      <c r="N29" s="18">
        <v>636</v>
      </c>
      <c r="O29" s="18">
        <v>771</v>
      </c>
      <c r="P29" s="18">
        <v>856</v>
      </c>
      <c r="Q29" s="18">
        <v>747</v>
      </c>
      <c r="R29" s="18">
        <v>808</v>
      </c>
      <c r="S29" s="18">
        <v>910</v>
      </c>
      <c r="T29" s="18">
        <v>991</v>
      </c>
      <c r="U29" s="18">
        <v>1168</v>
      </c>
      <c r="V29" s="23"/>
      <c r="W29" s="23"/>
      <c r="X29" s="10"/>
      <c r="Y29" s="10"/>
      <c r="Z29" s="10"/>
    </row>
    <row r="30" spans="1:26" ht="12.75" customHeight="1" x14ac:dyDescent="0.3">
      <c r="A30" s="20" t="s">
        <v>32</v>
      </c>
      <c r="B30" s="4">
        <f t="shared" ref="B30:K30" si="5">SUM(B26:B29)</f>
        <v>2076.0079999999998</v>
      </c>
      <c r="C30" s="4">
        <f t="shared" si="5"/>
        <v>1923.4679999999998</v>
      </c>
      <c r="D30" s="4">
        <f t="shared" si="5"/>
        <v>2218.8040000000001</v>
      </c>
      <c r="E30" s="4">
        <f t="shared" si="5"/>
        <v>2347.5810000000001</v>
      </c>
      <c r="F30" s="4">
        <f t="shared" si="5"/>
        <v>2281.7250000000004</v>
      </c>
      <c r="G30" s="4">
        <f t="shared" si="5"/>
        <v>2716.1331999999998</v>
      </c>
      <c r="H30" s="4">
        <f t="shared" si="5"/>
        <v>2872.6630000000005</v>
      </c>
      <c r="I30" s="4">
        <f t="shared" si="5"/>
        <v>2885.0619999999999</v>
      </c>
      <c r="J30" s="4">
        <f t="shared" si="5"/>
        <v>2840.1870000000004</v>
      </c>
      <c r="K30" s="4">
        <f t="shared" si="5"/>
        <v>3064.7349999999997</v>
      </c>
      <c r="L30" s="21">
        <f t="shared" ref="L30:U30" si="6">SUM(L26:L29)</f>
        <v>3354.3</v>
      </c>
      <c r="M30" s="21">
        <f t="shared" si="6"/>
        <v>3438</v>
      </c>
      <c r="N30" s="21">
        <f t="shared" si="6"/>
        <v>3040</v>
      </c>
      <c r="O30" s="21">
        <f t="shared" si="6"/>
        <v>3469</v>
      </c>
      <c r="P30" s="21">
        <f t="shared" si="6"/>
        <v>3789</v>
      </c>
      <c r="Q30" s="21">
        <f t="shared" si="6"/>
        <v>3695</v>
      </c>
      <c r="R30" s="21">
        <f t="shared" si="6"/>
        <v>4226</v>
      </c>
      <c r="S30" s="21">
        <f t="shared" si="6"/>
        <v>5031</v>
      </c>
      <c r="T30" s="21">
        <f t="shared" si="6"/>
        <v>5018</v>
      </c>
      <c r="U30" s="21">
        <f t="shared" si="6"/>
        <v>5738</v>
      </c>
      <c r="V30" s="23"/>
      <c r="W30" s="22">
        <f>L30/$L$45</f>
        <v>8.6308106483047736E-2</v>
      </c>
      <c r="X30" s="10"/>
      <c r="Y30" s="10"/>
      <c r="Z30" s="10"/>
    </row>
    <row r="31" spans="1:26" ht="6.75" customHeight="1" x14ac:dyDescent="0.25">
      <c r="A31" s="24"/>
      <c r="B31" s="5"/>
      <c r="C31" s="5"/>
      <c r="D31" s="5"/>
      <c r="E31" s="5"/>
      <c r="F31" s="5"/>
      <c r="G31" s="5"/>
      <c r="H31" s="5"/>
      <c r="I31" s="5"/>
      <c r="J31" s="5"/>
      <c r="K31" s="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3"/>
      <c r="W31" s="22"/>
      <c r="X31" s="10"/>
      <c r="Y31" s="10"/>
      <c r="Z31" s="10"/>
    </row>
    <row r="32" spans="1:26" x14ac:dyDescent="0.25">
      <c r="A32" s="16" t="s">
        <v>19</v>
      </c>
      <c r="B32" s="3">
        <v>3432.6419999999998</v>
      </c>
      <c r="C32" s="3">
        <v>2752.4290000000001</v>
      </c>
      <c r="D32" s="3">
        <v>2881.77</v>
      </c>
      <c r="E32" s="3">
        <v>3087.5</v>
      </c>
      <c r="F32" s="3">
        <v>3469.875974</v>
      </c>
      <c r="G32" s="3">
        <v>4546.3289999999997</v>
      </c>
      <c r="H32" s="3">
        <v>4962.49</v>
      </c>
      <c r="I32" s="3">
        <v>4951.62</v>
      </c>
      <c r="J32" s="3">
        <v>5089.96</v>
      </c>
      <c r="K32" s="3">
        <v>4602.5</v>
      </c>
      <c r="L32" s="17">
        <v>4317.9030000000002</v>
      </c>
      <c r="M32" s="17">
        <v>4160</v>
      </c>
      <c r="N32" s="18">
        <v>3664</v>
      </c>
      <c r="O32" s="18">
        <v>3453</v>
      </c>
      <c r="P32" s="18">
        <v>4105</v>
      </c>
      <c r="Q32" s="18">
        <v>5076</v>
      </c>
      <c r="R32" s="18">
        <v>5710</v>
      </c>
      <c r="S32" s="18">
        <v>5902</v>
      </c>
      <c r="T32" s="18">
        <f>6028+4</f>
        <v>6032</v>
      </c>
      <c r="U32" s="18">
        <v>6751</v>
      </c>
      <c r="V32" s="23"/>
      <c r="W32" s="23"/>
      <c r="X32" s="10"/>
      <c r="Y32" s="10"/>
      <c r="Z32" s="10"/>
    </row>
    <row r="33" spans="1:26" x14ac:dyDescent="0.25">
      <c r="A33" s="16" t="s">
        <v>20</v>
      </c>
      <c r="B33" s="3">
        <v>621.39800000000002</v>
      </c>
      <c r="C33" s="3">
        <v>520.50599999999997</v>
      </c>
      <c r="D33" s="3">
        <v>495.726</v>
      </c>
      <c r="E33" s="3">
        <v>523.63400000000001</v>
      </c>
      <c r="F33" s="3">
        <v>602.34500000000003</v>
      </c>
      <c r="G33" s="3">
        <v>849.71400000000006</v>
      </c>
      <c r="H33" s="3">
        <v>947.41300000000001</v>
      </c>
      <c r="I33" s="3">
        <v>887.49</v>
      </c>
      <c r="J33" s="3">
        <v>837.99199999999996</v>
      </c>
      <c r="K33" s="3">
        <v>781.03399999999999</v>
      </c>
      <c r="L33" s="17">
        <v>767.1</v>
      </c>
      <c r="M33" s="17">
        <v>705</v>
      </c>
      <c r="N33" s="18">
        <v>635</v>
      </c>
      <c r="O33" s="18">
        <v>637</v>
      </c>
      <c r="P33" s="18">
        <v>768</v>
      </c>
      <c r="Q33" s="18">
        <v>673</v>
      </c>
      <c r="R33" s="18">
        <v>985</v>
      </c>
      <c r="S33" s="18">
        <v>1264</v>
      </c>
      <c r="T33" s="18">
        <v>1139</v>
      </c>
      <c r="U33" s="18">
        <v>1224</v>
      </c>
      <c r="V33" s="23"/>
      <c r="W33" s="23"/>
      <c r="X33" s="10"/>
      <c r="Y33" s="10"/>
      <c r="Z33" s="10"/>
    </row>
    <row r="34" spans="1:26" x14ac:dyDescent="0.25">
      <c r="A34" s="16" t="s">
        <v>21</v>
      </c>
      <c r="B34" s="3">
        <v>2993.49</v>
      </c>
      <c r="C34" s="3">
        <v>2591.2359999999999</v>
      </c>
      <c r="D34" s="3">
        <v>2611.4899999999998</v>
      </c>
      <c r="E34" s="3">
        <v>2623.3543059999997</v>
      </c>
      <c r="F34" s="3">
        <v>2947.1183580000002</v>
      </c>
      <c r="G34" s="3">
        <v>3887.8092000000001</v>
      </c>
      <c r="H34" s="3">
        <v>3806.5708</v>
      </c>
      <c r="I34" s="3">
        <v>3771.2107999999998</v>
      </c>
      <c r="J34" s="3">
        <v>3815.0569999999998</v>
      </c>
      <c r="K34" s="3">
        <v>3651.0749999999998</v>
      </c>
      <c r="L34" s="17">
        <v>3553.3780000000002</v>
      </c>
      <c r="M34" s="17">
        <v>3431</v>
      </c>
      <c r="N34" s="18">
        <v>3024</v>
      </c>
      <c r="O34" s="18">
        <v>3092</v>
      </c>
      <c r="P34" s="18">
        <v>3324</v>
      </c>
      <c r="Q34" s="18">
        <v>3666</v>
      </c>
      <c r="R34" s="18">
        <v>4100</v>
      </c>
      <c r="S34" s="18">
        <v>4301</v>
      </c>
      <c r="T34" s="18">
        <f>3960+7</f>
        <v>3967</v>
      </c>
      <c r="U34" s="18">
        <v>4200</v>
      </c>
      <c r="V34" s="23"/>
      <c r="W34" s="23"/>
      <c r="X34" s="10"/>
      <c r="Y34" s="10"/>
      <c r="Z34" s="10"/>
    </row>
    <row r="35" spans="1:26" x14ac:dyDescent="0.25">
      <c r="A35" s="16" t="s">
        <v>22</v>
      </c>
      <c r="B35" s="3">
        <v>8543.6419999999998</v>
      </c>
      <c r="C35" s="3">
        <v>7444.9750000000004</v>
      </c>
      <c r="D35" s="3">
        <v>7374.8389999999999</v>
      </c>
      <c r="E35" s="3">
        <v>7484.4063130000004</v>
      </c>
      <c r="F35" s="3">
        <v>9171.5182729999997</v>
      </c>
      <c r="G35" s="3">
        <v>11858.928099999999</v>
      </c>
      <c r="H35" s="3">
        <v>12325.6762</v>
      </c>
      <c r="I35" s="3">
        <v>12153.598300000001</v>
      </c>
      <c r="J35" s="3">
        <v>11734.052</v>
      </c>
      <c r="K35" s="3">
        <v>11853.127</v>
      </c>
      <c r="L35" s="17">
        <v>11266.1</v>
      </c>
      <c r="M35" s="17">
        <f>10886</f>
        <v>10886</v>
      </c>
      <c r="N35" s="18">
        <v>9528</v>
      </c>
      <c r="O35" s="18">
        <v>9148</v>
      </c>
      <c r="P35" s="18">
        <v>9725</v>
      </c>
      <c r="Q35" s="18">
        <v>10865</v>
      </c>
      <c r="R35" s="18">
        <v>11769</v>
      </c>
      <c r="S35" s="18">
        <v>13476</v>
      </c>
      <c r="T35" s="18">
        <f>13232+72</f>
        <v>13304</v>
      </c>
      <c r="U35" s="18">
        <v>14535</v>
      </c>
      <c r="V35" s="23"/>
      <c r="W35" s="23"/>
      <c r="X35" s="10"/>
      <c r="Y35" s="10"/>
      <c r="Z35" s="10"/>
    </row>
    <row r="36" spans="1:26" s="29" customFormat="1" ht="13" x14ac:dyDescent="0.3">
      <c r="A36" s="24" t="s">
        <v>30</v>
      </c>
      <c r="B36" s="3"/>
      <c r="C36" s="3"/>
      <c r="D36" s="3"/>
      <c r="E36" s="3"/>
      <c r="F36" s="3"/>
      <c r="G36" s="3"/>
      <c r="H36" s="3"/>
      <c r="I36" s="45">
        <v>0</v>
      </c>
      <c r="J36" s="45">
        <v>0</v>
      </c>
      <c r="K36" s="45">
        <v>250</v>
      </c>
      <c r="L36" s="26">
        <v>376</v>
      </c>
      <c r="M36" s="26">
        <v>740</v>
      </c>
      <c r="N36" s="26">
        <v>940</v>
      </c>
      <c r="O36" s="17">
        <v>1268</v>
      </c>
      <c r="P36" s="17">
        <v>976</v>
      </c>
      <c r="Q36" s="17">
        <v>969</v>
      </c>
      <c r="R36" s="17">
        <f>84+144</f>
        <v>228</v>
      </c>
      <c r="S36" s="17">
        <v>108</v>
      </c>
      <c r="T36" s="17">
        <v>320</v>
      </c>
      <c r="U36" s="17">
        <f>84+24+965</f>
        <v>1073</v>
      </c>
      <c r="V36" s="27"/>
      <c r="W36" s="27"/>
      <c r="X36" s="28"/>
      <c r="Y36" s="28"/>
      <c r="Z36" s="28"/>
    </row>
    <row r="37" spans="1:26" ht="13" x14ac:dyDescent="0.3">
      <c r="A37" s="20" t="s">
        <v>33</v>
      </c>
      <c r="B37" s="4">
        <f t="shared" ref="B37:H37" si="7">SUM(B32:B35)</f>
        <v>15591.171999999999</v>
      </c>
      <c r="C37" s="4">
        <f t="shared" si="7"/>
        <v>13309.146000000001</v>
      </c>
      <c r="D37" s="4">
        <f t="shared" si="7"/>
        <v>13363.825000000001</v>
      </c>
      <c r="E37" s="4">
        <f t="shared" si="7"/>
        <v>13718.894618999999</v>
      </c>
      <c r="F37" s="4">
        <f t="shared" si="7"/>
        <v>16190.857604999999</v>
      </c>
      <c r="G37" s="4">
        <f t="shared" si="7"/>
        <v>21142.780299999999</v>
      </c>
      <c r="H37" s="4">
        <f t="shared" si="7"/>
        <v>22042.15</v>
      </c>
      <c r="I37" s="44">
        <f t="shared" ref="I37:K37" si="8">SUM(I32:I36)</f>
        <v>21763.919099999999</v>
      </c>
      <c r="J37" s="44">
        <f t="shared" si="8"/>
        <v>21477.061000000002</v>
      </c>
      <c r="K37" s="44">
        <f t="shared" si="8"/>
        <v>21137.736000000001</v>
      </c>
      <c r="L37" s="21">
        <f t="shared" ref="L37:T37" si="9">SUM(L32:L36)</f>
        <v>20280.481</v>
      </c>
      <c r="M37" s="21">
        <f t="shared" si="9"/>
        <v>19922</v>
      </c>
      <c r="N37" s="21">
        <f t="shared" si="9"/>
        <v>17791</v>
      </c>
      <c r="O37" s="21">
        <f t="shared" si="9"/>
        <v>17598</v>
      </c>
      <c r="P37" s="21">
        <f t="shared" si="9"/>
        <v>18898</v>
      </c>
      <c r="Q37" s="21">
        <f t="shared" si="9"/>
        <v>21249</v>
      </c>
      <c r="R37" s="21">
        <f t="shared" si="9"/>
        <v>22792</v>
      </c>
      <c r="S37" s="21">
        <f t="shared" si="9"/>
        <v>25051</v>
      </c>
      <c r="T37" s="21">
        <f t="shared" si="9"/>
        <v>24762</v>
      </c>
      <c r="U37" s="21">
        <f>SUM(U32:U36)</f>
        <v>27783</v>
      </c>
      <c r="V37" s="23"/>
      <c r="W37" s="22">
        <f>L37/$L$45</f>
        <v>0.52182867175727465</v>
      </c>
      <c r="X37" s="10"/>
      <c r="Y37" s="10"/>
      <c r="Z37" s="10"/>
    </row>
    <row r="38" spans="1:26" ht="6.75" customHeight="1" x14ac:dyDescent="0.25">
      <c r="A38" s="24"/>
      <c r="B38" s="5"/>
      <c r="C38" s="5"/>
      <c r="D38" s="5"/>
      <c r="E38" s="5"/>
      <c r="F38" s="5"/>
      <c r="G38" s="5"/>
      <c r="H38" s="5"/>
      <c r="I38" s="5"/>
      <c r="J38" s="5"/>
      <c r="K38" s="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3"/>
      <c r="W38" s="23"/>
      <c r="X38" s="10"/>
      <c r="Y38" s="10"/>
      <c r="Z38" s="10"/>
    </row>
    <row r="39" spans="1:26" x14ac:dyDescent="0.25">
      <c r="A39" s="16" t="s">
        <v>23</v>
      </c>
      <c r="B39" s="3">
        <v>1821.13</v>
      </c>
      <c r="C39" s="3">
        <v>1675.2059999999999</v>
      </c>
      <c r="D39" s="3">
        <v>2045.2840000000001</v>
      </c>
      <c r="E39" s="3">
        <v>1750.8620000000001</v>
      </c>
      <c r="F39" s="3">
        <v>2331.3609999999999</v>
      </c>
      <c r="G39" s="3">
        <v>2393.306</v>
      </c>
      <c r="H39" s="3">
        <v>2417.5835999999999</v>
      </c>
      <c r="I39" s="3">
        <v>2481.0909999999999</v>
      </c>
      <c r="J39" s="3">
        <v>2320.6370000000002</v>
      </c>
      <c r="K39" s="3">
        <v>2271.7860000000001</v>
      </c>
      <c r="L39" s="17">
        <v>2237.6999999999998</v>
      </c>
      <c r="M39" s="17">
        <f>2314+6</f>
        <v>2320</v>
      </c>
      <c r="N39" s="18">
        <v>2173</v>
      </c>
      <c r="O39" s="18">
        <v>2260</v>
      </c>
      <c r="P39" s="18">
        <v>2226</v>
      </c>
      <c r="Q39" s="18">
        <v>2204</v>
      </c>
      <c r="R39" s="18">
        <v>2381</v>
      </c>
      <c r="S39" s="18">
        <v>3001</v>
      </c>
      <c r="T39" s="18">
        <f>3090+2</f>
        <v>3092</v>
      </c>
      <c r="U39" s="18">
        <v>3749</v>
      </c>
      <c r="V39" s="23"/>
      <c r="W39" s="23"/>
      <c r="X39" s="10"/>
      <c r="Y39" s="10"/>
      <c r="Z39" s="10"/>
    </row>
    <row r="40" spans="1:26" x14ac:dyDescent="0.25">
      <c r="A40" s="16" t="s">
        <v>24</v>
      </c>
      <c r="B40" s="3">
        <v>1124.106</v>
      </c>
      <c r="C40" s="3">
        <v>1113.239</v>
      </c>
      <c r="D40" s="3">
        <v>1071.6569999999999</v>
      </c>
      <c r="E40" s="3">
        <v>1012.4453000000001</v>
      </c>
      <c r="F40" s="3">
        <v>979.76935000000003</v>
      </c>
      <c r="G40" s="3">
        <v>1372.0944999999999</v>
      </c>
      <c r="H40" s="3">
        <v>1564.8230000000001</v>
      </c>
      <c r="I40" s="3">
        <v>1615.6273000000001</v>
      </c>
      <c r="J40" s="3">
        <v>1650.95</v>
      </c>
      <c r="K40" s="3">
        <v>1763.49</v>
      </c>
      <c r="L40" s="17">
        <v>1790.8</v>
      </c>
      <c r="M40" s="17">
        <v>1816</v>
      </c>
      <c r="N40" s="18">
        <v>1688</v>
      </c>
      <c r="O40" s="18">
        <v>1740</v>
      </c>
      <c r="P40" s="18">
        <v>1825</v>
      </c>
      <c r="Q40" s="18">
        <v>1870</v>
      </c>
      <c r="R40" s="18">
        <v>2087</v>
      </c>
      <c r="S40" s="18">
        <v>2654</v>
      </c>
      <c r="T40" s="18">
        <f>2656+13</f>
        <v>2669</v>
      </c>
      <c r="U40" s="18">
        <v>2853</v>
      </c>
      <c r="V40" s="23"/>
      <c r="W40" s="23"/>
      <c r="X40" s="10"/>
      <c r="Y40" s="10"/>
      <c r="Z40" s="10"/>
    </row>
    <row r="41" spans="1:26" x14ac:dyDescent="0.25">
      <c r="A41" s="16" t="s">
        <v>25</v>
      </c>
      <c r="B41" s="3">
        <v>1668.5</v>
      </c>
      <c r="C41" s="3">
        <v>1470.5</v>
      </c>
      <c r="D41" s="3">
        <v>1428.4090000000001</v>
      </c>
      <c r="E41" s="3">
        <v>1616.5</v>
      </c>
      <c r="F41" s="3">
        <v>1683.032788</v>
      </c>
      <c r="G41" s="3">
        <v>1769.8198</v>
      </c>
      <c r="H41" s="3">
        <v>2021.8406</v>
      </c>
      <c r="I41" s="3">
        <v>2196.1672000000003</v>
      </c>
      <c r="J41" s="3">
        <v>2221.2759999999998</v>
      </c>
      <c r="K41" s="3">
        <v>2101.9290000000001</v>
      </c>
      <c r="L41" s="17">
        <v>2100.0540000000001</v>
      </c>
      <c r="M41" s="17">
        <f>2129+2</f>
        <v>2131</v>
      </c>
      <c r="N41" s="18">
        <v>2145</v>
      </c>
      <c r="O41" s="18">
        <v>2117</v>
      </c>
      <c r="P41" s="18">
        <v>1965</v>
      </c>
      <c r="Q41" s="18">
        <v>2107</v>
      </c>
      <c r="R41" s="18">
        <v>2281</v>
      </c>
      <c r="S41" s="18">
        <v>2719</v>
      </c>
      <c r="T41" s="18">
        <f>2618+68</f>
        <v>2686</v>
      </c>
      <c r="U41" s="18">
        <v>3070</v>
      </c>
      <c r="V41" s="23"/>
      <c r="W41" s="23"/>
      <c r="X41" s="10"/>
      <c r="Y41" s="10"/>
      <c r="Z41" s="10"/>
    </row>
    <row r="42" spans="1:26" s="29" customFormat="1" ht="13" x14ac:dyDescent="0.3">
      <c r="A42" s="24" t="s">
        <v>30</v>
      </c>
      <c r="B42" s="3"/>
      <c r="C42" s="3"/>
      <c r="D42" s="3"/>
      <c r="E42" s="3"/>
      <c r="F42" s="3"/>
      <c r="G42" s="3"/>
      <c r="H42" s="3"/>
      <c r="I42" s="45">
        <v>0</v>
      </c>
      <c r="J42" s="45">
        <v>0</v>
      </c>
      <c r="K42" s="45">
        <v>92</v>
      </c>
      <c r="L42" s="26">
        <v>90</v>
      </c>
      <c r="M42" s="26">
        <v>89</v>
      </c>
      <c r="N42" s="26">
        <v>92</v>
      </c>
      <c r="O42" s="17">
        <v>126</v>
      </c>
      <c r="P42" s="17">
        <v>138</v>
      </c>
      <c r="Q42" s="17">
        <v>111</v>
      </c>
      <c r="R42" s="17">
        <v>170</v>
      </c>
      <c r="S42" s="17">
        <v>180</v>
      </c>
      <c r="T42" s="17">
        <v>240</v>
      </c>
      <c r="U42" s="17">
        <v>240</v>
      </c>
      <c r="V42" s="27"/>
      <c r="W42" s="27"/>
      <c r="X42" s="28"/>
      <c r="Y42" s="28"/>
      <c r="Z42" s="28"/>
    </row>
    <row r="43" spans="1:26" ht="13" x14ac:dyDescent="0.3">
      <c r="A43" s="20" t="s">
        <v>34</v>
      </c>
      <c r="B43" s="4">
        <f t="shared" ref="B43:H43" si="10">SUM(B39:B41)</f>
        <v>4613.7359999999999</v>
      </c>
      <c r="C43" s="4">
        <f t="shared" si="10"/>
        <v>4258.9449999999997</v>
      </c>
      <c r="D43" s="4">
        <f t="shared" si="10"/>
        <v>4545.3500000000004</v>
      </c>
      <c r="E43" s="4">
        <f t="shared" si="10"/>
        <v>4379.8073000000004</v>
      </c>
      <c r="F43" s="4">
        <f t="shared" si="10"/>
        <v>4994.1631379999999</v>
      </c>
      <c r="G43" s="4">
        <f t="shared" si="10"/>
        <v>5535.2203</v>
      </c>
      <c r="H43" s="4">
        <f t="shared" si="10"/>
        <v>6004.2471999999998</v>
      </c>
      <c r="I43" s="44">
        <f t="shared" ref="I43:K43" si="11">SUM(I39:I42)</f>
        <v>6292.8855000000003</v>
      </c>
      <c r="J43" s="44">
        <f t="shared" si="11"/>
        <v>6192.8630000000003</v>
      </c>
      <c r="K43" s="44">
        <f t="shared" si="11"/>
        <v>6229.2049999999999</v>
      </c>
      <c r="L43" s="21">
        <f t="shared" ref="L43:T43" si="12">SUM(L39:L42)</f>
        <v>6218.5540000000001</v>
      </c>
      <c r="M43" s="21">
        <f t="shared" si="12"/>
        <v>6356</v>
      </c>
      <c r="N43" s="21">
        <f t="shared" si="12"/>
        <v>6098</v>
      </c>
      <c r="O43" s="21">
        <f t="shared" si="12"/>
        <v>6243</v>
      </c>
      <c r="P43" s="21">
        <f t="shared" si="12"/>
        <v>6154</v>
      </c>
      <c r="Q43" s="21">
        <f t="shared" si="12"/>
        <v>6292</v>
      </c>
      <c r="R43" s="21">
        <f t="shared" si="12"/>
        <v>6919</v>
      </c>
      <c r="S43" s="21">
        <f t="shared" si="12"/>
        <v>8554</v>
      </c>
      <c r="T43" s="21">
        <f t="shared" si="12"/>
        <v>8687</v>
      </c>
      <c r="U43" s="21">
        <f>SUM(U39:U42)</f>
        <v>9912</v>
      </c>
      <c r="V43" s="23"/>
      <c r="W43" s="22">
        <f>L43/$L$45</f>
        <v>0.16000704194692852</v>
      </c>
      <c r="X43" s="10"/>
      <c r="Y43" s="10"/>
      <c r="Z43" s="10"/>
    </row>
    <row r="44" spans="1:26" ht="6.75" customHeight="1" thickBot="1" x14ac:dyDescent="0.3">
      <c r="A44" s="24"/>
      <c r="B44" s="5"/>
      <c r="C44" s="5"/>
      <c r="D44" s="5"/>
      <c r="E44" s="5"/>
      <c r="F44" s="5"/>
      <c r="G44" s="5"/>
      <c r="H44" s="5"/>
      <c r="I44" s="5"/>
      <c r="J44" s="5"/>
      <c r="K44" s="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10"/>
      <c r="W44" s="10"/>
      <c r="X44" s="10"/>
      <c r="Y44" s="10"/>
      <c r="Z44" s="10"/>
    </row>
    <row r="45" spans="1:26" ht="13" thickBot="1" x14ac:dyDescent="0.3">
      <c r="A45" s="30" t="s">
        <v>35</v>
      </c>
      <c r="B45" s="7">
        <f t="shared" ref="B45:K45" si="13">SUM(B30,B43,B37,B24,B12)</f>
        <v>27343.174999999999</v>
      </c>
      <c r="C45" s="7">
        <f t="shared" si="13"/>
        <v>24103.205000000002</v>
      </c>
      <c r="D45" s="7">
        <f t="shared" si="13"/>
        <v>24923.752999999997</v>
      </c>
      <c r="E45" s="7">
        <f t="shared" si="13"/>
        <v>25319.653129999995</v>
      </c>
      <c r="F45" s="7">
        <f t="shared" si="13"/>
        <v>28513.897483000001</v>
      </c>
      <c r="G45" s="7">
        <f t="shared" si="13"/>
        <v>34924.714599999992</v>
      </c>
      <c r="H45" s="7">
        <f t="shared" si="13"/>
        <v>38438.198400000001</v>
      </c>
      <c r="I45" s="7">
        <f t="shared" si="13"/>
        <v>40142.142599999999</v>
      </c>
      <c r="J45" s="7">
        <f t="shared" si="13"/>
        <v>40199.921000000009</v>
      </c>
      <c r="K45" s="7">
        <f t="shared" si="13"/>
        <v>39710.333999999995</v>
      </c>
      <c r="L45" s="31">
        <f t="shared" ref="L45:U45" si="14">SUM(L30,L43,L37,L24,L12)</f>
        <v>38864.251999999993</v>
      </c>
      <c r="M45" s="31">
        <f t="shared" si="14"/>
        <v>38807</v>
      </c>
      <c r="N45" s="31">
        <f t="shared" si="14"/>
        <v>34817</v>
      </c>
      <c r="O45" s="31">
        <f t="shared" si="14"/>
        <v>35660</v>
      </c>
      <c r="P45" s="31">
        <f t="shared" si="14"/>
        <v>37581</v>
      </c>
      <c r="Q45" s="31">
        <f t="shared" si="14"/>
        <v>40939</v>
      </c>
      <c r="R45" s="31">
        <f t="shared" si="14"/>
        <v>44957</v>
      </c>
      <c r="S45" s="31">
        <f t="shared" si="14"/>
        <v>51489</v>
      </c>
      <c r="T45" s="31">
        <f t="shared" si="14"/>
        <v>51892</v>
      </c>
      <c r="U45" s="31">
        <f t="shared" si="14"/>
        <v>60008</v>
      </c>
      <c r="V45" s="10"/>
      <c r="W45" s="10"/>
      <c r="X45" s="10"/>
      <c r="Y45" s="10"/>
      <c r="Z45" s="10"/>
    </row>
    <row r="46" spans="1:26" ht="13.5" thickBot="1" x14ac:dyDescent="0.35">
      <c r="A46" s="20" t="s">
        <v>36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21">
        <v>48</v>
      </c>
      <c r="M46" s="21">
        <v>66</v>
      </c>
      <c r="N46" s="21">
        <v>67</v>
      </c>
      <c r="O46" s="21">
        <v>74</v>
      </c>
      <c r="P46" s="21">
        <v>85</v>
      </c>
      <c r="Q46" s="21">
        <v>88</v>
      </c>
      <c r="R46" s="21">
        <v>105</v>
      </c>
      <c r="S46" s="21">
        <v>82</v>
      </c>
      <c r="T46" s="21">
        <v>0</v>
      </c>
      <c r="U46" s="21">
        <v>0</v>
      </c>
      <c r="V46" s="33"/>
      <c r="W46" s="33"/>
      <c r="X46" s="33"/>
    </row>
    <row r="47" spans="1:26" ht="13" thickBot="1" x14ac:dyDescent="0.3">
      <c r="A47" s="30" t="s">
        <v>37</v>
      </c>
      <c r="B47" s="7">
        <f t="shared" ref="B47:H47" si="15">B45+B46</f>
        <v>27343.174999999999</v>
      </c>
      <c r="C47" s="7">
        <f t="shared" si="15"/>
        <v>24103.205000000002</v>
      </c>
      <c r="D47" s="7">
        <f t="shared" si="15"/>
        <v>24923.752999999997</v>
      </c>
      <c r="E47" s="7">
        <f t="shared" si="15"/>
        <v>25319.653129999995</v>
      </c>
      <c r="F47" s="7">
        <f t="shared" si="15"/>
        <v>28513.897483000001</v>
      </c>
      <c r="G47" s="7">
        <f t="shared" si="15"/>
        <v>34924.714599999992</v>
      </c>
      <c r="H47" s="7">
        <f t="shared" si="15"/>
        <v>38438.198400000001</v>
      </c>
      <c r="I47" s="7">
        <f t="shared" ref="I47:K47" si="16">I45+I46</f>
        <v>40142.142599999999</v>
      </c>
      <c r="J47" s="7">
        <f t="shared" si="16"/>
        <v>40199.921000000009</v>
      </c>
      <c r="K47" s="7">
        <f t="shared" si="16"/>
        <v>39710.333999999995</v>
      </c>
      <c r="L47" s="31">
        <f t="shared" ref="L47:T47" si="17">L45+L46</f>
        <v>38912.251999999993</v>
      </c>
      <c r="M47" s="31">
        <f t="shared" si="17"/>
        <v>38873</v>
      </c>
      <c r="N47" s="31">
        <f t="shared" si="17"/>
        <v>34884</v>
      </c>
      <c r="O47" s="31">
        <f t="shared" si="17"/>
        <v>35734</v>
      </c>
      <c r="P47" s="31">
        <f t="shared" si="17"/>
        <v>37666</v>
      </c>
      <c r="Q47" s="31">
        <f t="shared" si="17"/>
        <v>41027</v>
      </c>
      <c r="R47" s="31">
        <f t="shared" si="17"/>
        <v>45062</v>
      </c>
      <c r="S47" s="31">
        <f t="shared" si="17"/>
        <v>51571</v>
      </c>
      <c r="T47" s="31">
        <f t="shared" si="17"/>
        <v>51892</v>
      </c>
      <c r="U47" s="31">
        <f>U45+U46</f>
        <v>60008</v>
      </c>
      <c r="V47" s="33"/>
      <c r="W47" s="33"/>
      <c r="X47" s="33"/>
    </row>
  </sheetData>
  <pageMargins left="0" right="0.39370078740157483" top="0" bottom="0" header="0.51181102362204722" footer="0.5118110236220472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EA4B-459A-49FE-BB33-9C1601D03FAF}">
  <sheetPr>
    <pageSetUpPr fitToPage="1"/>
  </sheetPr>
  <dimension ref="A1:T48"/>
  <sheetViews>
    <sheetView showGridLines="0" zoomScale="90" zoomScaleNormal="90" workbookViewId="0">
      <selection activeCell="B3" sqref="B3:K3"/>
    </sheetView>
  </sheetViews>
  <sheetFormatPr defaultRowHeight="12.5" x14ac:dyDescent="0.25"/>
  <cols>
    <col min="1" max="1" width="43" customWidth="1"/>
    <col min="2" max="8" width="8.08984375" bestFit="1" customWidth="1"/>
    <col min="9" max="9" width="8.08984375" customWidth="1"/>
    <col min="10" max="11" width="8" customWidth="1"/>
    <col min="12" max="12" width="10.36328125" style="10" bestFit="1" customWidth="1"/>
    <col min="14" max="14" width="9.36328125" bestFit="1" customWidth="1"/>
    <col min="16" max="16" width="10.54296875" bestFit="1" customWidth="1"/>
    <col min="257" max="257" width="43" customWidth="1"/>
    <col min="258" max="264" width="8.08984375" bestFit="1" customWidth="1"/>
    <col min="265" max="265" width="8.08984375" customWidth="1"/>
    <col min="266" max="267" width="8" customWidth="1"/>
    <col min="268" max="268" width="10.36328125" bestFit="1" customWidth="1"/>
    <col min="270" max="270" width="9.36328125" bestFit="1" customWidth="1"/>
    <col min="272" max="272" width="10.54296875" bestFit="1" customWidth="1"/>
    <col min="513" max="513" width="43" customWidth="1"/>
    <col min="514" max="520" width="8.08984375" bestFit="1" customWidth="1"/>
    <col min="521" max="521" width="8.08984375" customWidth="1"/>
    <col min="522" max="523" width="8" customWidth="1"/>
    <col min="524" max="524" width="10.36328125" bestFit="1" customWidth="1"/>
    <col min="526" max="526" width="9.36328125" bestFit="1" customWidth="1"/>
    <col min="528" max="528" width="10.54296875" bestFit="1" customWidth="1"/>
    <col min="769" max="769" width="43" customWidth="1"/>
    <col min="770" max="776" width="8.08984375" bestFit="1" customWidth="1"/>
    <col min="777" max="777" width="8.08984375" customWidth="1"/>
    <col min="778" max="779" width="8" customWidth="1"/>
    <col min="780" max="780" width="10.36328125" bestFit="1" customWidth="1"/>
    <col min="782" max="782" width="9.36328125" bestFit="1" customWidth="1"/>
    <col min="784" max="784" width="10.54296875" bestFit="1" customWidth="1"/>
    <col min="1025" max="1025" width="43" customWidth="1"/>
    <col min="1026" max="1032" width="8.08984375" bestFit="1" customWidth="1"/>
    <col min="1033" max="1033" width="8.08984375" customWidth="1"/>
    <col min="1034" max="1035" width="8" customWidth="1"/>
    <col min="1036" max="1036" width="10.36328125" bestFit="1" customWidth="1"/>
    <col min="1038" max="1038" width="9.36328125" bestFit="1" customWidth="1"/>
    <col min="1040" max="1040" width="10.54296875" bestFit="1" customWidth="1"/>
    <col min="1281" max="1281" width="43" customWidth="1"/>
    <col min="1282" max="1288" width="8.08984375" bestFit="1" customWidth="1"/>
    <col min="1289" max="1289" width="8.08984375" customWidth="1"/>
    <col min="1290" max="1291" width="8" customWidth="1"/>
    <col min="1292" max="1292" width="10.36328125" bestFit="1" customWidth="1"/>
    <col min="1294" max="1294" width="9.36328125" bestFit="1" customWidth="1"/>
    <col min="1296" max="1296" width="10.54296875" bestFit="1" customWidth="1"/>
    <col min="1537" max="1537" width="43" customWidth="1"/>
    <col min="1538" max="1544" width="8.08984375" bestFit="1" customWidth="1"/>
    <col min="1545" max="1545" width="8.08984375" customWidth="1"/>
    <col min="1546" max="1547" width="8" customWidth="1"/>
    <col min="1548" max="1548" width="10.36328125" bestFit="1" customWidth="1"/>
    <col min="1550" max="1550" width="9.36328125" bestFit="1" customWidth="1"/>
    <col min="1552" max="1552" width="10.54296875" bestFit="1" customWidth="1"/>
    <col min="1793" max="1793" width="43" customWidth="1"/>
    <col min="1794" max="1800" width="8.08984375" bestFit="1" customWidth="1"/>
    <col min="1801" max="1801" width="8.08984375" customWidth="1"/>
    <col min="1802" max="1803" width="8" customWidth="1"/>
    <col min="1804" max="1804" width="10.36328125" bestFit="1" customWidth="1"/>
    <col min="1806" max="1806" width="9.36328125" bestFit="1" customWidth="1"/>
    <col min="1808" max="1808" width="10.54296875" bestFit="1" customWidth="1"/>
    <col min="2049" max="2049" width="43" customWidth="1"/>
    <col min="2050" max="2056" width="8.08984375" bestFit="1" customWidth="1"/>
    <col min="2057" max="2057" width="8.08984375" customWidth="1"/>
    <col min="2058" max="2059" width="8" customWidth="1"/>
    <col min="2060" max="2060" width="10.36328125" bestFit="1" customWidth="1"/>
    <col min="2062" max="2062" width="9.36328125" bestFit="1" customWidth="1"/>
    <col min="2064" max="2064" width="10.54296875" bestFit="1" customWidth="1"/>
    <col min="2305" max="2305" width="43" customWidth="1"/>
    <col min="2306" max="2312" width="8.08984375" bestFit="1" customWidth="1"/>
    <col min="2313" max="2313" width="8.08984375" customWidth="1"/>
    <col min="2314" max="2315" width="8" customWidth="1"/>
    <col min="2316" max="2316" width="10.36328125" bestFit="1" customWidth="1"/>
    <col min="2318" max="2318" width="9.36328125" bestFit="1" customWidth="1"/>
    <col min="2320" max="2320" width="10.54296875" bestFit="1" customWidth="1"/>
    <col min="2561" max="2561" width="43" customWidth="1"/>
    <col min="2562" max="2568" width="8.08984375" bestFit="1" customWidth="1"/>
    <col min="2569" max="2569" width="8.08984375" customWidth="1"/>
    <col min="2570" max="2571" width="8" customWidth="1"/>
    <col min="2572" max="2572" width="10.36328125" bestFit="1" customWidth="1"/>
    <col min="2574" max="2574" width="9.36328125" bestFit="1" customWidth="1"/>
    <col min="2576" max="2576" width="10.54296875" bestFit="1" customWidth="1"/>
    <col min="2817" max="2817" width="43" customWidth="1"/>
    <col min="2818" max="2824" width="8.08984375" bestFit="1" customWidth="1"/>
    <col min="2825" max="2825" width="8.08984375" customWidth="1"/>
    <col min="2826" max="2827" width="8" customWidth="1"/>
    <col min="2828" max="2828" width="10.36328125" bestFit="1" customWidth="1"/>
    <col min="2830" max="2830" width="9.36328125" bestFit="1" customWidth="1"/>
    <col min="2832" max="2832" width="10.54296875" bestFit="1" customWidth="1"/>
    <col min="3073" max="3073" width="43" customWidth="1"/>
    <col min="3074" max="3080" width="8.08984375" bestFit="1" customWidth="1"/>
    <col min="3081" max="3081" width="8.08984375" customWidth="1"/>
    <col min="3082" max="3083" width="8" customWidth="1"/>
    <col min="3084" max="3084" width="10.36328125" bestFit="1" customWidth="1"/>
    <col min="3086" max="3086" width="9.36328125" bestFit="1" customWidth="1"/>
    <col min="3088" max="3088" width="10.54296875" bestFit="1" customWidth="1"/>
    <col min="3329" max="3329" width="43" customWidth="1"/>
    <col min="3330" max="3336" width="8.08984375" bestFit="1" customWidth="1"/>
    <col min="3337" max="3337" width="8.08984375" customWidth="1"/>
    <col min="3338" max="3339" width="8" customWidth="1"/>
    <col min="3340" max="3340" width="10.36328125" bestFit="1" customWidth="1"/>
    <col min="3342" max="3342" width="9.36328125" bestFit="1" customWidth="1"/>
    <col min="3344" max="3344" width="10.54296875" bestFit="1" customWidth="1"/>
    <col min="3585" max="3585" width="43" customWidth="1"/>
    <col min="3586" max="3592" width="8.08984375" bestFit="1" customWidth="1"/>
    <col min="3593" max="3593" width="8.08984375" customWidth="1"/>
    <col min="3594" max="3595" width="8" customWidth="1"/>
    <col min="3596" max="3596" width="10.36328125" bestFit="1" customWidth="1"/>
    <col min="3598" max="3598" width="9.36328125" bestFit="1" customWidth="1"/>
    <col min="3600" max="3600" width="10.54296875" bestFit="1" customWidth="1"/>
    <col min="3841" max="3841" width="43" customWidth="1"/>
    <col min="3842" max="3848" width="8.08984375" bestFit="1" customWidth="1"/>
    <col min="3849" max="3849" width="8.08984375" customWidth="1"/>
    <col min="3850" max="3851" width="8" customWidth="1"/>
    <col min="3852" max="3852" width="10.36328125" bestFit="1" customWidth="1"/>
    <col min="3854" max="3854" width="9.36328125" bestFit="1" customWidth="1"/>
    <col min="3856" max="3856" width="10.54296875" bestFit="1" customWidth="1"/>
    <col min="4097" max="4097" width="43" customWidth="1"/>
    <col min="4098" max="4104" width="8.08984375" bestFit="1" customWidth="1"/>
    <col min="4105" max="4105" width="8.08984375" customWidth="1"/>
    <col min="4106" max="4107" width="8" customWidth="1"/>
    <col min="4108" max="4108" width="10.36328125" bestFit="1" customWidth="1"/>
    <col min="4110" max="4110" width="9.36328125" bestFit="1" customWidth="1"/>
    <col min="4112" max="4112" width="10.54296875" bestFit="1" customWidth="1"/>
    <col min="4353" max="4353" width="43" customWidth="1"/>
    <col min="4354" max="4360" width="8.08984375" bestFit="1" customWidth="1"/>
    <col min="4361" max="4361" width="8.08984375" customWidth="1"/>
    <col min="4362" max="4363" width="8" customWidth="1"/>
    <col min="4364" max="4364" width="10.36328125" bestFit="1" customWidth="1"/>
    <col min="4366" max="4366" width="9.36328125" bestFit="1" customWidth="1"/>
    <col min="4368" max="4368" width="10.54296875" bestFit="1" customWidth="1"/>
    <col min="4609" max="4609" width="43" customWidth="1"/>
    <col min="4610" max="4616" width="8.08984375" bestFit="1" customWidth="1"/>
    <col min="4617" max="4617" width="8.08984375" customWidth="1"/>
    <col min="4618" max="4619" width="8" customWidth="1"/>
    <col min="4620" max="4620" width="10.36328125" bestFit="1" customWidth="1"/>
    <col min="4622" max="4622" width="9.36328125" bestFit="1" customWidth="1"/>
    <col min="4624" max="4624" width="10.54296875" bestFit="1" customWidth="1"/>
    <col min="4865" max="4865" width="43" customWidth="1"/>
    <col min="4866" max="4872" width="8.08984375" bestFit="1" customWidth="1"/>
    <col min="4873" max="4873" width="8.08984375" customWidth="1"/>
    <col min="4874" max="4875" width="8" customWidth="1"/>
    <col min="4876" max="4876" width="10.36328125" bestFit="1" customWidth="1"/>
    <col min="4878" max="4878" width="9.36328125" bestFit="1" customWidth="1"/>
    <col min="4880" max="4880" width="10.54296875" bestFit="1" customWidth="1"/>
    <col min="5121" max="5121" width="43" customWidth="1"/>
    <col min="5122" max="5128" width="8.08984375" bestFit="1" customWidth="1"/>
    <col min="5129" max="5129" width="8.08984375" customWidth="1"/>
    <col min="5130" max="5131" width="8" customWidth="1"/>
    <col min="5132" max="5132" width="10.36328125" bestFit="1" customWidth="1"/>
    <col min="5134" max="5134" width="9.36328125" bestFit="1" customWidth="1"/>
    <col min="5136" max="5136" width="10.54296875" bestFit="1" customWidth="1"/>
    <col min="5377" max="5377" width="43" customWidth="1"/>
    <col min="5378" max="5384" width="8.08984375" bestFit="1" customWidth="1"/>
    <col min="5385" max="5385" width="8.08984375" customWidth="1"/>
    <col min="5386" max="5387" width="8" customWidth="1"/>
    <col min="5388" max="5388" width="10.36328125" bestFit="1" customWidth="1"/>
    <col min="5390" max="5390" width="9.36328125" bestFit="1" customWidth="1"/>
    <col min="5392" max="5392" width="10.54296875" bestFit="1" customWidth="1"/>
    <col min="5633" max="5633" width="43" customWidth="1"/>
    <col min="5634" max="5640" width="8.08984375" bestFit="1" customWidth="1"/>
    <col min="5641" max="5641" width="8.08984375" customWidth="1"/>
    <col min="5642" max="5643" width="8" customWidth="1"/>
    <col min="5644" max="5644" width="10.36328125" bestFit="1" customWidth="1"/>
    <col min="5646" max="5646" width="9.36328125" bestFit="1" customWidth="1"/>
    <col min="5648" max="5648" width="10.54296875" bestFit="1" customWidth="1"/>
    <col min="5889" max="5889" width="43" customWidth="1"/>
    <col min="5890" max="5896" width="8.08984375" bestFit="1" customWidth="1"/>
    <col min="5897" max="5897" width="8.08984375" customWidth="1"/>
    <col min="5898" max="5899" width="8" customWidth="1"/>
    <col min="5900" max="5900" width="10.36328125" bestFit="1" customWidth="1"/>
    <col min="5902" max="5902" width="9.36328125" bestFit="1" customWidth="1"/>
    <col min="5904" max="5904" width="10.54296875" bestFit="1" customWidth="1"/>
    <col min="6145" max="6145" width="43" customWidth="1"/>
    <col min="6146" max="6152" width="8.08984375" bestFit="1" customWidth="1"/>
    <col min="6153" max="6153" width="8.08984375" customWidth="1"/>
    <col min="6154" max="6155" width="8" customWidth="1"/>
    <col min="6156" max="6156" width="10.36328125" bestFit="1" customWidth="1"/>
    <col min="6158" max="6158" width="9.36328125" bestFit="1" customWidth="1"/>
    <col min="6160" max="6160" width="10.54296875" bestFit="1" customWidth="1"/>
    <col min="6401" max="6401" width="43" customWidth="1"/>
    <col min="6402" max="6408" width="8.08984375" bestFit="1" customWidth="1"/>
    <col min="6409" max="6409" width="8.08984375" customWidth="1"/>
    <col min="6410" max="6411" width="8" customWidth="1"/>
    <col min="6412" max="6412" width="10.36328125" bestFit="1" customWidth="1"/>
    <col min="6414" max="6414" width="9.36328125" bestFit="1" customWidth="1"/>
    <col min="6416" max="6416" width="10.54296875" bestFit="1" customWidth="1"/>
    <col min="6657" max="6657" width="43" customWidth="1"/>
    <col min="6658" max="6664" width="8.08984375" bestFit="1" customWidth="1"/>
    <col min="6665" max="6665" width="8.08984375" customWidth="1"/>
    <col min="6666" max="6667" width="8" customWidth="1"/>
    <col min="6668" max="6668" width="10.36328125" bestFit="1" customWidth="1"/>
    <col min="6670" max="6670" width="9.36328125" bestFit="1" customWidth="1"/>
    <col min="6672" max="6672" width="10.54296875" bestFit="1" customWidth="1"/>
    <col min="6913" max="6913" width="43" customWidth="1"/>
    <col min="6914" max="6920" width="8.08984375" bestFit="1" customWidth="1"/>
    <col min="6921" max="6921" width="8.08984375" customWidth="1"/>
    <col min="6922" max="6923" width="8" customWidth="1"/>
    <col min="6924" max="6924" width="10.36328125" bestFit="1" customWidth="1"/>
    <col min="6926" max="6926" width="9.36328125" bestFit="1" customWidth="1"/>
    <col min="6928" max="6928" width="10.54296875" bestFit="1" customWidth="1"/>
    <col min="7169" max="7169" width="43" customWidth="1"/>
    <col min="7170" max="7176" width="8.08984375" bestFit="1" customWidth="1"/>
    <col min="7177" max="7177" width="8.08984375" customWidth="1"/>
    <col min="7178" max="7179" width="8" customWidth="1"/>
    <col min="7180" max="7180" width="10.36328125" bestFit="1" customWidth="1"/>
    <col min="7182" max="7182" width="9.36328125" bestFit="1" customWidth="1"/>
    <col min="7184" max="7184" width="10.54296875" bestFit="1" customWidth="1"/>
    <col min="7425" max="7425" width="43" customWidth="1"/>
    <col min="7426" max="7432" width="8.08984375" bestFit="1" customWidth="1"/>
    <col min="7433" max="7433" width="8.08984375" customWidth="1"/>
    <col min="7434" max="7435" width="8" customWidth="1"/>
    <col min="7436" max="7436" width="10.36328125" bestFit="1" customWidth="1"/>
    <col min="7438" max="7438" width="9.36328125" bestFit="1" customWidth="1"/>
    <col min="7440" max="7440" width="10.54296875" bestFit="1" customWidth="1"/>
    <col min="7681" max="7681" width="43" customWidth="1"/>
    <col min="7682" max="7688" width="8.08984375" bestFit="1" customWidth="1"/>
    <col min="7689" max="7689" width="8.08984375" customWidth="1"/>
    <col min="7690" max="7691" width="8" customWidth="1"/>
    <col min="7692" max="7692" width="10.36328125" bestFit="1" customWidth="1"/>
    <col min="7694" max="7694" width="9.36328125" bestFit="1" customWidth="1"/>
    <col min="7696" max="7696" width="10.54296875" bestFit="1" customWidth="1"/>
    <col min="7937" max="7937" width="43" customWidth="1"/>
    <col min="7938" max="7944" width="8.08984375" bestFit="1" customWidth="1"/>
    <col min="7945" max="7945" width="8.08984375" customWidth="1"/>
    <col min="7946" max="7947" width="8" customWidth="1"/>
    <col min="7948" max="7948" width="10.36328125" bestFit="1" customWidth="1"/>
    <col min="7950" max="7950" width="9.36328125" bestFit="1" customWidth="1"/>
    <col min="7952" max="7952" width="10.54296875" bestFit="1" customWidth="1"/>
    <col min="8193" max="8193" width="43" customWidth="1"/>
    <col min="8194" max="8200" width="8.08984375" bestFit="1" customWidth="1"/>
    <col min="8201" max="8201" width="8.08984375" customWidth="1"/>
    <col min="8202" max="8203" width="8" customWidth="1"/>
    <col min="8204" max="8204" width="10.36328125" bestFit="1" customWidth="1"/>
    <col min="8206" max="8206" width="9.36328125" bestFit="1" customWidth="1"/>
    <col min="8208" max="8208" width="10.54296875" bestFit="1" customWidth="1"/>
    <col min="8449" max="8449" width="43" customWidth="1"/>
    <col min="8450" max="8456" width="8.08984375" bestFit="1" customWidth="1"/>
    <col min="8457" max="8457" width="8.08984375" customWidth="1"/>
    <col min="8458" max="8459" width="8" customWidth="1"/>
    <col min="8460" max="8460" width="10.36328125" bestFit="1" customWidth="1"/>
    <col min="8462" max="8462" width="9.36328125" bestFit="1" customWidth="1"/>
    <col min="8464" max="8464" width="10.54296875" bestFit="1" customWidth="1"/>
    <col min="8705" max="8705" width="43" customWidth="1"/>
    <col min="8706" max="8712" width="8.08984375" bestFit="1" customWidth="1"/>
    <col min="8713" max="8713" width="8.08984375" customWidth="1"/>
    <col min="8714" max="8715" width="8" customWidth="1"/>
    <col min="8716" max="8716" width="10.36328125" bestFit="1" customWidth="1"/>
    <col min="8718" max="8718" width="9.36328125" bestFit="1" customWidth="1"/>
    <col min="8720" max="8720" width="10.54296875" bestFit="1" customWidth="1"/>
    <col min="8961" max="8961" width="43" customWidth="1"/>
    <col min="8962" max="8968" width="8.08984375" bestFit="1" customWidth="1"/>
    <col min="8969" max="8969" width="8.08984375" customWidth="1"/>
    <col min="8970" max="8971" width="8" customWidth="1"/>
    <col min="8972" max="8972" width="10.36328125" bestFit="1" customWidth="1"/>
    <col min="8974" max="8974" width="9.36328125" bestFit="1" customWidth="1"/>
    <col min="8976" max="8976" width="10.54296875" bestFit="1" customWidth="1"/>
    <col min="9217" max="9217" width="43" customWidth="1"/>
    <col min="9218" max="9224" width="8.08984375" bestFit="1" customWidth="1"/>
    <col min="9225" max="9225" width="8.08984375" customWidth="1"/>
    <col min="9226" max="9227" width="8" customWidth="1"/>
    <col min="9228" max="9228" width="10.36328125" bestFit="1" customWidth="1"/>
    <col min="9230" max="9230" width="9.36328125" bestFit="1" customWidth="1"/>
    <col min="9232" max="9232" width="10.54296875" bestFit="1" customWidth="1"/>
    <col min="9473" max="9473" width="43" customWidth="1"/>
    <col min="9474" max="9480" width="8.08984375" bestFit="1" customWidth="1"/>
    <col min="9481" max="9481" width="8.08984375" customWidth="1"/>
    <col min="9482" max="9483" width="8" customWidth="1"/>
    <col min="9484" max="9484" width="10.36328125" bestFit="1" customWidth="1"/>
    <col min="9486" max="9486" width="9.36328125" bestFit="1" customWidth="1"/>
    <col min="9488" max="9488" width="10.54296875" bestFit="1" customWidth="1"/>
    <col min="9729" max="9729" width="43" customWidth="1"/>
    <col min="9730" max="9736" width="8.08984375" bestFit="1" customWidth="1"/>
    <col min="9737" max="9737" width="8.08984375" customWidth="1"/>
    <col min="9738" max="9739" width="8" customWidth="1"/>
    <col min="9740" max="9740" width="10.36328125" bestFit="1" customWidth="1"/>
    <col min="9742" max="9742" width="9.36328125" bestFit="1" customWidth="1"/>
    <col min="9744" max="9744" width="10.54296875" bestFit="1" customWidth="1"/>
    <col min="9985" max="9985" width="43" customWidth="1"/>
    <col min="9986" max="9992" width="8.08984375" bestFit="1" customWidth="1"/>
    <col min="9993" max="9993" width="8.08984375" customWidth="1"/>
    <col min="9994" max="9995" width="8" customWidth="1"/>
    <col min="9996" max="9996" width="10.36328125" bestFit="1" customWidth="1"/>
    <col min="9998" max="9998" width="9.36328125" bestFit="1" customWidth="1"/>
    <col min="10000" max="10000" width="10.54296875" bestFit="1" customWidth="1"/>
    <col min="10241" max="10241" width="43" customWidth="1"/>
    <col min="10242" max="10248" width="8.08984375" bestFit="1" customWidth="1"/>
    <col min="10249" max="10249" width="8.08984375" customWidth="1"/>
    <col min="10250" max="10251" width="8" customWidth="1"/>
    <col min="10252" max="10252" width="10.36328125" bestFit="1" customWidth="1"/>
    <col min="10254" max="10254" width="9.36328125" bestFit="1" customWidth="1"/>
    <col min="10256" max="10256" width="10.54296875" bestFit="1" customWidth="1"/>
    <col min="10497" max="10497" width="43" customWidth="1"/>
    <col min="10498" max="10504" width="8.08984375" bestFit="1" customWidth="1"/>
    <col min="10505" max="10505" width="8.08984375" customWidth="1"/>
    <col min="10506" max="10507" width="8" customWidth="1"/>
    <col min="10508" max="10508" width="10.36328125" bestFit="1" customWidth="1"/>
    <col min="10510" max="10510" width="9.36328125" bestFit="1" customWidth="1"/>
    <col min="10512" max="10512" width="10.54296875" bestFit="1" customWidth="1"/>
    <col min="10753" max="10753" width="43" customWidth="1"/>
    <col min="10754" max="10760" width="8.08984375" bestFit="1" customWidth="1"/>
    <col min="10761" max="10761" width="8.08984375" customWidth="1"/>
    <col min="10762" max="10763" width="8" customWidth="1"/>
    <col min="10764" max="10764" width="10.36328125" bestFit="1" customWidth="1"/>
    <col min="10766" max="10766" width="9.36328125" bestFit="1" customWidth="1"/>
    <col min="10768" max="10768" width="10.54296875" bestFit="1" customWidth="1"/>
    <col min="11009" max="11009" width="43" customWidth="1"/>
    <col min="11010" max="11016" width="8.08984375" bestFit="1" customWidth="1"/>
    <col min="11017" max="11017" width="8.08984375" customWidth="1"/>
    <col min="11018" max="11019" width="8" customWidth="1"/>
    <col min="11020" max="11020" width="10.36328125" bestFit="1" customWidth="1"/>
    <col min="11022" max="11022" width="9.36328125" bestFit="1" customWidth="1"/>
    <col min="11024" max="11024" width="10.54296875" bestFit="1" customWidth="1"/>
    <col min="11265" max="11265" width="43" customWidth="1"/>
    <col min="11266" max="11272" width="8.08984375" bestFit="1" customWidth="1"/>
    <col min="11273" max="11273" width="8.08984375" customWidth="1"/>
    <col min="11274" max="11275" width="8" customWidth="1"/>
    <col min="11276" max="11276" width="10.36328125" bestFit="1" customWidth="1"/>
    <col min="11278" max="11278" width="9.36328125" bestFit="1" customWidth="1"/>
    <col min="11280" max="11280" width="10.54296875" bestFit="1" customWidth="1"/>
    <col min="11521" max="11521" width="43" customWidth="1"/>
    <col min="11522" max="11528" width="8.08984375" bestFit="1" customWidth="1"/>
    <col min="11529" max="11529" width="8.08984375" customWidth="1"/>
    <col min="11530" max="11531" width="8" customWidth="1"/>
    <col min="11532" max="11532" width="10.36328125" bestFit="1" customWidth="1"/>
    <col min="11534" max="11534" width="9.36328125" bestFit="1" customWidth="1"/>
    <col min="11536" max="11536" width="10.54296875" bestFit="1" customWidth="1"/>
    <col min="11777" max="11777" width="43" customWidth="1"/>
    <col min="11778" max="11784" width="8.08984375" bestFit="1" customWidth="1"/>
    <col min="11785" max="11785" width="8.08984375" customWidth="1"/>
    <col min="11786" max="11787" width="8" customWidth="1"/>
    <col min="11788" max="11788" width="10.36328125" bestFit="1" customWidth="1"/>
    <col min="11790" max="11790" width="9.36328125" bestFit="1" customWidth="1"/>
    <col min="11792" max="11792" width="10.54296875" bestFit="1" customWidth="1"/>
    <col min="12033" max="12033" width="43" customWidth="1"/>
    <col min="12034" max="12040" width="8.08984375" bestFit="1" customWidth="1"/>
    <col min="12041" max="12041" width="8.08984375" customWidth="1"/>
    <col min="12042" max="12043" width="8" customWidth="1"/>
    <col min="12044" max="12044" width="10.36328125" bestFit="1" customWidth="1"/>
    <col min="12046" max="12046" width="9.36328125" bestFit="1" customWidth="1"/>
    <col min="12048" max="12048" width="10.54296875" bestFit="1" customWidth="1"/>
    <col min="12289" max="12289" width="43" customWidth="1"/>
    <col min="12290" max="12296" width="8.08984375" bestFit="1" customWidth="1"/>
    <col min="12297" max="12297" width="8.08984375" customWidth="1"/>
    <col min="12298" max="12299" width="8" customWidth="1"/>
    <col min="12300" max="12300" width="10.36328125" bestFit="1" customWidth="1"/>
    <col min="12302" max="12302" width="9.36328125" bestFit="1" customWidth="1"/>
    <col min="12304" max="12304" width="10.54296875" bestFit="1" customWidth="1"/>
    <col min="12545" max="12545" width="43" customWidth="1"/>
    <col min="12546" max="12552" width="8.08984375" bestFit="1" customWidth="1"/>
    <col min="12553" max="12553" width="8.08984375" customWidth="1"/>
    <col min="12554" max="12555" width="8" customWidth="1"/>
    <col min="12556" max="12556" width="10.36328125" bestFit="1" customWidth="1"/>
    <col min="12558" max="12558" width="9.36328125" bestFit="1" customWidth="1"/>
    <col min="12560" max="12560" width="10.54296875" bestFit="1" customWidth="1"/>
    <col min="12801" max="12801" width="43" customWidth="1"/>
    <col min="12802" max="12808" width="8.08984375" bestFit="1" customWidth="1"/>
    <col min="12809" max="12809" width="8.08984375" customWidth="1"/>
    <col min="12810" max="12811" width="8" customWidth="1"/>
    <col min="12812" max="12812" width="10.36328125" bestFit="1" customWidth="1"/>
    <col min="12814" max="12814" width="9.36328125" bestFit="1" customWidth="1"/>
    <col min="12816" max="12816" width="10.54296875" bestFit="1" customWidth="1"/>
    <col min="13057" max="13057" width="43" customWidth="1"/>
    <col min="13058" max="13064" width="8.08984375" bestFit="1" customWidth="1"/>
    <col min="13065" max="13065" width="8.08984375" customWidth="1"/>
    <col min="13066" max="13067" width="8" customWidth="1"/>
    <col min="13068" max="13068" width="10.36328125" bestFit="1" customWidth="1"/>
    <col min="13070" max="13070" width="9.36328125" bestFit="1" customWidth="1"/>
    <col min="13072" max="13072" width="10.54296875" bestFit="1" customWidth="1"/>
    <col min="13313" max="13313" width="43" customWidth="1"/>
    <col min="13314" max="13320" width="8.08984375" bestFit="1" customWidth="1"/>
    <col min="13321" max="13321" width="8.08984375" customWidth="1"/>
    <col min="13322" max="13323" width="8" customWidth="1"/>
    <col min="13324" max="13324" width="10.36328125" bestFit="1" customWidth="1"/>
    <col min="13326" max="13326" width="9.36328125" bestFit="1" customWidth="1"/>
    <col min="13328" max="13328" width="10.54296875" bestFit="1" customWidth="1"/>
    <col min="13569" max="13569" width="43" customWidth="1"/>
    <col min="13570" max="13576" width="8.08984375" bestFit="1" customWidth="1"/>
    <col min="13577" max="13577" width="8.08984375" customWidth="1"/>
    <col min="13578" max="13579" width="8" customWidth="1"/>
    <col min="13580" max="13580" width="10.36328125" bestFit="1" customWidth="1"/>
    <col min="13582" max="13582" width="9.36328125" bestFit="1" customWidth="1"/>
    <col min="13584" max="13584" width="10.54296875" bestFit="1" customWidth="1"/>
    <col min="13825" max="13825" width="43" customWidth="1"/>
    <col min="13826" max="13832" width="8.08984375" bestFit="1" customWidth="1"/>
    <col min="13833" max="13833" width="8.08984375" customWidth="1"/>
    <col min="13834" max="13835" width="8" customWidth="1"/>
    <col min="13836" max="13836" width="10.36328125" bestFit="1" customWidth="1"/>
    <col min="13838" max="13838" width="9.36328125" bestFit="1" customWidth="1"/>
    <col min="13840" max="13840" width="10.54296875" bestFit="1" customWidth="1"/>
    <col min="14081" max="14081" width="43" customWidth="1"/>
    <col min="14082" max="14088" width="8.08984375" bestFit="1" customWidth="1"/>
    <col min="14089" max="14089" width="8.08984375" customWidth="1"/>
    <col min="14090" max="14091" width="8" customWidth="1"/>
    <col min="14092" max="14092" width="10.36328125" bestFit="1" customWidth="1"/>
    <col min="14094" max="14094" width="9.36328125" bestFit="1" customWidth="1"/>
    <col min="14096" max="14096" width="10.54296875" bestFit="1" customWidth="1"/>
    <col min="14337" max="14337" width="43" customWidth="1"/>
    <col min="14338" max="14344" width="8.08984375" bestFit="1" customWidth="1"/>
    <col min="14345" max="14345" width="8.08984375" customWidth="1"/>
    <col min="14346" max="14347" width="8" customWidth="1"/>
    <col min="14348" max="14348" width="10.36328125" bestFit="1" customWidth="1"/>
    <col min="14350" max="14350" width="9.36328125" bestFit="1" customWidth="1"/>
    <col min="14352" max="14352" width="10.54296875" bestFit="1" customWidth="1"/>
    <col min="14593" max="14593" width="43" customWidth="1"/>
    <col min="14594" max="14600" width="8.08984375" bestFit="1" customWidth="1"/>
    <col min="14601" max="14601" width="8.08984375" customWidth="1"/>
    <col min="14602" max="14603" width="8" customWidth="1"/>
    <col min="14604" max="14604" width="10.36328125" bestFit="1" customWidth="1"/>
    <col min="14606" max="14606" width="9.36328125" bestFit="1" customWidth="1"/>
    <col min="14608" max="14608" width="10.54296875" bestFit="1" customWidth="1"/>
    <col min="14849" max="14849" width="43" customWidth="1"/>
    <col min="14850" max="14856" width="8.08984375" bestFit="1" customWidth="1"/>
    <col min="14857" max="14857" width="8.08984375" customWidth="1"/>
    <col min="14858" max="14859" width="8" customWidth="1"/>
    <col min="14860" max="14860" width="10.36328125" bestFit="1" customWidth="1"/>
    <col min="14862" max="14862" width="9.36328125" bestFit="1" customWidth="1"/>
    <col min="14864" max="14864" width="10.54296875" bestFit="1" customWidth="1"/>
    <col min="15105" max="15105" width="43" customWidth="1"/>
    <col min="15106" max="15112" width="8.08984375" bestFit="1" customWidth="1"/>
    <col min="15113" max="15113" width="8.08984375" customWidth="1"/>
    <col min="15114" max="15115" width="8" customWidth="1"/>
    <col min="15116" max="15116" width="10.36328125" bestFit="1" customWidth="1"/>
    <col min="15118" max="15118" width="9.36328125" bestFit="1" customWidth="1"/>
    <col min="15120" max="15120" width="10.54296875" bestFit="1" customWidth="1"/>
    <col min="15361" max="15361" width="43" customWidth="1"/>
    <col min="15362" max="15368" width="8.08984375" bestFit="1" customWidth="1"/>
    <col min="15369" max="15369" width="8.08984375" customWidth="1"/>
    <col min="15370" max="15371" width="8" customWidth="1"/>
    <col min="15372" max="15372" width="10.36328125" bestFit="1" customWidth="1"/>
    <col min="15374" max="15374" width="9.36328125" bestFit="1" customWidth="1"/>
    <col min="15376" max="15376" width="10.54296875" bestFit="1" customWidth="1"/>
    <col min="15617" max="15617" width="43" customWidth="1"/>
    <col min="15618" max="15624" width="8.08984375" bestFit="1" customWidth="1"/>
    <col min="15625" max="15625" width="8.08984375" customWidth="1"/>
    <col min="15626" max="15627" width="8" customWidth="1"/>
    <col min="15628" max="15628" width="10.36328125" bestFit="1" customWidth="1"/>
    <col min="15630" max="15630" width="9.36328125" bestFit="1" customWidth="1"/>
    <col min="15632" max="15632" width="10.54296875" bestFit="1" customWidth="1"/>
    <col min="15873" max="15873" width="43" customWidth="1"/>
    <col min="15874" max="15880" width="8.08984375" bestFit="1" customWidth="1"/>
    <col min="15881" max="15881" width="8.08984375" customWidth="1"/>
    <col min="15882" max="15883" width="8" customWidth="1"/>
    <col min="15884" max="15884" width="10.36328125" bestFit="1" customWidth="1"/>
    <col min="15886" max="15886" width="9.36328125" bestFit="1" customWidth="1"/>
    <col min="15888" max="15888" width="10.54296875" bestFit="1" customWidth="1"/>
    <col min="16129" max="16129" width="43" customWidth="1"/>
    <col min="16130" max="16136" width="8.08984375" bestFit="1" customWidth="1"/>
    <col min="16137" max="16137" width="8.08984375" customWidth="1"/>
    <col min="16138" max="16139" width="8" customWidth="1"/>
    <col min="16140" max="16140" width="10.36328125" bestFit="1" customWidth="1"/>
    <col min="16142" max="16142" width="9.36328125" bestFit="1" customWidth="1"/>
    <col min="16144" max="16144" width="10.54296875" bestFit="1" customWidth="1"/>
  </cols>
  <sheetData>
    <row r="1" spans="1:20" ht="18" x14ac:dyDescent="0.4">
      <c r="A1" s="8" t="s">
        <v>26</v>
      </c>
      <c r="B1" s="9"/>
      <c r="C1" s="9"/>
      <c r="D1" s="9"/>
      <c r="E1" s="9"/>
      <c r="F1" s="9"/>
      <c r="G1" s="9"/>
      <c r="H1" s="9"/>
      <c r="L1" s="34"/>
      <c r="M1" s="34"/>
      <c r="N1" s="34"/>
      <c r="O1" s="34"/>
      <c r="P1" s="34"/>
      <c r="Q1" s="34"/>
    </row>
    <row r="2" spans="1:20" ht="13" thickBot="1" x14ac:dyDescent="0.3">
      <c r="A2" s="11"/>
      <c r="B2" s="9"/>
      <c r="C2" s="9"/>
      <c r="D2" s="9"/>
      <c r="E2" s="9"/>
      <c r="F2" s="9"/>
      <c r="G2" s="9"/>
      <c r="H2" s="9"/>
      <c r="L2" s="34"/>
      <c r="M2" s="34"/>
      <c r="N2" s="34"/>
      <c r="O2" s="34"/>
      <c r="P2" s="34"/>
      <c r="Q2" s="34"/>
    </row>
    <row r="3" spans="1:20" ht="30" customHeight="1" thickBot="1" x14ac:dyDescent="0.3">
      <c r="A3" s="12" t="s">
        <v>27</v>
      </c>
      <c r="B3" s="13">
        <v>2011</v>
      </c>
      <c r="C3" s="13">
        <v>2012</v>
      </c>
      <c r="D3" s="13">
        <v>2013</v>
      </c>
      <c r="E3" s="13">
        <v>2014</v>
      </c>
      <c r="F3" s="13">
        <v>2015</v>
      </c>
      <c r="G3" s="13">
        <v>2016</v>
      </c>
      <c r="H3" s="13">
        <v>2017</v>
      </c>
      <c r="I3" s="13">
        <v>2018</v>
      </c>
      <c r="J3" s="13">
        <v>2019</v>
      </c>
      <c r="K3" s="13">
        <v>2020</v>
      </c>
      <c r="L3" s="35"/>
      <c r="M3" s="34"/>
      <c r="N3" s="34"/>
      <c r="O3" s="34"/>
      <c r="P3" s="34"/>
      <c r="Q3" s="34"/>
    </row>
    <row r="4" spans="1:20" ht="6.75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34"/>
      <c r="M4" s="34"/>
      <c r="N4" s="34"/>
      <c r="O4" s="34"/>
      <c r="P4" s="34"/>
      <c r="Q4" s="34"/>
      <c r="R4" s="33"/>
      <c r="S4" s="33"/>
      <c r="T4" s="33"/>
    </row>
    <row r="5" spans="1:20" x14ac:dyDescent="0.25">
      <c r="A5" s="16" t="s">
        <v>1</v>
      </c>
      <c r="B5" s="18">
        <v>1022</v>
      </c>
      <c r="C5" s="18">
        <v>933</v>
      </c>
      <c r="D5" s="18">
        <v>827</v>
      </c>
      <c r="E5" s="18">
        <v>772</v>
      </c>
      <c r="F5" s="18">
        <v>583</v>
      </c>
      <c r="G5" s="18">
        <v>430</v>
      </c>
      <c r="H5" s="18">
        <v>407</v>
      </c>
      <c r="I5" s="18">
        <v>376</v>
      </c>
      <c r="J5" s="18">
        <v>400</v>
      </c>
      <c r="K5" s="18">
        <v>488</v>
      </c>
      <c r="L5" s="34"/>
      <c r="M5" s="34"/>
      <c r="N5" s="34"/>
      <c r="O5" s="34"/>
      <c r="P5" s="34"/>
      <c r="Q5" s="34"/>
      <c r="R5" s="33"/>
      <c r="S5" s="33"/>
      <c r="T5" s="33"/>
    </row>
    <row r="6" spans="1:20" x14ac:dyDescent="0.25">
      <c r="A6" s="16" t="s">
        <v>0</v>
      </c>
      <c r="B6" s="18">
        <v>178</v>
      </c>
      <c r="C6" s="18">
        <v>173</v>
      </c>
      <c r="D6" s="18">
        <v>194</v>
      </c>
      <c r="E6" s="18">
        <v>211</v>
      </c>
      <c r="F6" s="18">
        <v>205</v>
      </c>
      <c r="G6" s="18">
        <v>159</v>
      </c>
      <c r="H6" s="18">
        <v>150</v>
      </c>
      <c r="I6" s="18">
        <v>149</v>
      </c>
      <c r="J6" s="18">
        <v>154</v>
      </c>
      <c r="K6" s="18">
        <v>178</v>
      </c>
      <c r="L6" s="34"/>
      <c r="M6" s="34"/>
      <c r="N6" s="34"/>
      <c r="O6" s="34"/>
      <c r="P6" s="34"/>
      <c r="Q6" s="34"/>
      <c r="R6" s="33"/>
      <c r="S6" s="33"/>
      <c r="T6" s="33"/>
    </row>
    <row r="7" spans="1:20" x14ac:dyDescent="0.25">
      <c r="A7" s="16" t="s">
        <v>2</v>
      </c>
      <c r="B7" s="18">
        <v>948</v>
      </c>
      <c r="C7" s="18">
        <v>995</v>
      </c>
      <c r="D7" s="18">
        <v>1037</v>
      </c>
      <c r="E7" s="18">
        <v>861</v>
      </c>
      <c r="F7" s="18">
        <v>803</v>
      </c>
      <c r="G7" s="18">
        <v>618</v>
      </c>
      <c r="H7" s="18">
        <v>687</v>
      </c>
      <c r="I7" s="18">
        <v>350</v>
      </c>
      <c r="J7" s="18">
        <v>533</v>
      </c>
      <c r="K7" s="18">
        <v>595</v>
      </c>
      <c r="L7" s="34"/>
      <c r="M7" s="34"/>
      <c r="N7" s="34"/>
      <c r="O7" s="34"/>
      <c r="P7" s="34"/>
      <c r="Q7" s="34"/>
      <c r="R7" s="33"/>
      <c r="S7" s="33"/>
      <c r="T7" s="33"/>
    </row>
    <row r="8" spans="1:20" x14ac:dyDescent="0.25">
      <c r="A8" s="16" t="s">
        <v>3</v>
      </c>
      <c r="B8" s="18">
        <v>103</v>
      </c>
      <c r="C8" s="18">
        <v>100</v>
      </c>
      <c r="D8" s="18">
        <v>122</v>
      </c>
      <c r="E8" s="18">
        <v>130</v>
      </c>
      <c r="F8" s="18">
        <v>133</v>
      </c>
      <c r="G8" s="18">
        <v>118</v>
      </c>
      <c r="H8" s="18">
        <v>100</v>
      </c>
      <c r="I8" s="18">
        <v>83</v>
      </c>
      <c r="J8" s="18">
        <v>121</v>
      </c>
      <c r="K8" s="18">
        <v>152</v>
      </c>
      <c r="L8" s="34"/>
      <c r="M8" s="34"/>
      <c r="N8" s="34"/>
      <c r="O8" s="34"/>
      <c r="P8" s="34"/>
      <c r="Q8" s="34"/>
      <c r="R8" s="33"/>
      <c r="S8" s="33"/>
      <c r="T8" s="33"/>
    </row>
    <row r="9" spans="1:20" x14ac:dyDescent="0.25">
      <c r="A9" s="16" t="s">
        <v>4</v>
      </c>
      <c r="B9" s="18">
        <v>1856</v>
      </c>
      <c r="C9" s="18">
        <v>2043</v>
      </c>
      <c r="D9" s="18">
        <v>2319</v>
      </c>
      <c r="E9" s="18">
        <v>2457</v>
      </c>
      <c r="F9" s="18">
        <v>2295</v>
      </c>
      <c r="G9" s="18">
        <v>1962</v>
      </c>
      <c r="H9" s="18">
        <v>1565</v>
      </c>
      <c r="I9" s="18">
        <v>1375</v>
      </c>
      <c r="J9" s="18">
        <v>1291</v>
      </c>
      <c r="K9" s="18">
        <v>1445</v>
      </c>
      <c r="L9" s="34"/>
      <c r="M9" s="34"/>
      <c r="N9" s="34"/>
      <c r="O9" s="34"/>
      <c r="P9" s="34"/>
      <c r="Q9" s="34"/>
      <c r="R9" s="33"/>
      <c r="S9" s="33"/>
      <c r="T9" s="33"/>
    </row>
    <row r="10" spans="1:20" x14ac:dyDescent="0.25">
      <c r="A10" s="16" t="s">
        <v>5</v>
      </c>
      <c r="B10" s="18">
        <v>162</v>
      </c>
      <c r="C10" s="18">
        <v>261</v>
      </c>
      <c r="D10" s="18">
        <v>250</v>
      </c>
      <c r="E10" s="18">
        <v>274</v>
      </c>
      <c r="F10" s="18">
        <v>214</v>
      </c>
      <c r="G10" s="18">
        <v>176</v>
      </c>
      <c r="H10" s="18">
        <v>135</v>
      </c>
      <c r="I10" s="18">
        <v>124</v>
      </c>
      <c r="J10" s="18">
        <v>120</v>
      </c>
      <c r="K10" s="18">
        <v>133</v>
      </c>
      <c r="L10" s="34"/>
      <c r="M10" s="34"/>
      <c r="N10" s="34"/>
      <c r="O10" s="34"/>
      <c r="P10" s="34"/>
      <c r="Q10" s="34"/>
      <c r="R10" s="33"/>
      <c r="S10" s="33"/>
      <c r="T10" s="33"/>
    </row>
    <row r="11" spans="1:20" x14ac:dyDescent="0.25">
      <c r="A11" s="16" t="s">
        <v>6</v>
      </c>
      <c r="B11" s="18">
        <v>459</v>
      </c>
      <c r="C11" s="18">
        <v>509</v>
      </c>
      <c r="D11" s="18">
        <v>525</v>
      </c>
      <c r="E11" s="18">
        <v>561</v>
      </c>
      <c r="F11" s="18">
        <v>610</v>
      </c>
      <c r="G11" s="18">
        <v>577</v>
      </c>
      <c r="H11" s="18">
        <v>500</v>
      </c>
      <c r="I11" s="18">
        <v>396</v>
      </c>
      <c r="J11" s="18">
        <v>403</v>
      </c>
      <c r="K11" s="18">
        <v>500</v>
      </c>
      <c r="L11" s="34"/>
      <c r="M11" s="34"/>
      <c r="N11" s="34"/>
      <c r="O11" s="34"/>
      <c r="P11" s="34"/>
      <c r="Q11" s="34"/>
      <c r="R11" s="33"/>
      <c r="S11" s="33"/>
      <c r="T11" s="33"/>
    </row>
    <row r="12" spans="1:20" ht="13" x14ac:dyDescent="0.3">
      <c r="A12" s="24" t="s">
        <v>30</v>
      </c>
      <c r="B12" s="36" t="s">
        <v>38</v>
      </c>
      <c r="C12" s="36" t="s">
        <v>38</v>
      </c>
      <c r="D12" s="36" t="s">
        <v>38</v>
      </c>
      <c r="E12" s="36" t="s">
        <v>38</v>
      </c>
      <c r="F12" s="36" t="s">
        <v>38</v>
      </c>
      <c r="G12" s="36" t="s">
        <v>38</v>
      </c>
      <c r="H12" s="36" t="s">
        <v>38</v>
      </c>
      <c r="I12" s="18">
        <v>410</v>
      </c>
      <c r="J12" s="18">
        <v>247</v>
      </c>
      <c r="K12" s="18">
        <v>217</v>
      </c>
      <c r="L12" s="34"/>
      <c r="M12" s="34"/>
      <c r="N12" s="34"/>
      <c r="O12" s="34"/>
      <c r="P12" s="34"/>
      <c r="Q12" s="34"/>
      <c r="R12" s="33"/>
      <c r="S12" s="33"/>
      <c r="T12" s="33"/>
    </row>
    <row r="13" spans="1:20" ht="13" x14ac:dyDescent="0.3">
      <c r="A13" s="20" t="s">
        <v>28</v>
      </c>
      <c r="B13" s="21">
        <f t="shared" ref="B13:J13" si="0">SUM(B5:B12)</f>
        <v>4728</v>
      </c>
      <c r="C13" s="21">
        <f t="shared" si="0"/>
        <v>5014</v>
      </c>
      <c r="D13" s="21">
        <f t="shared" si="0"/>
        <v>5274</v>
      </c>
      <c r="E13" s="21">
        <f t="shared" si="0"/>
        <v>5266</v>
      </c>
      <c r="F13" s="21">
        <f t="shared" si="0"/>
        <v>4843</v>
      </c>
      <c r="G13" s="21">
        <f t="shared" si="0"/>
        <v>4040</v>
      </c>
      <c r="H13" s="21">
        <f t="shared" si="0"/>
        <v>3544</v>
      </c>
      <c r="I13" s="21">
        <f t="shared" si="0"/>
        <v>3263</v>
      </c>
      <c r="J13" s="21">
        <f t="shared" si="0"/>
        <v>3269</v>
      </c>
      <c r="K13" s="21">
        <f>SUM(K5:K12)</f>
        <v>3708</v>
      </c>
      <c r="L13" s="37">
        <f>K13/K46</f>
        <v>6.1190138288392357E-2</v>
      </c>
      <c r="M13" s="37"/>
      <c r="N13" s="38">
        <f>G13/$G$46</f>
        <v>6.969362406845156E-2</v>
      </c>
      <c r="O13" s="39"/>
      <c r="P13" s="37">
        <f>B13/$B$46</f>
        <v>7.2769808532906488E-2</v>
      </c>
      <c r="Q13" s="34"/>
      <c r="R13" s="33"/>
      <c r="S13" s="33"/>
      <c r="T13" s="33"/>
    </row>
    <row r="14" spans="1:20" ht="6.75" customHeight="1" x14ac:dyDescent="0.2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39"/>
      <c r="M14" s="39"/>
      <c r="N14" s="39"/>
      <c r="O14" s="39"/>
      <c r="P14" s="39"/>
      <c r="Q14" s="34"/>
      <c r="R14" s="33"/>
      <c r="S14" s="33"/>
      <c r="T14" s="33"/>
    </row>
    <row r="15" spans="1:20" x14ac:dyDescent="0.25">
      <c r="A15" s="16" t="s">
        <v>7</v>
      </c>
      <c r="B15" s="18">
        <v>1282</v>
      </c>
      <c r="C15" s="18">
        <v>1529</v>
      </c>
      <c r="D15" s="18">
        <v>1563</v>
      </c>
      <c r="E15" s="18">
        <v>1680</v>
      </c>
      <c r="F15" s="18">
        <v>1356</v>
      </c>
      <c r="G15" s="18">
        <v>1157</v>
      </c>
      <c r="H15" s="18">
        <v>972</v>
      </c>
      <c r="I15" s="18">
        <v>750</v>
      </c>
      <c r="J15" s="18">
        <v>774</v>
      </c>
      <c r="K15" s="18">
        <v>1038</v>
      </c>
      <c r="L15" s="39"/>
      <c r="M15" s="39"/>
      <c r="N15" s="39"/>
      <c r="O15" s="39"/>
      <c r="P15" s="39"/>
      <c r="Q15" s="34"/>
      <c r="R15" s="33"/>
      <c r="S15" s="33"/>
      <c r="T15" s="33"/>
    </row>
    <row r="16" spans="1:20" x14ac:dyDescent="0.25">
      <c r="A16" s="16" t="s">
        <v>8</v>
      </c>
      <c r="B16" s="18">
        <v>625</v>
      </c>
      <c r="C16" s="18">
        <v>688</v>
      </c>
      <c r="D16" s="18">
        <v>779</v>
      </c>
      <c r="E16" s="18">
        <v>950</v>
      </c>
      <c r="F16" s="18">
        <v>1007</v>
      </c>
      <c r="G16" s="18">
        <v>909</v>
      </c>
      <c r="H16" s="18">
        <v>831</v>
      </c>
      <c r="I16" s="18">
        <v>626</v>
      </c>
      <c r="J16" s="18">
        <v>703</v>
      </c>
      <c r="K16" s="18">
        <v>788</v>
      </c>
      <c r="L16" s="39"/>
      <c r="M16" s="39"/>
      <c r="N16" s="39"/>
      <c r="O16" s="39"/>
      <c r="P16" s="39"/>
      <c r="Q16" s="34"/>
      <c r="R16" s="33"/>
      <c r="S16" s="33"/>
      <c r="T16" s="33"/>
    </row>
    <row r="17" spans="1:20" x14ac:dyDescent="0.25">
      <c r="A17" s="16" t="s">
        <v>9</v>
      </c>
      <c r="B17" s="18">
        <v>1718</v>
      </c>
      <c r="C17" s="18">
        <v>1904</v>
      </c>
      <c r="D17" s="18">
        <v>2065</v>
      </c>
      <c r="E17" s="18">
        <v>2643</v>
      </c>
      <c r="F17" s="18">
        <v>2570</v>
      </c>
      <c r="G17" s="18">
        <v>2328</v>
      </c>
      <c r="H17" s="18">
        <v>2035</v>
      </c>
      <c r="I17" s="18">
        <v>1759</v>
      </c>
      <c r="J17" s="18">
        <v>1701</v>
      </c>
      <c r="K17" s="18">
        <v>1864</v>
      </c>
      <c r="L17" s="39"/>
      <c r="M17" s="39"/>
      <c r="N17" s="39"/>
      <c r="O17" s="39"/>
      <c r="P17" s="39"/>
      <c r="Q17" s="34"/>
      <c r="R17" s="33"/>
      <c r="S17" s="33"/>
      <c r="T17" s="33"/>
    </row>
    <row r="18" spans="1:20" x14ac:dyDescent="0.25">
      <c r="A18" s="16" t="s">
        <v>10</v>
      </c>
      <c r="B18" s="18">
        <v>837</v>
      </c>
      <c r="C18" s="18">
        <v>961</v>
      </c>
      <c r="D18" s="18">
        <v>954</v>
      </c>
      <c r="E18" s="18">
        <v>1111</v>
      </c>
      <c r="F18" s="18">
        <v>895</v>
      </c>
      <c r="G18" s="18">
        <v>823</v>
      </c>
      <c r="H18" s="18">
        <v>647</v>
      </c>
      <c r="I18" s="18">
        <v>485</v>
      </c>
      <c r="J18" s="18">
        <v>563</v>
      </c>
      <c r="K18" s="18">
        <v>745</v>
      </c>
      <c r="L18" s="39"/>
      <c r="M18" s="39"/>
      <c r="N18" s="39"/>
      <c r="O18" s="39"/>
      <c r="P18" s="39"/>
      <c r="Q18" s="34"/>
      <c r="R18" s="33"/>
      <c r="S18" s="33"/>
      <c r="T18" s="33"/>
    </row>
    <row r="19" spans="1:20" x14ac:dyDescent="0.25">
      <c r="A19" s="16" t="s">
        <v>29</v>
      </c>
      <c r="B19" s="18">
        <v>946</v>
      </c>
      <c r="C19" s="18">
        <v>1103</v>
      </c>
      <c r="D19" s="18">
        <v>1224</v>
      </c>
      <c r="E19" s="18">
        <v>1364</v>
      </c>
      <c r="F19" s="18">
        <v>1141</v>
      </c>
      <c r="G19" s="18">
        <v>962</v>
      </c>
      <c r="H19" s="18">
        <v>786</v>
      </c>
      <c r="I19" s="18">
        <v>708</v>
      </c>
      <c r="J19" s="18">
        <v>769</v>
      </c>
      <c r="K19" s="18">
        <v>1052</v>
      </c>
      <c r="L19" s="39"/>
      <c r="M19" s="39"/>
      <c r="N19" s="39"/>
      <c r="O19" s="39"/>
      <c r="P19" s="39"/>
      <c r="Q19" s="34"/>
      <c r="R19" s="33"/>
      <c r="S19" s="33"/>
      <c r="T19" s="33"/>
    </row>
    <row r="20" spans="1:20" x14ac:dyDescent="0.25">
      <c r="A20" s="16" t="s">
        <v>11</v>
      </c>
      <c r="B20" s="18">
        <v>2496</v>
      </c>
      <c r="C20" s="18">
        <v>2728</v>
      </c>
      <c r="D20" s="18">
        <v>2982</v>
      </c>
      <c r="E20" s="18">
        <v>2964</v>
      </c>
      <c r="F20" s="18">
        <v>2470</v>
      </c>
      <c r="G20" s="18">
        <v>2040</v>
      </c>
      <c r="H20" s="18">
        <v>1814</v>
      </c>
      <c r="I20" s="18">
        <v>1645</v>
      </c>
      <c r="J20" s="18">
        <v>1691</v>
      </c>
      <c r="K20" s="18">
        <v>2019</v>
      </c>
      <c r="L20" s="39"/>
      <c r="M20" s="39"/>
      <c r="N20" s="39"/>
      <c r="O20" s="39"/>
      <c r="P20" s="39"/>
      <c r="Q20" s="34"/>
      <c r="R20" s="33"/>
      <c r="S20" s="33"/>
      <c r="T20" s="33"/>
    </row>
    <row r="21" spans="1:20" x14ac:dyDescent="0.25">
      <c r="A21" s="16" t="s">
        <v>12</v>
      </c>
      <c r="B21" s="18">
        <v>743</v>
      </c>
      <c r="C21" s="18">
        <v>845</v>
      </c>
      <c r="D21" s="18">
        <v>791</v>
      </c>
      <c r="E21" s="18">
        <v>793</v>
      </c>
      <c r="F21" s="18">
        <v>612</v>
      </c>
      <c r="G21" s="18">
        <v>472</v>
      </c>
      <c r="H21" s="18">
        <v>363</v>
      </c>
      <c r="I21" s="18">
        <v>341</v>
      </c>
      <c r="J21" s="18">
        <v>395</v>
      </c>
      <c r="K21" s="18">
        <v>581</v>
      </c>
      <c r="L21" s="39"/>
      <c r="M21" s="39"/>
      <c r="N21" s="39"/>
      <c r="O21" s="39"/>
      <c r="P21" s="39"/>
      <c r="Q21" s="34"/>
      <c r="R21" s="33"/>
      <c r="S21" s="33"/>
      <c r="T21" s="33"/>
    </row>
    <row r="22" spans="1:20" x14ac:dyDescent="0.25">
      <c r="A22" s="16" t="s">
        <v>13</v>
      </c>
      <c r="B22" s="18">
        <v>579</v>
      </c>
      <c r="C22" s="18">
        <v>646</v>
      </c>
      <c r="D22" s="18">
        <v>590</v>
      </c>
      <c r="E22" s="18">
        <v>647</v>
      </c>
      <c r="F22" s="18">
        <v>644</v>
      </c>
      <c r="G22" s="18">
        <v>545</v>
      </c>
      <c r="H22" s="18">
        <v>474</v>
      </c>
      <c r="I22" s="18">
        <v>372</v>
      </c>
      <c r="J22" s="18">
        <v>410</v>
      </c>
      <c r="K22" s="18">
        <v>526</v>
      </c>
      <c r="L22" s="39"/>
      <c r="M22" s="39"/>
      <c r="N22" s="39"/>
      <c r="O22" s="39"/>
      <c r="P22" s="39"/>
      <c r="Q22" s="34"/>
      <c r="R22" s="33"/>
      <c r="S22" s="33"/>
      <c r="T22" s="33"/>
    </row>
    <row r="23" spans="1:20" x14ac:dyDescent="0.25">
      <c r="A23" s="16" t="s">
        <v>14</v>
      </c>
      <c r="B23" s="18">
        <v>3616</v>
      </c>
      <c r="C23" s="18">
        <v>3744</v>
      </c>
      <c r="D23" s="18">
        <v>3933</v>
      </c>
      <c r="E23" s="18">
        <v>4251</v>
      </c>
      <c r="F23" s="18">
        <v>4021</v>
      </c>
      <c r="G23" s="18">
        <v>3295</v>
      </c>
      <c r="H23" s="18">
        <v>3063</v>
      </c>
      <c r="I23" s="18">
        <v>2990</v>
      </c>
      <c r="J23" s="18">
        <v>3246</v>
      </c>
      <c r="K23" s="18">
        <v>3804</v>
      </c>
      <c r="L23" s="39"/>
      <c r="M23" s="39"/>
      <c r="N23" s="39"/>
      <c r="O23" s="39"/>
      <c r="P23" s="39"/>
      <c r="Q23" s="34"/>
      <c r="R23" s="33"/>
      <c r="S23" s="33"/>
      <c r="T23" s="33"/>
    </row>
    <row r="24" spans="1:20" s="29" customFormat="1" ht="13" x14ac:dyDescent="0.3">
      <c r="A24" s="24" t="s">
        <v>30</v>
      </c>
      <c r="B24" s="26">
        <v>318</v>
      </c>
      <c r="C24" s="26">
        <v>459</v>
      </c>
      <c r="D24" s="26">
        <v>482</v>
      </c>
      <c r="E24" s="26">
        <v>284</v>
      </c>
      <c r="F24" s="26">
        <v>839</v>
      </c>
      <c r="G24" s="26">
        <v>1192</v>
      </c>
      <c r="H24" s="26">
        <v>1424</v>
      </c>
      <c r="I24" s="26">
        <v>2059</v>
      </c>
      <c r="J24" s="26">
        <v>1798</v>
      </c>
      <c r="K24" s="26">
        <v>1378</v>
      </c>
      <c r="L24" s="40"/>
      <c r="M24" s="40"/>
      <c r="N24" s="40"/>
      <c r="O24" s="40"/>
      <c r="P24" s="40"/>
      <c r="Q24" s="41"/>
    </row>
    <row r="25" spans="1:20" ht="13" x14ac:dyDescent="0.3">
      <c r="A25" s="20" t="s">
        <v>31</v>
      </c>
      <c r="B25" s="21">
        <f t="shared" ref="B25:J25" si="1">SUM(B15:B24)</f>
        <v>13160</v>
      </c>
      <c r="C25" s="21">
        <f t="shared" si="1"/>
        <v>14607</v>
      </c>
      <c r="D25" s="21">
        <f t="shared" si="1"/>
        <v>15363</v>
      </c>
      <c r="E25" s="21">
        <f t="shared" si="1"/>
        <v>16687</v>
      </c>
      <c r="F25" s="21">
        <f t="shared" si="1"/>
        <v>15555</v>
      </c>
      <c r="G25" s="21">
        <f t="shared" si="1"/>
        <v>13723</v>
      </c>
      <c r="H25" s="21">
        <f t="shared" si="1"/>
        <v>12409</v>
      </c>
      <c r="I25" s="21">
        <f t="shared" si="1"/>
        <v>11735</v>
      </c>
      <c r="J25" s="21">
        <f t="shared" si="1"/>
        <v>12050</v>
      </c>
      <c r="K25" s="21">
        <f>SUM(K15:K24)</f>
        <v>13795</v>
      </c>
      <c r="L25" s="37">
        <f>K25/K46</f>
        <v>0.22764777715436152</v>
      </c>
      <c r="M25" s="37"/>
      <c r="N25" s="38">
        <f>G25/$G$46</f>
        <v>0.23673406017112888</v>
      </c>
      <c r="O25" s="39"/>
      <c r="P25" s="37">
        <f>B25/$B$46</f>
        <v>0.20254879024810687</v>
      </c>
      <c r="Q25" s="34"/>
      <c r="R25" s="33"/>
      <c r="S25" s="33"/>
      <c r="T25" s="33"/>
    </row>
    <row r="26" spans="1:20" ht="6.75" customHeight="1" x14ac:dyDescent="0.25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39"/>
      <c r="M26" s="39"/>
      <c r="N26" s="39"/>
      <c r="O26" s="39"/>
      <c r="P26" s="39"/>
      <c r="Q26" s="34"/>
      <c r="R26" s="33"/>
      <c r="S26" s="33"/>
      <c r="T26" s="33"/>
    </row>
    <row r="27" spans="1:20" ht="12.75" customHeight="1" x14ac:dyDescent="0.25">
      <c r="A27" s="16" t="s">
        <v>16</v>
      </c>
      <c r="B27" s="18">
        <v>923</v>
      </c>
      <c r="C27" s="18">
        <v>1009</v>
      </c>
      <c r="D27" s="18">
        <v>1029</v>
      </c>
      <c r="E27" s="18">
        <v>1036</v>
      </c>
      <c r="F27" s="18">
        <v>1007</v>
      </c>
      <c r="G27" s="18">
        <v>953</v>
      </c>
      <c r="H27" s="18">
        <v>870</v>
      </c>
      <c r="I27" s="18">
        <v>870</v>
      </c>
      <c r="J27" s="18">
        <v>902</v>
      </c>
      <c r="K27" s="18">
        <v>1038</v>
      </c>
      <c r="L27" s="39"/>
      <c r="M27" s="39"/>
      <c r="N27" s="39"/>
      <c r="O27" s="39"/>
      <c r="P27" s="39"/>
      <c r="Q27" s="34"/>
      <c r="R27" s="33"/>
      <c r="S27" s="33"/>
      <c r="T27" s="33"/>
    </row>
    <row r="28" spans="1:20" ht="12.75" customHeight="1" x14ac:dyDescent="0.25">
      <c r="A28" s="16" t="s">
        <v>15</v>
      </c>
      <c r="B28" s="18">
        <v>1204</v>
      </c>
      <c r="C28" s="18">
        <v>1382</v>
      </c>
      <c r="D28" s="18">
        <v>1619</v>
      </c>
      <c r="E28" s="18">
        <v>1662</v>
      </c>
      <c r="F28" s="18">
        <v>1514</v>
      </c>
      <c r="G28" s="18">
        <v>1244</v>
      </c>
      <c r="H28" s="18">
        <v>1220</v>
      </c>
      <c r="I28" s="18">
        <v>1316</v>
      </c>
      <c r="J28" s="18">
        <v>1446</v>
      </c>
      <c r="K28" s="18">
        <v>1555</v>
      </c>
      <c r="L28" s="39"/>
      <c r="M28" s="39"/>
      <c r="N28" s="39"/>
      <c r="O28" s="39"/>
      <c r="P28" s="39"/>
      <c r="Q28" s="34"/>
      <c r="R28" s="33"/>
      <c r="S28" s="33"/>
      <c r="T28" s="33"/>
    </row>
    <row r="29" spans="1:20" ht="12.75" customHeight="1" x14ac:dyDescent="0.25">
      <c r="A29" s="16" t="s">
        <v>17</v>
      </c>
      <c r="B29" s="18">
        <v>2902</v>
      </c>
      <c r="C29" s="18">
        <v>3061</v>
      </c>
      <c r="D29" s="18">
        <v>3182</v>
      </c>
      <c r="E29" s="18">
        <v>3303</v>
      </c>
      <c r="F29" s="18">
        <v>2970</v>
      </c>
      <c r="G29" s="18">
        <v>2359</v>
      </c>
      <c r="H29" s="18">
        <v>2270</v>
      </c>
      <c r="I29" s="18">
        <v>2283</v>
      </c>
      <c r="J29" s="18">
        <v>2368</v>
      </c>
      <c r="K29" s="18">
        <v>2438</v>
      </c>
      <c r="L29" s="39"/>
      <c r="M29" s="39"/>
      <c r="N29" s="39"/>
      <c r="O29" s="39"/>
      <c r="P29" s="39"/>
      <c r="Q29" s="34"/>
      <c r="R29" s="33"/>
      <c r="S29" s="33"/>
      <c r="T29" s="33"/>
    </row>
    <row r="30" spans="1:20" ht="12.75" customHeight="1" x14ac:dyDescent="0.25">
      <c r="A30" s="16" t="s">
        <v>18</v>
      </c>
      <c r="B30" s="18">
        <v>1278</v>
      </c>
      <c r="C30" s="18">
        <v>1262</v>
      </c>
      <c r="D30" s="18">
        <v>1152</v>
      </c>
      <c r="E30" s="18">
        <v>1056</v>
      </c>
      <c r="F30" s="18">
        <v>829</v>
      </c>
      <c r="G30" s="18">
        <v>618</v>
      </c>
      <c r="H30" s="18">
        <v>585</v>
      </c>
      <c r="I30" s="18">
        <v>571</v>
      </c>
      <c r="J30" s="18">
        <v>637</v>
      </c>
      <c r="K30" s="18">
        <v>663</v>
      </c>
      <c r="L30" s="39"/>
      <c r="M30" s="39"/>
      <c r="N30" s="39"/>
      <c r="O30" s="39"/>
      <c r="P30" s="39"/>
      <c r="Q30" s="34"/>
      <c r="R30" s="33"/>
      <c r="S30" s="33"/>
      <c r="T30" s="33"/>
    </row>
    <row r="31" spans="1:20" ht="12.75" customHeight="1" x14ac:dyDescent="0.3">
      <c r="A31" s="20" t="s">
        <v>32</v>
      </c>
      <c r="B31" s="21">
        <f t="shared" ref="B31:J31" si="2">SUM(B27:B30)</f>
        <v>6307</v>
      </c>
      <c r="C31" s="21">
        <f t="shared" si="2"/>
        <v>6714</v>
      </c>
      <c r="D31" s="21">
        <f t="shared" si="2"/>
        <v>6982</v>
      </c>
      <c r="E31" s="21">
        <f t="shared" si="2"/>
        <v>7057</v>
      </c>
      <c r="F31" s="21">
        <f t="shared" si="2"/>
        <v>6320</v>
      </c>
      <c r="G31" s="21">
        <f t="shared" si="2"/>
        <v>5174</v>
      </c>
      <c r="H31" s="21">
        <f t="shared" si="2"/>
        <v>4945</v>
      </c>
      <c r="I31" s="21">
        <f t="shared" si="2"/>
        <v>5040</v>
      </c>
      <c r="J31" s="21">
        <f t="shared" si="2"/>
        <v>5353</v>
      </c>
      <c r="K31" s="21">
        <f>SUM(K27:K30)</f>
        <v>5694</v>
      </c>
      <c r="L31" s="37">
        <f>K31/K46</f>
        <v>9.3963497145120298E-2</v>
      </c>
      <c r="M31" s="37"/>
      <c r="N31" s="38">
        <f>G31/$G$46</f>
        <v>8.92561413193486E-2</v>
      </c>
      <c r="O31" s="39"/>
      <c r="P31" s="37">
        <f>B31/$B$46</f>
        <v>9.7072585113587392E-2</v>
      </c>
      <c r="Q31" s="34"/>
      <c r="R31" s="33"/>
      <c r="S31" s="33"/>
      <c r="T31" s="33"/>
    </row>
    <row r="32" spans="1:20" ht="6.75" customHeight="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37"/>
      <c r="M32" s="39"/>
      <c r="N32" s="39"/>
      <c r="O32" s="39"/>
      <c r="P32" s="37"/>
      <c r="Q32" s="34"/>
      <c r="R32" s="33"/>
      <c r="S32" s="33"/>
      <c r="T32" s="33"/>
    </row>
    <row r="33" spans="1:20" x14ac:dyDescent="0.25">
      <c r="A33" s="16" t="s">
        <v>19</v>
      </c>
      <c r="B33" s="18">
        <v>7135</v>
      </c>
      <c r="C33" s="18">
        <v>7144</v>
      </c>
      <c r="D33" s="18">
        <v>7226</v>
      </c>
      <c r="E33" s="18">
        <v>7912</v>
      </c>
      <c r="F33" s="18">
        <v>6468</v>
      </c>
      <c r="G33" s="18">
        <v>5016</v>
      </c>
      <c r="H33" s="18">
        <v>4898</v>
      </c>
      <c r="I33" s="18">
        <v>5510</v>
      </c>
      <c r="J33" s="18">
        <v>6256</v>
      </c>
      <c r="K33" s="18">
        <v>6955</v>
      </c>
      <c r="L33" s="39"/>
      <c r="M33" s="39"/>
      <c r="N33" s="39"/>
      <c r="O33" s="39"/>
      <c r="P33" s="39"/>
      <c r="Q33" s="34"/>
      <c r="R33" s="33"/>
      <c r="S33" s="33"/>
      <c r="T33" s="33"/>
    </row>
    <row r="34" spans="1:20" x14ac:dyDescent="0.25">
      <c r="A34" s="16" t="s">
        <v>20</v>
      </c>
      <c r="B34" s="18">
        <v>1272</v>
      </c>
      <c r="C34" s="18">
        <v>1355</v>
      </c>
      <c r="D34" s="18">
        <v>1378</v>
      </c>
      <c r="E34" s="18">
        <v>1425</v>
      </c>
      <c r="F34" s="18">
        <v>1329</v>
      </c>
      <c r="G34" s="18">
        <v>1290</v>
      </c>
      <c r="H34" s="18">
        <v>1097</v>
      </c>
      <c r="I34" s="18">
        <v>1147</v>
      </c>
      <c r="J34" s="18">
        <v>1140</v>
      </c>
      <c r="K34" s="18">
        <v>1139</v>
      </c>
      <c r="L34" s="39"/>
      <c r="M34" s="39"/>
      <c r="N34" s="39"/>
      <c r="O34" s="39"/>
      <c r="P34" s="39"/>
      <c r="Q34" s="34"/>
      <c r="R34" s="33"/>
      <c r="S34" s="33"/>
      <c r="T34" s="33"/>
    </row>
    <row r="35" spans="1:20" x14ac:dyDescent="0.25">
      <c r="A35" s="16" t="s">
        <v>21</v>
      </c>
      <c r="B35" s="18">
        <v>4390</v>
      </c>
      <c r="C35" s="18">
        <v>4734</v>
      </c>
      <c r="D35" s="18">
        <v>4865</v>
      </c>
      <c r="E35" s="18">
        <v>4956</v>
      </c>
      <c r="F35" s="18">
        <v>4235</v>
      </c>
      <c r="G35" s="18">
        <v>3021</v>
      </c>
      <c r="H35" s="18">
        <v>2285</v>
      </c>
      <c r="I35" s="18">
        <v>2391</v>
      </c>
      <c r="J35" s="18">
        <v>2716</v>
      </c>
      <c r="K35" s="18">
        <v>2936</v>
      </c>
      <c r="L35" s="39"/>
      <c r="M35" s="39"/>
      <c r="N35" s="39"/>
      <c r="O35" s="39"/>
      <c r="P35" s="39"/>
      <c r="Q35" s="34"/>
      <c r="R35" s="33"/>
      <c r="S35" s="33"/>
      <c r="T35" s="33"/>
    </row>
    <row r="36" spans="1:20" x14ac:dyDescent="0.25">
      <c r="A36" s="16" t="s">
        <v>22</v>
      </c>
      <c r="B36" s="18">
        <v>14872</v>
      </c>
      <c r="C36" s="18">
        <v>15160</v>
      </c>
      <c r="D36" s="18">
        <v>15089</v>
      </c>
      <c r="E36" s="18">
        <v>15017</v>
      </c>
      <c r="F36" s="18">
        <v>13140</v>
      </c>
      <c r="G36" s="18">
        <v>10982</v>
      </c>
      <c r="H36" s="18">
        <v>9919</v>
      </c>
      <c r="I36" s="18">
        <v>10001</v>
      </c>
      <c r="J36" s="18">
        <v>10458</v>
      </c>
      <c r="K36" s="18">
        <v>11182</v>
      </c>
      <c r="L36" s="39"/>
      <c r="M36" s="39"/>
      <c r="N36" s="39"/>
      <c r="O36" s="39"/>
      <c r="P36" s="39"/>
      <c r="Q36" s="34"/>
      <c r="R36" s="33"/>
      <c r="S36" s="33"/>
      <c r="T36" s="33"/>
    </row>
    <row r="37" spans="1:20" s="29" customFormat="1" ht="13" x14ac:dyDescent="0.3">
      <c r="A37" s="24" t="s">
        <v>30</v>
      </c>
      <c r="B37" s="17">
        <v>2206</v>
      </c>
      <c r="C37" s="17">
        <v>3045</v>
      </c>
      <c r="D37" s="17">
        <v>2975</v>
      </c>
      <c r="E37" s="17">
        <v>2486</v>
      </c>
      <c r="F37" s="17">
        <v>3388</v>
      </c>
      <c r="G37" s="17">
        <v>4881</v>
      </c>
      <c r="H37" s="17">
        <v>5190</v>
      </c>
      <c r="I37" s="17">
        <v>4380</v>
      </c>
      <c r="J37" s="17">
        <v>3690</v>
      </c>
      <c r="K37" s="17">
        <v>4361</v>
      </c>
      <c r="L37" s="40"/>
      <c r="M37" s="40"/>
      <c r="N37" s="40"/>
      <c r="O37" s="40"/>
      <c r="P37" s="40"/>
      <c r="Q37" s="41"/>
    </row>
    <row r="38" spans="1:20" ht="13" x14ac:dyDescent="0.3">
      <c r="A38" s="20" t="s">
        <v>33</v>
      </c>
      <c r="B38" s="21">
        <f t="shared" ref="B38:J38" si="3">SUM(B33:B37)</f>
        <v>29875</v>
      </c>
      <c r="C38" s="21">
        <f t="shared" si="3"/>
        <v>31438</v>
      </c>
      <c r="D38" s="21">
        <f t="shared" si="3"/>
        <v>31533</v>
      </c>
      <c r="E38" s="21">
        <f t="shared" si="3"/>
        <v>31796</v>
      </c>
      <c r="F38" s="21">
        <f t="shared" si="3"/>
        <v>28560</v>
      </c>
      <c r="G38" s="21">
        <f t="shared" si="3"/>
        <v>25190</v>
      </c>
      <c r="H38" s="21">
        <f t="shared" si="3"/>
        <v>23389</v>
      </c>
      <c r="I38" s="21">
        <f t="shared" si="3"/>
        <v>23429</v>
      </c>
      <c r="J38" s="21">
        <f t="shared" si="3"/>
        <v>24260</v>
      </c>
      <c r="K38" s="21">
        <f>SUM(K33:K37)</f>
        <v>26573</v>
      </c>
      <c r="L38" s="37">
        <f>K38/K46</f>
        <v>0.43851282220535331</v>
      </c>
      <c r="M38" s="37"/>
      <c r="N38" s="38">
        <f>G38/$G$46</f>
        <v>0.43455009660502347</v>
      </c>
      <c r="O38" s="39"/>
      <c r="P38" s="37">
        <f>B38/$B$46</f>
        <v>0.45981345810502988</v>
      </c>
      <c r="Q38" s="34"/>
      <c r="R38" s="33"/>
      <c r="S38" s="33"/>
      <c r="T38" s="33"/>
    </row>
    <row r="39" spans="1:20" ht="6.75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39"/>
      <c r="M39" s="39"/>
      <c r="N39" s="39"/>
      <c r="O39" s="39"/>
      <c r="P39" s="39"/>
      <c r="Q39" s="34"/>
      <c r="R39" s="33"/>
      <c r="S39" s="33"/>
      <c r="T39" s="33"/>
    </row>
    <row r="40" spans="1:20" x14ac:dyDescent="0.25">
      <c r="A40" s="16" t="s">
        <v>23</v>
      </c>
      <c r="B40" s="18">
        <v>4175</v>
      </c>
      <c r="C40" s="18">
        <v>4523</v>
      </c>
      <c r="D40" s="18">
        <v>4579</v>
      </c>
      <c r="E40" s="18">
        <v>4584</v>
      </c>
      <c r="F40" s="18">
        <v>4340</v>
      </c>
      <c r="G40" s="18">
        <v>3941</v>
      </c>
      <c r="H40" s="18">
        <v>3765</v>
      </c>
      <c r="I40" s="18">
        <v>3770</v>
      </c>
      <c r="J40" s="18">
        <v>3787</v>
      </c>
      <c r="K40" s="18">
        <v>4236</v>
      </c>
      <c r="L40" s="39"/>
      <c r="M40" s="39"/>
      <c r="N40" s="39"/>
      <c r="O40" s="39"/>
      <c r="P40" s="39"/>
      <c r="Q40" s="34"/>
      <c r="R40" s="33"/>
      <c r="S40" s="33"/>
      <c r="T40" s="33"/>
    </row>
    <row r="41" spans="1:20" x14ac:dyDescent="0.25">
      <c r="A41" s="16" t="s">
        <v>24</v>
      </c>
      <c r="B41" s="18">
        <v>3088</v>
      </c>
      <c r="C41" s="18">
        <v>3268</v>
      </c>
      <c r="D41" s="18">
        <v>3466</v>
      </c>
      <c r="E41" s="18">
        <v>3651</v>
      </c>
      <c r="F41" s="18">
        <v>3268</v>
      </c>
      <c r="G41" s="18">
        <v>2923</v>
      </c>
      <c r="H41" s="18">
        <v>2891</v>
      </c>
      <c r="I41" s="18">
        <v>2976</v>
      </c>
      <c r="J41" s="18">
        <v>3258</v>
      </c>
      <c r="K41" s="18">
        <v>3537</v>
      </c>
      <c r="L41" s="39"/>
      <c r="M41" s="39"/>
      <c r="N41" s="39"/>
      <c r="O41" s="39"/>
      <c r="P41" s="39"/>
      <c r="Q41" s="34"/>
      <c r="R41" s="33"/>
      <c r="S41" s="33"/>
      <c r="T41" s="33"/>
    </row>
    <row r="42" spans="1:20" x14ac:dyDescent="0.25">
      <c r="A42" s="16" t="s">
        <v>25</v>
      </c>
      <c r="B42" s="18">
        <v>3399</v>
      </c>
      <c r="C42" s="18">
        <v>3488</v>
      </c>
      <c r="D42" s="18">
        <v>3506</v>
      </c>
      <c r="E42" s="18">
        <v>3566</v>
      </c>
      <c r="F42" s="18">
        <v>3242</v>
      </c>
      <c r="G42" s="18">
        <v>2924</v>
      </c>
      <c r="H42" s="18">
        <v>2704</v>
      </c>
      <c r="I42" s="18">
        <v>2666</v>
      </c>
      <c r="J42" s="18">
        <v>2754</v>
      </c>
      <c r="K42" s="18">
        <v>2993</v>
      </c>
      <c r="L42" s="39"/>
      <c r="M42" s="39"/>
      <c r="N42" s="39"/>
      <c r="O42" s="39"/>
      <c r="P42" s="39"/>
      <c r="Q42" s="34"/>
      <c r="R42" s="33"/>
      <c r="S42" s="33"/>
      <c r="T42" s="33"/>
    </row>
    <row r="43" spans="1:20" s="29" customFormat="1" ht="13" x14ac:dyDescent="0.3">
      <c r="A43" s="24" t="s">
        <v>30</v>
      </c>
      <c r="B43" s="17">
        <v>240</v>
      </c>
      <c r="C43" s="17">
        <v>272</v>
      </c>
      <c r="D43" s="17">
        <v>264</v>
      </c>
      <c r="E43" s="17">
        <v>83</v>
      </c>
      <c r="F43" s="17">
        <v>58</v>
      </c>
      <c r="G43" s="17">
        <v>53</v>
      </c>
      <c r="H43" s="17">
        <v>56</v>
      </c>
      <c r="I43" s="17">
        <v>61</v>
      </c>
      <c r="J43" s="17">
        <v>63</v>
      </c>
      <c r="K43" s="17">
        <v>62</v>
      </c>
      <c r="L43" s="40"/>
      <c r="M43" s="40"/>
      <c r="N43" s="40"/>
      <c r="O43" s="40"/>
      <c r="P43" s="40"/>
      <c r="Q43" s="41"/>
    </row>
    <row r="44" spans="1:20" ht="13" x14ac:dyDescent="0.3">
      <c r="A44" s="20" t="s">
        <v>34</v>
      </c>
      <c r="B44" s="21">
        <f t="shared" ref="B44:J44" si="4">SUM(B40:B43)</f>
        <v>10902</v>
      </c>
      <c r="C44" s="21">
        <f t="shared" si="4"/>
        <v>11551</v>
      </c>
      <c r="D44" s="21">
        <f t="shared" si="4"/>
        <v>11815</v>
      </c>
      <c r="E44" s="21">
        <f t="shared" si="4"/>
        <v>11884</v>
      </c>
      <c r="F44" s="21">
        <f t="shared" si="4"/>
        <v>10908</v>
      </c>
      <c r="G44" s="21">
        <f t="shared" si="4"/>
        <v>9841</v>
      </c>
      <c r="H44" s="21">
        <f t="shared" si="4"/>
        <v>9416</v>
      </c>
      <c r="I44" s="21">
        <f t="shared" si="4"/>
        <v>9473</v>
      </c>
      <c r="J44" s="21">
        <f t="shared" si="4"/>
        <v>9862</v>
      </c>
      <c r="K44" s="21">
        <f>SUM(K40:K43)</f>
        <v>10828</v>
      </c>
      <c r="L44" s="37">
        <f>K44/K46</f>
        <v>0.17868576520677251</v>
      </c>
      <c r="M44" s="37"/>
      <c r="N44" s="38">
        <f>G44/$G$46</f>
        <v>0.16976607783604747</v>
      </c>
      <c r="O44" s="39"/>
      <c r="P44" s="37">
        <f>B44/$B$46</f>
        <v>0.16779535800036938</v>
      </c>
      <c r="Q44" s="34"/>
      <c r="R44" s="33"/>
      <c r="S44" s="33"/>
      <c r="T44" s="33"/>
    </row>
    <row r="45" spans="1:20" ht="6.75" customHeight="1" thickBot="1" x14ac:dyDescent="0.3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34"/>
      <c r="M45" s="34"/>
      <c r="N45" s="34"/>
      <c r="O45" s="34"/>
      <c r="P45" s="34"/>
      <c r="Q45" s="34"/>
      <c r="R45" s="33"/>
      <c r="S45" s="33"/>
      <c r="T45" s="33"/>
    </row>
    <row r="46" spans="1:20" ht="13" thickBot="1" x14ac:dyDescent="0.3">
      <c r="A46" s="30" t="s">
        <v>35</v>
      </c>
      <c r="B46" s="31">
        <f t="shared" ref="B46:J46" si="5">SUM(B31,B44,B38,B25,B13)</f>
        <v>64972</v>
      </c>
      <c r="C46" s="31">
        <f t="shared" si="5"/>
        <v>69324</v>
      </c>
      <c r="D46" s="31">
        <f t="shared" si="5"/>
        <v>70967</v>
      </c>
      <c r="E46" s="31">
        <f t="shared" si="5"/>
        <v>72690</v>
      </c>
      <c r="F46" s="31">
        <f t="shared" si="5"/>
        <v>66186</v>
      </c>
      <c r="G46" s="31">
        <f t="shared" si="5"/>
        <v>57968</v>
      </c>
      <c r="H46" s="31">
        <f t="shared" si="5"/>
        <v>53703</v>
      </c>
      <c r="I46" s="31">
        <f t="shared" si="5"/>
        <v>52940</v>
      </c>
      <c r="J46" s="31">
        <f t="shared" si="5"/>
        <v>54794</v>
      </c>
      <c r="K46" s="31">
        <f>SUM(K31,K44,K38,K25,K13)</f>
        <v>60598</v>
      </c>
      <c r="L46" s="42"/>
      <c r="M46" s="34"/>
      <c r="N46" s="34"/>
      <c r="O46" s="34"/>
      <c r="P46" s="34"/>
      <c r="Q46" s="34"/>
      <c r="R46" s="33"/>
      <c r="S46" s="33"/>
    </row>
    <row r="47" spans="1:20" ht="13.5" thickBot="1" x14ac:dyDescent="0.35">
      <c r="A47" s="20" t="s">
        <v>36</v>
      </c>
      <c r="B47" s="43">
        <v>0</v>
      </c>
      <c r="C47" s="43">
        <v>0</v>
      </c>
      <c r="D47" s="43">
        <v>0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32"/>
      <c r="M47" s="33"/>
      <c r="N47" s="33"/>
      <c r="O47" s="33"/>
      <c r="P47" s="33"/>
      <c r="Q47" s="33"/>
      <c r="R47" s="33"/>
      <c r="S47" s="33"/>
    </row>
    <row r="48" spans="1:20" ht="13" thickBot="1" x14ac:dyDescent="0.3">
      <c r="A48" s="30" t="s">
        <v>37</v>
      </c>
      <c r="B48" s="31">
        <f t="shared" ref="B48:J48" si="6">B46+B47</f>
        <v>64972</v>
      </c>
      <c r="C48" s="31">
        <f t="shared" si="6"/>
        <v>69324</v>
      </c>
      <c r="D48" s="31">
        <f t="shared" si="6"/>
        <v>70967</v>
      </c>
      <c r="E48" s="31">
        <f t="shared" si="6"/>
        <v>72690</v>
      </c>
      <c r="F48" s="31">
        <f t="shared" si="6"/>
        <v>66186</v>
      </c>
      <c r="G48" s="31">
        <f t="shared" si="6"/>
        <v>57968</v>
      </c>
      <c r="H48" s="31">
        <f t="shared" si="6"/>
        <v>53703</v>
      </c>
      <c r="I48" s="31">
        <f t="shared" si="6"/>
        <v>52940</v>
      </c>
      <c r="J48" s="31">
        <f t="shared" si="6"/>
        <v>54794</v>
      </c>
      <c r="K48" s="31">
        <f>K46+K47</f>
        <v>60598</v>
      </c>
      <c r="L48" s="32"/>
      <c r="M48" s="33"/>
      <c r="N48" s="33"/>
      <c r="O48" s="33"/>
      <c r="P48" s="33"/>
      <c r="Q48" s="33"/>
      <c r="R48" s="33"/>
      <c r="S48" s="33"/>
    </row>
  </sheetData>
  <pageMargins left="0" right="0.39370078740157483" top="0" bottom="0" header="0.51181102362204722" footer="0.51181102362204722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1990 a 2010</vt:lpstr>
      <vt:lpstr>2011 a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Jannuzzi</dc:creator>
  <cp:lastModifiedBy>Marcelo Chamma</cp:lastModifiedBy>
  <dcterms:created xsi:type="dcterms:W3CDTF">2022-02-07T15:12:49Z</dcterms:created>
  <dcterms:modified xsi:type="dcterms:W3CDTF">2022-05-23T11:24:08Z</dcterms:modified>
</cp:coreProperties>
</file>