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e\ESIEE\E5FI\5I\Sciences_de_l_Ingenieur\SI1-Statistiques\TD\"/>
    </mc:Choice>
  </mc:AlternateContent>
  <xr:revisionPtr revIDLastSave="0" documentId="13_ncr:1_{DDF57906-EC73-48D7-9576-14CD7D583228}" xr6:coauthVersionLast="47" xr6:coauthVersionMax="47" xr10:uidLastSave="{00000000-0000-0000-0000-000000000000}"/>
  <bookViews>
    <workbookView xWindow="-108" yWindow="-108" windowWidth="23256" windowHeight="12576" activeTab="2" xr2:uid="{7E0E1309-8475-4C07-B219-67EFA4B4B982}"/>
  </bookViews>
  <sheets>
    <sheet name="χ²" sheetId="1" r:id="rId1"/>
    <sheet name="Dé unique" sheetId="2" r:id="rId2"/>
    <sheet name="2 dé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3" l="1"/>
  <c r="B12" i="2"/>
  <c r="B30" i="3"/>
  <c r="K27" i="3"/>
  <c r="H9" i="2"/>
  <c r="I27" i="3"/>
  <c r="E27" i="3"/>
  <c r="F27" i="3"/>
  <c r="G27" i="3"/>
  <c r="H27" i="3"/>
  <c r="D27" i="3"/>
  <c r="E8" i="3"/>
  <c r="F8" i="3"/>
  <c r="G8" i="3"/>
  <c r="H8" i="3"/>
  <c r="D8" i="3"/>
  <c r="I4" i="3"/>
  <c r="I5" i="3"/>
  <c r="I6" i="3"/>
  <c r="I7" i="3"/>
  <c r="I3" i="3"/>
  <c r="B11" i="2"/>
  <c r="C7" i="2"/>
  <c r="C8" i="2" s="1"/>
  <c r="D7" i="2"/>
  <c r="D8" i="2" s="1"/>
  <c r="C6" i="2"/>
  <c r="D6" i="2"/>
  <c r="E6" i="2"/>
  <c r="E7" i="2" s="1"/>
  <c r="E8" i="2" s="1"/>
  <c r="F6" i="2"/>
  <c r="F7" i="2" s="1"/>
  <c r="F8" i="2" s="1"/>
  <c r="G6" i="2"/>
  <c r="G7" i="2" s="1"/>
  <c r="G8" i="2" s="1"/>
  <c r="B6" i="2"/>
  <c r="B7" i="2" s="1"/>
  <c r="B8" i="2" s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12" i="1"/>
  <c r="B14" i="1"/>
  <c r="B13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12" i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1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B3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5" i="1"/>
  <c r="A6" i="1"/>
  <c r="A7" i="1" s="1"/>
  <c r="A8" i="1" s="1"/>
  <c r="A9" i="1" s="1"/>
  <c r="A3" i="1"/>
  <c r="A4" i="1" s="1"/>
  <c r="I8" i="3" l="1"/>
  <c r="H8" i="2"/>
  <c r="D15" i="3" l="1"/>
  <c r="L15" i="3" s="1"/>
  <c r="D23" i="3" s="1"/>
  <c r="D14" i="3"/>
  <c r="L14" i="3" s="1"/>
  <c r="D22" i="3" s="1"/>
  <c r="E14" i="3"/>
  <c r="M14" i="3" s="1"/>
  <c r="E22" i="3" s="1"/>
  <c r="D17" i="3"/>
  <c r="L17" i="3" s="1"/>
  <c r="D25" i="3" s="1"/>
  <c r="E17" i="3"/>
  <c r="M17" i="3" s="1"/>
  <c r="E25" i="3" s="1"/>
  <c r="H16" i="3"/>
  <c r="P16" i="3" s="1"/>
  <c r="H24" i="3" s="1"/>
  <c r="E16" i="3"/>
  <c r="M16" i="3" s="1"/>
  <c r="E24" i="3" s="1"/>
  <c r="D16" i="3"/>
  <c r="L16" i="3" s="1"/>
  <c r="D24" i="3" s="1"/>
  <c r="F14" i="3"/>
  <c r="N14" i="3" s="1"/>
  <c r="F22" i="3" s="1"/>
  <c r="G16" i="3"/>
  <c r="O16" i="3" s="1"/>
  <c r="G24" i="3" s="1"/>
  <c r="F15" i="3"/>
  <c r="N15" i="3" s="1"/>
  <c r="F23" i="3" s="1"/>
  <c r="G15" i="3"/>
  <c r="O15" i="3" s="1"/>
  <c r="G23" i="3" s="1"/>
  <c r="G14" i="3"/>
  <c r="O14" i="3" s="1"/>
  <c r="G22" i="3" s="1"/>
  <c r="D18" i="3"/>
  <c r="L18" i="3" s="1"/>
  <c r="D26" i="3" s="1"/>
  <c r="E15" i="3"/>
  <c r="M15" i="3" s="1"/>
  <c r="E23" i="3" s="1"/>
  <c r="H15" i="3"/>
  <c r="P15" i="3" s="1"/>
  <c r="H23" i="3" s="1"/>
  <c r="F18" i="3"/>
  <c r="N18" i="3" s="1"/>
  <c r="F26" i="3" s="1"/>
  <c r="F17" i="3"/>
  <c r="N17" i="3" s="1"/>
  <c r="F25" i="3" s="1"/>
  <c r="G17" i="3"/>
  <c r="O17" i="3" s="1"/>
  <c r="G25" i="3" s="1"/>
  <c r="H17" i="3"/>
  <c r="P17" i="3" s="1"/>
  <c r="H25" i="3" s="1"/>
  <c r="G18" i="3"/>
  <c r="O18" i="3" s="1"/>
  <c r="G26" i="3" s="1"/>
  <c r="E18" i="3"/>
  <c r="M18" i="3" s="1"/>
  <c r="E26" i="3" s="1"/>
  <c r="F16" i="3"/>
  <c r="N16" i="3" s="1"/>
  <c r="F24" i="3" s="1"/>
  <c r="H18" i="3"/>
  <c r="P18" i="3" s="1"/>
  <c r="H26" i="3" s="1"/>
  <c r="H14" i="3"/>
  <c r="P14" i="3" s="1"/>
  <c r="H22" i="3" s="1"/>
</calcChain>
</file>

<file path=xl/sharedStrings.xml><?xml version="1.0" encoding="utf-8"?>
<sst xmlns="http://schemas.openxmlformats.org/spreadsheetml/2006/main" count="55" uniqueCount="28">
  <si>
    <t>DDL</t>
  </si>
  <si>
    <t>BP</t>
  </si>
  <si>
    <t>χ²</t>
  </si>
  <si>
    <t>Densité</t>
  </si>
  <si>
    <t>Probabilité cumulée</t>
  </si>
  <si>
    <t>Face</t>
  </si>
  <si>
    <t>Méthode développée</t>
  </si>
  <si>
    <t>5) Le centre des courbes se déplace dans le sens de variation du nombre de degrés de liberté</t>
  </si>
  <si>
    <t>6) La courbe de densité prend l'aspect d'une gaussienne pour un nombre de degrés de liberté élevé</t>
  </si>
  <si>
    <t>7) La courbe de probabilité cumulée prend l'aspect d'une sigmoïde pour un nombre de degrés de liberté élevé</t>
  </si>
  <si>
    <t>8) Plus le nombre de degrés de liberté augmente, plus la probabilité de se tromper reste élevée pour des valeurs de χ² faibles</t>
  </si>
  <si>
    <t>9) Plus le nombre de modalités augmente plus la valeur de χ² doit être grande pour minimiser la probabilité de se tromper</t>
  </si>
  <si>
    <t>10) Plus le nombre de modalités augmente, plus l'échantillon prélevé doit être large pour minimiser la probabilité de se tromper</t>
  </si>
  <si>
    <t>6 et +</t>
  </si>
  <si>
    <t>4 et +</t>
  </si>
  <si>
    <t>Totaux</t>
  </si>
  <si>
    <t>Y</t>
  </si>
  <si>
    <t>X</t>
  </si>
  <si>
    <t>En Excel</t>
  </si>
  <si>
    <t>Données</t>
  </si>
  <si>
    <t>Effectif théorique</t>
  </si>
  <si>
    <t>Δ</t>
  </si>
  <si>
    <t>Δ²</t>
  </si>
  <si>
    <t>Variance (Δ²/Eff.Th.)</t>
  </si>
  <si>
    <t>Δ²/Eff.Th.</t>
  </si>
  <si>
    <t>Probabilité</t>
  </si>
  <si>
    <r>
      <t>de probabilité de se tromper en invalidant H</t>
    </r>
    <r>
      <rPr>
        <sz val="8"/>
        <color theme="1"/>
        <rFont val="Calibri"/>
        <family val="2"/>
        <scheme val="minor"/>
      </rPr>
      <t>0</t>
    </r>
  </si>
  <si>
    <t>Probabilité de se tromper en invalidant 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</si>
</sst>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9" fontId="0" fillId="0" borderId="0" xfId="1" applyFont="1"/>
    <xf numFmtId="9" fontId="0" fillId="0" borderId="0" xfId="1" applyFont="1" applyAlignment="1">
      <alignment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BP en</a:t>
            </a:r>
            <a:r>
              <a:rPr lang="en-US" baseline="0"/>
              <a:t> fonction de </a:t>
            </a:r>
            <a:r>
              <a:rPr lang="el-GR" baseline="0">
                <a:latin typeface="Calibri" panose="020F0502020204030204" pitchFamily="34" charset="0"/>
                <a:cs typeface="Calibri" panose="020F0502020204030204" pitchFamily="34" charset="0"/>
              </a:rPr>
              <a:t>χ</a:t>
            </a:r>
            <a:r>
              <a:rPr lang="fr-FR" baseline="0">
                <a:latin typeface="Calibri" panose="020F0502020204030204" pitchFamily="34" charset="0"/>
                <a:cs typeface="Calibri" panose="020F0502020204030204" pitchFamily="34" charset="0"/>
              </a:rPr>
              <a:t>²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χ²!$B$11</c:f>
              <c:strCache>
                <c:ptCount val="1"/>
                <c:pt idx="0">
                  <c:v>BP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χ²!$A$12:$A$72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χ²!$B$12:$B$72</c:f>
              <c:numCache>
                <c:formatCode>General</c:formatCode>
                <c:ptCount val="61"/>
                <c:pt idx="0">
                  <c:v>1</c:v>
                </c:pt>
                <c:pt idx="1">
                  <c:v>0.60653065971263342</c:v>
                </c:pt>
                <c:pt idx="2">
                  <c:v>0.36787944117144233</c:v>
                </c:pt>
                <c:pt idx="3">
                  <c:v>0.22313016014842982</c:v>
                </c:pt>
                <c:pt idx="4">
                  <c:v>0.1353352832366127</c:v>
                </c:pt>
                <c:pt idx="5">
                  <c:v>8.20849986238988E-2</c:v>
                </c:pt>
                <c:pt idx="6">
                  <c:v>4.9787068367863944E-2</c:v>
                </c:pt>
                <c:pt idx="7">
                  <c:v>3.0197383422318501E-2</c:v>
                </c:pt>
                <c:pt idx="8">
                  <c:v>1.8315638888734179E-2</c:v>
                </c:pt>
                <c:pt idx="9">
                  <c:v>1.1108996538242306E-2</c:v>
                </c:pt>
                <c:pt idx="10">
                  <c:v>6.737946999085467E-3</c:v>
                </c:pt>
                <c:pt idx="11">
                  <c:v>4.0867714384640666E-3</c:v>
                </c:pt>
                <c:pt idx="12">
                  <c:v>2.4787521766663585E-3</c:v>
                </c:pt>
                <c:pt idx="13">
                  <c:v>1.5034391929775724E-3</c:v>
                </c:pt>
                <c:pt idx="14">
                  <c:v>9.1188196555451624E-4</c:v>
                </c:pt>
                <c:pt idx="15">
                  <c:v>5.5308437014783363E-4</c:v>
                </c:pt>
                <c:pt idx="16">
                  <c:v>3.3546262790251185E-4</c:v>
                </c:pt>
                <c:pt idx="17">
                  <c:v>2.0346836901064417E-4</c:v>
                </c:pt>
                <c:pt idx="18">
                  <c:v>1.2340980408667956E-4</c:v>
                </c:pt>
                <c:pt idx="19">
                  <c:v>7.4851829887700598E-5</c:v>
                </c:pt>
                <c:pt idx="20">
                  <c:v>4.5399929762484854E-5</c:v>
                </c:pt>
                <c:pt idx="21">
                  <c:v>2.7536449349747158E-5</c:v>
                </c:pt>
                <c:pt idx="22">
                  <c:v>1.6701700790245659E-5</c:v>
                </c:pt>
                <c:pt idx="23">
                  <c:v>1.0130093598630711E-5</c:v>
                </c:pt>
                <c:pt idx="24">
                  <c:v>6.1442123533282098E-6</c:v>
                </c:pt>
                <c:pt idx="25">
                  <c:v>3.7266531720786709E-6</c:v>
                </c:pt>
                <c:pt idx="26">
                  <c:v>2.2603294069810542E-6</c:v>
                </c:pt>
                <c:pt idx="27">
                  <c:v>1.3709590863840845E-6</c:v>
                </c:pt>
                <c:pt idx="28">
                  <c:v>8.3152871910356788E-7</c:v>
                </c:pt>
                <c:pt idx="29">
                  <c:v>5.0434766256788803E-7</c:v>
                </c:pt>
                <c:pt idx="30">
                  <c:v>3.0590232050182579E-7</c:v>
                </c:pt>
                <c:pt idx="31">
                  <c:v>1.8553913626159784E-7</c:v>
                </c:pt>
                <c:pt idx="32">
                  <c:v>1.1253517471925912E-7</c:v>
                </c:pt>
                <c:pt idx="33">
                  <c:v>6.8256033763348699E-8</c:v>
                </c:pt>
                <c:pt idx="34">
                  <c:v>4.1399377187851668E-8</c:v>
                </c:pt>
                <c:pt idx="35">
                  <c:v>2.5109991557439819E-8</c:v>
                </c:pt>
                <c:pt idx="36">
                  <c:v>1.5229979744712629E-8</c:v>
                </c:pt>
                <c:pt idx="37">
                  <c:v>9.2374496619705944E-9</c:v>
                </c:pt>
                <c:pt idx="38">
                  <c:v>5.6027964375372678E-9</c:v>
                </c:pt>
                <c:pt idx="39">
                  <c:v>3.3982678194950711E-9</c:v>
                </c:pt>
                <c:pt idx="40">
                  <c:v>2.0611536224385579E-9</c:v>
                </c:pt>
                <c:pt idx="41">
                  <c:v>1.2501528663867426E-9</c:v>
                </c:pt>
                <c:pt idx="42">
                  <c:v>7.5825604279119066E-10</c:v>
                </c:pt>
                <c:pt idx="43">
                  <c:v>4.5990553786523166E-10</c:v>
                </c:pt>
                <c:pt idx="44">
                  <c:v>2.7894680928689246E-10</c:v>
                </c:pt>
                <c:pt idx="45">
                  <c:v>1.6918979226151304E-10</c:v>
                </c:pt>
                <c:pt idx="46">
                  <c:v>1.026187963170189E-10</c:v>
                </c:pt>
                <c:pt idx="47">
                  <c:v>6.2241446229077826E-11</c:v>
                </c:pt>
                <c:pt idx="48">
                  <c:v>3.7751345442790977E-11</c:v>
                </c:pt>
                <c:pt idx="49">
                  <c:v>2.289734845645553E-11</c:v>
                </c:pt>
                <c:pt idx="50">
                  <c:v>1.3887943864964021E-11</c:v>
                </c:pt>
                <c:pt idx="51">
                  <c:v>8.4234637544686472E-12</c:v>
                </c:pt>
                <c:pt idx="52">
                  <c:v>5.1090890280633251E-12</c:v>
                </c:pt>
                <c:pt idx="53">
                  <c:v>3.0988191387218256E-12</c:v>
                </c:pt>
                <c:pt idx="54">
                  <c:v>1.8795288165390832E-12</c:v>
                </c:pt>
                <c:pt idx="55">
                  <c:v>1.1399918530443554E-12</c:v>
                </c:pt>
                <c:pt idx="56">
                  <c:v>6.914400106940203E-13</c:v>
                </c:pt>
                <c:pt idx="57">
                  <c:v>4.1937956583795446E-13</c:v>
                </c:pt>
                <c:pt idx="58">
                  <c:v>2.5436656473769228E-13</c:v>
                </c:pt>
                <c:pt idx="59">
                  <c:v>1.5428112031918877E-13</c:v>
                </c:pt>
                <c:pt idx="60">
                  <c:v>9.3576229688401748E-14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C-4187-B6F0-C5A2B02FA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744623"/>
        <c:axId val="1643741711"/>
      </c:lineChart>
      <c:catAx>
        <c:axId val="164374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3741711"/>
        <c:crosses val="autoZero"/>
        <c:auto val="1"/>
        <c:lblAlgn val="ctr"/>
        <c:lblOffset val="100"/>
        <c:noMultiLvlLbl val="0"/>
      </c:catAx>
      <c:valAx>
        <c:axId val="164374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374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Densité en fonction de </a:t>
            </a:r>
            <a:r>
              <a:rPr lang="el-GR"/>
              <a:t>χ²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χ²!$C$11</c:f>
              <c:strCache>
                <c:ptCount val="1"/>
                <c:pt idx="0">
                  <c:v>Densité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χ²!$A$12:$A$72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χ²!$C$12:$C$72</c:f>
              <c:numCache>
                <c:formatCode>General</c:formatCode>
                <c:ptCount val="61"/>
                <c:pt idx="0">
                  <c:v>0.5</c:v>
                </c:pt>
                <c:pt idx="1">
                  <c:v>0.30326532985631671</c:v>
                </c:pt>
                <c:pt idx="2">
                  <c:v>0.18393972058572117</c:v>
                </c:pt>
                <c:pt idx="3">
                  <c:v>0.11156508007421491</c:v>
                </c:pt>
                <c:pt idx="4">
                  <c:v>6.7667641618306337E-2</c:v>
                </c:pt>
                <c:pt idx="5">
                  <c:v>4.10424993119494E-2</c:v>
                </c:pt>
                <c:pt idx="6">
                  <c:v>2.4893534183931976E-2</c:v>
                </c:pt>
                <c:pt idx="7">
                  <c:v>1.509869171115925E-2</c:v>
                </c:pt>
                <c:pt idx="8">
                  <c:v>9.1578194443670893E-3</c:v>
                </c:pt>
                <c:pt idx="9">
                  <c:v>5.5544982691211539E-3</c:v>
                </c:pt>
                <c:pt idx="10">
                  <c:v>3.3689734995427331E-3</c:v>
                </c:pt>
                <c:pt idx="11">
                  <c:v>2.0433857192320337E-3</c:v>
                </c:pt>
                <c:pt idx="12">
                  <c:v>1.2393760883331792E-3</c:v>
                </c:pt>
                <c:pt idx="13">
                  <c:v>7.5171959648878618E-4</c:v>
                </c:pt>
                <c:pt idx="14">
                  <c:v>4.5594098277725801E-4</c:v>
                </c:pt>
                <c:pt idx="15">
                  <c:v>2.7654218507391676E-4</c:v>
                </c:pt>
                <c:pt idx="16">
                  <c:v>1.6773131395125587E-4</c:v>
                </c:pt>
                <c:pt idx="17">
                  <c:v>1.0173418450532208E-4</c:v>
                </c:pt>
                <c:pt idx="18">
                  <c:v>6.1704902043339781E-5</c:v>
                </c:pt>
                <c:pt idx="19">
                  <c:v>3.7425914943850299E-5</c:v>
                </c:pt>
                <c:pt idx="20">
                  <c:v>2.269996488124243E-5</c:v>
                </c:pt>
                <c:pt idx="21">
                  <c:v>1.3768224674873576E-5</c:v>
                </c:pt>
                <c:pt idx="22">
                  <c:v>8.3508503951228313E-6</c:v>
                </c:pt>
                <c:pt idx="23">
                  <c:v>5.0650467993153544E-6</c:v>
                </c:pt>
                <c:pt idx="24">
                  <c:v>3.0721061766641045E-6</c:v>
                </c:pt>
                <c:pt idx="25">
                  <c:v>1.8633265860393359E-6</c:v>
                </c:pt>
                <c:pt idx="26">
                  <c:v>1.1301647034905273E-6</c:v>
                </c:pt>
                <c:pt idx="27">
                  <c:v>6.8547954319204212E-7</c:v>
                </c:pt>
                <c:pt idx="28">
                  <c:v>4.1576435955178383E-7</c:v>
                </c:pt>
                <c:pt idx="29">
                  <c:v>2.5217383128394401E-7</c:v>
                </c:pt>
                <c:pt idx="30">
                  <c:v>1.5295116025091289E-7</c:v>
                </c:pt>
                <c:pt idx="31">
                  <c:v>9.2769568130798905E-8</c:v>
                </c:pt>
                <c:pt idx="32">
                  <c:v>5.6267587359629552E-8</c:v>
                </c:pt>
                <c:pt idx="33">
                  <c:v>3.4128016881674343E-8</c:v>
                </c:pt>
                <c:pt idx="34">
                  <c:v>2.0699688593925834E-8</c:v>
                </c:pt>
                <c:pt idx="35">
                  <c:v>1.2554995778719909E-8</c:v>
                </c:pt>
                <c:pt idx="36">
                  <c:v>7.6149898723563129E-9</c:v>
                </c:pt>
                <c:pt idx="37">
                  <c:v>4.6187248309852972E-9</c:v>
                </c:pt>
                <c:pt idx="38">
                  <c:v>2.8013982187686331E-9</c:v>
                </c:pt>
                <c:pt idx="39">
                  <c:v>1.6991339097475349E-9</c:v>
                </c:pt>
                <c:pt idx="40">
                  <c:v>1.0305768112192789E-9</c:v>
                </c:pt>
                <c:pt idx="41">
                  <c:v>6.2507643319337139E-10</c:v>
                </c:pt>
                <c:pt idx="42">
                  <c:v>3.7912802139559533E-10</c:v>
                </c:pt>
                <c:pt idx="43">
                  <c:v>2.2995276893261581E-10</c:v>
                </c:pt>
                <c:pt idx="44">
                  <c:v>1.3947340464344628E-10</c:v>
                </c:pt>
                <c:pt idx="45">
                  <c:v>8.4594896130756496E-11</c:v>
                </c:pt>
                <c:pt idx="46">
                  <c:v>5.1309398158509444E-11</c:v>
                </c:pt>
                <c:pt idx="47">
                  <c:v>3.112072311453892E-11</c:v>
                </c:pt>
                <c:pt idx="48">
                  <c:v>1.8875672721395489E-11</c:v>
                </c:pt>
                <c:pt idx="49">
                  <c:v>1.1448674228227767E-11</c:v>
                </c:pt>
                <c:pt idx="50">
                  <c:v>6.9439719324820096E-12</c:v>
                </c:pt>
                <c:pt idx="51">
                  <c:v>4.2117318772343228E-12</c:v>
                </c:pt>
                <c:pt idx="52">
                  <c:v>2.554544514031663E-12</c:v>
                </c:pt>
                <c:pt idx="53">
                  <c:v>1.5494095693609128E-12</c:v>
                </c:pt>
                <c:pt idx="54">
                  <c:v>9.3976440826954162E-13</c:v>
                </c:pt>
                <c:pt idx="55">
                  <c:v>5.6999592652217779E-13</c:v>
                </c:pt>
                <c:pt idx="56">
                  <c:v>3.457200053470101E-13</c:v>
                </c:pt>
                <c:pt idx="57">
                  <c:v>2.096897829189772E-13</c:v>
                </c:pt>
                <c:pt idx="58">
                  <c:v>1.2718328236884616E-13</c:v>
                </c:pt>
                <c:pt idx="59">
                  <c:v>7.7140560159594412E-14</c:v>
                </c:pt>
                <c:pt idx="60">
                  <c:v>4.6788114844200874E-14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3-4B83-9BCE-461F81BA2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2290671"/>
        <c:axId val="1992292335"/>
      </c:lineChart>
      <c:catAx>
        <c:axId val="199229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2292335"/>
        <c:crosses val="autoZero"/>
        <c:auto val="1"/>
        <c:lblAlgn val="ctr"/>
        <c:lblOffset val="100"/>
        <c:noMultiLvlLbl val="0"/>
      </c:catAx>
      <c:valAx>
        <c:axId val="199229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229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Probabilité cumulée en</a:t>
            </a:r>
            <a:r>
              <a:rPr lang="en-US" baseline="0"/>
              <a:t> fonction de </a:t>
            </a:r>
            <a:r>
              <a:rPr lang="el-GR" baseline="0">
                <a:latin typeface="Calibri" panose="020F0502020204030204" pitchFamily="34" charset="0"/>
                <a:cs typeface="Calibri" panose="020F0502020204030204" pitchFamily="34" charset="0"/>
              </a:rPr>
              <a:t>χ</a:t>
            </a:r>
            <a:r>
              <a:rPr lang="fr-FR" baseline="0">
                <a:latin typeface="Calibri" panose="020F0502020204030204" pitchFamily="34" charset="0"/>
                <a:cs typeface="Calibri" panose="020F0502020204030204" pitchFamily="34" charset="0"/>
              </a:rPr>
              <a:t>²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χ²!$D$11</c:f>
              <c:strCache>
                <c:ptCount val="1"/>
                <c:pt idx="0">
                  <c:v>Probabilité cumulée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χ²!$A$12:$A$72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χ²!$D$12:$D$72</c:f>
              <c:numCache>
                <c:formatCode>General</c:formatCode>
                <c:ptCount val="61"/>
                <c:pt idx="0">
                  <c:v>0</c:v>
                </c:pt>
                <c:pt idx="1">
                  <c:v>0.39346934028736658</c:v>
                </c:pt>
                <c:pt idx="2">
                  <c:v>0.63212055882855767</c:v>
                </c:pt>
                <c:pt idx="3">
                  <c:v>0.77686983985157021</c:v>
                </c:pt>
                <c:pt idx="4">
                  <c:v>0.8646647167633873</c:v>
                </c:pt>
                <c:pt idx="5">
                  <c:v>0.91791500137610116</c:v>
                </c:pt>
                <c:pt idx="6">
                  <c:v>0.95021293163213605</c:v>
                </c:pt>
                <c:pt idx="7">
                  <c:v>0.96980261657768152</c:v>
                </c:pt>
                <c:pt idx="8">
                  <c:v>0.98168436111126578</c:v>
                </c:pt>
                <c:pt idx="9">
                  <c:v>0.98889100346175773</c:v>
                </c:pt>
                <c:pt idx="10">
                  <c:v>0.99326205300091452</c:v>
                </c:pt>
                <c:pt idx="11">
                  <c:v>0.99591322856153597</c:v>
                </c:pt>
                <c:pt idx="12">
                  <c:v>0.99752124782333362</c:v>
                </c:pt>
                <c:pt idx="13">
                  <c:v>0.99849656080702243</c:v>
                </c:pt>
                <c:pt idx="14">
                  <c:v>0.99908811803444553</c:v>
                </c:pt>
                <c:pt idx="15">
                  <c:v>0.99944691562985222</c:v>
                </c:pt>
                <c:pt idx="16">
                  <c:v>0.99966453737209748</c:v>
                </c:pt>
                <c:pt idx="17">
                  <c:v>0.99979653163098936</c:v>
                </c:pt>
                <c:pt idx="18">
                  <c:v>0.99987659019591335</c:v>
                </c:pt>
                <c:pt idx="19">
                  <c:v>0.99992514817011235</c:v>
                </c:pt>
                <c:pt idx="20">
                  <c:v>0.99995460007023751</c:v>
                </c:pt>
                <c:pt idx="21">
                  <c:v>0.99997246355065028</c:v>
                </c:pt>
                <c:pt idx="22">
                  <c:v>0.99998329829920973</c:v>
                </c:pt>
                <c:pt idx="23">
                  <c:v>0.99998986990640137</c:v>
                </c:pt>
                <c:pt idx="24">
                  <c:v>0.99999385578764666</c:v>
                </c:pt>
                <c:pt idx="25">
                  <c:v>0.99999627334682795</c:v>
                </c:pt>
                <c:pt idx="26">
                  <c:v>0.99999773967059302</c:v>
                </c:pt>
                <c:pt idx="27">
                  <c:v>0.99999862904091363</c:v>
                </c:pt>
                <c:pt idx="28">
                  <c:v>0.9999991684712809</c:v>
                </c:pt>
                <c:pt idx="29">
                  <c:v>0.99999949565233748</c:v>
                </c:pt>
                <c:pt idx="30">
                  <c:v>0.99999969409767953</c:v>
                </c:pt>
                <c:pt idx="31">
                  <c:v>0.99999981446086372</c:v>
                </c:pt>
                <c:pt idx="32">
                  <c:v>0.99999988746482527</c:v>
                </c:pt>
                <c:pt idx="33">
                  <c:v>0.99999993174396629</c:v>
                </c:pt>
                <c:pt idx="34">
                  <c:v>0.99999995860062285</c:v>
                </c:pt>
                <c:pt idx="35">
                  <c:v>0.99999997489000847</c:v>
                </c:pt>
                <c:pt idx="36">
                  <c:v>0.99999998477002028</c:v>
                </c:pt>
                <c:pt idx="37">
                  <c:v>0.99999999076255031</c:v>
                </c:pt>
                <c:pt idx="38">
                  <c:v>0.99999999439720355</c:v>
                </c:pt>
                <c:pt idx="39">
                  <c:v>0.99999999660173222</c:v>
                </c:pt>
                <c:pt idx="40">
                  <c:v>0.99999999793884642</c:v>
                </c:pt>
                <c:pt idx="41">
                  <c:v>0.99999999874984713</c:v>
                </c:pt>
                <c:pt idx="42">
                  <c:v>0.99999999924174399</c:v>
                </c:pt>
                <c:pt idx="43">
                  <c:v>0.99999999954009444</c:v>
                </c:pt>
                <c:pt idx="44">
                  <c:v>0.99999999972105325</c:v>
                </c:pt>
                <c:pt idx="45">
                  <c:v>0.99999999983081023</c:v>
                </c:pt>
                <c:pt idx="46">
                  <c:v>0.9999999998973812</c:v>
                </c:pt>
                <c:pt idx="47">
                  <c:v>0.99999999993775857</c:v>
                </c:pt>
                <c:pt idx="48">
                  <c:v>0.99999999996224864</c:v>
                </c:pt>
                <c:pt idx="49">
                  <c:v>0.99999999997710265</c:v>
                </c:pt>
                <c:pt idx="50">
                  <c:v>0.99999999998611211</c:v>
                </c:pt>
                <c:pt idx="51">
                  <c:v>0.99999999999157652</c:v>
                </c:pt>
                <c:pt idx="52">
                  <c:v>0.99999999999489086</c:v>
                </c:pt>
                <c:pt idx="53">
                  <c:v>0.99999999999690115</c:v>
                </c:pt>
                <c:pt idx="54">
                  <c:v>0.9999999999981205</c:v>
                </c:pt>
                <c:pt idx="55">
                  <c:v>0.99999999999886002</c:v>
                </c:pt>
                <c:pt idx="56">
                  <c:v>0.99999999999930855</c:v>
                </c:pt>
                <c:pt idx="57">
                  <c:v>0.99999999999958067</c:v>
                </c:pt>
                <c:pt idx="58">
                  <c:v>0.99999999999974565</c:v>
                </c:pt>
                <c:pt idx="59">
                  <c:v>0.99999999999984568</c:v>
                </c:pt>
                <c:pt idx="60">
                  <c:v>0.99999999999990641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D-4FEF-B8F0-CE6ACDB2C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3744623"/>
        <c:axId val="1643741711"/>
      </c:lineChart>
      <c:catAx>
        <c:axId val="164374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3741711"/>
        <c:crosses val="autoZero"/>
        <c:auto val="1"/>
        <c:lblAlgn val="ctr"/>
        <c:lblOffset val="100"/>
        <c:noMultiLvlLbl val="0"/>
      </c:catAx>
      <c:valAx>
        <c:axId val="164374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4374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6" fmlaLink="$E$12" max="100" min="1" page="10" val="2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</xdr:colOff>
          <xdr:row>11</xdr:row>
          <xdr:rowOff>15240</xdr:rowOff>
        </xdr:from>
        <xdr:to>
          <xdr:col>4</xdr:col>
          <xdr:colOff>259080</xdr:colOff>
          <xdr:row>12</xdr:row>
          <xdr:rowOff>0</xdr:rowOff>
        </xdr:to>
        <xdr:sp macro="" textlink="">
          <xdr:nvSpPr>
            <xdr:cNvPr id="1040" name="Spinner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</xdr:col>
      <xdr:colOff>7620</xdr:colOff>
      <xdr:row>10</xdr:row>
      <xdr:rowOff>0</xdr:rowOff>
    </xdr:from>
    <xdr:to>
      <xdr:col>10</xdr:col>
      <xdr:colOff>617220</xdr:colOff>
      <xdr:row>25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8A80119-A457-B23D-5D6E-3867B2010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617220</xdr:colOff>
      <xdr:row>10</xdr:row>
      <xdr:rowOff>0</xdr:rowOff>
    </xdr:from>
    <xdr:to>
      <xdr:col>16</xdr:col>
      <xdr:colOff>434340</xdr:colOff>
      <xdr:row>25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9DC0738-BDF6-238E-D434-27EB2E8EC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</xdr:colOff>
      <xdr:row>25</xdr:row>
      <xdr:rowOff>0</xdr:rowOff>
    </xdr:from>
    <xdr:to>
      <xdr:col>10</xdr:col>
      <xdr:colOff>617220</xdr:colOff>
      <xdr:row>41</xdr:row>
      <xdr:rowOff>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101ADC1-4BF3-44D1-86C3-6D5268E77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264A-C5DA-41B0-926B-862A5C8C135E}">
  <dimension ref="A1:P72"/>
  <sheetViews>
    <sheetView zoomScaleNormal="100" workbookViewId="0">
      <selection activeCell="A11" sqref="A11"/>
    </sheetView>
  </sheetViews>
  <sheetFormatPr baseColWidth="10" defaultRowHeight="14.4" x14ac:dyDescent="0.3"/>
  <cols>
    <col min="1" max="1" width="4.33203125" bestFit="1" customWidth="1"/>
    <col min="2" max="16" width="12" bestFit="1" customWidth="1"/>
  </cols>
  <sheetData>
    <row r="1" spans="1:16" x14ac:dyDescent="0.3">
      <c r="B1" s="2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3">
      <c r="A2" t="s">
        <v>0</v>
      </c>
      <c r="B2">
        <f>0.999</f>
        <v>0.999</v>
      </c>
      <c r="C2">
        <f>0.995</f>
        <v>0.995</v>
      </c>
      <c r="D2">
        <f>0.99</f>
        <v>0.99</v>
      </c>
      <c r="E2">
        <f>0.98</f>
        <v>0.98</v>
      </c>
      <c r="F2">
        <f>0.95</f>
        <v>0.95</v>
      </c>
      <c r="G2">
        <f>0.9</f>
        <v>0.9</v>
      </c>
      <c r="H2">
        <f>0.8</f>
        <v>0.8</v>
      </c>
      <c r="I2">
        <f>0.5</f>
        <v>0.5</v>
      </c>
      <c r="J2">
        <f>0.2</f>
        <v>0.2</v>
      </c>
      <c r="K2">
        <f>0.1</f>
        <v>0.1</v>
      </c>
      <c r="L2">
        <f>0.05</f>
        <v>0.05</v>
      </c>
      <c r="M2">
        <f>0.02</f>
        <v>0.02</v>
      </c>
      <c r="N2">
        <f>0.01</f>
        <v>0.01</v>
      </c>
      <c r="O2">
        <f>0.005</f>
        <v>5.0000000000000001E-3</v>
      </c>
      <c r="P2">
        <f>0.0001</f>
        <v>1E-4</v>
      </c>
    </row>
    <row r="3" spans="1:16" x14ac:dyDescent="0.3">
      <c r="A3">
        <f>1</f>
        <v>1</v>
      </c>
      <c r="B3">
        <f>_xlfn.CHISQ.INV.RT(B$2,$A3)</f>
        <v>1.5707971492624925E-6</v>
      </c>
      <c r="C3">
        <f t="shared" ref="C3:P9" si="0">_xlfn.CHISQ.INV.RT(C$2,$A3)</f>
        <v>3.9270422220515978E-5</v>
      </c>
      <c r="D3">
        <f t="shared" si="0"/>
        <v>1.5708785790970227E-4</v>
      </c>
      <c r="E3">
        <f t="shared" si="0"/>
        <v>6.2845016128367144E-4</v>
      </c>
      <c r="F3">
        <f t="shared" si="0"/>
        <v>3.9321400000195293E-3</v>
      </c>
      <c r="G3">
        <f t="shared" si="0"/>
        <v>1.5790774093431218E-2</v>
      </c>
      <c r="H3">
        <f t="shared" si="0"/>
        <v>6.4184754667301558E-2</v>
      </c>
      <c r="I3">
        <f t="shared" si="0"/>
        <v>0.45493642311957289</v>
      </c>
      <c r="J3">
        <f t="shared" si="0"/>
        <v>1.6423744151498165</v>
      </c>
      <c r="K3">
        <f t="shared" si="0"/>
        <v>2.7055434540954142</v>
      </c>
      <c r="L3">
        <f t="shared" si="0"/>
        <v>3.8414588206941236</v>
      </c>
      <c r="M3">
        <f t="shared" si="0"/>
        <v>5.4118944310543409</v>
      </c>
      <c r="N3">
        <f t="shared" si="0"/>
        <v>6.6348966010212118</v>
      </c>
      <c r="O3">
        <f t="shared" si="0"/>
        <v>7.8794385766224124</v>
      </c>
      <c r="P3">
        <f t="shared" si="0"/>
        <v>15.136705226623601</v>
      </c>
    </row>
    <row r="4" spans="1:16" x14ac:dyDescent="0.3">
      <c r="A4">
        <f>A3+1</f>
        <v>2</v>
      </c>
      <c r="B4">
        <f t="shared" ref="B4:B9" si="1">_xlfn.CHISQ.INV.RT(B$2,$A4)</f>
        <v>2.0010006671670687E-3</v>
      </c>
      <c r="C4">
        <f t="shared" si="0"/>
        <v>1.0025083647088573E-2</v>
      </c>
      <c r="D4">
        <f t="shared" si="0"/>
        <v>2.0100671707002901E-2</v>
      </c>
      <c r="E4">
        <f t="shared" si="0"/>
        <v>4.0405414635038932E-2</v>
      </c>
      <c r="F4">
        <f t="shared" si="0"/>
        <v>0.10258658877510116</v>
      </c>
      <c r="G4">
        <f t="shared" si="0"/>
        <v>0.21072103131565256</v>
      </c>
      <c r="H4">
        <f t="shared" si="0"/>
        <v>0.44628710262841936</v>
      </c>
      <c r="I4">
        <f t="shared" si="0"/>
        <v>1.3862943611198906</v>
      </c>
      <c r="J4">
        <f t="shared" si="0"/>
        <v>3.2188758248682006</v>
      </c>
      <c r="K4">
        <f t="shared" si="0"/>
        <v>4.6051701859880909</v>
      </c>
      <c r="L4">
        <f t="shared" si="0"/>
        <v>5.9914645471079817</v>
      </c>
      <c r="M4">
        <f t="shared" si="0"/>
        <v>7.8240460108562919</v>
      </c>
      <c r="N4">
        <f t="shared" si="0"/>
        <v>9.2103403719761818</v>
      </c>
      <c r="O4">
        <f t="shared" si="0"/>
        <v>10.596634733096073</v>
      </c>
      <c r="P4">
        <f t="shared" si="0"/>
        <v>18.420680743952364</v>
      </c>
    </row>
    <row r="5" spans="1:16" x14ac:dyDescent="0.3">
      <c r="A5">
        <f t="shared" ref="A5:A10" si="2">A4+1</f>
        <v>3</v>
      </c>
      <c r="B5">
        <f t="shared" si="1"/>
        <v>2.4297585815692378E-2</v>
      </c>
      <c r="C5">
        <f t="shared" si="0"/>
        <v>7.1721774586491635E-2</v>
      </c>
      <c r="D5">
        <f t="shared" si="0"/>
        <v>0.11483180189911682</v>
      </c>
      <c r="E5">
        <f t="shared" si="0"/>
        <v>0.18483181902865789</v>
      </c>
      <c r="F5">
        <f t="shared" si="0"/>
        <v>0.35184631774927172</v>
      </c>
      <c r="G5">
        <f t="shared" si="0"/>
        <v>0.58437437415518312</v>
      </c>
      <c r="H5">
        <f t="shared" si="0"/>
        <v>1.0051740130523492</v>
      </c>
      <c r="I5">
        <f t="shared" si="0"/>
        <v>2.3659738843753373</v>
      </c>
      <c r="J5">
        <f t="shared" si="0"/>
        <v>4.6416276760874453</v>
      </c>
      <c r="K5">
        <f t="shared" si="0"/>
        <v>6.2513886311703235</v>
      </c>
      <c r="L5">
        <f t="shared" si="0"/>
        <v>7.8147279032511792</v>
      </c>
      <c r="M5">
        <f t="shared" si="0"/>
        <v>9.8374093111925927</v>
      </c>
      <c r="N5">
        <f t="shared" si="0"/>
        <v>11.344866730144371</v>
      </c>
      <c r="O5">
        <f t="shared" si="0"/>
        <v>12.838156466598651</v>
      </c>
      <c r="P5">
        <f t="shared" si="0"/>
        <v>21.107513466160214</v>
      </c>
    </row>
    <row r="6" spans="1:16" x14ac:dyDescent="0.3">
      <c r="A6">
        <f t="shared" si="2"/>
        <v>4</v>
      </c>
      <c r="B6">
        <f t="shared" si="1"/>
        <v>9.0804035538978034E-2</v>
      </c>
      <c r="C6">
        <f t="shared" si="0"/>
        <v>0.20698909349618236</v>
      </c>
      <c r="D6">
        <f t="shared" si="0"/>
        <v>0.29710948050653158</v>
      </c>
      <c r="E6">
        <f t="shared" si="0"/>
        <v>0.42939819001586943</v>
      </c>
      <c r="F6">
        <f t="shared" si="0"/>
        <v>0.71072302139732446</v>
      </c>
      <c r="G6">
        <f t="shared" si="0"/>
        <v>1.0636232167792243</v>
      </c>
      <c r="H6">
        <f t="shared" si="0"/>
        <v>1.6487766180659693</v>
      </c>
      <c r="I6">
        <f t="shared" si="0"/>
        <v>3.3566939800333211</v>
      </c>
      <c r="J6">
        <f t="shared" si="0"/>
        <v>5.9886166940042447</v>
      </c>
      <c r="K6">
        <f t="shared" si="0"/>
        <v>7.7794403397348582</v>
      </c>
      <c r="L6">
        <f t="shared" si="0"/>
        <v>9.4877290367811575</v>
      </c>
      <c r="M6">
        <f t="shared" si="0"/>
        <v>11.667843403834782</v>
      </c>
      <c r="N6">
        <f t="shared" si="0"/>
        <v>13.276704135987623</v>
      </c>
      <c r="O6">
        <f t="shared" si="0"/>
        <v>14.860259000560244</v>
      </c>
      <c r="P6">
        <f t="shared" si="0"/>
        <v>23.512742444990838</v>
      </c>
    </row>
    <row r="7" spans="1:16" x14ac:dyDescent="0.3">
      <c r="A7">
        <f t="shared" si="2"/>
        <v>5</v>
      </c>
      <c r="B7">
        <f t="shared" si="1"/>
        <v>0.21021260262921801</v>
      </c>
      <c r="C7">
        <f t="shared" si="0"/>
        <v>0.41174190383249976</v>
      </c>
      <c r="D7">
        <f t="shared" si="0"/>
        <v>0.55429807672827713</v>
      </c>
      <c r="E7">
        <f t="shared" si="0"/>
        <v>0.75188893477906593</v>
      </c>
      <c r="F7">
        <f t="shared" si="0"/>
        <v>1.1454762260617699</v>
      </c>
      <c r="G7">
        <f t="shared" si="0"/>
        <v>1.6103079869623229</v>
      </c>
      <c r="H7">
        <f t="shared" si="0"/>
        <v>2.3425343058411197</v>
      </c>
      <c r="I7">
        <f t="shared" si="0"/>
        <v>4.3514601910955237</v>
      </c>
      <c r="J7">
        <f t="shared" si="0"/>
        <v>7.2892761266489607</v>
      </c>
      <c r="K7">
        <f t="shared" si="0"/>
        <v>9.2363568997811178</v>
      </c>
      <c r="L7">
        <f t="shared" si="0"/>
        <v>11.070497693516353</v>
      </c>
      <c r="M7">
        <f t="shared" si="0"/>
        <v>13.388222599036345</v>
      </c>
      <c r="N7">
        <f t="shared" si="0"/>
        <v>15.086272469388991</v>
      </c>
      <c r="O7">
        <f t="shared" si="0"/>
        <v>16.749602343639044</v>
      </c>
      <c r="P7">
        <f t="shared" si="0"/>
        <v>25.744831959055876</v>
      </c>
    </row>
    <row r="8" spans="1:16" x14ac:dyDescent="0.3">
      <c r="A8">
        <f t="shared" si="2"/>
        <v>6</v>
      </c>
      <c r="B8">
        <f t="shared" si="1"/>
        <v>0.38106675513681698</v>
      </c>
      <c r="C8">
        <f t="shared" si="0"/>
        <v>0.67572677745546794</v>
      </c>
      <c r="D8">
        <f t="shared" si="0"/>
        <v>0.87209033015658521</v>
      </c>
      <c r="E8">
        <f t="shared" si="0"/>
        <v>1.1344192433948421</v>
      </c>
      <c r="F8">
        <f t="shared" si="0"/>
        <v>1.6353828943279067</v>
      </c>
      <c r="G8">
        <f t="shared" si="0"/>
        <v>2.2041306564986418</v>
      </c>
      <c r="H8">
        <f t="shared" si="0"/>
        <v>3.0700884052892863</v>
      </c>
      <c r="I8">
        <f t="shared" si="0"/>
        <v>5.3481206274471198</v>
      </c>
      <c r="J8">
        <f t="shared" si="0"/>
        <v>8.5580597202506663</v>
      </c>
      <c r="K8">
        <f t="shared" si="0"/>
        <v>10.64464067566842</v>
      </c>
      <c r="L8">
        <f t="shared" si="0"/>
        <v>12.591587243743978</v>
      </c>
      <c r="M8">
        <f t="shared" si="0"/>
        <v>15.033207751218963</v>
      </c>
      <c r="N8">
        <f t="shared" si="0"/>
        <v>16.811893829770931</v>
      </c>
      <c r="O8">
        <f t="shared" si="0"/>
        <v>18.547584178511091</v>
      </c>
      <c r="P8">
        <f t="shared" si="0"/>
        <v>27.856341236013918</v>
      </c>
    </row>
    <row r="9" spans="1:16" x14ac:dyDescent="0.3">
      <c r="A9">
        <f t="shared" si="2"/>
        <v>7</v>
      </c>
      <c r="B9">
        <f t="shared" si="1"/>
        <v>0.59849375237538471</v>
      </c>
      <c r="C9">
        <f t="shared" si="0"/>
        <v>0.98925568313295031</v>
      </c>
      <c r="D9">
        <f t="shared" si="0"/>
        <v>1.2390423055679303</v>
      </c>
      <c r="E9">
        <f t="shared" si="0"/>
        <v>1.564293004294756</v>
      </c>
      <c r="F9">
        <f t="shared" si="0"/>
        <v>2.167349909298057</v>
      </c>
      <c r="G9">
        <f t="shared" si="0"/>
        <v>2.8331069178153436</v>
      </c>
      <c r="H9">
        <f t="shared" si="0"/>
        <v>3.8223219077661374</v>
      </c>
      <c r="I9">
        <f t="shared" si="0"/>
        <v>6.3458111955215175</v>
      </c>
      <c r="J9">
        <f t="shared" si="0"/>
        <v>9.8032499002408358</v>
      </c>
      <c r="K9">
        <f t="shared" si="0"/>
        <v>12.01703662378053</v>
      </c>
      <c r="L9">
        <f t="shared" si="0"/>
        <v>14.067140449340167</v>
      </c>
      <c r="M9">
        <f t="shared" si="0"/>
        <v>16.622421871110873</v>
      </c>
      <c r="N9">
        <f t="shared" si="0"/>
        <v>18.475306906582361</v>
      </c>
      <c r="O9">
        <f t="shared" si="0"/>
        <v>20.277739874962624</v>
      </c>
      <c r="P9">
        <f t="shared" si="0"/>
        <v>29.877503909224906</v>
      </c>
    </row>
    <row r="11" spans="1:16" ht="28.8" x14ac:dyDescent="0.3">
      <c r="A11" t="s">
        <v>2</v>
      </c>
      <c r="B11" t="s">
        <v>1</v>
      </c>
      <c r="C11" t="s">
        <v>3</v>
      </c>
      <c r="D11" s="3" t="s">
        <v>4</v>
      </c>
      <c r="E11" t="s">
        <v>0</v>
      </c>
    </row>
    <row r="12" spans="1:16" x14ac:dyDescent="0.3">
      <c r="A12">
        <v>0</v>
      </c>
      <c r="B12">
        <f>_xlfn.CHISQ.DIST.RT($A12,$E$12)</f>
        <v>1</v>
      </c>
      <c r="C12">
        <f>_xlfn.CHISQ.DIST($A12,$E$12,FALSE)</f>
        <v>0.5</v>
      </c>
      <c r="D12">
        <f>_xlfn.CHISQ.DIST($A12,$E$12,TRUE)</f>
        <v>0</v>
      </c>
      <c r="E12">
        <v>2</v>
      </c>
    </row>
    <row r="13" spans="1:16" x14ac:dyDescent="0.3">
      <c r="A13">
        <f>A12+1</f>
        <v>1</v>
      </c>
      <c r="B13">
        <f>_xlfn.CHISQ.DIST.RT($A13,$E$12)</f>
        <v>0.60653065971263342</v>
      </c>
      <c r="C13">
        <f>_xlfn.CHISQ.DIST($A13,$E$12,FALSE)</f>
        <v>0.30326532985631671</v>
      </c>
      <c r="D13">
        <f t="shared" ref="D13:D72" si="3">_xlfn.CHISQ.DIST($A13,$E$12,TRUE)</f>
        <v>0.39346934028736658</v>
      </c>
    </row>
    <row r="14" spans="1:16" x14ac:dyDescent="0.3">
      <c r="A14">
        <f t="shared" ref="A14:A77" si="4">A13+1</f>
        <v>2</v>
      </c>
      <c r="B14">
        <f>_xlfn.CHISQ.DIST.RT($A14,$E$12)</f>
        <v>0.36787944117144233</v>
      </c>
      <c r="C14">
        <f>_xlfn.CHISQ.DIST($A14,$E$12,FALSE)</f>
        <v>0.18393972058572117</v>
      </c>
      <c r="D14">
        <f t="shared" si="3"/>
        <v>0.63212055882855767</v>
      </c>
    </row>
    <row r="15" spans="1:16" x14ac:dyDescent="0.3">
      <c r="A15">
        <f t="shared" si="4"/>
        <v>3</v>
      </c>
      <c r="B15">
        <f>_xlfn.CHISQ.DIST.RT($A15,$E$12)</f>
        <v>0.22313016014842982</v>
      </c>
      <c r="C15">
        <f>_xlfn.CHISQ.DIST($A15,$E$12,FALSE)</f>
        <v>0.11156508007421491</v>
      </c>
      <c r="D15">
        <f t="shared" si="3"/>
        <v>0.77686983985157021</v>
      </c>
    </row>
    <row r="16" spans="1:16" x14ac:dyDescent="0.3">
      <c r="A16">
        <f t="shared" si="4"/>
        <v>4</v>
      </c>
      <c r="B16">
        <f>_xlfn.CHISQ.DIST.RT($A16,$E$12)</f>
        <v>0.1353352832366127</v>
      </c>
      <c r="C16">
        <f>_xlfn.CHISQ.DIST($A16,$E$12,FALSE)</f>
        <v>6.7667641618306337E-2</v>
      </c>
      <c r="D16">
        <f t="shared" si="3"/>
        <v>0.8646647167633873</v>
      </c>
    </row>
    <row r="17" spans="1:12" x14ac:dyDescent="0.3">
      <c r="A17">
        <f t="shared" si="4"/>
        <v>5</v>
      </c>
      <c r="B17">
        <f>_xlfn.CHISQ.DIST.RT($A17,$E$12)</f>
        <v>8.20849986238988E-2</v>
      </c>
      <c r="C17">
        <f>_xlfn.CHISQ.DIST($A17,$E$12,FALSE)</f>
        <v>4.10424993119494E-2</v>
      </c>
      <c r="D17">
        <f t="shared" si="3"/>
        <v>0.91791500137610116</v>
      </c>
    </row>
    <row r="18" spans="1:12" x14ac:dyDescent="0.3">
      <c r="A18">
        <f t="shared" si="4"/>
        <v>6</v>
      </c>
      <c r="B18">
        <f>_xlfn.CHISQ.DIST.RT($A18,$E$12)</f>
        <v>4.9787068367863944E-2</v>
      </c>
      <c r="C18">
        <f>_xlfn.CHISQ.DIST($A18,$E$12,FALSE)</f>
        <v>2.4893534183931976E-2</v>
      </c>
      <c r="D18">
        <f t="shared" si="3"/>
        <v>0.95021293163213605</v>
      </c>
    </row>
    <row r="19" spans="1:12" x14ac:dyDescent="0.3">
      <c r="A19">
        <f t="shared" si="4"/>
        <v>7</v>
      </c>
      <c r="B19">
        <f>_xlfn.CHISQ.DIST.RT($A19,$E$12)</f>
        <v>3.0197383422318501E-2</v>
      </c>
      <c r="C19">
        <f>_xlfn.CHISQ.DIST($A19,$E$12,FALSE)</f>
        <v>1.509869171115925E-2</v>
      </c>
      <c r="D19">
        <f t="shared" si="3"/>
        <v>0.96980261657768152</v>
      </c>
    </row>
    <row r="20" spans="1:12" x14ac:dyDescent="0.3">
      <c r="A20">
        <f t="shared" si="4"/>
        <v>8</v>
      </c>
      <c r="B20">
        <f>_xlfn.CHISQ.DIST.RT($A20,$E$12)</f>
        <v>1.8315638888734179E-2</v>
      </c>
      <c r="C20">
        <f>_xlfn.CHISQ.DIST($A20,$E$12,FALSE)</f>
        <v>9.1578194443670893E-3</v>
      </c>
      <c r="D20">
        <f t="shared" si="3"/>
        <v>0.98168436111126578</v>
      </c>
    </row>
    <row r="21" spans="1:12" x14ac:dyDescent="0.3">
      <c r="A21">
        <f t="shared" si="4"/>
        <v>9</v>
      </c>
      <c r="B21">
        <f>_xlfn.CHISQ.DIST.RT($A21,$E$12)</f>
        <v>1.1108996538242306E-2</v>
      </c>
      <c r="C21">
        <f>_xlfn.CHISQ.DIST($A21,$E$12,FALSE)</f>
        <v>5.5544982691211539E-3</v>
      </c>
      <c r="D21">
        <f t="shared" si="3"/>
        <v>0.98889100346175773</v>
      </c>
    </row>
    <row r="22" spans="1:12" x14ac:dyDescent="0.3">
      <c r="A22">
        <f t="shared" si="4"/>
        <v>10</v>
      </c>
      <c r="B22">
        <f>_xlfn.CHISQ.DIST.RT($A22,$E$12)</f>
        <v>6.737946999085467E-3</v>
      </c>
      <c r="C22">
        <f>_xlfn.CHISQ.DIST($A22,$E$12,FALSE)</f>
        <v>3.3689734995427331E-3</v>
      </c>
      <c r="D22">
        <f t="shared" si="3"/>
        <v>0.99326205300091452</v>
      </c>
    </row>
    <row r="23" spans="1:12" x14ac:dyDescent="0.3">
      <c r="A23">
        <f t="shared" si="4"/>
        <v>11</v>
      </c>
      <c r="B23">
        <f>_xlfn.CHISQ.DIST.RT($A23,$E$12)</f>
        <v>4.0867714384640666E-3</v>
      </c>
      <c r="C23">
        <f>_xlfn.CHISQ.DIST($A23,$E$12,FALSE)</f>
        <v>2.0433857192320337E-3</v>
      </c>
      <c r="D23">
        <f t="shared" si="3"/>
        <v>0.99591322856153597</v>
      </c>
    </row>
    <row r="24" spans="1:12" x14ac:dyDescent="0.3">
      <c r="A24">
        <f t="shared" si="4"/>
        <v>12</v>
      </c>
      <c r="B24">
        <f>_xlfn.CHISQ.DIST.RT($A24,$E$12)</f>
        <v>2.4787521766663585E-3</v>
      </c>
      <c r="C24">
        <f>_xlfn.CHISQ.DIST($A24,$E$12,FALSE)</f>
        <v>1.2393760883331792E-3</v>
      </c>
      <c r="D24">
        <f t="shared" si="3"/>
        <v>0.99752124782333362</v>
      </c>
    </row>
    <row r="25" spans="1:12" x14ac:dyDescent="0.3">
      <c r="A25">
        <f t="shared" si="4"/>
        <v>13</v>
      </c>
      <c r="B25">
        <f>_xlfn.CHISQ.DIST.RT($A25,$E$12)</f>
        <v>1.5034391929775724E-3</v>
      </c>
      <c r="C25">
        <f>_xlfn.CHISQ.DIST($A25,$E$12,FALSE)</f>
        <v>7.5171959648878618E-4</v>
      </c>
      <c r="D25">
        <f t="shared" si="3"/>
        <v>0.99849656080702243</v>
      </c>
    </row>
    <row r="26" spans="1:12" x14ac:dyDescent="0.3">
      <c r="A26">
        <f t="shared" si="4"/>
        <v>14</v>
      </c>
      <c r="B26">
        <f>_xlfn.CHISQ.DIST.RT($A26,$E$12)</f>
        <v>9.1188196555451624E-4</v>
      </c>
      <c r="C26">
        <f>_xlfn.CHISQ.DIST($A26,$E$12,FALSE)</f>
        <v>4.5594098277725801E-4</v>
      </c>
      <c r="D26">
        <f t="shared" si="3"/>
        <v>0.99908811803444553</v>
      </c>
      <c r="L26" t="s">
        <v>7</v>
      </c>
    </row>
    <row r="27" spans="1:12" x14ac:dyDescent="0.3">
      <c r="A27">
        <f t="shared" si="4"/>
        <v>15</v>
      </c>
      <c r="B27">
        <f>_xlfn.CHISQ.DIST.RT($A27,$E$12)</f>
        <v>5.5308437014783363E-4</v>
      </c>
      <c r="C27">
        <f>_xlfn.CHISQ.DIST($A27,$E$12,FALSE)</f>
        <v>2.7654218507391676E-4</v>
      </c>
      <c r="D27">
        <f t="shared" si="3"/>
        <v>0.99944691562985222</v>
      </c>
      <c r="L27" t="s">
        <v>8</v>
      </c>
    </row>
    <row r="28" spans="1:12" x14ac:dyDescent="0.3">
      <c r="A28">
        <f t="shared" si="4"/>
        <v>16</v>
      </c>
      <c r="B28">
        <f>_xlfn.CHISQ.DIST.RT($A28,$E$12)</f>
        <v>3.3546262790251185E-4</v>
      </c>
      <c r="C28">
        <f>_xlfn.CHISQ.DIST($A28,$E$12,FALSE)</f>
        <v>1.6773131395125587E-4</v>
      </c>
      <c r="D28">
        <f t="shared" si="3"/>
        <v>0.99966453737209748</v>
      </c>
      <c r="L28" t="s">
        <v>9</v>
      </c>
    </row>
    <row r="29" spans="1:12" x14ac:dyDescent="0.3">
      <c r="A29">
        <f t="shared" si="4"/>
        <v>17</v>
      </c>
      <c r="B29">
        <f>_xlfn.CHISQ.DIST.RT($A29,$E$12)</f>
        <v>2.0346836901064417E-4</v>
      </c>
      <c r="C29">
        <f>_xlfn.CHISQ.DIST($A29,$E$12,FALSE)</f>
        <v>1.0173418450532208E-4</v>
      </c>
      <c r="D29">
        <f t="shared" si="3"/>
        <v>0.99979653163098936</v>
      </c>
      <c r="L29" t="s">
        <v>10</v>
      </c>
    </row>
    <row r="30" spans="1:12" x14ac:dyDescent="0.3">
      <c r="A30">
        <f t="shared" si="4"/>
        <v>18</v>
      </c>
      <c r="B30">
        <f>_xlfn.CHISQ.DIST.RT($A30,$E$12)</f>
        <v>1.2340980408667956E-4</v>
      </c>
      <c r="C30">
        <f>_xlfn.CHISQ.DIST($A30,$E$12,FALSE)</f>
        <v>6.1704902043339781E-5</v>
      </c>
      <c r="D30">
        <f t="shared" si="3"/>
        <v>0.99987659019591335</v>
      </c>
      <c r="L30" t="s">
        <v>11</v>
      </c>
    </row>
    <row r="31" spans="1:12" x14ac:dyDescent="0.3">
      <c r="A31">
        <f t="shared" si="4"/>
        <v>19</v>
      </c>
      <c r="B31">
        <f>_xlfn.CHISQ.DIST.RT($A31,$E$12)</f>
        <v>7.4851829887700598E-5</v>
      </c>
      <c r="C31">
        <f>_xlfn.CHISQ.DIST($A31,$E$12,FALSE)</f>
        <v>3.7425914943850299E-5</v>
      </c>
      <c r="D31">
        <f t="shared" si="3"/>
        <v>0.99992514817011235</v>
      </c>
      <c r="L31" t="s">
        <v>12</v>
      </c>
    </row>
    <row r="32" spans="1:12" x14ac:dyDescent="0.3">
      <c r="A32">
        <f t="shared" si="4"/>
        <v>20</v>
      </c>
      <c r="B32">
        <f>_xlfn.CHISQ.DIST.RT($A32,$E$12)</f>
        <v>4.5399929762484854E-5</v>
      </c>
      <c r="C32">
        <f>_xlfn.CHISQ.DIST($A32,$E$12,FALSE)</f>
        <v>2.269996488124243E-5</v>
      </c>
      <c r="D32">
        <f t="shared" si="3"/>
        <v>0.99995460007023751</v>
      </c>
    </row>
    <row r="33" spans="1:4" x14ac:dyDescent="0.3">
      <c r="A33">
        <f t="shared" si="4"/>
        <v>21</v>
      </c>
      <c r="B33">
        <f>_xlfn.CHISQ.DIST.RT($A33,$E$12)</f>
        <v>2.7536449349747158E-5</v>
      </c>
      <c r="C33">
        <f>_xlfn.CHISQ.DIST($A33,$E$12,FALSE)</f>
        <v>1.3768224674873576E-5</v>
      </c>
      <c r="D33">
        <f t="shared" si="3"/>
        <v>0.99997246355065028</v>
      </c>
    </row>
    <row r="34" spans="1:4" x14ac:dyDescent="0.3">
      <c r="A34">
        <f t="shared" si="4"/>
        <v>22</v>
      </c>
      <c r="B34">
        <f>_xlfn.CHISQ.DIST.RT($A34,$E$12)</f>
        <v>1.6701700790245659E-5</v>
      </c>
      <c r="C34">
        <f>_xlfn.CHISQ.DIST($A34,$E$12,FALSE)</f>
        <v>8.3508503951228313E-6</v>
      </c>
      <c r="D34">
        <f t="shared" si="3"/>
        <v>0.99998329829920973</v>
      </c>
    </row>
    <row r="35" spans="1:4" x14ac:dyDescent="0.3">
      <c r="A35">
        <f t="shared" si="4"/>
        <v>23</v>
      </c>
      <c r="B35">
        <f>_xlfn.CHISQ.DIST.RT($A35,$E$12)</f>
        <v>1.0130093598630711E-5</v>
      </c>
      <c r="C35">
        <f>_xlfn.CHISQ.DIST($A35,$E$12,FALSE)</f>
        <v>5.0650467993153544E-6</v>
      </c>
      <c r="D35">
        <f t="shared" si="3"/>
        <v>0.99998986990640137</v>
      </c>
    </row>
    <row r="36" spans="1:4" x14ac:dyDescent="0.3">
      <c r="A36">
        <f t="shared" si="4"/>
        <v>24</v>
      </c>
      <c r="B36">
        <f>_xlfn.CHISQ.DIST.RT($A36,$E$12)</f>
        <v>6.1442123533282098E-6</v>
      </c>
      <c r="C36">
        <f>_xlfn.CHISQ.DIST($A36,$E$12,FALSE)</f>
        <v>3.0721061766641045E-6</v>
      </c>
      <c r="D36">
        <f t="shared" si="3"/>
        <v>0.99999385578764666</v>
      </c>
    </row>
    <row r="37" spans="1:4" x14ac:dyDescent="0.3">
      <c r="A37">
        <f t="shared" si="4"/>
        <v>25</v>
      </c>
      <c r="B37">
        <f>_xlfn.CHISQ.DIST.RT($A37,$E$12)</f>
        <v>3.7266531720786709E-6</v>
      </c>
      <c r="C37">
        <f>_xlfn.CHISQ.DIST($A37,$E$12,FALSE)</f>
        <v>1.8633265860393359E-6</v>
      </c>
      <c r="D37">
        <f t="shared" si="3"/>
        <v>0.99999627334682795</v>
      </c>
    </row>
    <row r="38" spans="1:4" x14ac:dyDescent="0.3">
      <c r="A38">
        <f t="shared" si="4"/>
        <v>26</v>
      </c>
      <c r="B38">
        <f>_xlfn.CHISQ.DIST.RT($A38,$E$12)</f>
        <v>2.2603294069810542E-6</v>
      </c>
      <c r="C38">
        <f>_xlfn.CHISQ.DIST($A38,$E$12,FALSE)</f>
        <v>1.1301647034905273E-6</v>
      </c>
      <c r="D38">
        <f t="shared" si="3"/>
        <v>0.99999773967059302</v>
      </c>
    </row>
    <row r="39" spans="1:4" x14ac:dyDescent="0.3">
      <c r="A39">
        <f t="shared" si="4"/>
        <v>27</v>
      </c>
      <c r="B39">
        <f>_xlfn.CHISQ.DIST.RT($A39,$E$12)</f>
        <v>1.3709590863840845E-6</v>
      </c>
      <c r="C39">
        <f>_xlfn.CHISQ.DIST($A39,$E$12,FALSE)</f>
        <v>6.8547954319204212E-7</v>
      </c>
      <c r="D39">
        <f t="shared" si="3"/>
        <v>0.99999862904091363</v>
      </c>
    </row>
    <row r="40" spans="1:4" x14ac:dyDescent="0.3">
      <c r="A40">
        <f t="shared" si="4"/>
        <v>28</v>
      </c>
      <c r="B40">
        <f>_xlfn.CHISQ.DIST.RT($A40,$E$12)</f>
        <v>8.3152871910356788E-7</v>
      </c>
      <c r="C40">
        <f>_xlfn.CHISQ.DIST($A40,$E$12,FALSE)</f>
        <v>4.1576435955178383E-7</v>
      </c>
      <c r="D40">
        <f t="shared" si="3"/>
        <v>0.9999991684712809</v>
      </c>
    </row>
    <row r="41" spans="1:4" x14ac:dyDescent="0.3">
      <c r="A41">
        <f t="shared" si="4"/>
        <v>29</v>
      </c>
      <c r="B41">
        <f>_xlfn.CHISQ.DIST.RT($A41,$E$12)</f>
        <v>5.0434766256788803E-7</v>
      </c>
      <c r="C41">
        <f>_xlfn.CHISQ.DIST($A41,$E$12,FALSE)</f>
        <v>2.5217383128394401E-7</v>
      </c>
      <c r="D41">
        <f t="shared" si="3"/>
        <v>0.99999949565233748</v>
      </c>
    </row>
    <row r="42" spans="1:4" x14ac:dyDescent="0.3">
      <c r="A42">
        <f t="shared" si="4"/>
        <v>30</v>
      </c>
      <c r="B42">
        <f>_xlfn.CHISQ.DIST.RT($A42,$E$12)</f>
        <v>3.0590232050182579E-7</v>
      </c>
      <c r="C42">
        <f>_xlfn.CHISQ.DIST($A42,$E$12,FALSE)</f>
        <v>1.5295116025091289E-7</v>
      </c>
      <c r="D42">
        <f t="shared" si="3"/>
        <v>0.99999969409767953</v>
      </c>
    </row>
    <row r="43" spans="1:4" x14ac:dyDescent="0.3">
      <c r="A43">
        <f t="shared" si="4"/>
        <v>31</v>
      </c>
      <c r="B43">
        <f>_xlfn.CHISQ.DIST.RT($A43,$E$12)</f>
        <v>1.8553913626159784E-7</v>
      </c>
      <c r="C43">
        <f>_xlfn.CHISQ.DIST($A43,$E$12,FALSE)</f>
        <v>9.2769568130798905E-8</v>
      </c>
      <c r="D43">
        <f t="shared" si="3"/>
        <v>0.99999981446086372</v>
      </c>
    </row>
    <row r="44" spans="1:4" x14ac:dyDescent="0.3">
      <c r="A44">
        <f t="shared" si="4"/>
        <v>32</v>
      </c>
      <c r="B44">
        <f>_xlfn.CHISQ.DIST.RT($A44,$E$12)</f>
        <v>1.1253517471925912E-7</v>
      </c>
      <c r="C44">
        <f>_xlfn.CHISQ.DIST($A44,$E$12,FALSE)</f>
        <v>5.6267587359629552E-8</v>
      </c>
      <c r="D44">
        <f t="shared" si="3"/>
        <v>0.99999988746482527</v>
      </c>
    </row>
    <row r="45" spans="1:4" x14ac:dyDescent="0.3">
      <c r="A45">
        <f t="shared" si="4"/>
        <v>33</v>
      </c>
      <c r="B45">
        <f>_xlfn.CHISQ.DIST.RT($A45,$E$12)</f>
        <v>6.8256033763348699E-8</v>
      </c>
      <c r="C45">
        <f>_xlfn.CHISQ.DIST($A45,$E$12,FALSE)</f>
        <v>3.4128016881674343E-8</v>
      </c>
      <c r="D45">
        <f t="shared" si="3"/>
        <v>0.99999993174396629</v>
      </c>
    </row>
    <row r="46" spans="1:4" x14ac:dyDescent="0.3">
      <c r="A46">
        <f t="shared" si="4"/>
        <v>34</v>
      </c>
      <c r="B46">
        <f>_xlfn.CHISQ.DIST.RT($A46,$E$12)</f>
        <v>4.1399377187851668E-8</v>
      </c>
      <c r="C46">
        <f>_xlfn.CHISQ.DIST($A46,$E$12,FALSE)</f>
        <v>2.0699688593925834E-8</v>
      </c>
      <c r="D46">
        <f t="shared" si="3"/>
        <v>0.99999995860062285</v>
      </c>
    </row>
    <row r="47" spans="1:4" x14ac:dyDescent="0.3">
      <c r="A47">
        <f t="shared" si="4"/>
        <v>35</v>
      </c>
      <c r="B47">
        <f>_xlfn.CHISQ.DIST.RT($A47,$E$12)</f>
        <v>2.5109991557439819E-8</v>
      </c>
      <c r="C47">
        <f>_xlfn.CHISQ.DIST($A47,$E$12,FALSE)</f>
        <v>1.2554995778719909E-8</v>
      </c>
      <c r="D47">
        <f t="shared" si="3"/>
        <v>0.99999997489000847</v>
      </c>
    </row>
    <row r="48" spans="1:4" x14ac:dyDescent="0.3">
      <c r="A48">
        <f t="shared" si="4"/>
        <v>36</v>
      </c>
      <c r="B48">
        <f>_xlfn.CHISQ.DIST.RT($A48,$E$12)</f>
        <v>1.5229979744712629E-8</v>
      </c>
      <c r="C48">
        <f>_xlfn.CHISQ.DIST($A48,$E$12,FALSE)</f>
        <v>7.6149898723563129E-9</v>
      </c>
      <c r="D48">
        <f t="shared" si="3"/>
        <v>0.99999998477002028</v>
      </c>
    </row>
    <row r="49" spans="1:4" x14ac:dyDescent="0.3">
      <c r="A49">
        <f t="shared" si="4"/>
        <v>37</v>
      </c>
      <c r="B49">
        <f>_xlfn.CHISQ.DIST.RT($A49,$E$12)</f>
        <v>9.2374496619705944E-9</v>
      </c>
      <c r="C49">
        <f>_xlfn.CHISQ.DIST($A49,$E$12,FALSE)</f>
        <v>4.6187248309852972E-9</v>
      </c>
      <c r="D49">
        <f t="shared" si="3"/>
        <v>0.99999999076255031</v>
      </c>
    </row>
    <row r="50" spans="1:4" x14ac:dyDescent="0.3">
      <c r="A50">
        <f t="shared" si="4"/>
        <v>38</v>
      </c>
      <c r="B50">
        <f>_xlfn.CHISQ.DIST.RT($A50,$E$12)</f>
        <v>5.6027964375372678E-9</v>
      </c>
      <c r="C50">
        <f>_xlfn.CHISQ.DIST($A50,$E$12,FALSE)</f>
        <v>2.8013982187686331E-9</v>
      </c>
      <c r="D50">
        <f t="shared" si="3"/>
        <v>0.99999999439720355</v>
      </c>
    </row>
    <row r="51" spans="1:4" x14ac:dyDescent="0.3">
      <c r="A51">
        <f t="shared" si="4"/>
        <v>39</v>
      </c>
      <c r="B51">
        <f>_xlfn.CHISQ.DIST.RT($A51,$E$12)</f>
        <v>3.3982678194950711E-9</v>
      </c>
      <c r="C51">
        <f>_xlfn.CHISQ.DIST($A51,$E$12,FALSE)</f>
        <v>1.6991339097475349E-9</v>
      </c>
      <c r="D51">
        <f t="shared" si="3"/>
        <v>0.99999999660173222</v>
      </c>
    </row>
    <row r="52" spans="1:4" x14ac:dyDescent="0.3">
      <c r="A52">
        <f t="shared" si="4"/>
        <v>40</v>
      </c>
      <c r="B52">
        <f>_xlfn.CHISQ.DIST.RT($A52,$E$12)</f>
        <v>2.0611536224385579E-9</v>
      </c>
      <c r="C52">
        <f>_xlfn.CHISQ.DIST($A52,$E$12,FALSE)</f>
        <v>1.0305768112192789E-9</v>
      </c>
      <c r="D52">
        <f t="shared" si="3"/>
        <v>0.99999999793884642</v>
      </c>
    </row>
    <row r="53" spans="1:4" x14ac:dyDescent="0.3">
      <c r="A53">
        <f t="shared" si="4"/>
        <v>41</v>
      </c>
      <c r="B53">
        <f>_xlfn.CHISQ.DIST.RT($A53,$E$12)</f>
        <v>1.2501528663867426E-9</v>
      </c>
      <c r="C53">
        <f>_xlfn.CHISQ.DIST($A53,$E$12,FALSE)</f>
        <v>6.2507643319337139E-10</v>
      </c>
      <c r="D53">
        <f t="shared" si="3"/>
        <v>0.99999999874984713</v>
      </c>
    </row>
    <row r="54" spans="1:4" x14ac:dyDescent="0.3">
      <c r="A54">
        <f t="shared" si="4"/>
        <v>42</v>
      </c>
      <c r="B54">
        <f>_xlfn.CHISQ.DIST.RT($A54,$E$12)</f>
        <v>7.5825604279119066E-10</v>
      </c>
      <c r="C54">
        <f>_xlfn.CHISQ.DIST($A54,$E$12,FALSE)</f>
        <v>3.7912802139559533E-10</v>
      </c>
      <c r="D54">
        <f t="shared" si="3"/>
        <v>0.99999999924174399</v>
      </c>
    </row>
    <row r="55" spans="1:4" x14ac:dyDescent="0.3">
      <c r="A55">
        <f t="shared" si="4"/>
        <v>43</v>
      </c>
      <c r="B55">
        <f>_xlfn.CHISQ.DIST.RT($A55,$E$12)</f>
        <v>4.5990553786523166E-10</v>
      </c>
      <c r="C55">
        <f>_xlfn.CHISQ.DIST($A55,$E$12,FALSE)</f>
        <v>2.2995276893261581E-10</v>
      </c>
      <c r="D55">
        <f t="shared" si="3"/>
        <v>0.99999999954009444</v>
      </c>
    </row>
    <row r="56" spans="1:4" x14ac:dyDescent="0.3">
      <c r="A56">
        <f t="shared" si="4"/>
        <v>44</v>
      </c>
      <c r="B56">
        <f>_xlfn.CHISQ.DIST.RT($A56,$E$12)</f>
        <v>2.7894680928689246E-10</v>
      </c>
      <c r="C56">
        <f>_xlfn.CHISQ.DIST($A56,$E$12,FALSE)</f>
        <v>1.3947340464344628E-10</v>
      </c>
      <c r="D56">
        <f t="shared" si="3"/>
        <v>0.99999999972105325</v>
      </c>
    </row>
    <row r="57" spans="1:4" x14ac:dyDescent="0.3">
      <c r="A57">
        <f t="shared" si="4"/>
        <v>45</v>
      </c>
      <c r="B57">
        <f>_xlfn.CHISQ.DIST.RT($A57,$E$12)</f>
        <v>1.6918979226151304E-10</v>
      </c>
      <c r="C57">
        <f>_xlfn.CHISQ.DIST($A57,$E$12,FALSE)</f>
        <v>8.4594896130756496E-11</v>
      </c>
      <c r="D57">
        <f t="shared" si="3"/>
        <v>0.99999999983081023</v>
      </c>
    </row>
    <row r="58" spans="1:4" x14ac:dyDescent="0.3">
      <c r="A58">
        <f t="shared" si="4"/>
        <v>46</v>
      </c>
      <c r="B58">
        <f>_xlfn.CHISQ.DIST.RT($A58,$E$12)</f>
        <v>1.026187963170189E-10</v>
      </c>
      <c r="C58">
        <f>_xlfn.CHISQ.DIST($A58,$E$12,FALSE)</f>
        <v>5.1309398158509444E-11</v>
      </c>
      <c r="D58">
        <f t="shared" si="3"/>
        <v>0.9999999998973812</v>
      </c>
    </row>
    <row r="59" spans="1:4" x14ac:dyDescent="0.3">
      <c r="A59">
        <f t="shared" si="4"/>
        <v>47</v>
      </c>
      <c r="B59">
        <f>_xlfn.CHISQ.DIST.RT($A59,$E$12)</f>
        <v>6.2241446229077826E-11</v>
      </c>
      <c r="C59">
        <f>_xlfn.CHISQ.DIST($A59,$E$12,FALSE)</f>
        <v>3.112072311453892E-11</v>
      </c>
      <c r="D59">
        <f t="shared" si="3"/>
        <v>0.99999999993775857</v>
      </c>
    </row>
    <row r="60" spans="1:4" x14ac:dyDescent="0.3">
      <c r="A60">
        <f t="shared" si="4"/>
        <v>48</v>
      </c>
      <c r="B60">
        <f>_xlfn.CHISQ.DIST.RT($A60,$E$12)</f>
        <v>3.7751345442790977E-11</v>
      </c>
      <c r="C60">
        <f>_xlfn.CHISQ.DIST($A60,$E$12,FALSE)</f>
        <v>1.8875672721395489E-11</v>
      </c>
      <c r="D60">
        <f t="shared" si="3"/>
        <v>0.99999999996224864</v>
      </c>
    </row>
    <row r="61" spans="1:4" x14ac:dyDescent="0.3">
      <c r="A61">
        <f t="shared" si="4"/>
        <v>49</v>
      </c>
      <c r="B61">
        <f>_xlfn.CHISQ.DIST.RT($A61,$E$12)</f>
        <v>2.289734845645553E-11</v>
      </c>
      <c r="C61">
        <f>_xlfn.CHISQ.DIST($A61,$E$12,FALSE)</f>
        <v>1.1448674228227767E-11</v>
      </c>
      <c r="D61">
        <f t="shared" si="3"/>
        <v>0.99999999997710265</v>
      </c>
    </row>
    <row r="62" spans="1:4" x14ac:dyDescent="0.3">
      <c r="A62">
        <f t="shared" si="4"/>
        <v>50</v>
      </c>
      <c r="B62">
        <f>_xlfn.CHISQ.DIST.RT($A62,$E$12)</f>
        <v>1.3887943864964021E-11</v>
      </c>
      <c r="C62">
        <f>_xlfn.CHISQ.DIST($A62,$E$12,FALSE)</f>
        <v>6.9439719324820096E-12</v>
      </c>
      <c r="D62">
        <f t="shared" si="3"/>
        <v>0.99999999998611211</v>
      </c>
    </row>
    <row r="63" spans="1:4" x14ac:dyDescent="0.3">
      <c r="A63">
        <f t="shared" si="4"/>
        <v>51</v>
      </c>
      <c r="B63">
        <f>_xlfn.CHISQ.DIST.RT($A63,$E$12)</f>
        <v>8.4234637544686472E-12</v>
      </c>
      <c r="C63">
        <f>_xlfn.CHISQ.DIST($A63,$E$12,FALSE)</f>
        <v>4.2117318772343228E-12</v>
      </c>
      <c r="D63">
        <f t="shared" si="3"/>
        <v>0.99999999999157652</v>
      </c>
    </row>
    <row r="64" spans="1:4" x14ac:dyDescent="0.3">
      <c r="A64">
        <f t="shared" si="4"/>
        <v>52</v>
      </c>
      <c r="B64">
        <f>_xlfn.CHISQ.DIST.RT($A64,$E$12)</f>
        <v>5.1090890280633251E-12</v>
      </c>
      <c r="C64">
        <f>_xlfn.CHISQ.DIST($A64,$E$12,FALSE)</f>
        <v>2.554544514031663E-12</v>
      </c>
      <c r="D64">
        <f t="shared" si="3"/>
        <v>0.99999999999489086</v>
      </c>
    </row>
    <row r="65" spans="1:4" x14ac:dyDescent="0.3">
      <c r="A65">
        <f t="shared" si="4"/>
        <v>53</v>
      </c>
      <c r="B65">
        <f>_xlfn.CHISQ.DIST.RT($A65,$E$12)</f>
        <v>3.0988191387218256E-12</v>
      </c>
      <c r="C65">
        <f>_xlfn.CHISQ.DIST($A65,$E$12,FALSE)</f>
        <v>1.5494095693609128E-12</v>
      </c>
      <c r="D65">
        <f t="shared" si="3"/>
        <v>0.99999999999690115</v>
      </c>
    </row>
    <row r="66" spans="1:4" x14ac:dyDescent="0.3">
      <c r="A66">
        <f t="shared" si="4"/>
        <v>54</v>
      </c>
      <c r="B66">
        <f>_xlfn.CHISQ.DIST.RT($A66,$E$12)</f>
        <v>1.8795288165390832E-12</v>
      </c>
      <c r="C66">
        <f>_xlfn.CHISQ.DIST($A66,$E$12,FALSE)</f>
        <v>9.3976440826954162E-13</v>
      </c>
      <c r="D66">
        <f t="shared" si="3"/>
        <v>0.9999999999981205</v>
      </c>
    </row>
    <row r="67" spans="1:4" x14ac:dyDescent="0.3">
      <c r="A67">
        <f t="shared" si="4"/>
        <v>55</v>
      </c>
      <c r="B67">
        <f>_xlfn.CHISQ.DIST.RT($A67,$E$12)</f>
        <v>1.1399918530443554E-12</v>
      </c>
      <c r="C67">
        <f>_xlfn.CHISQ.DIST($A67,$E$12,FALSE)</f>
        <v>5.6999592652217779E-13</v>
      </c>
      <c r="D67">
        <f t="shared" si="3"/>
        <v>0.99999999999886002</v>
      </c>
    </row>
    <row r="68" spans="1:4" x14ac:dyDescent="0.3">
      <c r="A68">
        <f t="shared" si="4"/>
        <v>56</v>
      </c>
      <c r="B68">
        <f>_xlfn.CHISQ.DIST.RT($A68,$E$12)</f>
        <v>6.914400106940203E-13</v>
      </c>
      <c r="C68">
        <f>_xlfn.CHISQ.DIST($A68,$E$12,FALSE)</f>
        <v>3.457200053470101E-13</v>
      </c>
      <c r="D68">
        <f t="shared" si="3"/>
        <v>0.99999999999930855</v>
      </c>
    </row>
    <row r="69" spans="1:4" x14ac:dyDescent="0.3">
      <c r="A69">
        <f t="shared" si="4"/>
        <v>57</v>
      </c>
      <c r="B69">
        <f>_xlfn.CHISQ.DIST.RT($A69,$E$12)</f>
        <v>4.1937956583795446E-13</v>
      </c>
      <c r="C69">
        <f>_xlfn.CHISQ.DIST($A69,$E$12,FALSE)</f>
        <v>2.096897829189772E-13</v>
      </c>
      <c r="D69">
        <f t="shared" si="3"/>
        <v>0.99999999999958067</v>
      </c>
    </row>
    <row r="70" spans="1:4" x14ac:dyDescent="0.3">
      <c r="A70">
        <f t="shared" si="4"/>
        <v>58</v>
      </c>
      <c r="B70">
        <f>_xlfn.CHISQ.DIST.RT($A70,$E$12)</f>
        <v>2.5436656473769228E-13</v>
      </c>
      <c r="C70">
        <f>_xlfn.CHISQ.DIST($A70,$E$12,FALSE)</f>
        <v>1.2718328236884616E-13</v>
      </c>
      <c r="D70">
        <f t="shared" si="3"/>
        <v>0.99999999999974565</v>
      </c>
    </row>
    <row r="71" spans="1:4" x14ac:dyDescent="0.3">
      <c r="A71">
        <f t="shared" si="4"/>
        <v>59</v>
      </c>
      <c r="B71">
        <f>_xlfn.CHISQ.DIST.RT($A71,$E$12)</f>
        <v>1.5428112031918877E-13</v>
      </c>
      <c r="C71">
        <f>_xlfn.CHISQ.DIST($A71,$E$12,FALSE)</f>
        <v>7.7140560159594412E-14</v>
      </c>
      <c r="D71">
        <f t="shared" si="3"/>
        <v>0.99999999999984568</v>
      </c>
    </row>
    <row r="72" spans="1:4" x14ac:dyDescent="0.3">
      <c r="A72">
        <f t="shared" si="4"/>
        <v>60</v>
      </c>
      <c r="B72">
        <f>_xlfn.CHISQ.DIST.RT($A72,$E$12)</f>
        <v>9.3576229688401748E-14</v>
      </c>
      <c r="C72">
        <f>_xlfn.CHISQ.DIST($A72,$E$12,FALSE)</f>
        <v>4.6788114844200874E-14</v>
      </c>
      <c r="D72">
        <f t="shared" si="3"/>
        <v>0.99999999999990641</v>
      </c>
    </row>
  </sheetData>
  <mergeCells count="1">
    <mergeCell ref="B1:P1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0" r:id="rId4" name="Spinner 16">
              <controlPr defaultSize="0" autoPict="0">
                <anchor moveWithCells="1" sizeWithCells="1">
                  <from>
                    <xdr:col>4</xdr:col>
                    <xdr:colOff>7620</xdr:colOff>
                    <xdr:row>11</xdr:row>
                    <xdr:rowOff>15240</xdr:rowOff>
                  </from>
                  <to>
                    <xdr:col>4</xdr:col>
                    <xdr:colOff>259080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3D547-888A-417E-89F6-A45C79DEB448}">
  <dimension ref="A1:I12"/>
  <sheetViews>
    <sheetView zoomScaleNormal="100" workbookViewId="0">
      <selection activeCell="B13" sqref="B13"/>
    </sheetView>
  </sheetViews>
  <sheetFormatPr baseColWidth="10" defaultRowHeight="14.4" x14ac:dyDescent="0.3"/>
  <cols>
    <col min="1" max="1" width="18.44140625" bestFit="1" customWidth="1"/>
    <col min="2" max="5" width="5" bestFit="1" customWidth="1"/>
    <col min="6" max="6" width="3" bestFit="1" customWidth="1"/>
    <col min="7" max="7" width="5" bestFit="1" customWidth="1"/>
    <col min="8" max="8" width="12" bestFit="1" customWidth="1"/>
  </cols>
  <sheetData>
    <row r="1" spans="1:9" x14ac:dyDescent="0.3">
      <c r="A1" t="s">
        <v>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9" x14ac:dyDescent="0.3">
      <c r="A2" t="s">
        <v>19</v>
      </c>
      <c r="B2">
        <v>17</v>
      </c>
      <c r="C2">
        <v>26</v>
      </c>
      <c r="D2">
        <v>38</v>
      </c>
      <c r="E2">
        <v>22</v>
      </c>
      <c r="F2">
        <v>25</v>
      </c>
      <c r="G2">
        <v>22</v>
      </c>
    </row>
    <row r="3" spans="1:9" x14ac:dyDescent="0.3">
      <c r="A3" t="s">
        <v>20</v>
      </c>
      <c r="B3">
        <v>25</v>
      </c>
      <c r="C3">
        <v>25</v>
      </c>
      <c r="D3">
        <v>25</v>
      </c>
      <c r="E3">
        <v>25</v>
      </c>
      <c r="F3">
        <v>25</v>
      </c>
      <c r="G3">
        <v>25</v>
      </c>
    </row>
    <row r="5" spans="1:9" x14ac:dyDescent="0.3">
      <c r="A5" t="s">
        <v>6</v>
      </c>
    </row>
    <row r="6" spans="1:9" x14ac:dyDescent="0.3">
      <c r="A6" t="s">
        <v>21</v>
      </c>
      <c r="B6">
        <f>B3-B2</f>
        <v>8</v>
      </c>
      <c r="C6">
        <f t="shared" ref="C6:G6" si="0">C3-C2</f>
        <v>-1</v>
      </c>
      <c r="D6">
        <f t="shared" si="0"/>
        <v>-13</v>
      </c>
      <c r="E6">
        <f t="shared" si="0"/>
        <v>3</v>
      </c>
      <c r="F6">
        <f t="shared" si="0"/>
        <v>0</v>
      </c>
      <c r="G6">
        <f t="shared" si="0"/>
        <v>3</v>
      </c>
    </row>
    <row r="7" spans="1:9" x14ac:dyDescent="0.3">
      <c r="A7" t="s">
        <v>22</v>
      </c>
      <c r="B7">
        <f>B6*B6</f>
        <v>64</v>
      </c>
      <c r="C7">
        <f t="shared" ref="C7:G7" si="1">C6*C6</f>
        <v>1</v>
      </c>
      <c r="D7">
        <f t="shared" si="1"/>
        <v>169</v>
      </c>
      <c r="E7">
        <f t="shared" si="1"/>
        <v>9</v>
      </c>
      <c r="F7">
        <f t="shared" si="1"/>
        <v>0</v>
      </c>
      <c r="G7">
        <f t="shared" si="1"/>
        <v>9</v>
      </c>
      <c r="H7" s="1" t="s">
        <v>2</v>
      </c>
    </row>
    <row r="8" spans="1:9" x14ac:dyDescent="0.3">
      <c r="A8" t="s">
        <v>23</v>
      </c>
      <c r="B8">
        <f>B7/B3</f>
        <v>2.56</v>
      </c>
      <c r="C8">
        <f t="shared" ref="C8:G8" si="2">C7/C3</f>
        <v>0.04</v>
      </c>
      <c r="D8">
        <f t="shared" si="2"/>
        <v>6.76</v>
      </c>
      <c r="E8">
        <f t="shared" si="2"/>
        <v>0.36</v>
      </c>
      <c r="F8">
        <f t="shared" si="2"/>
        <v>0</v>
      </c>
      <c r="G8">
        <f t="shared" si="2"/>
        <v>0.36</v>
      </c>
      <c r="H8">
        <f>SUM(B8:G8)</f>
        <v>10.079999999999998</v>
      </c>
      <c r="I8" t="s">
        <v>2</v>
      </c>
    </row>
    <row r="9" spans="1:9" x14ac:dyDescent="0.3">
      <c r="H9" s="8">
        <f>_xlfn.CHISQ.DIST.RT(H8,5)</f>
        <v>7.2999957665753901E-2</v>
      </c>
      <c r="I9" t="s">
        <v>26</v>
      </c>
    </row>
    <row r="10" spans="1:9" x14ac:dyDescent="0.3">
      <c r="A10" t="s">
        <v>18</v>
      </c>
    </row>
    <row r="11" spans="1:9" x14ac:dyDescent="0.3">
      <c r="A11" t="s">
        <v>25</v>
      </c>
      <c r="B11">
        <f>CHITEST(B2:G2,B3:G3)</f>
        <v>7.2999957665753901E-2</v>
      </c>
    </row>
    <row r="12" spans="1:9" x14ac:dyDescent="0.3">
      <c r="A12" t="s">
        <v>2</v>
      </c>
      <c r="B12">
        <f>_xlfn.CHISQ.INV.RT(B11,5)</f>
        <v>10.08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62D5B-FDA4-4ECE-B4AE-DF495531B47F}">
  <dimension ref="A1:P31"/>
  <sheetViews>
    <sheetView tabSelected="1" topLeftCell="A15" workbookViewId="0">
      <selection activeCell="B32" sqref="B32"/>
    </sheetView>
  </sheetViews>
  <sheetFormatPr baseColWidth="10" defaultRowHeight="14.4" x14ac:dyDescent="0.3"/>
  <cols>
    <col min="1" max="1" width="35.44140625" style="5" bestFit="1" customWidth="1"/>
    <col min="2" max="2" width="8.88671875" style="5" bestFit="1" customWidth="1"/>
    <col min="3" max="3" width="6.6640625" style="5" bestFit="1" customWidth="1"/>
    <col min="4" max="8" width="7.88671875" style="5" customWidth="1"/>
    <col min="9" max="9" width="11.5546875" style="5"/>
    <col min="10" max="10" width="2.109375" style="5" bestFit="1" customWidth="1"/>
    <col min="11" max="11" width="5.5546875" style="5" bestFit="1" customWidth="1"/>
    <col min="12" max="14" width="4.6640625" style="5" bestFit="1" customWidth="1"/>
    <col min="15" max="15" width="2.6640625" style="5" bestFit="1" customWidth="1"/>
    <col min="16" max="16" width="5.5546875" style="5" bestFit="1" customWidth="1"/>
    <col min="17" max="16384" width="11.5546875" style="5"/>
  </cols>
  <sheetData>
    <row r="1" spans="1:16" x14ac:dyDescent="0.3">
      <c r="B1" s="5" t="s">
        <v>19</v>
      </c>
      <c r="D1" s="4" t="s">
        <v>17</v>
      </c>
      <c r="E1" s="4"/>
      <c r="F1" s="4"/>
      <c r="G1" s="4"/>
      <c r="H1" s="4"/>
      <c r="I1" s="4"/>
    </row>
    <row r="2" spans="1:16" x14ac:dyDescent="0.3">
      <c r="D2" s="5">
        <v>0</v>
      </c>
      <c r="E2" s="5">
        <v>1</v>
      </c>
      <c r="F2" s="5">
        <v>2</v>
      </c>
      <c r="G2" s="5">
        <v>3</v>
      </c>
      <c r="H2" s="5" t="s">
        <v>14</v>
      </c>
      <c r="I2" s="5" t="s">
        <v>15</v>
      </c>
    </row>
    <row r="3" spans="1:16" x14ac:dyDescent="0.3">
      <c r="B3" s="4" t="s">
        <v>16</v>
      </c>
      <c r="C3" s="5">
        <v>2</v>
      </c>
      <c r="D3" s="5">
        <v>5</v>
      </c>
      <c r="E3" s="5">
        <v>7</v>
      </c>
      <c r="F3" s="5">
        <v>8</v>
      </c>
      <c r="G3" s="5">
        <v>9</v>
      </c>
      <c r="H3" s="5">
        <v>11</v>
      </c>
      <c r="I3" s="5">
        <f>SUM($D3:$H3)</f>
        <v>40</v>
      </c>
    </row>
    <row r="4" spans="1:16" x14ac:dyDescent="0.3">
      <c r="B4" s="4"/>
      <c r="C4" s="5">
        <v>3</v>
      </c>
      <c r="D4" s="5">
        <v>8</v>
      </c>
      <c r="E4" s="5">
        <v>7</v>
      </c>
      <c r="F4" s="5">
        <v>9</v>
      </c>
      <c r="G4" s="5">
        <v>8</v>
      </c>
      <c r="H4" s="5">
        <v>8</v>
      </c>
      <c r="I4" s="5">
        <f>SUM($D4:$H4)</f>
        <v>40</v>
      </c>
    </row>
    <row r="5" spans="1:16" x14ac:dyDescent="0.3">
      <c r="B5" s="4"/>
      <c r="C5" s="5">
        <v>4</v>
      </c>
      <c r="D5" s="5">
        <v>2</v>
      </c>
      <c r="E5" s="5">
        <v>9</v>
      </c>
      <c r="F5" s="5">
        <v>13</v>
      </c>
      <c r="G5" s="5">
        <v>10</v>
      </c>
      <c r="H5" s="5">
        <v>6</v>
      </c>
      <c r="I5" s="5">
        <f>SUM($D5:$H5)</f>
        <v>40</v>
      </c>
    </row>
    <row r="6" spans="1:16" x14ac:dyDescent="0.3">
      <c r="B6" s="4"/>
      <c r="C6" s="5">
        <v>5</v>
      </c>
      <c r="D6" s="5">
        <v>3</v>
      </c>
      <c r="E6" s="5">
        <v>6</v>
      </c>
      <c r="F6" s="5">
        <v>12</v>
      </c>
      <c r="G6" s="5">
        <v>12</v>
      </c>
      <c r="H6" s="5">
        <v>7</v>
      </c>
      <c r="I6" s="5">
        <f>SUM($D6:$H6)</f>
        <v>40</v>
      </c>
    </row>
    <row r="7" spans="1:16" x14ac:dyDescent="0.3">
      <c r="B7" s="4"/>
      <c r="C7" s="5" t="s">
        <v>13</v>
      </c>
      <c r="D7" s="5">
        <v>3</v>
      </c>
      <c r="E7" s="5">
        <v>4</v>
      </c>
      <c r="F7" s="5">
        <v>10</v>
      </c>
      <c r="G7" s="5">
        <v>11</v>
      </c>
      <c r="H7" s="5">
        <v>12</v>
      </c>
      <c r="I7" s="5">
        <f>SUM($D7:$H7)</f>
        <v>40</v>
      </c>
    </row>
    <row r="8" spans="1:16" x14ac:dyDescent="0.3">
      <c r="B8" s="4"/>
      <c r="C8" s="5" t="s">
        <v>15</v>
      </c>
      <c r="D8" s="5">
        <f>SUM(D$3:D$7)</f>
        <v>21</v>
      </c>
      <c r="E8" s="5">
        <f>SUM(E$3:E$7)</f>
        <v>33</v>
      </c>
      <c r="F8" s="5">
        <f>SUM(F$3:F$7)</f>
        <v>52</v>
      </c>
      <c r="G8" s="5">
        <f>SUM(G$3:G$7)</f>
        <v>50</v>
      </c>
      <c r="H8" s="5">
        <f>SUM(H$3:H$7)</f>
        <v>44</v>
      </c>
      <c r="I8" s="5">
        <f>SUM(I$3:I$7)</f>
        <v>200</v>
      </c>
    </row>
    <row r="10" spans="1:16" x14ac:dyDescent="0.3">
      <c r="A10" s="6" t="s">
        <v>6</v>
      </c>
    </row>
    <row r="12" spans="1:16" ht="28.8" x14ac:dyDescent="0.3">
      <c r="B12" s="7" t="s">
        <v>20</v>
      </c>
      <c r="D12" s="4" t="s">
        <v>17</v>
      </c>
      <c r="E12" s="4"/>
      <c r="F12" s="4"/>
      <c r="G12" s="4"/>
      <c r="H12" s="4"/>
      <c r="J12" s="5" t="s">
        <v>21</v>
      </c>
      <c r="L12" s="4" t="s">
        <v>17</v>
      </c>
      <c r="M12" s="4"/>
      <c r="N12" s="4"/>
      <c r="O12" s="4"/>
      <c r="P12" s="4"/>
    </row>
    <row r="13" spans="1:16" x14ac:dyDescent="0.3">
      <c r="D13" s="5">
        <v>0</v>
      </c>
      <c r="E13" s="5">
        <v>1</v>
      </c>
      <c r="F13" s="5">
        <v>2</v>
      </c>
      <c r="G13" s="5">
        <v>3</v>
      </c>
      <c r="H13" s="5" t="s">
        <v>14</v>
      </c>
      <c r="L13" s="5">
        <v>0</v>
      </c>
      <c r="M13" s="5">
        <v>1</v>
      </c>
      <c r="N13" s="5">
        <v>2</v>
      </c>
      <c r="O13" s="5">
        <v>3</v>
      </c>
      <c r="P13" s="5" t="s">
        <v>14</v>
      </c>
    </row>
    <row r="14" spans="1:16" x14ac:dyDescent="0.3">
      <c r="B14" s="4" t="s">
        <v>16</v>
      </c>
      <c r="C14" s="5">
        <v>2</v>
      </c>
      <c r="D14" s="5">
        <f>D$8*$I3/$I$8</f>
        <v>4.2</v>
      </c>
      <c r="E14" s="5">
        <f>E$8*$I3/$I$8</f>
        <v>6.6</v>
      </c>
      <c r="F14" s="5">
        <f>F$8*$I3/$I$8</f>
        <v>10.4</v>
      </c>
      <c r="G14" s="5">
        <f>G$8*$I3/$I$8</f>
        <v>10</v>
      </c>
      <c r="H14" s="5">
        <f>H$8*$I3/$I$8</f>
        <v>8.8000000000000007</v>
      </c>
      <c r="J14" s="4" t="s">
        <v>16</v>
      </c>
      <c r="K14" s="5">
        <v>2</v>
      </c>
      <c r="L14" s="5">
        <f>D3-D14</f>
        <v>0.79999999999999982</v>
      </c>
      <c r="M14" s="5">
        <f t="shared" ref="M14:P14" si="0">E3-E14</f>
        <v>0.40000000000000036</v>
      </c>
      <c r="N14" s="5">
        <f t="shared" si="0"/>
        <v>-2.4000000000000004</v>
      </c>
      <c r="O14" s="5">
        <f t="shared" si="0"/>
        <v>-1</v>
      </c>
      <c r="P14" s="5">
        <f t="shared" si="0"/>
        <v>2.1999999999999993</v>
      </c>
    </row>
    <row r="15" spans="1:16" x14ac:dyDescent="0.3">
      <c r="B15" s="4"/>
      <c r="C15" s="5">
        <v>3</v>
      </c>
      <c r="D15" s="5">
        <f>D$8*$I4/$I$8</f>
        <v>4.2</v>
      </c>
      <c r="E15" s="5">
        <f>E$8*$I4/$I$8</f>
        <v>6.6</v>
      </c>
      <c r="F15" s="5">
        <f>F$8*$I4/$I$8</f>
        <v>10.4</v>
      </c>
      <c r="G15" s="5">
        <f>G$8*$I4/$I$8</f>
        <v>10</v>
      </c>
      <c r="H15" s="5">
        <f>H$8*$I4/$I$8</f>
        <v>8.8000000000000007</v>
      </c>
      <c r="J15" s="4"/>
      <c r="K15" s="5">
        <v>3</v>
      </c>
      <c r="L15" s="5">
        <f t="shared" ref="L15:L18" si="1">D4-D15</f>
        <v>3.8</v>
      </c>
      <c r="M15" s="5">
        <f t="shared" ref="M15:M18" si="2">E4-E15</f>
        <v>0.40000000000000036</v>
      </c>
      <c r="N15" s="5">
        <f t="shared" ref="N15:N18" si="3">F4-F15</f>
        <v>-1.4000000000000004</v>
      </c>
      <c r="O15" s="5">
        <f t="shared" ref="O15:O18" si="4">G4-G15</f>
        <v>-2</v>
      </c>
      <c r="P15" s="5">
        <f t="shared" ref="P15:P18" si="5">H4-H15</f>
        <v>-0.80000000000000071</v>
      </c>
    </row>
    <row r="16" spans="1:16" x14ac:dyDescent="0.3">
      <c r="B16" s="4"/>
      <c r="C16" s="5">
        <v>4</v>
      </c>
      <c r="D16" s="5">
        <f>D$8*$I5/$I$8</f>
        <v>4.2</v>
      </c>
      <c r="E16" s="5">
        <f>E$8*$I5/$I$8</f>
        <v>6.6</v>
      </c>
      <c r="F16" s="5">
        <f>F$8*$I5/$I$8</f>
        <v>10.4</v>
      </c>
      <c r="G16" s="5">
        <f>G$8*$I5/$I$8</f>
        <v>10</v>
      </c>
      <c r="H16" s="5">
        <f>H$8*$I5/$I$8</f>
        <v>8.8000000000000007</v>
      </c>
      <c r="J16" s="4"/>
      <c r="K16" s="5">
        <v>4</v>
      </c>
      <c r="L16" s="5">
        <f t="shared" si="1"/>
        <v>-2.2000000000000002</v>
      </c>
      <c r="M16" s="5">
        <f t="shared" si="2"/>
        <v>2.4000000000000004</v>
      </c>
      <c r="N16" s="5">
        <f t="shared" si="3"/>
        <v>2.5999999999999996</v>
      </c>
      <c r="O16" s="5">
        <f t="shared" si="4"/>
        <v>0</v>
      </c>
      <c r="P16" s="5">
        <f t="shared" si="5"/>
        <v>-2.8000000000000007</v>
      </c>
    </row>
    <row r="17" spans="1:16" x14ac:dyDescent="0.3">
      <c r="B17" s="4"/>
      <c r="C17" s="5">
        <v>5</v>
      </c>
      <c r="D17" s="5">
        <f>D$8*$I6/$I$8</f>
        <v>4.2</v>
      </c>
      <c r="E17" s="5">
        <f>E$8*$I6/$I$8</f>
        <v>6.6</v>
      </c>
      <c r="F17" s="5">
        <f>F$8*$I6/$I$8</f>
        <v>10.4</v>
      </c>
      <c r="G17" s="5">
        <f>G$8*$I6/$I$8</f>
        <v>10</v>
      </c>
      <c r="H17" s="5">
        <f>H$8*$I6/$I$8</f>
        <v>8.8000000000000007</v>
      </c>
      <c r="J17" s="4"/>
      <c r="K17" s="5">
        <v>5</v>
      </c>
      <c r="L17" s="5">
        <f t="shared" si="1"/>
        <v>-1.2000000000000002</v>
      </c>
      <c r="M17" s="5">
        <f t="shared" si="2"/>
        <v>-0.59999999999999964</v>
      </c>
      <c r="N17" s="5">
        <f t="shared" si="3"/>
        <v>1.5999999999999996</v>
      </c>
      <c r="O17" s="5">
        <f t="shared" si="4"/>
        <v>2</v>
      </c>
      <c r="P17" s="5">
        <f t="shared" si="5"/>
        <v>-1.8000000000000007</v>
      </c>
    </row>
    <row r="18" spans="1:16" x14ac:dyDescent="0.3">
      <c r="B18" s="4"/>
      <c r="C18" s="5" t="s">
        <v>13</v>
      </c>
      <c r="D18" s="5">
        <f>D$8*$I7/$I$8</f>
        <v>4.2</v>
      </c>
      <c r="E18" s="5">
        <f>E$8*$I7/$I$8</f>
        <v>6.6</v>
      </c>
      <c r="F18" s="5">
        <f>F$8*$I7/$I$8</f>
        <v>10.4</v>
      </c>
      <c r="G18" s="5">
        <f>G$8*$I7/$I$8</f>
        <v>10</v>
      </c>
      <c r="H18" s="5">
        <f>H$8*$I7/$I$8</f>
        <v>8.8000000000000007</v>
      </c>
      <c r="J18" s="4"/>
      <c r="K18" s="5" t="s">
        <v>13</v>
      </c>
      <c r="L18" s="5">
        <f t="shared" si="1"/>
        <v>-1.2000000000000002</v>
      </c>
      <c r="M18" s="5">
        <f t="shared" si="2"/>
        <v>-2.5999999999999996</v>
      </c>
      <c r="N18" s="5">
        <f t="shared" si="3"/>
        <v>-0.40000000000000036</v>
      </c>
      <c r="O18" s="5">
        <f t="shared" si="4"/>
        <v>1</v>
      </c>
      <c r="P18" s="5">
        <f t="shared" si="5"/>
        <v>3.1999999999999993</v>
      </c>
    </row>
    <row r="20" spans="1:16" x14ac:dyDescent="0.3">
      <c r="B20" s="5" t="s">
        <v>24</v>
      </c>
      <c r="D20" s="4" t="s">
        <v>17</v>
      </c>
      <c r="E20" s="4"/>
      <c r="F20" s="4"/>
      <c r="G20" s="4"/>
      <c r="H20" s="4"/>
    </row>
    <row r="21" spans="1:16" x14ac:dyDescent="0.3">
      <c r="D21" s="5">
        <v>0</v>
      </c>
      <c r="E21" s="5">
        <v>1</v>
      </c>
      <c r="F21" s="5">
        <v>2</v>
      </c>
      <c r="G21" s="5">
        <v>3</v>
      </c>
      <c r="H21" s="5" t="s">
        <v>14</v>
      </c>
    </row>
    <row r="22" spans="1:16" x14ac:dyDescent="0.3">
      <c r="B22" s="4" t="s">
        <v>16</v>
      </c>
      <c r="C22" s="5">
        <v>2</v>
      </c>
      <c r="D22" s="5">
        <f>L14*L14/D14</f>
        <v>0.15238095238095231</v>
      </c>
      <c r="E22" s="5">
        <f t="shared" ref="E22:H22" si="6">M14*M14/E14</f>
        <v>2.4242424242424288E-2</v>
      </c>
      <c r="F22" s="5">
        <f t="shared" si="6"/>
        <v>0.55384615384615399</v>
      </c>
      <c r="G22" s="5">
        <f t="shared" si="6"/>
        <v>0.1</v>
      </c>
      <c r="H22" s="5">
        <f t="shared" si="6"/>
        <v>0.5499999999999996</v>
      </c>
    </row>
    <row r="23" spans="1:16" x14ac:dyDescent="0.3">
      <c r="B23" s="4"/>
      <c r="C23" s="5">
        <v>3</v>
      </c>
      <c r="D23" s="5">
        <f t="shared" ref="D23:D26" si="7">L15*L15/D15</f>
        <v>3.4380952380952379</v>
      </c>
      <c r="E23" s="5">
        <f t="shared" ref="E23:E26" si="8">M15*M15/E15</f>
        <v>2.4242424242424288E-2</v>
      </c>
      <c r="F23" s="5">
        <f t="shared" ref="F23:F26" si="9">N15*N15/F15</f>
        <v>0.18846153846153857</v>
      </c>
      <c r="G23" s="5">
        <f t="shared" ref="G23:G26" si="10">O15*O15/G15</f>
        <v>0.4</v>
      </c>
      <c r="H23" s="5">
        <f t="shared" ref="H23:H26" si="11">P15*P15/H15</f>
        <v>7.2727272727272849E-2</v>
      </c>
    </row>
    <row r="24" spans="1:16" x14ac:dyDescent="0.3">
      <c r="B24" s="4"/>
      <c r="C24" s="5">
        <v>4</v>
      </c>
      <c r="D24" s="5">
        <f t="shared" si="7"/>
        <v>1.1523809523809525</v>
      </c>
      <c r="E24" s="5">
        <f t="shared" si="8"/>
        <v>0.87272727272727302</v>
      </c>
      <c r="F24" s="5">
        <f t="shared" si="9"/>
        <v>0.6499999999999998</v>
      </c>
      <c r="G24" s="5">
        <f t="shared" si="10"/>
        <v>0</v>
      </c>
      <c r="H24" s="5">
        <f t="shared" si="11"/>
        <v>0.89090909090909132</v>
      </c>
    </row>
    <row r="25" spans="1:16" x14ac:dyDescent="0.3">
      <c r="B25" s="4"/>
      <c r="C25" s="5">
        <v>5</v>
      </c>
      <c r="D25" s="5">
        <f t="shared" si="7"/>
        <v>0.34285714285714292</v>
      </c>
      <c r="E25" s="5">
        <f t="shared" si="8"/>
        <v>5.4545454545454487E-2</v>
      </c>
      <c r="F25" s="5">
        <f t="shared" si="9"/>
        <v>0.24615384615384603</v>
      </c>
      <c r="G25" s="5">
        <f t="shared" si="10"/>
        <v>0.4</v>
      </c>
      <c r="H25" s="5">
        <f t="shared" si="11"/>
        <v>0.36818181818181844</v>
      </c>
    </row>
    <row r="26" spans="1:16" x14ac:dyDescent="0.3">
      <c r="B26" s="4"/>
      <c r="C26" s="5" t="s">
        <v>13</v>
      </c>
      <c r="D26" s="5">
        <f t="shared" si="7"/>
        <v>0.34285714285714292</v>
      </c>
      <c r="E26" s="5">
        <f t="shared" si="8"/>
        <v>1.024242424242424</v>
      </c>
      <c r="F26" s="5">
        <f t="shared" si="9"/>
        <v>1.5384615384615411E-2</v>
      </c>
      <c r="G26" s="5">
        <f t="shared" si="10"/>
        <v>0.1</v>
      </c>
      <c r="H26" s="5">
        <f t="shared" si="11"/>
        <v>1.1636363636363629</v>
      </c>
      <c r="I26" s="1" t="s">
        <v>2</v>
      </c>
    </row>
    <row r="27" spans="1:16" x14ac:dyDescent="0.3">
      <c r="C27" s="5" t="s">
        <v>15</v>
      </c>
      <c r="D27" s="5">
        <f>SUM(D$22:D$26)</f>
        <v>5.4285714285714279</v>
      </c>
      <c r="E27" s="5">
        <f t="shared" ref="E27:I27" si="12">SUM(E$22:E$26)</f>
        <v>2</v>
      </c>
      <c r="F27" s="5">
        <f t="shared" si="12"/>
        <v>1.6538461538461535</v>
      </c>
      <c r="G27" s="5">
        <f t="shared" si="12"/>
        <v>1</v>
      </c>
      <c r="H27" s="5">
        <f t="shared" si="12"/>
        <v>3.045454545454545</v>
      </c>
      <c r="I27" s="5">
        <f>SUM(D27:H27)</f>
        <v>13.127872127872127</v>
      </c>
      <c r="K27" s="9">
        <f>_xlfn.CHISQ.DIST.RT(I27,16)</f>
        <v>0.66338616843140086</v>
      </c>
      <c r="L27" t="s">
        <v>26</v>
      </c>
    </row>
    <row r="29" spans="1:16" x14ac:dyDescent="0.3">
      <c r="A29" s="6" t="s">
        <v>18</v>
      </c>
    </row>
    <row r="30" spans="1:16" x14ac:dyDescent="0.3">
      <c r="A30" s="9" t="s">
        <v>27</v>
      </c>
      <c r="B30" s="8">
        <f>CHITEST(D3:H7,D14:H18)</f>
        <v>0.66338616843140086</v>
      </c>
    </row>
    <row r="31" spans="1:16" x14ac:dyDescent="0.3">
      <c r="A31" s="1" t="s">
        <v>2</v>
      </c>
      <c r="B31" s="5">
        <f>_xlfn.CHISQ.INV.RT(B30,16)</f>
        <v>13.127872127872125</v>
      </c>
    </row>
  </sheetData>
  <mergeCells count="8">
    <mergeCell ref="B22:B26"/>
    <mergeCell ref="L12:P12"/>
    <mergeCell ref="J14:J18"/>
    <mergeCell ref="D1:I1"/>
    <mergeCell ref="D20:H20"/>
    <mergeCell ref="B3:B8"/>
    <mergeCell ref="D12:H12"/>
    <mergeCell ref="B14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χ²</vt:lpstr>
      <vt:lpstr>Dé unique</vt:lpstr>
      <vt:lpstr>2 dés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Lelay</dc:creator>
  <cp:lastModifiedBy>Jules Lelay</cp:lastModifiedBy>
  <dcterms:created xsi:type="dcterms:W3CDTF">2023-01-11T15:27:33Z</dcterms:created>
  <dcterms:modified xsi:type="dcterms:W3CDTF">2023-01-11T17:45:45Z</dcterms:modified>
</cp:coreProperties>
</file>