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remingtonedu-my.sharepoint.com/personal/lennys_mina_3490_miremington_edu_co/Documents/Desktop/"/>
    </mc:Choice>
  </mc:AlternateContent>
  <xr:revisionPtr revIDLastSave="0" documentId="8_{EB192E81-ADE3-4243-874A-FC791BDA17F6}" xr6:coauthVersionLast="47" xr6:coauthVersionMax="47" xr10:uidLastSave="{00000000-0000-0000-0000-000000000000}"/>
  <bookViews>
    <workbookView xWindow="-120" yWindow="-120" windowWidth="20730" windowHeight="11040" tabRatio="625" firstSheet="2" activeTab="9" xr2:uid="{00000000-000D-0000-FFFF-FFFF00000000}"/>
  </bookViews>
  <sheets>
    <sheet name="Enero" sheetId="9" r:id="rId1"/>
    <sheet name="Febrero" sheetId="10" r:id="rId2"/>
    <sheet name="Marzo" sheetId="14" r:id="rId3"/>
    <sheet name="Abril" sheetId="15" r:id="rId4"/>
    <sheet name="Mayo" sheetId="16" r:id="rId5"/>
    <sheet name="Junio" sheetId="17" r:id="rId6"/>
    <sheet name="Julio" sheetId="18" r:id="rId7"/>
    <sheet name="Agosto" sheetId="19" r:id="rId8"/>
    <sheet name="Septiembre" sheetId="20" r:id="rId9"/>
    <sheet name="Octubre" sheetId="21" r:id="rId10"/>
    <sheet name="Noviembre" sheetId="22" r:id="rId11"/>
    <sheet name="Diciembre" sheetId="23" r:id="rId12"/>
    <sheet name="Hoja2" sheetId="25" r:id="rId13"/>
    <sheet name="Hoja1" sheetId="24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5" l="1"/>
  <c r="C43" i="15"/>
  <c r="D36" i="14"/>
  <c r="D49" i="9"/>
  <c r="D49" i="23"/>
  <c r="D49" i="22"/>
  <c r="D49" i="21"/>
  <c r="D49" i="20"/>
  <c r="D49" i="19"/>
  <c r="D49" i="18"/>
  <c r="D49" i="17"/>
  <c r="D49" i="16"/>
  <c r="D49" i="15"/>
  <c r="D49" i="14"/>
  <c r="D49" i="10"/>
  <c r="L49" i="23"/>
  <c r="K49" i="23"/>
  <c r="J49" i="23"/>
  <c r="I49" i="23"/>
  <c r="H49" i="23"/>
  <c r="C48" i="23"/>
  <c r="E48" i="23"/>
  <c r="G39" i="23"/>
  <c r="M36" i="23"/>
  <c r="L36" i="23"/>
  <c r="K36" i="23"/>
  <c r="J36" i="23"/>
  <c r="I36" i="23"/>
  <c r="N36" i="23"/>
  <c r="C40" i="23"/>
  <c r="G36" i="23"/>
  <c r="F36" i="23"/>
  <c r="C45" i="23"/>
  <c r="E45" i="23"/>
  <c r="E36" i="23"/>
  <c r="C46" i="23"/>
  <c r="E46" i="23"/>
  <c r="D36" i="23"/>
  <c r="C44" i="23"/>
  <c r="E44" i="23"/>
  <c r="C36" i="23"/>
  <c r="N35" i="23"/>
  <c r="H35" i="23"/>
  <c r="N34" i="23"/>
  <c r="H34" i="23"/>
  <c r="N33" i="23"/>
  <c r="H33" i="23"/>
  <c r="N32" i="23"/>
  <c r="H32" i="23"/>
  <c r="N31" i="23"/>
  <c r="H31" i="23"/>
  <c r="N30" i="23"/>
  <c r="H30" i="23"/>
  <c r="N29" i="23"/>
  <c r="H29" i="23"/>
  <c r="N28" i="23"/>
  <c r="H28" i="23"/>
  <c r="N27" i="23"/>
  <c r="H27" i="23"/>
  <c r="N26" i="23"/>
  <c r="H26" i="23"/>
  <c r="N25" i="23"/>
  <c r="H25" i="23"/>
  <c r="N24" i="23"/>
  <c r="H24" i="23"/>
  <c r="N23" i="23"/>
  <c r="H23" i="23"/>
  <c r="N22" i="23"/>
  <c r="H22" i="23"/>
  <c r="N21" i="23"/>
  <c r="H21" i="23"/>
  <c r="N20" i="23"/>
  <c r="H20" i="23"/>
  <c r="N19" i="23"/>
  <c r="H19" i="23"/>
  <c r="N18" i="23"/>
  <c r="H18" i="23"/>
  <c r="N17" i="23"/>
  <c r="H17" i="23"/>
  <c r="N16" i="23"/>
  <c r="H16" i="23"/>
  <c r="N15" i="23"/>
  <c r="H15" i="23"/>
  <c r="N14" i="23"/>
  <c r="H14" i="23"/>
  <c r="N13" i="23"/>
  <c r="H13" i="23"/>
  <c r="N12" i="23"/>
  <c r="H12" i="23"/>
  <c r="N11" i="23"/>
  <c r="H11" i="23"/>
  <c r="N10" i="23"/>
  <c r="H10" i="23"/>
  <c r="N9" i="23"/>
  <c r="H9" i="23"/>
  <c r="N8" i="23"/>
  <c r="H8" i="23"/>
  <c r="N7" i="23"/>
  <c r="H7" i="23"/>
  <c r="N6" i="23"/>
  <c r="H6" i="23"/>
  <c r="N5" i="23"/>
  <c r="H5" i="23"/>
  <c r="L49" i="22"/>
  <c r="K49" i="22"/>
  <c r="J49" i="22"/>
  <c r="I49" i="22"/>
  <c r="H49" i="22"/>
  <c r="C48" i="22"/>
  <c r="E48" i="22"/>
  <c r="G39" i="22"/>
  <c r="M36" i="22"/>
  <c r="L36" i="22"/>
  <c r="K36" i="22"/>
  <c r="J36" i="22"/>
  <c r="I36" i="22"/>
  <c r="G36" i="22"/>
  <c r="C47" i="22"/>
  <c r="E47" i="22"/>
  <c r="F36" i="22"/>
  <c r="E36" i="22"/>
  <c r="D36" i="22"/>
  <c r="C44" i="22" s="1"/>
  <c r="E44" i="22" s="1"/>
  <c r="C36" i="22"/>
  <c r="C43" i="22" s="1"/>
  <c r="N35" i="22"/>
  <c r="H35" i="22"/>
  <c r="N34" i="22"/>
  <c r="H34" i="22"/>
  <c r="N33" i="22"/>
  <c r="H33" i="22"/>
  <c r="N32" i="22"/>
  <c r="H32" i="22"/>
  <c r="N31" i="22"/>
  <c r="H31" i="22"/>
  <c r="N30" i="22"/>
  <c r="H30" i="22"/>
  <c r="N29" i="22"/>
  <c r="H29" i="22"/>
  <c r="N28" i="22"/>
  <c r="H28" i="22"/>
  <c r="N27" i="22"/>
  <c r="H27" i="22"/>
  <c r="N26" i="22"/>
  <c r="H26" i="22"/>
  <c r="N25" i="22"/>
  <c r="H25" i="22"/>
  <c r="N24" i="22"/>
  <c r="H24" i="22"/>
  <c r="N23" i="22"/>
  <c r="H23" i="22"/>
  <c r="N22" i="22"/>
  <c r="H22" i="22"/>
  <c r="N21" i="22"/>
  <c r="H21" i="22"/>
  <c r="N20" i="22"/>
  <c r="H20" i="22"/>
  <c r="N19" i="22"/>
  <c r="H19" i="22"/>
  <c r="N18" i="22"/>
  <c r="H18" i="22"/>
  <c r="N17" i="22"/>
  <c r="H17" i="22"/>
  <c r="N16" i="22"/>
  <c r="H16" i="22"/>
  <c r="N15" i="22"/>
  <c r="H15" i="22"/>
  <c r="N14" i="22"/>
  <c r="H14" i="22"/>
  <c r="N13" i="22"/>
  <c r="H13" i="22"/>
  <c r="N12" i="22"/>
  <c r="H12" i="22"/>
  <c r="N11" i="22"/>
  <c r="H11" i="22"/>
  <c r="N10" i="22"/>
  <c r="H10" i="22"/>
  <c r="N9" i="22"/>
  <c r="H9" i="22"/>
  <c r="N8" i="22"/>
  <c r="H8" i="22"/>
  <c r="N7" i="22"/>
  <c r="H7" i="22"/>
  <c r="N6" i="22"/>
  <c r="H6" i="22"/>
  <c r="N5" i="22"/>
  <c r="H5" i="22"/>
  <c r="L49" i="21"/>
  <c r="K49" i="21"/>
  <c r="J49" i="21"/>
  <c r="I49" i="21"/>
  <c r="H49" i="21"/>
  <c r="C48" i="21"/>
  <c r="E48" i="21"/>
  <c r="G39" i="21"/>
  <c r="M36" i="21"/>
  <c r="L36" i="21"/>
  <c r="K36" i="21"/>
  <c r="J36" i="21"/>
  <c r="I36" i="21"/>
  <c r="G36" i="21"/>
  <c r="F36" i="21"/>
  <c r="C45" i="21"/>
  <c r="E45" i="21"/>
  <c r="E36" i="21"/>
  <c r="D36" i="21"/>
  <c r="C44" i="21"/>
  <c r="E44" i="21"/>
  <c r="C36" i="21"/>
  <c r="C43" i="21"/>
  <c r="N35" i="21"/>
  <c r="H35" i="21"/>
  <c r="N34" i="21"/>
  <c r="H34" i="21"/>
  <c r="N33" i="21"/>
  <c r="H33" i="21"/>
  <c r="N32" i="21"/>
  <c r="H32" i="21"/>
  <c r="N31" i="21"/>
  <c r="H31" i="21"/>
  <c r="N30" i="21"/>
  <c r="H30" i="21"/>
  <c r="N29" i="21"/>
  <c r="H29" i="21"/>
  <c r="N28" i="21"/>
  <c r="H28" i="21"/>
  <c r="N27" i="21"/>
  <c r="H27" i="21"/>
  <c r="N26" i="21"/>
  <c r="H26" i="21"/>
  <c r="N25" i="21"/>
  <c r="H25" i="21"/>
  <c r="N24" i="21"/>
  <c r="H24" i="21"/>
  <c r="N23" i="21"/>
  <c r="H23" i="21"/>
  <c r="N22" i="21"/>
  <c r="H22" i="21"/>
  <c r="N21" i="21"/>
  <c r="H21" i="21"/>
  <c r="N20" i="21"/>
  <c r="H20" i="21"/>
  <c r="N19" i="21"/>
  <c r="H19" i="21"/>
  <c r="N18" i="21"/>
  <c r="H18" i="21"/>
  <c r="N17" i="21"/>
  <c r="H17" i="21"/>
  <c r="N16" i="21"/>
  <c r="H16" i="21"/>
  <c r="N15" i="21"/>
  <c r="H15" i="21"/>
  <c r="N14" i="21"/>
  <c r="H14" i="21"/>
  <c r="N13" i="21"/>
  <c r="H13" i="21"/>
  <c r="N12" i="21"/>
  <c r="H12" i="21"/>
  <c r="N11" i="21"/>
  <c r="H11" i="21"/>
  <c r="N10" i="21"/>
  <c r="H10" i="21"/>
  <c r="N9" i="21"/>
  <c r="H9" i="21"/>
  <c r="N8" i="21"/>
  <c r="H8" i="21"/>
  <c r="N7" i="21"/>
  <c r="H7" i="21"/>
  <c r="N6" i="21"/>
  <c r="H6" i="21"/>
  <c r="N5" i="21"/>
  <c r="H5" i="21"/>
  <c r="L49" i="20"/>
  <c r="K49" i="20"/>
  <c r="J49" i="20"/>
  <c r="I49" i="20"/>
  <c r="H49" i="20"/>
  <c r="C48" i="20"/>
  <c r="E48" i="20"/>
  <c r="G39" i="20"/>
  <c r="M36" i="20"/>
  <c r="L36" i="20"/>
  <c r="K36" i="20"/>
  <c r="J36" i="20"/>
  <c r="I36" i="20"/>
  <c r="G36" i="20"/>
  <c r="F36" i="20"/>
  <c r="C45" i="20"/>
  <c r="E45" i="20"/>
  <c r="E36" i="20"/>
  <c r="D36" i="20"/>
  <c r="C44" i="20"/>
  <c r="E44" i="20"/>
  <c r="C36" i="20"/>
  <c r="N35" i="20"/>
  <c r="H35" i="20"/>
  <c r="N34" i="20"/>
  <c r="H34" i="20"/>
  <c r="N33" i="20"/>
  <c r="H33" i="20"/>
  <c r="N32" i="20"/>
  <c r="H32" i="20"/>
  <c r="N31" i="20"/>
  <c r="H31" i="20"/>
  <c r="N30" i="20"/>
  <c r="H30" i="20"/>
  <c r="N29" i="20"/>
  <c r="H29" i="20"/>
  <c r="N28" i="20"/>
  <c r="H28" i="20"/>
  <c r="N27" i="20"/>
  <c r="H27" i="20"/>
  <c r="N26" i="20"/>
  <c r="H26" i="20"/>
  <c r="N25" i="20"/>
  <c r="H25" i="20"/>
  <c r="N24" i="20"/>
  <c r="H24" i="20"/>
  <c r="N23" i="20"/>
  <c r="H23" i="20"/>
  <c r="N22" i="20"/>
  <c r="H22" i="20"/>
  <c r="N21" i="20"/>
  <c r="H21" i="20"/>
  <c r="N20" i="20"/>
  <c r="H20" i="20"/>
  <c r="N19" i="20"/>
  <c r="H19" i="20"/>
  <c r="N18" i="20"/>
  <c r="H18" i="20"/>
  <c r="N17" i="20"/>
  <c r="H17" i="20"/>
  <c r="N16" i="20"/>
  <c r="H16" i="20"/>
  <c r="N15" i="20"/>
  <c r="H15" i="20"/>
  <c r="N14" i="20"/>
  <c r="H14" i="20"/>
  <c r="N13" i="20"/>
  <c r="H13" i="20"/>
  <c r="N12" i="20"/>
  <c r="H12" i="20"/>
  <c r="N11" i="20"/>
  <c r="H11" i="20"/>
  <c r="N10" i="20"/>
  <c r="H10" i="20"/>
  <c r="N9" i="20"/>
  <c r="H9" i="20"/>
  <c r="N8" i="20"/>
  <c r="H8" i="20"/>
  <c r="N7" i="20"/>
  <c r="H7" i="20"/>
  <c r="N6" i="20"/>
  <c r="H6" i="20"/>
  <c r="N5" i="20"/>
  <c r="H5" i="20"/>
  <c r="L49" i="19"/>
  <c r="K49" i="19"/>
  <c r="J49" i="19"/>
  <c r="I49" i="19"/>
  <c r="H49" i="19"/>
  <c r="C48" i="19"/>
  <c r="E48" i="19"/>
  <c r="G39" i="19"/>
  <c r="M36" i="19"/>
  <c r="L36" i="19"/>
  <c r="K36" i="19"/>
  <c r="J36" i="19"/>
  <c r="I36" i="19"/>
  <c r="G36" i="19"/>
  <c r="F36" i="19"/>
  <c r="E36" i="19"/>
  <c r="C46" i="19"/>
  <c r="E46" i="19"/>
  <c r="D36" i="19"/>
  <c r="C36" i="19"/>
  <c r="C43" i="19"/>
  <c r="N35" i="19"/>
  <c r="H35" i="19"/>
  <c r="N34" i="19"/>
  <c r="H34" i="19"/>
  <c r="N33" i="19"/>
  <c r="H33" i="19"/>
  <c r="N32" i="19"/>
  <c r="H32" i="19"/>
  <c r="N31" i="19"/>
  <c r="H31" i="19"/>
  <c r="N30" i="19"/>
  <c r="H30" i="19"/>
  <c r="N29" i="19"/>
  <c r="H29" i="19"/>
  <c r="N28" i="19"/>
  <c r="H28" i="19"/>
  <c r="N27" i="19"/>
  <c r="H27" i="19"/>
  <c r="N26" i="19"/>
  <c r="H26" i="19"/>
  <c r="N25" i="19"/>
  <c r="H25" i="19"/>
  <c r="N24" i="19"/>
  <c r="H24" i="19"/>
  <c r="N23" i="19"/>
  <c r="H23" i="19"/>
  <c r="N22" i="19"/>
  <c r="H22" i="19"/>
  <c r="N21" i="19"/>
  <c r="H21" i="19"/>
  <c r="N20" i="19"/>
  <c r="H20" i="19"/>
  <c r="N19" i="19"/>
  <c r="H19" i="19"/>
  <c r="N18" i="19"/>
  <c r="H18" i="19"/>
  <c r="N17" i="19"/>
  <c r="H17" i="19"/>
  <c r="N16" i="19"/>
  <c r="H16" i="19"/>
  <c r="N15" i="19"/>
  <c r="H15" i="19"/>
  <c r="N14" i="19"/>
  <c r="H14" i="19"/>
  <c r="N13" i="19"/>
  <c r="H13" i="19"/>
  <c r="N12" i="19"/>
  <c r="H12" i="19"/>
  <c r="N11" i="19"/>
  <c r="H11" i="19"/>
  <c r="N10" i="19"/>
  <c r="H10" i="19"/>
  <c r="N9" i="19"/>
  <c r="H9" i="19"/>
  <c r="N8" i="19"/>
  <c r="H8" i="19"/>
  <c r="N7" i="19"/>
  <c r="H7" i="19"/>
  <c r="N6" i="19"/>
  <c r="H6" i="19"/>
  <c r="N5" i="19"/>
  <c r="H5" i="19"/>
  <c r="L49" i="18"/>
  <c r="K49" i="18"/>
  <c r="J49" i="18"/>
  <c r="I49" i="18"/>
  <c r="H49" i="18"/>
  <c r="C48" i="18"/>
  <c r="E48" i="18"/>
  <c r="G39" i="18"/>
  <c r="M36" i="18"/>
  <c r="C47" i="18"/>
  <c r="E47" i="18"/>
  <c r="L36" i="18"/>
  <c r="K36" i="18"/>
  <c r="J36" i="18"/>
  <c r="I36" i="18"/>
  <c r="G36" i="18"/>
  <c r="F36" i="18"/>
  <c r="E36" i="18"/>
  <c r="C46" i="18"/>
  <c r="E46" i="18"/>
  <c r="D36" i="18"/>
  <c r="C44" i="18"/>
  <c r="E44" i="18"/>
  <c r="C36" i="18"/>
  <c r="N35" i="18"/>
  <c r="H35" i="18"/>
  <c r="N34" i="18"/>
  <c r="H34" i="18"/>
  <c r="N33" i="18"/>
  <c r="H33" i="18"/>
  <c r="N32" i="18"/>
  <c r="H32" i="18"/>
  <c r="N31" i="18"/>
  <c r="H31" i="18"/>
  <c r="N30" i="18"/>
  <c r="H30" i="18"/>
  <c r="N29" i="18"/>
  <c r="H29" i="18"/>
  <c r="N28" i="18"/>
  <c r="H28" i="18"/>
  <c r="N27" i="18"/>
  <c r="H27" i="18"/>
  <c r="N26" i="18"/>
  <c r="H26" i="18"/>
  <c r="N25" i="18"/>
  <c r="H25" i="18"/>
  <c r="N24" i="18"/>
  <c r="H24" i="18"/>
  <c r="N23" i="18"/>
  <c r="H23" i="18"/>
  <c r="N22" i="18"/>
  <c r="H22" i="18"/>
  <c r="N21" i="18"/>
  <c r="H21" i="18"/>
  <c r="N20" i="18"/>
  <c r="H20" i="18"/>
  <c r="N19" i="18"/>
  <c r="H19" i="18"/>
  <c r="N18" i="18"/>
  <c r="H18" i="18"/>
  <c r="N17" i="18"/>
  <c r="H17" i="18"/>
  <c r="N16" i="18"/>
  <c r="H16" i="18"/>
  <c r="N15" i="18"/>
  <c r="H15" i="18"/>
  <c r="N14" i="18"/>
  <c r="H14" i="18"/>
  <c r="N13" i="18"/>
  <c r="H13" i="18"/>
  <c r="N12" i="18"/>
  <c r="H12" i="18"/>
  <c r="N11" i="18"/>
  <c r="H11" i="18"/>
  <c r="N10" i="18"/>
  <c r="H10" i="18"/>
  <c r="N9" i="18"/>
  <c r="H9" i="18"/>
  <c r="N8" i="18"/>
  <c r="H8" i="18"/>
  <c r="N7" i="18"/>
  <c r="H7" i="18"/>
  <c r="N6" i="18"/>
  <c r="H6" i="18"/>
  <c r="N5" i="18"/>
  <c r="H5" i="18"/>
  <c r="L49" i="17"/>
  <c r="K49" i="17"/>
  <c r="J49" i="17"/>
  <c r="I49" i="17"/>
  <c r="H49" i="17"/>
  <c r="C48" i="17"/>
  <c r="E48" i="17"/>
  <c r="G39" i="17"/>
  <c r="M36" i="17"/>
  <c r="L36" i="17"/>
  <c r="K36" i="17"/>
  <c r="J36" i="17"/>
  <c r="I36" i="17"/>
  <c r="G36" i="17"/>
  <c r="F36" i="17"/>
  <c r="E36" i="17"/>
  <c r="D36" i="17"/>
  <c r="C44" i="17"/>
  <c r="E44" i="17"/>
  <c r="C36" i="17"/>
  <c r="N35" i="17"/>
  <c r="H35" i="17"/>
  <c r="N34" i="17"/>
  <c r="H34" i="17"/>
  <c r="N33" i="17"/>
  <c r="H33" i="17"/>
  <c r="N32" i="17"/>
  <c r="H32" i="17"/>
  <c r="N31" i="17"/>
  <c r="H31" i="17"/>
  <c r="N30" i="17"/>
  <c r="H30" i="17"/>
  <c r="N29" i="17"/>
  <c r="H29" i="17"/>
  <c r="N28" i="17"/>
  <c r="H28" i="17"/>
  <c r="N27" i="17"/>
  <c r="H27" i="17"/>
  <c r="N26" i="17"/>
  <c r="H26" i="17"/>
  <c r="N25" i="17"/>
  <c r="H25" i="17"/>
  <c r="N24" i="17"/>
  <c r="H24" i="17"/>
  <c r="N23" i="17"/>
  <c r="H23" i="17"/>
  <c r="N22" i="17"/>
  <c r="H22" i="17"/>
  <c r="N21" i="17"/>
  <c r="H21" i="17"/>
  <c r="N20" i="17"/>
  <c r="H20" i="17"/>
  <c r="N19" i="17"/>
  <c r="H19" i="17"/>
  <c r="N18" i="17"/>
  <c r="H18" i="17"/>
  <c r="N17" i="17"/>
  <c r="H17" i="17"/>
  <c r="N16" i="17"/>
  <c r="H16" i="17"/>
  <c r="N15" i="17"/>
  <c r="H15" i="17"/>
  <c r="N14" i="17"/>
  <c r="H14" i="17"/>
  <c r="N13" i="17"/>
  <c r="H13" i="17"/>
  <c r="N12" i="17"/>
  <c r="H12" i="17"/>
  <c r="N11" i="17"/>
  <c r="H11" i="17"/>
  <c r="N10" i="17"/>
  <c r="H10" i="17"/>
  <c r="N9" i="17"/>
  <c r="H9" i="17"/>
  <c r="N8" i="17"/>
  <c r="H8" i="17"/>
  <c r="N7" i="17"/>
  <c r="H7" i="17"/>
  <c r="N6" i="17"/>
  <c r="H6" i="17"/>
  <c r="N5" i="17"/>
  <c r="H5" i="17"/>
  <c r="L49" i="16"/>
  <c r="K49" i="16"/>
  <c r="J49" i="16"/>
  <c r="I49" i="16"/>
  <c r="H49" i="16"/>
  <c r="C48" i="16"/>
  <c r="E48" i="16"/>
  <c r="G39" i="16"/>
  <c r="M36" i="16"/>
  <c r="L36" i="16"/>
  <c r="K36" i="16"/>
  <c r="N36" i="16"/>
  <c r="C40" i="16"/>
  <c r="J36" i="16"/>
  <c r="I36" i="16"/>
  <c r="G36" i="16"/>
  <c r="F36" i="16"/>
  <c r="E36" i="16"/>
  <c r="D36" i="16"/>
  <c r="C44" i="16"/>
  <c r="C36" i="16"/>
  <c r="C43" i="16"/>
  <c r="E43" i="16"/>
  <c r="N35" i="16"/>
  <c r="H35" i="16"/>
  <c r="N34" i="16"/>
  <c r="H34" i="16"/>
  <c r="N33" i="16"/>
  <c r="H33" i="16"/>
  <c r="N32" i="16"/>
  <c r="H32" i="16"/>
  <c r="N31" i="16"/>
  <c r="H31" i="16"/>
  <c r="N30" i="16"/>
  <c r="H30" i="16"/>
  <c r="N29" i="16"/>
  <c r="H29" i="16"/>
  <c r="N28" i="16"/>
  <c r="H28" i="16"/>
  <c r="N27" i="16"/>
  <c r="H27" i="16"/>
  <c r="N26" i="16"/>
  <c r="H26" i="16"/>
  <c r="N25" i="16"/>
  <c r="H25" i="16"/>
  <c r="N24" i="16"/>
  <c r="H24" i="16"/>
  <c r="N23" i="16"/>
  <c r="H23" i="16"/>
  <c r="N22" i="16"/>
  <c r="H22" i="16"/>
  <c r="N21" i="16"/>
  <c r="H21" i="16"/>
  <c r="N20" i="16"/>
  <c r="H20" i="16"/>
  <c r="N19" i="16"/>
  <c r="H19" i="16"/>
  <c r="N18" i="16"/>
  <c r="H18" i="16"/>
  <c r="N17" i="16"/>
  <c r="H17" i="16"/>
  <c r="N16" i="16"/>
  <c r="H16" i="16"/>
  <c r="N15" i="16"/>
  <c r="H15" i="16"/>
  <c r="N14" i="16"/>
  <c r="H14" i="16"/>
  <c r="N13" i="16"/>
  <c r="H13" i="16"/>
  <c r="N12" i="16"/>
  <c r="H12" i="16"/>
  <c r="N11" i="16"/>
  <c r="H11" i="16"/>
  <c r="N10" i="16"/>
  <c r="H10" i="16"/>
  <c r="N9" i="16"/>
  <c r="H9" i="16"/>
  <c r="N8" i="16"/>
  <c r="H8" i="16"/>
  <c r="N7" i="16"/>
  <c r="H7" i="16"/>
  <c r="N6" i="16"/>
  <c r="H6" i="16"/>
  <c r="N5" i="16"/>
  <c r="H5" i="16"/>
  <c r="L49" i="15"/>
  <c r="K49" i="15"/>
  <c r="J49" i="15"/>
  <c r="I49" i="15"/>
  <c r="H49" i="15"/>
  <c r="C48" i="15"/>
  <c r="E48" i="15"/>
  <c r="G39" i="15"/>
  <c r="M36" i="15"/>
  <c r="L36" i="15"/>
  <c r="K36" i="15"/>
  <c r="N36" i="15"/>
  <c r="C40" i="15"/>
  <c r="J36" i="15"/>
  <c r="G36" i="15"/>
  <c r="F36" i="15"/>
  <c r="C45" i="15"/>
  <c r="E45" i="15"/>
  <c r="E36" i="15"/>
  <c r="D36" i="15"/>
  <c r="C44" i="15"/>
  <c r="N35" i="15"/>
  <c r="H35" i="15"/>
  <c r="N34" i="15"/>
  <c r="H34" i="15"/>
  <c r="N33" i="15"/>
  <c r="H33" i="15"/>
  <c r="N32" i="15"/>
  <c r="H32" i="15"/>
  <c r="N31" i="15"/>
  <c r="H31" i="15"/>
  <c r="N30" i="15"/>
  <c r="H30" i="15"/>
  <c r="N29" i="15"/>
  <c r="H29" i="15"/>
  <c r="N28" i="15"/>
  <c r="H28" i="15"/>
  <c r="N27" i="15"/>
  <c r="H27" i="15"/>
  <c r="N26" i="15"/>
  <c r="H26" i="15"/>
  <c r="N25" i="15"/>
  <c r="H25" i="15"/>
  <c r="N24" i="15"/>
  <c r="H24" i="15"/>
  <c r="N23" i="15"/>
  <c r="H23" i="15"/>
  <c r="N22" i="15"/>
  <c r="H22" i="15"/>
  <c r="N21" i="15"/>
  <c r="H21" i="15"/>
  <c r="N20" i="15"/>
  <c r="H20" i="15"/>
  <c r="N19" i="15"/>
  <c r="H19" i="15"/>
  <c r="N18" i="15"/>
  <c r="H18" i="15"/>
  <c r="N17" i="15"/>
  <c r="H17" i="15"/>
  <c r="N16" i="15"/>
  <c r="H16" i="15"/>
  <c r="N15" i="15"/>
  <c r="H15" i="15"/>
  <c r="N14" i="15"/>
  <c r="H14" i="15"/>
  <c r="N13" i="15"/>
  <c r="H13" i="15"/>
  <c r="N12" i="15"/>
  <c r="H12" i="15"/>
  <c r="N11" i="15"/>
  <c r="H11" i="15"/>
  <c r="N10" i="15"/>
  <c r="H10" i="15"/>
  <c r="N9" i="15"/>
  <c r="H9" i="15"/>
  <c r="N8" i="15"/>
  <c r="H8" i="15"/>
  <c r="N7" i="15"/>
  <c r="H7" i="15"/>
  <c r="N6" i="15"/>
  <c r="H6" i="15"/>
  <c r="N5" i="15"/>
  <c r="H5" i="15"/>
  <c r="L49" i="14"/>
  <c r="K49" i="14"/>
  <c r="J49" i="14"/>
  <c r="I49" i="14"/>
  <c r="H49" i="14"/>
  <c r="C48" i="14"/>
  <c r="E48" i="14"/>
  <c r="G39" i="14"/>
  <c r="M36" i="14"/>
  <c r="C47" i="14"/>
  <c r="E47" i="14"/>
  <c r="L36" i="14"/>
  <c r="K36" i="14"/>
  <c r="J36" i="14"/>
  <c r="I36" i="14"/>
  <c r="G36" i="14"/>
  <c r="F36" i="14"/>
  <c r="E36" i="14"/>
  <c r="C36" i="14"/>
  <c r="N35" i="14"/>
  <c r="H35" i="14"/>
  <c r="N34" i="14"/>
  <c r="H34" i="14"/>
  <c r="N33" i="14"/>
  <c r="H33" i="14"/>
  <c r="N32" i="14"/>
  <c r="H32" i="14"/>
  <c r="N31" i="14"/>
  <c r="H31" i="14"/>
  <c r="N30" i="14"/>
  <c r="H30" i="14"/>
  <c r="N29" i="14"/>
  <c r="H29" i="14"/>
  <c r="N28" i="14"/>
  <c r="H28" i="14"/>
  <c r="N27" i="14"/>
  <c r="H27" i="14"/>
  <c r="N26" i="14"/>
  <c r="H26" i="14"/>
  <c r="N25" i="14"/>
  <c r="H25" i="14"/>
  <c r="N24" i="14"/>
  <c r="H24" i="14"/>
  <c r="N23" i="14"/>
  <c r="H23" i="14"/>
  <c r="N22" i="14"/>
  <c r="H22" i="14"/>
  <c r="N21" i="14"/>
  <c r="H21" i="14"/>
  <c r="N20" i="14"/>
  <c r="H20" i="14"/>
  <c r="N19" i="14"/>
  <c r="H19" i="14"/>
  <c r="N18" i="14"/>
  <c r="H18" i="14"/>
  <c r="N17" i="14"/>
  <c r="H17" i="14"/>
  <c r="N16" i="14"/>
  <c r="H16" i="14"/>
  <c r="N15" i="14"/>
  <c r="H15" i="14"/>
  <c r="N14" i="14"/>
  <c r="H14" i="14"/>
  <c r="N13" i="14"/>
  <c r="H13" i="14"/>
  <c r="N12" i="14"/>
  <c r="H12" i="14"/>
  <c r="N11" i="14"/>
  <c r="H11" i="14"/>
  <c r="N10" i="14"/>
  <c r="H10" i="14"/>
  <c r="N9" i="14"/>
  <c r="H9" i="14"/>
  <c r="N8" i="14"/>
  <c r="H8" i="14"/>
  <c r="N7" i="14"/>
  <c r="H7" i="14"/>
  <c r="N6" i="14"/>
  <c r="H6" i="14"/>
  <c r="N5" i="14"/>
  <c r="H5" i="14"/>
  <c r="L49" i="10"/>
  <c r="K49" i="10"/>
  <c r="J49" i="10"/>
  <c r="I49" i="10"/>
  <c r="H49" i="10"/>
  <c r="C48" i="10"/>
  <c r="E48" i="10"/>
  <c r="G39" i="10"/>
  <c r="M36" i="10"/>
  <c r="L36" i="10"/>
  <c r="K36" i="10"/>
  <c r="J36" i="10"/>
  <c r="I36" i="10"/>
  <c r="G36" i="10"/>
  <c r="F36" i="10"/>
  <c r="E36" i="10"/>
  <c r="D36" i="10"/>
  <c r="C36" i="10"/>
  <c r="N35" i="10"/>
  <c r="H35" i="10"/>
  <c r="N34" i="10"/>
  <c r="H34" i="10"/>
  <c r="N33" i="10"/>
  <c r="H33" i="10"/>
  <c r="N32" i="10"/>
  <c r="H32" i="10"/>
  <c r="N31" i="10"/>
  <c r="H31" i="10"/>
  <c r="N30" i="10"/>
  <c r="H30" i="10"/>
  <c r="N29" i="10"/>
  <c r="H29" i="10"/>
  <c r="N28" i="10"/>
  <c r="H28" i="10"/>
  <c r="N27" i="10"/>
  <c r="H27" i="10"/>
  <c r="N26" i="10"/>
  <c r="H26" i="10"/>
  <c r="N25" i="10"/>
  <c r="H25" i="10"/>
  <c r="N24" i="10"/>
  <c r="H24" i="10"/>
  <c r="N23" i="10"/>
  <c r="H23" i="10"/>
  <c r="N22" i="10"/>
  <c r="H22" i="10"/>
  <c r="N21" i="10"/>
  <c r="H21" i="10"/>
  <c r="N20" i="10"/>
  <c r="H20" i="10"/>
  <c r="N19" i="10"/>
  <c r="H19" i="10"/>
  <c r="N18" i="10"/>
  <c r="H18" i="10"/>
  <c r="N17" i="10"/>
  <c r="H17" i="10"/>
  <c r="N16" i="10"/>
  <c r="H16" i="10"/>
  <c r="N15" i="10"/>
  <c r="H15" i="10"/>
  <c r="N14" i="10"/>
  <c r="H14" i="10"/>
  <c r="N13" i="10"/>
  <c r="H13" i="10"/>
  <c r="N12" i="10"/>
  <c r="H12" i="10"/>
  <c r="N11" i="10"/>
  <c r="H11" i="10"/>
  <c r="N10" i="10"/>
  <c r="H10" i="10"/>
  <c r="N9" i="10"/>
  <c r="H9" i="10"/>
  <c r="N8" i="10"/>
  <c r="H8" i="10"/>
  <c r="N7" i="10"/>
  <c r="H7" i="10"/>
  <c r="N6" i="10"/>
  <c r="H6" i="10"/>
  <c r="N5" i="10"/>
  <c r="H5" i="10"/>
  <c r="L49" i="9"/>
  <c r="K49" i="9"/>
  <c r="J49" i="9"/>
  <c r="I49" i="9"/>
  <c r="H49" i="9"/>
  <c r="C48" i="9"/>
  <c r="E48" i="9"/>
  <c r="G39" i="9"/>
  <c r="M36" i="9"/>
  <c r="L36" i="9"/>
  <c r="K36" i="9"/>
  <c r="J36" i="9"/>
  <c r="I36" i="9"/>
  <c r="G36" i="9"/>
  <c r="F36" i="9"/>
  <c r="C45" i="9"/>
  <c r="E45" i="9"/>
  <c r="E36" i="9"/>
  <c r="D36" i="9"/>
  <c r="C44" i="9"/>
  <c r="E44" i="9"/>
  <c r="C36" i="9"/>
  <c r="N35" i="9"/>
  <c r="H35" i="9"/>
  <c r="N34" i="9"/>
  <c r="H34" i="9"/>
  <c r="N33" i="9"/>
  <c r="H33" i="9"/>
  <c r="N32" i="9"/>
  <c r="H32" i="9"/>
  <c r="N31" i="9"/>
  <c r="H31" i="9"/>
  <c r="N30" i="9"/>
  <c r="H30" i="9"/>
  <c r="N29" i="9"/>
  <c r="H29" i="9"/>
  <c r="N28" i="9"/>
  <c r="H28" i="9"/>
  <c r="N27" i="9"/>
  <c r="H27" i="9"/>
  <c r="N26" i="9"/>
  <c r="H26" i="9"/>
  <c r="N25" i="9"/>
  <c r="H25" i="9"/>
  <c r="N24" i="9"/>
  <c r="H24" i="9"/>
  <c r="N23" i="9"/>
  <c r="H23" i="9"/>
  <c r="N22" i="9"/>
  <c r="H22" i="9"/>
  <c r="N21" i="9"/>
  <c r="H21" i="9"/>
  <c r="N20" i="9"/>
  <c r="H20" i="9"/>
  <c r="N19" i="9"/>
  <c r="H19" i="9"/>
  <c r="N18" i="9"/>
  <c r="H18" i="9"/>
  <c r="N17" i="9"/>
  <c r="H17" i="9"/>
  <c r="N16" i="9"/>
  <c r="H16" i="9"/>
  <c r="N15" i="9"/>
  <c r="H15" i="9"/>
  <c r="N14" i="9"/>
  <c r="H14" i="9"/>
  <c r="N13" i="9"/>
  <c r="H13" i="9"/>
  <c r="N12" i="9"/>
  <c r="H12" i="9"/>
  <c r="N11" i="9"/>
  <c r="H11" i="9"/>
  <c r="N10" i="9"/>
  <c r="H10" i="9"/>
  <c r="N9" i="9"/>
  <c r="H9" i="9"/>
  <c r="N8" i="9"/>
  <c r="H8" i="9"/>
  <c r="N7" i="9"/>
  <c r="H7" i="9"/>
  <c r="N6" i="9"/>
  <c r="H6" i="9"/>
  <c r="N5" i="9"/>
  <c r="H5" i="9"/>
  <c r="C46" i="9"/>
  <c r="E46" i="9"/>
  <c r="C46" i="10"/>
  <c r="E46" i="10"/>
  <c r="C46" i="15"/>
  <c r="E46" i="15"/>
  <c r="C47" i="19"/>
  <c r="E47" i="19"/>
  <c r="C46" i="20"/>
  <c r="E46" i="20"/>
  <c r="C46" i="22"/>
  <c r="E46" i="22"/>
  <c r="C47" i="10"/>
  <c r="E47" i="10"/>
  <c r="N36" i="17"/>
  <c r="C40" i="17"/>
  <c r="C47" i="23"/>
  <c r="E47" i="23"/>
  <c r="N36" i="9"/>
  <c r="C40" i="9"/>
  <c r="C46" i="16"/>
  <c r="E46" i="16"/>
  <c r="C47" i="20"/>
  <c r="E47" i="20"/>
  <c r="N36" i="22"/>
  <c r="C40" i="22" s="1"/>
  <c r="C47" i="21"/>
  <c r="E47" i="21"/>
  <c r="C46" i="21"/>
  <c r="E46" i="21"/>
  <c r="C45" i="16"/>
  <c r="E45" i="16"/>
  <c r="C45" i="17"/>
  <c r="E45" i="17"/>
  <c r="C45" i="18"/>
  <c r="E45" i="18"/>
  <c r="C45" i="19"/>
  <c r="E45" i="19"/>
  <c r="C45" i="22"/>
  <c r="E45" i="22"/>
  <c r="C43" i="9"/>
  <c r="C46" i="14"/>
  <c r="E46" i="14"/>
  <c r="E44" i="15"/>
  <c r="C47" i="16"/>
  <c r="E47" i="16"/>
  <c r="C43" i="18"/>
  <c r="E43" i="18"/>
  <c r="C43" i="20"/>
  <c r="E43" i="20"/>
  <c r="N36" i="21"/>
  <c r="C40" i="21"/>
  <c r="C47" i="9"/>
  <c r="E47" i="9"/>
  <c r="H36" i="9"/>
  <c r="C39" i="9"/>
  <c r="E39" i="9"/>
  <c r="H36" i="23"/>
  <c r="C39" i="23"/>
  <c r="E39" i="23"/>
  <c r="C44" i="19"/>
  <c r="E44" i="19"/>
  <c r="E43" i="19"/>
  <c r="E43" i="21"/>
  <c r="C44" i="10"/>
  <c r="E44" i="10"/>
  <c r="C45" i="10"/>
  <c r="E45" i="10"/>
  <c r="N36" i="10"/>
  <c r="C40" i="10"/>
  <c r="C47" i="15"/>
  <c r="E47" i="15"/>
  <c r="C43" i="17"/>
  <c r="E43" i="17"/>
  <c r="C46" i="17"/>
  <c r="C47" i="17"/>
  <c r="E47" i="17"/>
  <c r="H36" i="18"/>
  <c r="C39" i="18"/>
  <c r="N36" i="18"/>
  <c r="C40" i="18"/>
  <c r="H36" i="19"/>
  <c r="C39" i="19"/>
  <c r="N36" i="19"/>
  <c r="C40" i="19"/>
  <c r="H36" i="20"/>
  <c r="C39" i="20"/>
  <c r="N36" i="20"/>
  <c r="C40" i="20"/>
  <c r="H36" i="21"/>
  <c r="C39" i="21"/>
  <c r="C43" i="23"/>
  <c r="C43" i="10"/>
  <c r="E43" i="10"/>
  <c r="C45" i="14"/>
  <c r="E45" i="14"/>
  <c r="H36" i="17"/>
  <c r="C39" i="17"/>
  <c r="H36" i="16"/>
  <c r="C39" i="16"/>
  <c r="E39" i="16"/>
  <c r="E44" i="16"/>
  <c r="H36" i="15"/>
  <c r="C39" i="15"/>
  <c r="E39" i="15"/>
  <c r="C55" i="15"/>
  <c r="H36" i="14"/>
  <c r="C39" i="14"/>
  <c r="C44" i="14"/>
  <c r="E44" i="14"/>
  <c r="N36" i="14"/>
  <c r="C40" i="14"/>
  <c r="C43" i="14"/>
  <c r="E43" i="14"/>
  <c r="H36" i="10"/>
  <c r="C39" i="10"/>
  <c r="C55" i="16"/>
  <c r="C52" i="16"/>
  <c r="C55" i="23"/>
  <c r="C52" i="23"/>
  <c r="E49" i="20"/>
  <c r="E39" i="17"/>
  <c r="C54" i="17"/>
  <c r="C52" i="9"/>
  <c r="C57" i="9"/>
  <c r="C55" i="9"/>
  <c r="C54" i="9"/>
  <c r="C49" i="9"/>
  <c r="C52" i="15"/>
  <c r="E43" i="9"/>
  <c r="E49" i="9"/>
  <c r="C49" i="21"/>
  <c r="E39" i="21"/>
  <c r="C49" i="20"/>
  <c r="E49" i="19"/>
  <c r="E49" i="18"/>
  <c r="C49" i="18"/>
  <c r="E49" i="16"/>
  <c r="C49" i="16"/>
  <c r="E49" i="21"/>
  <c r="E39" i="14"/>
  <c r="C55" i="14"/>
  <c r="E39" i="10"/>
  <c r="C55" i="10"/>
  <c r="E49" i="10"/>
  <c r="C49" i="10"/>
  <c r="C54" i="23"/>
  <c r="E39" i="20"/>
  <c r="C49" i="19"/>
  <c r="E39" i="19"/>
  <c r="E39" i="18"/>
  <c r="C49" i="17"/>
  <c r="E46" i="17"/>
  <c r="E49" i="17"/>
  <c r="E43" i="23"/>
  <c r="E49" i="23"/>
  <c r="C49" i="23"/>
  <c r="C54" i="16"/>
  <c r="C54" i="15"/>
  <c r="E43" i="15"/>
  <c r="E49" i="15"/>
  <c r="C49" i="15"/>
  <c r="C49" i="14"/>
  <c r="E49" i="14"/>
  <c r="C55" i="17"/>
  <c r="C52" i="17"/>
  <c r="C55" i="20"/>
  <c r="C52" i="20"/>
  <c r="C55" i="18"/>
  <c r="C52" i="18"/>
  <c r="C55" i="19"/>
  <c r="C52" i="19"/>
  <c r="C55" i="21"/>
  <c r="C52" i="21"/>
  <c r="C54" i="14"/>
  <c r="C52" i="14"/>
  <c r="C52" i="10"/>
  <c r="C54" i="10"/>
  <c r="C60" i="15"/>
  <c r="C60" i="9"/>
  <c r="C54" i="21"/>
  <c r="C57" i="23"/>
  <c r="C60" i="23"/>
  <c r="C54" i="20"/>
  <c r="C54" i="19"/>
  <c r="C54" i="18"/>
  <c r="C60" i="17"/>
  <c r="C60" i="16"/>
  <c r="C57" i="16"/>
  <c r="C57" i="15"/>
  <c r="C60" i="18"/>
  <c r="C57" i="17"/>
  <c r="C60" i="20"/>
  <c r="C60" i="14"/>
  <c r="C60" i="21"/>
  <c r="C60" i="19"/>
  <c r="C57" i="21"/>
  <c r="C57" i="14"/>
  <c r="C60" i="10"/>
  <c r="C57" i="10"/>
  <c r="C57" i="20"/>
  <c r="C57" i="19"/>
  <c r="C57" i="18"/>
  <c r="H36" i="22" l="1"/>
  <c r="C39" i="22" s="1"/>
  <c r="E39" i="22" s="1"/>
  <c r="C49" i="22"/>
  <c r="E43" i="22"/>
  <c r="E49" i="22" s="1"/>
  <c r="C55" i="22" l="1"/>
  <c r="C52" i="22"/>
  <c r="C54" i="22"/>
  <c r="C60" i="22" l="1"/>
  <c r="C57" i="22"/>
</calcChain>
</file>

<file path=xl/sharedStrings.xml><?xml version="1.0" encoding="utf-8"?>
<sst xmlns="http://schemas.openxmlformats.org/spreadsheetml/2006/main" count="665" uniqueCount="41">
  <si>
    <t>DIAS</t>
  </si>
  <si>
    <t>INTERNET</t>
  </si>
  <si>
    <t xml:space="preserve">COPIAS </t>
  </si>
  <si>
    <t xml:space="preserve">SIM-CAR </t>
  </si>
  <si>
    <t xml:space="preserve">SUBTOTAL </t>
  </si>
  <si>
    <t xml:space="preserve">TOTALES </t>
  </si>
  <si>
    <t xml:space="preserve">COMPU-WEB REGISTRO DIARIO </t>
  </si>
  <si>
    <t>TOTAL SALIDAS</t>
  </si>
  <si>
    <t>T. SALIDAS</t>
  </si>
  <si>
    <t>T. ENTRADAS</t>
  </si>
  <si>
    <t>T. INTERNET</t>
  </si>
  <si>
    <t>T. COPIAS</t>
  </si>
  <si>
    <t xml:space="preserve">SIM-CARD </t>
  </si>
  <si>
    <t>T. SIM-CARD</t>
  </si>
  <si>
    <t>T. RECARGAS</t>
  </si>
  <si>
    <t>RECARGAS</t>
  </si>
  <si>
    <t>Sueldo Lennys</t>
  </si>
  <si>
    <t>Sueldo Lorena</t>
  </si>
  <si>
    <t>UTILIDAD</t>
  </si>
  <si>
    <t>SERVICIOS</t>
  </si>
  <si>
    <t>SOSTENIMIENTO</t>
  </si>
  <si>
    <t>TOTAL:</t>
  </si>
  <si>
    <t>IMPUESTOS</t>
  </si>
  <si>
    <t>T. SERVICOS</t>
  </si>
  <si>
    <t>INTERNET2</t>
  </si>
  <si>
    <t>COPIAS 2</t>
  </si>
  <si>
    <t>RECARGAS2</t>
  </si>
  <si>
    <t>SERVICIOS2</t>
  </si>
  <si>
    <t>Ingr. Neto</t>
  </si>
  <si>
    <t>FALTANTES</t>
  </si>
  <si>
    <t xml:space="preserve">  </t>
  </si>
  <si>
    <t>PRESTAMOS</t>
  </si>
  <si>
    <t>OTROS</t>
  </si>
  <si>
    <t>FALTANTE</t>
  </si>
  <si>
    <t xml:space="preserve">OTROS </t>
  </si>
  <si>
    <t>TOTAL LOCAL</t>
  </si>
  <si>
    <t xml:space="preserve"> </t>
  </si>
  <si>
    <t>UTILIDAD g</t>
  </si>
  <si>
    <t xml:space="preserve">                                                                                     </t>
  </si>
  <si>
    <t xml:space="preserve">                       </t>
  </si>
  <si>
    <t xml:space="preserve">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</si>
</sst>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b/>
      <i/>
      <sz val="12"/>
      <color theme="1"/>
      <name val="Tahoma"/>
      <family val="2"/>
    </font>
    <font>
      <b/>
      <sz val="10"/>
      <color theme="4" tint="-0.499984740745262"/>
      <name val="Tahoma"/>
      <family val="2"/>
    </font>
    <font>
      <b/>
      <sz val="10"/>
      <color theme="9" tint="-0.499984740745262"/>
      <name val="Tahoma"/>
      <family val="2"/>
    </font>
    <font>
      <b/>
      <sz val="10"/>
      <color theme="3" tint="-0.249977111117893"/>
      <name val="Tahoma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499984740745262"/>
      <name val="Tahoma"/>
      <family val="2"/>
    </font>
    <font>
      <b/>
      <sz val="10"/>
      <name val="Tahoma"/>
      <family val="2"/>
    </font>
    <font>
      <b/>
      <sz val="10"/>
      <color theme="8" tint="-0.499984740745262"/>
      <name val="Tahoma"/>
      <family val="2"/>
    </font>
    <font>
      <b/>
      <i/>
      <sz val="10"/>
      <color rgb="FFFF0000"/>
      <name val="Tahoma"/>
      <family val="2"/>
    </font>
    <font>
      <b/>
      <sz val="10"/>
      <color theme="8" tint="-0.249977111117893"/>
      <name val="Tahoma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2" fillId="0" borderId="1" xfId="0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2" fillId="0" borderId="0" xfId="0" applyFont="1"/>
    <xf numFmtId="164" fontId="11" fillId="0" borderId="0" xfId="0" applyNumberFormat="1" applyFont="1"/>
    <xf numFmtId="164" fontId="1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164" fontId="3" fillId="0" borderId="0" xfId="0" applyNumberFormat="1" applyFont="1"/>
    <xf numFmtId="164" fontId="0" fillId="0" borderId="0" xfId="0" applyNumberFormat="1"/>
    <xf numFmtId="0" fontId="0" fillId="0" borderId="1" xfId="0" applyBorder="1"/>
    <xf numFmtId="164" fontId="14" fillId="0" borderId="4" xfId="0" applyNumberFormat="1" applyFont="1" applyBorder="1" applyAlignment="1">
      <alignment vertical="center"/>
    </xf>
    <xf numFmtId="164" fontId="13" fillId="0" borderId="4" xfId="0" applyNumberFormat="1" applyFont="1" applyBorder="1"/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1" fontId="9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0" borderId="4" xfId="0" applyNumberFormat="1" applyFont="1" applyBorder="1" applyAlignment="1">
      <alignment vertical="center"/>
    </xf>
    <xf numFmtId="0" fontId="3" fillId="0" borderId="1" xfId="0" applyFont="1" applyBorder="1"/>
    <xf numFmtId="164" fontId="2" fillId="0" borderId="0" xfId="0" applyNumberFormat="1" applyFont="1"/>
    <xf numFmtId="164" fontId="16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3" fillId="0" borderId="1" xfId="0" applyNumberFormat="1" applyFont="1" applyBorder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1" fontId="18" fillId="0" borderId="0" xfId="0" applyNumberFormat="1" applyFont="1" applyAlignment="1">
      <alignment horizontal="center"/>
    </xf>
    <xf numFmtId="0" fontId="8" fillId="0" borderId="5" xfId="0" applyFont="1" applyBorder="1" applyAlignment="1">
      <alignment vertical="center"/>
    </xf>
    <xf numFmtId="164" fontId="10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3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3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1638102345" displayName="Tabla1638102345" ref="B3:N36" totalsRowShown="0" dataDxfId="335" tableBorderDxfId="334" dataCellStyle="Normal">
  <autoFilter ref="B3:N36" xr:uid="{00000000-0009-0000-0100-000004000000}"/>
  <tableColumns count="13">
    <tableColumn id="1" xr3:uid="{00000000-0010-0000-0000-000001000000}" name="DIAS" dataDxfId="333" totalsRowDxfId="332" dataCellStyle="Normal"/>
    <tableColumn id="2" xr3:uid="{00000000-0010-0000-0000-000002000000}" name="INTERNET" dataDxfId="331" totalsRowDxfId="330" dataCellStyle="Normal"/>
    <tableColumn id="3" xr3:uid="{00000000-0010-0000-0000-000003000000}" name="COPIAS " dataDxfId="329" totalsRowDxfId="328" dataCellStyle="Normal"/>
    <tableColumn id="16" xr3:uid="{00000000-0010-0000-0000-000010000000}" name="RECARGAS" dataDxfId="327" totalsRowDxfId="326" dataCellStyle="Normal"/>
    <tableColumn id="5" xr3:uid="{00000000-0010-0000-0000-000005000000}" name="SIM-CARD " dataDxfId="325" totalsRowDxfId="324" dataCellStyle="Normal"/>
    <tableColumn id="18" xr3:uid="{00000000-0010-0000-0000-000012000000}" name="SERVICIOS" dataDxfId="323" totalsRowDxfId="322"/>
    <tableColumn id="7" xr3:uid="{00000000-0010-0000-0000-000007000000}" name="SUBTOTAL " dataDxfId="321" totalsRowDxfId="320" dataCellStyle="Normal"/>
    <tableColumn id="8" xr3:uid="{00000000-0010-0000-0000-000008000000}" name="INTERNET2" dataDxfId="319" totalsRowDxfId="318" dataCellStyle="Normal"/>
    <tableColumn id="9" xr3:uid="{00000000-0010-0000-0000-000009000000}" name="COPIAS 2" dataDxfId="317" totalsRowDxfId="316" dataCellStyle="Normal"/>
    <tableColumn id="17" xr3:uid="{00000000-0010-0000-0000-000011000000}" name="RECARGAS2" dataDxfId="315" totalsRowDxfId="314"/>
    <tableColumn id="14" xr3:uid="{00000000-0010-0000-0000-00000E000000}" name="SIM-CAR " dataDxfId="313" totalsRowDxfId="312" dataCellStyle="Normal"/>
    <tableColumn id="19" xr3:uid="{00000000-0010-0000-0000-000013000000}" name="SERVICIOS2" dataDxfId="311" totalsRowDxfId="310"/>
    <tableColumn id="10" xr3:uid="{00000000-0010-0000-0000-00000A000000}" name="TOTAL SALIDAS" dataDxfId="309" totalsRowDxfId="308" dataCellStyle="Normal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16381023453467891011" displayName="Tabla16381023453467891011" ref="B3:N36" totalsRowShown="0" dataDxfId="83" tableBorderDxfId="82" dataCellStyle="Normal">
  <autoFilter ref="B3:N36" xr:uid="{00000000-0009-0000-0100-00000A000000}"/>
  <tableColumns count="13">
    <tableColumn id="1" xr3:uid="{00000000-0010-0000-0900-000001000000}" name="DIAS" dataDxfId="81" totalsRowDxfId="80" dataCellStyle="Normal"/>
    <tableColumn id="2" xr3:uid="{00000000-0010-0000-0900-000002000000}" name="INTERNET" dataDxfId="79" totalsRowDxfId="78" dataCellStyle="Normal"/>
    <tableColumn id="3" xr3:uid="{00000000-0010-0000-0900-000003000000}" name="COPIAS " dataDxfId="77" totalsRowDxfId="76" dataCellStyle="Normal"/>
    <tableColumn id="16" xr3:uid="{00000000-0010-0000-0900-000010000000}" name="RECARGAS" dataDxfId="75" totalsRowDxfId="74" dataCellStyle="Normal"/>
    <tableColumn id="5" xr3:uid="{00000000-0010-0000-0900-000005000000}" name="SIM-CARD " dataDxfId="73" totalsRowDxfId="72" dataCellStyle="Normal"/>
    <tableColumn id="18" xr3:uid="{00000000-0010-0000-0900-000012000000}" name="SERVICIOS" dataDxfId="71" totalsRowDxfId="70"/>
    <tableColumn id="7" xr3:uid="{00000000-0010-0000-0900-000007000000}" name="SUBTOTAL " dataDxfId="69" totalsRowDxfId="68" dataCellStyle="Normal"/>
    <tableColumn id="8" xr3:uid="{00000000-0010-0000-0900-000008000000}" name="INTERNET2" dataDxfId="67" totalsRowDxfId="66" dataCellStyle="Normal"/>
    <tableColumn id="9" xr3:uid="{00000000-0010-0000-0900-000009000000}" name="COPIAS 2" dataDxfId="65" totalsRowDxfId="64" dataCellStyle="Normal"/>
    <tableColumn id="17" xr3:uid="{00000000-0010-0000-0900-000011000000}" name="RECARGAS2" dataDxfId="63" totalsRowDxfId="62"/>
    <tableColumn id="14" xr3:uid="{00000000-0010-0000-0900-00000E000000}" name="SIM-CAR " dataDxfId="61" totalsRowDxfId="60" dataCellStyle="Normal"/>
    <tableColumn id="19" xr3:uid="{00000000-0010-0000-0900-000013000000}" name="SERVICIOS2" dataDxfId="59" totalsRowDxfId="58"/>
    <tableColumn id="10" xr3:uid="{00000000-0010-0000-0900-00000A000000}" name="TOTAL SALIDAS" dataDxfId="57" totalsRowDxfId="56" dataCellStyle="Normal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1638102345346789101112" displayName="Tabla1638102345346789101112" ref="B3:N36" totalsRowShown="0" dataDxfId="55" tableBorderDxfId="54" dataCellStyle="Normal">
  <autoFilter ref="B3:N36" xr:uid="{00000000-0009-0000-0100-00000B000000}"/>
  <tableColumns count="13">
    <tableColumn id="1" xr3:uid="{00000000-0010-0000-0A00-000001000000}" name="DIAS" dataDxfId="53" totalsRowDxfId="52" dataCellStyle="Normal"/>
    <tableColumn id="2" xr3:uid="{00000000-0010-0000-0A00-000002000000}" name="INTERNET" dataDxfId="51" totalsRowDxfId="50" dataCellStyle="Normal"/>
    <tableColumn id="3" xr3:uid="{00000000-0010-0000-0A00-000003000000}" name="COPIAS " dataDxfId="49" totalsRowDxfId="48" dataCellStyle="Normal"/>
    <tableColumn id="16" xr3:uid="{00000000-0010-0000-0A00-000010000000}" name="RECARGAS" dataDxfId="47" totalsRowDxfId="46" dataCellStyle="Normal"/>
    <tableColumn id="5" xr3:uid="{00000000-0010-0000-0A00-000005000000}" name="SIM-CARD " dataDxfId="45" totalsRowDxfId="44" dataCellStyle="Normal"/>
    <tableColumn id="18" xr3:uid="{00000000-0010-0000-0A00-000012000000}" name="SERVICIOS" dataDxfId="43" totalsRowDxfId="42"/>
    <tableColumn id="7" xr3:uid="{00000000-0010-0000-0A00-000007000000}" name="SUBTOTAL " dataDxfId="41" totalsRowDxfId="40" dataCellStyle="Normal"/>
    <tableColumn id="8" xr3:uid="{00000000-0010-0000-0A00-000008000000}" name="INTERNET2" dataDxfId="39" totalsRowDxfId="38" dataCellStyle="Normal"/>
    <tableColumn id="9" xr3:uid="{00000000-0010-0000-0A00-000009000000}" name="COPIAS 2" dataDxfId="37" totalsRowDxfId="36" dataCellStyle="Normal"/>
    <tableColumn id="17" xr3:uid="{00000000-0010-0000-0A00-000011000000}" name="RECARGAS2" dataDxfId="35" totalsRowDxfId="34"/>
    <tableColumn id="14" xr3:uid="{00000000-0010-0000-0A00-00000E000000}" name="SIM-CAR " dataDxfId="33" totalsRowDxfId="32" dataCellStyle="Normal"/>
    <tableColumn id="19" xr3:uid="{00000000-0010-0000-0A00-000013000000}" name="SERVICIOS2" dataDxfId="31" totalsRowDxfId="30"/>
    <tableColumn id="10" xr3:uid="{00000000-0010-0000-0A00-00000A000000}" name="TOTAL SALIDAS" dataDxfId="29" totalsRowDxfId="28" dataCellStyle="Normal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a163810234534678910111213" displayName="Tabla163810234534678910111213" ref="B3:N36" totalsRowShown="0" dataDxfId="27" tableBorderDxfId="26" dataCellStyle="Normal">
  <autoFilter ref="B3:N36" xr:uid="{00000000-0009-0000-0100-00000C000000}"/>
  <tableColumns count="13">
    <tableColumn id="1" xr3:uid="{00000000-0010-0000-0B00-000001000000}" name="DIAS" dataDxfId="25" totalsRowDxfId="24" dataCellStyle="Normal"/>
    <tableColumn id="2" xr3:uid="{00000000-0010-0000-0B00-000002000000}" name="INTERNET" dataDxfId="23" totalsRowDxfId="22" dataCellStyle="Normal"/>
    <tableColumn id="3" xr3:uid="{00000000-0010-0000-0B00-000003000000}" name="COPIAS " dataDxfId="21" totalsRowDxfId="20" dataCellStyle="Normal"/>
    <tableColumn id="16" xr3:uid="{00000000-0010-0000-0B00-000010000000}" name="RECARGAS" dataDxfId="19" totalsRowDxfId="18" dataCellStyle="Normal"/>
    <tableColumn id="5" xr3:uid="{00000000-0010-0000-0B00-000005000000}" name="SIM-CARD " dataDxfId="17" totalsRowDxfId="16" dataCellStyle="Normal"/>
    <tableColumn id="18" xr3:uid="{00000000-0010-0000-0B00-000012000000}" name="SERVICIOS" dataDxfId="15" totalsRowDxfId="14"/>
    <tableColumn id="7" xr3:uid="{00000000-0010-0000-0B00-000007000000}" name="SUBTOTAL " dataDxfId="13" totalsRowDxfId="12" dataCellStyle="Normal"/>
    <tableColumn id="8" xr3:uid="{00000000-0010-0000-0B00-000008000000}" name="INTERNET2" dataDxfId="11" totalsRowDxfId="10" dataCellStyle="Normal"/>
    <tableColumn id="9" xr3:uid="{00000000-0010-0000-0B00-000009000000}" name="COPIAS 2" dataDxfId="9" totalsRowDxfId="8" dataCellStyle="Normal"/>
    <tableColumn id="17" xr3:uid="{00000000-0010-0000-0B00-000011000000}" name="RECARGAS2" dataDxfId="7" totalsRowDxfId="6"/>
    <tableColumn id="14" xr3:uid="{00000000-0010-0000-0B00-00000E000000}" name="SIM-CAR " dataDxfId="5" totalsRowDxfId="4" dataCellStyle="Normal"/>
    <tableColumn id="19" xr3:uid="{00000000-0010-0000-0B00-000013000000}" name="SERVICIOS2" dataDxfId="3" totalsRowDxfId="2"/>
    <tableColumn id="10" xr3:uid="{00000000-0010-0000-0B00-00000A000000}" name="TOTAL SALIDAS" dataDxfId="1" totalsRowDxfId="0" dataCellStyle="Normal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6381023452" displayName="Tabla16381023452" ref="B3:N36" totalsRowShown="0" dataDxfId="307" tableBorderDxfId="306" dataCellStyle="Normal">
  <autoFilter ref="B3:N36" xr:uid="{00000000-0009-0000-0100-000001000000}"/>
  <tableColumns count="13">
    <tableColumn id="1" xr3:uid="{00000000-0010-0000-0100-000001000000}" name="DIAS" dataDxfId="305" totalsRowDxfId="304" dataCellStyle="Normal"/>
    <tableColumn id="2" xr3:uid="{00000000-0010-0000-0100-000002000000}" name="INTERNET" dataDxfId="303" totalsRowDxfId="302" dataCellStyle="Normal"/>
    <tableColumn id="3" xr3:uid="{00000000-0010-0000-0100-000003000000}" name="COPIAS " dataDxfId="301" totalsRowDxfId="300" dataCellStyle="Normal"/>
    <tableColumn id="16" xr3:uid="{00000000-0010-0000-0100-000010000000}" name="RECARGAS" dataDxfId="299" totalsRowDxfId="298" dataCellStyle="Normal"/>
    <tableColumn id="5" xr3:uid="{00000000-0010-0000-0100-000005000000}" name="SIM-CARD " dataDxfId="297" totalsRowDxfId="296" dataCellStyle="Normal"/>
    <tableColumn id="18" xr3:uid="{00000000-0010-0000-0100-000012000000}" name="SERVICIOS" dataDxfId="295" totalsRowDxfId="294"/>
    <tableColumn id="7" xr3:uid="{00000000-0010-0000-0100-000007000000}" name="SUBTOTAL " dataDxfId="293" totalsRowDxfId="292" dataCellStyle="Normal"/>
    <tableColumn id="8" xr3:uid="{00000000-0010-0000-0100-000008000000}" name="INTERNET2" dataDxfId="291" totalsRowDxfId="290" dataCellStyle="Normal"/>
    <tableColumn id="9" xr3:uid="{00000000-0010-0000-0100-000009000000}" name="COPIAS 2" dataDxfId="289" totalsRowDxfId="288" dataCellStyle="Normal"/>
    <tableColumn id="17" xr3:uid="{00000000-0010-0000-0100-000011000000}" name="RECARGAS2" dataDxfId="287" totalsRowDxfId="286"/>
    <tableColumn id="14" xr3:uid="{00000000-0010-0000-0100-00000E000000}" name="SIM-CAR " dataDxfId="285" totalsRowDxfId="284" dataCellStyle="Normal"/>
    <tableColumn id="19" xr3:uid="{00000000-0010-0000-0100-000013000000}" name="SERVICIOS2" dataDxfId="283" totalsRowDxfId="282"/>
    <tableColumn id="10" xr3:uid="{00000000-0010-0000-0100-00000A000000}" name="TOTAL SALIDAS" dataDxfId="281" totalsRowDxfId="280" dataCellStyle="Normal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16381023453" displayName="Tabla16381023453" ref="B3:N36" totalsRowShown="0" dataDxfId="279" tableBorderDxfId="278" dataCellStyle="Normal">
  <autoFilter ref="B3:N36" xr:uid="{00000000-0009-0000-0100-000002000000}"/>
  <tableColumns count="13">
    <tableColumn id="1" xr3:uid="{00000000-0010-0000-0200-000001000000}" name="DIAS" dataDxfId="277" totalsRowDxfId="276" dataCellStyle="Normal"/>
    <tableColumn id="2" xr3:uid="{00000000-0010-0000-0200-000002000000}" name="INTERNET" dataDxfId="275" totalsRowDxfId="274" dataCellStyle="Normal"/>
    <tableColumn id="3" xr3:uid="{00000000-0010-0000-0200-000003000000}" name="COPIAS " dataDxfId="273" totalsRowDxfId="272" dataCellStyle="Normal"/>
    <tableColumn id="16" xr3:uid="{00000000-0010-0000-0200-000010000000}" name="RECARGAS" dataDxfId="271" totalsRowDxfId="270" dataCellStyle="Normal"/>
    <tableColumn id="5" xr3:uid="{00000000-0010-0000-0200-000005000000}" name="SIM-CARD " dataDxfId="269" totalsRowDxfId="268" dataCellStyle="Normal"/>
    <tableColumn id="18" xr3:uid="{00000000-0010-0000-0200-000012000000}" name="SERVICIOS" dataDxfId="267" totalsRowDxfId="266"/>
    <tableColumn id="7" xr3:uid="{00000000-0010-0000-0200-000007000000}" name="SUBTOTAL " dataDxfId="265" totalsRowDxfId="264" dataCellStyle="Normal"/>
    <tableColumn id="8" xr3:uid="{00000000-0010-0000-0200-000008000000}" name="INTERNET2" dataDxfId="263" totalsRowDxfId="262" dataCellStyle="Normal"/>
    <tableColumn id="9" xr3:uid="{00000000-0010-0000-0200-000009000000}" name="COPIAS 2" dataDxfId="261" totalsRowDxfId="260" dataCellStyle="Normal"/>
    <tableColumn id="17" xr3:uid="{00000000-0010-0000-0200-000011000000}" name="RECARGAS2" dataDxfId="259" totalsRowDxfId="258"/>
    <tableColumn id="14" xr3:uid="{00000000-0010-0000-0200-00000E000000}" name="SIM-CAR " dataDxfId="257" totalsRowDxfId="256" dataCellStyle="Normal"/>
    <tableColumn id="19" xr3:uid="{00000000-0010-0000-0200-000013000000}" name="SERVICIOS2" dataDxfId="255" totalsRowDxfId="254"/>
    <tableColumn id="10" xr3:uid="{00000000-0010-0000-0200-00000A000000}" name="TOTAL SALIDAS" dataDxfId="253" totalsRowDxfId="252" dataCellStyle="Normal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163810234534" displayName="Tabla163810234534" ref="B3:N36" totalsRowShown="0" dataDxfId="251" tableBorderDxfId="250" dataCellStyle="Normal">
  <autoFilter ref="B3:N36" xr:uid="{00000000-0009-0000-0100-000003000000}"/>
  <tableColumns count="13">
    <tableColumn id="1" xr3:uid="{00000000-0010-0000-0300-000001000000}" name="DIAS" dataDxfId="249" totalsRowDxfId="248" dataCellStyle="Normal"/>
    <tableColumn id="2" xr3:uid="{00000000-0010-0000-0300-000002000000}" name="INTERNET" dataDxfId="247" totalsRowDxfId="246" dataCellStyle="Normal"/>
    <tableColumn id="3" xr3:uid="{00000000-0010-0000-0300-000003000000}" name="COPIAS " dataDxfId="245" totalsRowDxfId="244" dataCellStyle="Normal"/>
    <tableColumn id="16" xr3:uid="{00000000-0010-0000-0300-000010000000}" name="RECARGAS" dataDxfId="243" totalsRowDxfId="242" dataCellStyle="Normal"/>
    <tableColumn id="5" xr3:uid="{00000000-0010-0000-0300-000005000000}" name="SIM-CARD " dataDxfId="241" totalsRowDxfId="240" dataCellStyle="Normal"/>
    <tableColumn id="18" xr3:uid="{00000000-0010-0000-0300-000012000000}" name="SERVICIOS" dataDxfId="239" totalsRowDxfId="238"/>
    <tableColumn id="7" xr3:uid="{00000000-0010-0000-0300-000007000000}" name="SUBTOTAL " dataDxfId="237" totalsRowDxfId="236" dataCellStyle="Normal"/>
    <tableColumn id="8" xr3:uid="{00000000-0010-0000-0300-000008000000}" name="INTERNET2" dataDxfId="235" totalsRowDxfId="234" dataCellStyle="Normal"/>
    <tableColumn id="9" xr3:uid="{00000000-0010-0000-0300-000009000000}" name="COPIAS 2" dataDxfId="233" totalsRowDxfId="232" dataCellStyle="Normal"/>
    <tableColumn id="17" xr3:uid="{00000000-0010-0000-0300-000011000000}" name="RECARGAS2" dataDxfId="231" totalsRowDxfId="230"/>
    <tableColumn id="14" xr3:uid="{00000000-0010-0000-0300-00000E000000}" name="SIM-CAR " dataDxfId="229" totalsRowDxfId="228" dataCellStyle="Normal"/>
    <tableColumn id="19" xr3:uid="{00000000-0010-0000-0300-000013000000}" name="SERVICIOS2" dataDxfId="227" totalsRowDxfId="226"/>
    <tableColumn id="10" xr3:uid="{00000000-0010-0000-0300-00000A000000}" name="TOTAL SALIDAS" dataDxfId="225" totalsRowDxfId="224" dataCellStyle="Normal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638102345346" displayName="Tabla1638102345346" ref="B3:N36" totalsRowShown="0" dataDxfId="223" tableBorderDxfId="222" dataCellStyle="Normal">
  <autoFilter ref="B3:N36" xr:uid="{00000000-0009-0000-0100-000005000000}"/>
  <tableColumns count="13">
    <tableColumn id="1" xr3:uid="{00000000-0010-0000-0400-000001000000}" name="DIAS" dataDxfId="221" totalsRowDxfId="220" dataCellStyle="Normal"/>
    <tableColumn id="2" xr3:uid="{00000000-0010-0000-0400-000002000000}" name="INTERNET" dataDxfId="219" totalsRowDxfId="218" dataCellStyle="Normal"/>
    <tableColumn id="3" xr3:uid="{00000000-0010-0000-0400-000003000000}" name="COPIAS " dataDxfId="217" totalsRowDxfId="216" dataCellStyle="Normal"/>
    <tableColumn id="16" xr3:uid="{00000000-0010-0000-0400-000010000000}" name="RECARGAS" dataDxfId="215" totalsRowDxfId="214" dataCellStyle="Normal"/>
    <tableColumn id="5" xr3:uid="{00000000-0010-0000-0400-000005000000}" name="SIM-CARD " dataDxfId="213" totalsRowDxfId="212" dataCellStyle="Normal"/>
    <tableColumn id="18" xr3:uid="{00000000-0010-0000-0400-000012000000}" name="SERVICIOS" dataDxfId="211" totalsRowDxfId="210"/>
    <tableColumn id="7" xr3:uid="{00000000-0010-0000-0400-000007000000}" name="SUBTOTAL " dataDxfId="209" totalsRowDxfId="208" dataCellStyle="Normal"/>
    <tableColumn id="8" xr3:uid="{00000000-0010-0000-0400-000008000000}" name="INTERNET2" dataDxfId="207" totalsRowDxfId="206" dataCellStyle="Normal"/>
    <tableColumn id="9" xr3:uid="{00000000-0010-0000-0400-000009000000}" name="COPIAS 2" dataDxfId="205" totalsRowDxfId="204" dataCellStyle="Normal"/>
    <tableColumn id="17" xr3:uid="{00000000-0010-0000-0400-000011000000}" name="RECARGAS2" dataDxfId="203" totalsRowDxfId="202"/>
    <tableColumn id="14" xr3:uid="{00000000-0010-0000-0400-00000E000000}" name="SIM-CAR " dataDxfId="201" totalsRowDxfId="200" dataCellStyle="Normal"/>
    <tableColumn id="19" xr3:uid="{00000000-0010-0000-0400-000013000000}" name="SERVICIOS2" dataDxfId="199" totalsRowDxfId="198"/>
    <tableColumn id="10" xr3:uid="{00000000-0010-0000-0400-00000A000000}" name="TOTAL SALIDAS" dataDxfId="197" totalsRowDxfId="196" dataCellStyle="Normal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6381023453467" displayName="Tabla16381023453467" ref="B3:N36" totalsRowShown="0" dataDxfId="195" tableBorderDxfId="194" dataCellStyle="Normal">
  <autoFilter ref="B3:N36" xr:uid="{00000000-0009-0000-0100-000006000000}"/>
  <tableColumns count="13">
    <tableColumn id="1" xr3:uid="{00000000-0010-0000-0500-000001000000}" name="DIAS" dataDxfId="193" totalsRowDxfId="192" dataCellStyle="Normal"/>
    <tableColumn id="2" xr3:uid="{00000000-0010-0000-0500-000002000000}" name="INTERNET" dataDxfId="191" totalsRowDxfId="190" dataCellStyle="Normal"/>
    <tableColumn id="3" xr3:uid="{00000000-0010-0000-0500-000003000000}" name="COPIAS " dataDxfId="189" totalsRowDxfId="188" dataCellStyle="Normal"/>
    <tableColumn id="16" xr3:uid="{00000000-0010-0000-0500-000010000000}" name="RECARGAS" dataDxfId="187" totalsRowDxfId="186" dataCellStyle="Normal"/>
    <tableColumn id="5" xr3:uid="{00000000-0010-0000-0500-000005000000}" name="SIM-CARD " dataDxfId="185" totalsRowDxfId="184" dataCellStyle="Normal"/>
    <tableColumn id="18" xr3:uid="{00000000-0010-0000-0500-000012000000}" name="SERVICIOS" dataDxfId="183" totalsRowDxfId="182"/>
    <tableColumn id="7" xr3:uid="{00000000-0010-0000-0500-000007000000}" name="SUBTOTAL " dataDxfId="181" totalsRowDxfId="180" dataCellStyle="Normal"/>
    <tableColumn id="8" xr3:uid="{00000000-0010-0000-0500-000008000000}" name="INTERNET2" dataDxfId="179" totalsRowDxfId="178" dataCellStyle="Normal"/>
    <tableColumn id="9" xr3:uid="{00000000-0010-0000-0500-000009000000}" name="COPIAS 2" dataDxfId="177" totalsRowDxfId="176" dataCellStyle="Normal"/>
    <tableColumn id="17" xr3:uid="{00000000-0010-0000-0500-000011000000}" name="RECARGAS2" dataDxfId="175" totalsRowDxfId="174"/>
    <tableColumn id="14" xr3:uid="{00000000-0010-0000-0500-00000E000000}" name="SIM-CAR " dataDxfId="173" totalsRowDxfId="172" dataCellStyle="Normal"/>
    <tableColumn id="19" xr3:uid="{00000000-0010-0000-0500-000013000000}" name="SERVICIOS2" dataDxfId="171" totalsRowDxfId="170"/>
    <tableColumn id="10" xr3:uid="{00000000-0010-0000-0500-00000A000000}" name="TOTAL SALIDAS" dataDxfId="169" totalsRowDxfId="168" dataCellStyle="Normal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163810234534678" displayName="Tabla163810234534678" ref="B3:N36" totalsRowShown="0" dataDxfId="167" tableBorderDxfId="166" dataCellStyle="Normal">
  <autoFilter ref="B3:N36" xr:uid="{00000000-0009-0000-0100-000007000000}"/>
  <tableColumns count="13">
    <tableColumn id="1" xr3:uid="{00000000-0010-0000-0600-000001000000}" name="DIAS" dataDxfId="165" totalsRowDxfId="164" dataCellStyle="Normal"/>
    <tableColumn id="2" xr3:uid="{00000000-0010-0000-0600-000002000000}" name="INTERNET" dataDxfId="163" totalsRowDxfId="162" dataCellStyle="Normal"/>
    <tableColumn id="3" xr3:uid="{00000000-0010-0000-0600-000003000000}" name="COPIAS " dataDxfId="161" totalsRowDxfId="160" dataCellStyle="Normal"/>
    <tableColumn id="16" xr3:uid="{00000000-0010-0000-0600-000010000000}" name="RECARGAS" dataDxfId="159" totalsRowDxfId="158" dataCellStyle="Normal"/>
    <tableColumn id="5" xr3:uid="{00000000-0010-0000-0600-000005000000}" name="SIM-CARD " dataDxfId="157" totalsRowDxfId="156" dataCellStyle="Normal"/>
    <tableColumn id="18" xr3:uid="{00000000-0010-0000-0600-000012000000}" name="SERVICIOS" dataDxfId="155" totalsRowDxfId="154"/>
    <tableColumn id="7" xr3:uid="{00000000-0010-0000-0600-000007000000}" name="SUBTOTAL " dataDxfId="153" totalsRowDxfId="152" dataCellStyle="Normal"/>
    <tableColumn id="8" xr3:uid="{00000000-0010-0000-0600-000008000000}" name="INTERNET2" dataDxfId="151" totalsRowDxfId="150" dataCellStyle="Normal"/>
    <tableColumn id="9" xr3:uid="{00000000-0010-0000-0600-000009000000}" name="COPIAS 2" dataDxfId="149" totalsRowDxfId="148" dataCellStyle="Normal"/>
    <tableColumn id="17" xr3:uid="{00000000-0010-0000-0600-000011000000}" name="RECARGAS2" dataDxfId="147" totalsRowDxfId="146"/>
    <tableColumn id="14" xr3:uid="{00000000-0010-0000-0600-00000E000000}" name="SIM-CAR " dataDxfId="145" totalsRowDxfId="144" dataCellStyle="Normal"/>
    <tableColumn id="19" xr3:uid="{00000000-0010-0000-0600-000013000000}" name="SERVICIOS2" dataDxfId="143" totalsRowDxfId="142"/>
    <tableColumn id="10" xr3:uid="{00000000-0010-0000-0600-00000A000000}" name="TOTAL SALIDAS" dataDxfId="141" totalsRowDxfId="140" dataCellStyle="Normal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1638102345346789" displayName="Tabla1638102345346789" ref="B3:N36" totalsRowShown="0" dataDxfId="139" tableBorderDxfId="138" dataCellStyle="Normal">
  <autoFilter ref="B3:N36" xr:uid="{00000000-0009-0000-0100-000008000000}"/>
  <tableColumns count="13">
    <tableColumn id="1" xr3:uid="{00000000-0010-0000-0700-000001000000}" name="DIAS" dataDxfId="137" totalsRowDxfId="136" dataCellStyle="Normal"/>
    <tableColumn id="2" xr3:uid="{00000000-0010-0000-0700-000002000000}" name="INTERNET" dataDxfId="135" totalsRowDxfId="134" dataCellStyle="Normal"/>
    <tableColumn id="3" xr3:uid="{00000000-0010-0000-0700-000003000000}" name="COPIAS " dataDxfId="133" totalsRowDxfId="132" dataCellStyle="Normal"/>
    <tableColumn id="16" xr3:uid="{00000000-0010-0000-0700-000010000000}" name="RECARGAS" dataDxfId="131" totalsRowDxfId="130" dataCellStyle="Normal"/>
    <tableColumn id="5" xr3:uid="{00000000-0010-0000-0700-000005000000}" name="SIM-CARD " dataDxfId="129" totalsRowDxfId="128" dataCellStyle="Normal"/>
    <tableColumn id="18" xr3:uid="{00000000-0010-0000-0700-000012000000}" name="SERVICIOS" dataDxfId="127" totalsRowDxfId="126"/>
    <tableColumn id="7" xr3:uid="{00000000-0010-0000-0700-000007000000}" name="SUBTOTAL " dataDxfId="125" totalsRowDxfId="124" dataCellStyle="Normal"/>
    <tableColumn id="8" xr3:uid="{00000000-0010-0000-0700-000008000000}" name="INTERNET2" dataDxfId="123" totalsRowDxfId="122" dataCellStyle="Normal"/>
    <tableColumn id="9" xr3:uid="{00000000-0010-0000-0700-000009000000}" name="COPIAS 2" dataDxfId="121" totalsRowDxfId="120" dataCellStyle="Normal"/>
    <tableColumn id="17" xr3:uid="{00000000-0010-0000-0700-000011000000}" name="RECARGAS2" dataDxfId="119" totalsRowDxfId="118"/>
    <tableColumn id="14" xr3:uid="{00000000-0010-0000-0700-00000E000000}" name="SIM-CAR " dataDxfId="117" totalsRowDxfId="116" dataCellStyle="Normal"/>
    <tableColumn id="19" xr3:uid="{00000000-0010-0000-0700-000013000000}" name="SERVICIOS2" dataDxfId="115" totalsRowDxfId="114"/>
    <tableColumn id="10" xr3:uid="{00000000-0010-0000-0700-00000A000000}" name="TOTAL SALIDAS" dataDxfId="113" totalsRowDxfId="112" dataCellStyle="Normal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163810234534678910" displayName="Tabla163810234534678910" ref="B3:N36" totalsRowShown="0" dataDxfId="111" tableBorderDxfId="110" dataCellStyle="Normal">
  <autoFilter ref="B3:N36" xr:uid="{00000000-0009-0000-0100-000009000000}"/>
  <tableColumns count="13">
    <tableColumn id="1" xr3:uid="{00000000-0010-0000-0800-000001000000}" name="DIAS" dataDxfId="109" totalsRowDxfId="108" dataCellStyle="Normal"/>
    <tableColumn id="2" xr3:uid="{00000000-0010-0000-0800-000002000000}" name="INTERNET" dataDxfId="107" totalsRowDxfId="106" dataCellStyle="Normal"/>
    <tableColumn id="3" xr3:uid="{00000000-0010-0000-0800-000003000000}" name="COPIAS " dataDxfId="105" totalsRowDxfId="104" dataCellStyle="Normal"/>
    <tableColumn id="16" xr3:uid="{00000000-0010-0000-0800-000010000000}" name="RECARGAS" dataDxfId="103" totalsRowDxfId="102" dataCellStyle="Normal"/>
    <tableColumn id="5" xr3:uid="{00000000-0010-0000-0800-000005000000}" name="SIM-CARD " dataDxfId="101" totalsRowDxfId="100" dataCellStyle="Normal"/>
    <tableColumn id="18" xr3:uid="{00000000-0010-0000-0800-000012000000}" name="SERVICIOS" dataDxfId="99" totalsRowDxfId="98"/>
    <tableColumn id="7" xr3:uid="{00000000-0010-0000-0800-000007000000}" name="SUBTOTAL " dataDxfId="97" totalsRowDxfId="96" dataCellStyle="Normal"/>
    <tableColumn id="8" xr3:uid="{00000000-0010-0000-0800-000008000000}" name="INTERNET2" dataDxfId="95" totalsRowDxfId="94" dataCellStyle="Normal"/>
    <tableColumn id="9" xr3:uid="{00000000-0010-0000-0800-000009000000}" name="COPIAS 2" dataDxfId="93" totalsRowDxfId="92" dataCellStyle="Normal"/>
    <tableColumn id="17" xr3:uid="{00000000-0010-0000-0800-000011000000}" name="RECARGAS2" dataDxfId="91" totalsRowDxfId="90"/>
    <tableColumn id="14" xr3:uid="{00000000-0010-0000-0800-00000E000000}" name="SIM-CAR " dataDxfId="89" totalsRowDxfId="88" dataCellStyle="Normal"/>
    <tableColumn id="19" xr3:uid="{00000000-0010-0000-0800-000013000000}" name="SERVICIOS2" dataDxfId="87" totalsRowDxfId="86"/>
    <tableColumn id="10" xr3:uid="{00000000-0010-0000-0800-00000A000000}" name="TOTAL SALIDAS" dataDxfId="85" totalsRowDxfId="84" dataCellStyle="Norm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2"/>
  <sheetViews>
    <sheetView topLeftCell="A42" zoomScale="95" zoomScaleNormal="95" workbookViewId="0">
      <selection activeCell="C56" sqref="C56"/>
    </sheetView>
  </sheetViews>
  <sheetFormatPr baseColWidth="10" defaultColWidth="10.7109375" defaultRowHeight="15" x14ac:dyDescent="0.25"/>
  <cols>
    <col min="1" max="1" width="2.7109375" customWidth="1"/>
    <col min="2" max="2" width="18.7109375" customWidth="1"/>
    <col min="3" max="3" width="16.5703125" customWidth="1"/>
    <col min="4" max="4" width="13.5703125" customWidth="1"/>
    <col min="5" max="5" width="19" customWidth="1"/>
    <col min="6" max="6" width="14.7109375" customWidth="1"/>
    <col min="7" max="7" width="12.7109375" customWidth="1"/>
    <col min="8" max="8" width="12.28515625" customWidth="1"/>
    <col min="9" max="9" width="12.140625" customWidth="1"/>
    <col min="10" max="10" width="15" customWidth="1"/>
    <col min="11" max="11" width="12.140625" customWidth="1"/>
    <col min="12" max="12" width="13.28515625" customWidth="1"/>
    <col min="13" max="13" width="12.140625" customWidth="1"/>
    <col min="14" max="14" width="17.85546875" customWidth="1"/>
    <col min="15" max="15" width="2.7109375" customWidth="1"/>
    <col min="16" max="16" width="17.5703125" customWidth="1"/>
    <col min="17" max="17" width="17.85546875" customWidth="1"/>
    <col min="18" max="18" width="16" customWidth="1"/>
    <col min="19" max="20" width="17.140625" customWidth="1"/>
    <col min="21" max="21" width="15.5703125" customWidth="1"/>
    <col min="23" max="23" width="12.140625" customWidth="1"/>
    <col min="24" max="24" width="18.85546875" customWidth="1"/>
  </cols>
  <sheetData>
    <row r="2" spans="2:15" ht="15.75" x14ac:dyDescent="0.25">
      <c r="B2" s="54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5" x14ac:dyDescent="0.25">
      <c r="B3" s="20" t="s">
        <v>0</v>
      </c>
      <c r="C3" s="20" t="s">
        <v>1</v>
      </c>
      <c r="D3" s="20" t="s">
        <v>2</v>
      </c>
      <c r="E3" s="20" t="s">
        <v>15</v>
      </c>
      <c r="F3" s="20" t="s">
        <v>12</v>
      </c>
      <c r="G3" t="s">
        <v>19</v>
      </c>
      <c r="H3" t="s">
        <v>4</v>
      </c>
      <c r="I3" t="s">
        <v>24</v>
      </c>
      <c r="J3" s="23" t="s">
        <v>25</v>
      </c>
      <c r="K3" s="23" t="s">
        <v>26</v>
      </c>
      <c r="L3" s="23" t="s">
        <v>3</v>
      </c>
      <c r="M3" s="23" t="s">
        <v>27</v>
      </c>
      <c r="N3" s="23" t="s">
        <v>7</v>
      </c>
      <c r="O3" s="1"/>
    </row>
    <row r="4" spans="2:15" x14ac:dyDescent="0.25">
      <c r="B4" s="2" t="s">
        <v>0</v>
      </c>
      <c r="C4" s="2" t="s">
        <v>1</v>
      </c>
      <c r="D4" s="2" t="s">
        <v>2</v>
      </c>
      <c r="E4" s="2" t="s">
        <v>15</v>
      </c>
      <c r="F4" s="2" t="s">
        <v>12</v>
      </c>
      <c r="G4" s="2" t="s">
        <v>19</v>
      </c>
      <c r="H4" s="2" t="s">
        <v>4</v>
      </c>
      <c r="I4" s="3" t="s">
        <v>1</v>
      </c>
      <c r="J4" s="3" t="s">
        <v>2</v>
      </c>
      <c r="K4" s="3" t="s">
        <v>15</v>
      </c>
      <c r="L4" s="3" t="s">
        <v>3</v>
      </c>
      <c r="M4" s="3" t="s">
        <v>19</v>
      </c>
      <c r="N4" s="3" t="s">
        <v>7</v>
      </c>
      <c r="O4" s="1"/>
    </row>
    <row r="5" spans="2:15" x14ac:dyDescent="0.25">
      <c r="B5" s="47">
        <v>1</v>
      </c>
      <c r="C5" s="18">
        <v>4000</v>
      </c>
      <c r="D5" s="18">
        <v>12000</v>
      </c>
      <c r="E5" s="18"/>
      <c r="F5" s="18"/>
      <c r="G5" s="18"/>
      <c r="H5" s="4">
        <f>SUM(Tabla1638102345[[#This Row],[INTERNET]:[SERVICIOS]])</f>
        <v>16000</v>
      </c>
      <c r="I5" s="6"/>
      <c r="J5" s="6"/>
      <c r="K5" s="6"/>
      <c r="L5" s="6"/>
      <c r="M5" s="6"/>
      <c r="N5" s="6">
        <f>SUM(Tabla1638102345[[#This Row],[INTERNET2]:[SERVICIOS2]])</f>
        <v>0</v>
      </c>
      <c r="O5" s="1"/>
    </row>
    <row r="6" spans="2:15" x14ac:dyDescent="0.25">
      <c r="B6" s="47">
        <v>2</v>
      </c>
      <c r="C6" s="18">
        <v>4000</v>
      </c>
      <c r="D6" s="18">
        <v>12000</v>
      </c>
      <c r="E6" s="18"/>
      <c r="F6" s="18">
        <v>26000</v>
      </c>
      <c r="G6" s="18"/>
      <c r="H6" s="4">
        <f>SUM(Tabla1638102345[[#This Row],[INTERNET]:[SERVICIOS]])</f>
        <v>42000</v>
      </c>
      <c r="I6" s="6"/>
      <c r="J6" s="6"/>
      <c r="K6" s="6"/>
      <c r="L6" s="6"/>
      <c r="M6" s="6"/>
      <c r="N6" s="6">
        <f>SUM(Tabla1638102345[[#This Row],[INTERNET2]:[SERVICIOS2]])</f>
        <v>0</v>
      </c>
      <c r="O6" s="1"/>
    </row>
    <row r="7" spans="2:15" x14ac:dyDescent="0.25">
      <c r="B7" s="47">
        <v>3</v>
      </c>
      <c r="C7" s="18">
        <v>5000</v>
      </c>
      <c r="D7" s="18">
        <v>12000</v>
      </c>
      <c r="E7" s="18"/>
      <c r="F7" s="18"/>
      <c r="G7" s="18"/>
      <c r="H7" s="4">
        <f>SUM(Tabla1638102345[[#This Row],[INTERNET]:[SERVICIOS]])</f>
        <v>17000</v>
      </c>
      <c r="I7" s="6"/>
      <c r="J7" s="6"/>
      <c r="K7" s="6"/>
      <c r="L7" s="6"/>
      <c r="M7" s="6"/>
      <c r="N7" s="6">
        <f>SUM(Tabla1638102345[[#This Row],[INTERNET2]:[SERVICIOS2]])</f>
        <v>0</v>
      </c>
      <c r="O7" s="1"/>
    </row>
    <row r="8" spans="2:15" x14ac:dyDescent="0.25">
      <c r="B8" s="47">
        <v>4</v>
      </c>
      <c r="C8" s="18">
        <v>4000</v>
      </c>
      <c r="D8" s="18">
        <v>7000</v>
      </c>
      <c r="E8" s="18"/>
      <c r="F8" s="18"/>
      <c r="G8" s="18"/>
      <c r="H8" s="4">
        <f>SUM(Tabla1638102345[[#This Row],[INTERNET]:[SERVICIOS]])</f>
        <v>11000</v>
      </c>
      <c r="I8" s="6"/>
      <c r="J8" s="6"/>
      <c r="K8" s="6"/>
      <c r="L8" s="6"/>
      <c r="M8" s="6"/>
      <c r="N8" s="6">
        <f>SUM(Tabla1638102345[[#This Row],[INTERNET2]:[SERVICIOS2]])</f>
        <v>0</v>
      </c>
      <c r="O8" s="1"/>
    </row>
    <row r="9" spans="2:15" x14ac:dyDescent="0.25">
      <c r="B9" s="47">
        <v>5</v>
      </c>
      <c r="C9" s="18">
        <v>6000</v>
      </c>
      <c r="D9" s="18">
        <v>6000</v>
      </c>
      <c r="E9" s="18"/>
      <c r="F9" s="18"/>
      <c r="G9" s="18"/>
      <c r="H9" s="4">
        <f>SUM(Tabla1638102345[[#This Row],[INTERNET]:[SERVICIOS]])</f>
        <v>12000</v>
      </c>
      <c r="I9" s="6"/>
      <c r="J9" s="6"/>
      <c r="K9" s="6"/>
      <c r="L9" s="6"/>
      <c r="M9" s="6"/>
      <c r="N9" s="6">
        <f>SUM(Tabla1638102345[[#This Row],[INTERNET2]:[SERVICIOS2]])</f>
        <v>0</v>
      </c>
      <c r="O9" s="1"/>
    </row>
    <row r="10" spans="2:15" x14ac:dyDescent="0.25">
      <c r="B10" s="47">
        <v>6</v>
      </c>
      <c r="C10" s="18">
        <v>8000</v>
      </c>
      <c r="D10" s="18">
        <v>6000</v>
      </c>
      <c r="E10" s="18"/>
      <c r="F10" s="18"/>
      <c r="G10" s="18"/>
      <c r="H10" s="4">
        <f>SUM(Tabla1638102345[[#This Row],[INTERNET]:[SERVICIOS]])</f>
        <v>14000</v>
      </c>
      <c r="I10" s="6"/>
      <c r="J10" s="6"/>
      <c r="K10" s="6"/>
      <c r="L10" s="6"/>
      <c r="M10" s="6"/>
      <c r="N10" s="6">
        <f>SUM(Tabla1638102345[[#This Row],[INTERNET2]:[SERVICIOS2]])</f>
        <v>0</v>
      </c>
      <c r="O10" s="1"/>
    </row>
    <row r="11" spans="2:15" x14ac:dyDescent="0.25">
      <c r="B11" s="47">
        <v>7</v>
      </c>
      <c r="C11" s="18">
        <v>6000</v>
      </c>
      <c r="D11" s="18">
        <v>5000</v>
      </c>
      <c r="E11" s="18"/>
      <c r="F11" s="18"/>
      <c r="G11" s="18"/>
      <c r="H11" s="4">
        <f>SUM(Tabla1638102345[[#This Row],[INTERNET]:[SERVICIOS]])</f>
        <v>11000</v>
      </c>
      <c r="I11" s="6"/>
      <c r="J11" s="6"/>
      <c r="K11" s="6"/>
      <c r="L11" s="6"/>
      <c r="M11" s="6"/>
      <c r="N11" s="6">
        <f>SUM(Tabla1638102345[[#This Row],[INTERNET2]:[SERVICIOS2]])</f>
        <v>0</v>
      </c>
      <c r="O11" s="1"/>
    </row>
    <row r="12" spans="2:15" x14ac:dyDescent="0.25">
      <c r="B12" s="47">
        <v>8</v>
      </c>
      <c r="C12" s="18">
        <v>4000</v>
      </c>
      <c r="D12" s="18">
        <v>5000</v>
      </c>
      <c r="E12" s="18"/>
      <c r="F12" s="18"/>
      <c r="G12" s="18"/>
      <c r="H12" s="4">
        <f>SUM(Tabla1638102345[[#This Row],[INTERNET]:[SERVICIOS]])</f>
        <v>9000</v>
      </c>
      <c r="I12" s="6"/>
      <c r="J12" s="6"/>
      <c r="K12" s="6"/>
      <c r="L12" s="6"/>
      <c r="M12" s="6"/>
      <c r="N12" s="6">
        <f>SUM(Tabla1638102345[[#This Row],[INTERNET2]:[SERVICIOS2]])</f>
        <v>0</v>
      </c>
      <c r="O12" s="1"/>
    </row>
    <row r="13" spans="2:15" x14ac:dyDescent="0.25">
      <c r="B13" s="47">
        <v>9</v>
      </c>
      <c r="C13" s="18">
        <v>4000</v>
      </c>
      <c r="D13" s="18">
        <v>5000</v>
      </c>
      <c r="E13" s="4"/>
      <c r="F13" s="4"/>
      <c r="G13" s="4"/>
      <c r="H13" s="4">
        <f>SUM(Tabla1638102345[[#This Row],[INTERNET]:[SERVICIOS]])</f>
        <v>9000</v>
      </c>
      <c r="I13" s="6"/>
      <c r="J13" s="6"/>
      <c r="K13" s="6"/>
      <c r="L13" s="6"/>
      <c r="M13" s="6"/>
      <c r="N13" s="6">
        <f>SUM(Tabla1638102345[[#This Row],[INTERNET2]:[SERVICIOS2]])</f>
        <v>0</v>
      </c>
      <c r="O13" s="1"/>
    </row>
    <row r="14" spans="2:15" x14ac:dyDescent="0.25">
      <c r="B14" s="47">
        <v>10</v>
      </c>
      <c r="C14" s="4">
        <v>6000</v>
      </c>
      <c r="D14" s="4">
        <v>22000</v>
      </c>
      <c r="E14" s="4"/>
      <c r="F14" s="4"/>
      <c r="G14" s="4"/>
      <c r="H14" s="4">
        <f>SUM(Tabla1638102345[[#This Row],[INTERNET]:[SERVICIOS]])</f>
        <v>28000</v>
      </c>
      <c r="I14" s="6"/>
      <c r="J14" s="6"/>
      <c r="K14" s="6"/>
      <c r="L14" s="6"/>
      <c r="M14" s="6"/>
      <c r="N14" s="6">
        <f>SUM(Tabla1638102345[[#This Row],[INTERNET2]:[SERVICIOS2]])</f>
        <v>0</v>
      </c>
      <c r="O14" s="1"/>
    </row>
    <row r="15" spans="2:15" x14ac:dyDescent="0.25">
      <c r="B15" s="47">
        <v>11</v>
      </c>
      <c r="C15" s="4">
        <v>10000</v>
      </c>
      <c r="D15" s="4">
        <v>25000</v>
      </c>
      <c r="E15" s="4"/>
      <c r="F15" s="4"/>
      <c r="G15" s="4"/>
      <c r="H15" s="4">
        <f>SUM(Tabla1638102345[[#This Row],[INTERNET]:[SERVICIOS]])</f>
        <v>35000</v>
      </c>
      <c r="I15" s="6"/>
      <c r="J15" s="6"/>
      <c r="K15" s="6"/>
      <c r="L15" s="6"/>
      <c r="M15" s="6"/>
      <c r="N15" s="6">
        <f>SUM(Tabla1638102345[[#This Row],[INTERNET2]:[SERVICIOS2]])</f>
        <v>0</v>
      </c>
      <c r="O15" s="1"/>
    </row>
    <row r="16" spans="2:15" x14ac:dyDescent="0.25">
      <c r="B16" s="47">
        <v>12</v>
      </c>
      <c r="C16" s="4">
        <v>20000</v>
      </c>
      <c r="D16" s="4">
        <v>21000</v>
      </c>
      <c r="E16" s="4"/>
      <c r="F16" s="4"/>
      <c r="G16" s="4"/>
      <c r="H16" s="4">
        <f>SUM(Tabla1638102345[[#This Row],[INTERNET]:[SERVICIOS]])</f>
        <v>41000</v>
      </c>
      <c r="I16" s="6"/>
      <c r="J16" s="6"/>
      <c r="K16" s="6"/>
      <c r="L16" s="6"/>
      <c r="M16" s="6"/>
      <c r="N16" s="6">
        <f>SUM(Tabla1638102345[[#This Row],[INTERNET2]:[SERVICIOS2]])</f>
        <v>0</v>
      </c>
      <c r="O16" s="1"/>
    </row>
    <row r="17" spans="2:15" x14ac:dyDescent="0.25">
      <c r="B17" s="47">
        <v>13</v>
      </c>
      <c r="C17" s="4">
        <v>7000</v>
      </c>
      <c r="D17" s="4">
        <v>11000</v>
      </c>
      <c r="E17" s="4"/>
      <c r="F17" s="4"/>
      <c r="G17" s="4"/>
      <c r="H17" s="4">
        <f>SUM(Tabla1638102345[[#This Row],[INTERNET]:[SERVICIOS]])</f>
        <v>18000</v>
      </c>
      <c r="I17" s="6"/>
      <c r="J17" s="6"/>
      <c r="K17" s="6"/>
      <c r="L17" s="6"/>
      <c r="M17" s="6"/>
      <c r="N17" s="6">
        <f>SUM(Tabla1638102345[[#This Row],[INTERNET2]:[SERVICIOS2]])</f>
        <v>0</v>
      </c>
      <c r="O17" s="1"/>
    </row>
    <row r="18" spans="2:15" x14ac:dyDescent="0.25">
      <c r="B18" s="47">
        <v>14</v>
      </c>
      <c r="C18" s="4">
        <v>10000</v>
      </c>
      <c r="D18" s="4">
        <v>10000</v>
      </c>
      <c r="E18" s="4"/>
      <c r="F18" s="4"/>
      <c r="G18" s="4"/>
      <c r="H18" s="4">
        <f>SUM(Tabla1638102345[[#This Row],[INTERNET]:[SERVICIOS]])</f>
        <v>20000</v>
      </c>
      <c r="I18" s="6"/>
      <c r="J18" s="6"/>
      <c r="K18" s="6"/>
      <c r="L18" s="6"/>
      <c r="M18" s="6"/>
      <c r="N18" s="6">
        <f>SUM(Tabla1638102345[[#This Row],[INTERNET2]:[SERVICIOS2]])</f>
        <v>0</v>
      </c>
      <c r="O18" s="1"/>
    </row>
    <row r="19" spans="2:15" x14ac:dyDescent="0.25">
      <c r="B19" s="47">
        <v>15</v>
      </c>
      <c r="C19" s="4">
        <v>3000</v>
      </c>
      <c r="D19" s="4">
        <v>20000</v>
      </c>
      <c r="E19" s="4"/>
      <c r="F19" s="4"/>
      <c r="G19" s="4"/>
      <c r="H19" s="4">
        <f>SUM(Tabla1638102345[[#This Row],[INTERNET]:[SERVICIOS]])</f>
        <v>23000</v>
      </c>
      <c r="I19" s="6"/>
      <c r="J19" s="6"/>
      <c r="K19" s="6"/>
      <c r="L19" s="6"/>
      <c r="M19" s="6"/>
      <c r="N19" s="6">
        <f>SUM(Tabla1638102345[[#This Row],[INTERNET2]:[SERVICIOS2]])</f>
        <v>0</v>
      </c>
      <c r="O19" s="1"/>
    </row>
    <row r="20" spans="2:15" x14ac:dyDescent="0.25">
      <c r="B20" s="47">
        <v>16</v>
      </c>
      <c r="C20" s="18">
        <v>4000</v>
      </c>
      <c r="D20" s="18">
        <v>16000</v>
      </c>
      <c r="E20" s="4">
        <v>24000</v>
      </c>
      <c r="F20" s="4"/>
      <c r="G20" s="4"/>
      <c r="H20" s="4">
        <f>SUM(Tabla1638102345[[#This Row],[INTERNET]:[SERVICIOS]])</f>
        <v>44000</v>
      </c>
      <c r="I20" s="6"/>
      <c r="J20" s="6"/>
      <c r="K20" s="6"/>
      <c r="L20" s="6"/>
      <c r="M20" s="6"/>
      <c r="N20" s="6">
        <f>SUM(Tabla1638102345[[#This Row],[INTERNET2]:[SERVICIOS2]])</f>
        <v>0</v>
      </c>
      <c r="O20" s="1"/>
    </row>
    <row r="21" spans="2:15" x14ac:dyDescent="0.25">
      <c r="B21" s="47">
        <v>17</v>
      </c>
      <c r="C21" s="18">
        <v>6000</v>
      </c>
      <c r="D21" s="18">
        <v>6000</v>
      </c>
      <c r="E21" s="4"/>
      <c r="F21" s="4"/>
      <c r="G21" s="4"/>
      <c r="H21" s="4">
        <f>SUM(Tabla1638102345[[#This Row],[INTERNET]:[SERVICIOS]])</f>
        <v>12000</v>
      </c>
      <c r="I21" s="6"/>
      <c r="J21" s="6"/>
      <c r="K21" s="6"/>
      <c r="L21" s="6"/>
      <c r="M21" s="6"/>
      <c r="N21" s="6">
        <f>SUM(Tabla1638102345[[#This Row],[INTERNET2]:[SERVICIOS2]])</f>
        <v>0</v>
      </c>
      <c r="O21" s="1"/>
    </row>
    <row r="22" spans="2:15" x14ac:dyDescent="0.25">
      <c r="B22" s="47">
        <v>18</v>
      </c>
      <c r="C22" s="4">
        <v>1000</v>
      </c>
      <c r="D22" s="4">
        <v>15000</v>
      </c>
      <c r="E22" s="4"/>
      <c r="F22" s="4"/>
      <c r="G22" s="4"/>
      <c r="H22" s="4">
        <f>SUM(Tabla1638102345[[#This Row],[INTERNET]:[SERVICIOS]])</f>
        <v>16000</v>
      </c>
      <c r="I22" s="6"/>
      <c r="J22" s="6"/>
      <c r="K22" s="6"/>
      <c r="L22" s="6"/>
      <c r="M22" s="6"/>
      <c r="N22" s="6">
        <f>SUM(Tabla1638102345[[#This Row],[INTERNET2]:[SERVICIOS2]])</f>
        <v>0</v>
      </c>
      <c r="O22" s="1"/>
    </row>
    <row r="23" spans="2:15" x14ac:dyDescent="0.25">
      <c r="B23" s="47">
        <v>19</v>
      </c>
      <c r="C23" s="4">
        <v>1000</v>
      </c>
      <c r="D23" s="4">
        <v>10000</v>
      </c>
      <c r="E23" s="4">
        <v>22000</v>
      </c>
      <c r="F23" s="4"/>
      <c r="G23" s="4"/>
      <c r="H23" s="4">
        <f>SUM(Tabla1638102345[[#This Row],[INTERNET]:[SERVICIOS]])</f>
        <v>33000</v>
      </c>
      <c r="I23" s="6"/>
      <c r="J23" s="6"/>
      <c r="K23" s="6"/>
      <c r="L23" s="6"/>
      <c r="M23" s="6"/>
      <c r="N23" s="6">
        <f>SUM(Tabla1638102345[[#This Row],[INTERNET2]:[SERVICIOS2]])</f>
        <v>0</v>
      </c>
      <c r="O23" s="1"/>
    </row>
    <row r="24" spans="2:15" x14ac:dyDescent="0.25">
      <c r="B24" s="47">
        <v>20</v>
      </c>
      <c r="C24" s="4">
        <v>3000</v>
      </c>
      <c r="D24" s="4">
        <v>12000</v>
      </c>
      <c r="E24" s="4"/>
      <c r="F24" s="4"/>
      <c r="G24" s="4"/>
      <c r="H24" s="4">
        <f>SUM(Tabla1638102345[[#This Row],[INTERNET]:[SERVICIOS]])</f>
        <v>15000</v>
      </c>
      <c r="I24" s="6"/>
      <c r="J24" s="6"/>
      <c r="K24" s="6"/>
      <c r="L24" s="6"/>
      <c r="M24" s="6"/>
      <c r="N24" s="6">
        <f>SUM(Tabla1638102345[[#This Row],[INTERNET2]:[SERVICIOS2]])</f>
        <v>0</v>
      </c>
      <c r="O24" s="1"/>
    </row>
    <row r="25" spans="2:15" x14ac:dyDescent="0.25">
      <c r="B25" s="47">
        <v>21</v>
      </c>
      <c r="C25" s="4">
        <v>4000</v>
      </c>
      <c r="D25" s="4">
        <v>7000</v>
      </c>
      <c r="E25" s="4"/>
      <c r="F25" s="4"/>
      <c r="G25" s="4"/>
      <c r="H25" s="4">
        <f>SUM(Tabla1638102345[[#This Row],[INTERNET]:[SERVICIOS]])</f>
        <v>11000</v>
      </c>
      <c r="I25" s="6"/>
      <c r="J25" s="6"/>
      <c r="K25" s="6"/>
      <c r="L25" s="6"/>
      <c r="M25" s="6"/>
      <c r="N25" s="6">
        <f>SUM(Tabla1638102345[[#This Row],[INTERNET2]:[SERVICIOS2]])</f>
        <v>0</v>
      </c>
      <c r="O25" s="1"/>
    </row>
    <row r="26" spans="2:15" x14ac:dyDescent="0.25">
      <c r="B26" s="47">
        <v>22</v>
      </c>
      <c r="C26" s="4">
        <v>4000</v>
      </c>
      <c r="D26" s="4">
        <v>12000</v>
      </c>
      <c r="E26" s="4"/>
      <c r="F26" s="4"/>
      <c r="G26" s="4"/>
      <c r="H26" s="4">
        <f>SUM(Tabla1638102345[[#This Row],[INTERNET]:[SERVICIOS]])</f>
        <v>16000</v>
      </c>
      <c r="I26" s="6"/>
      <c r="J26" s="6"/>
      <c r="K26" s="6"/>
      <c r="L26" s="6"/>
      <c r="M26" s="6"/>
      <c r="N26" s="6">
        <f>SUM(Tabla1638102345[[#This Row],[INTERNET2]:[SERVICIOS2]])</f>
        <v>0</v>
      </c>
      <c r="O26" s="1"/>
    </row>
    <row r="27" spans="2:15" x14ac:dyDescent="0.25">
      <c r="B27" s="47">
        <v>23</v>
      </c>
      <c r="C27" s="4">
        <v>5000</v>
      </c>
      <c r="D27" s="4">
        <v>40000</v>
      </c>
      <c r="E27" s="4"/>
      <c r="F27" s="4"/>
      <c r="G27" s="4"/>
      <c r="H27" s="4">
        <f>SUM(Tabla1638102345[[#This Row],[INTERNET]:[SERVICIOS]])</f>
        <v>45000</v>
      </c>
      <c r="I27" s="6"/>
      <c r="J27" s="6"/>
      <c r="K27" s="6"/>
      <c r="L27" s="6"/>
      <c r="M27" s="6"/>
      <c r="N27" s="6">
        <f>SUM(Tabla1638102345[[#This Row],[INTERNET2]:[SERVICIOS2]])</f>
        <v>0</v>
      </c>
      <c r="O27" s="1"/>
    </row>
    <row r="28" spans="2:15" x14ac:dyDescent="0.25">
      <c r="B28" s="47">
        <v>24</v>
      </c>
      <c r="C28" s="4">
        <v>3000</v>
      </c>
      <c r="D28" s="4">
        <v>12000</v>
      </c>
      <c r="E28" s="4"/>
      <c r="F28" s="4"/>
      <c r="G28" s="4"/>
      <c r="H28" s="4">
        <f>SUM(Tabla1638102345[[#This Row],[INTERNET]:[SERVICIOS]])</f>
        <v>15000</v>
      </c>
      <c r="I28" s="6"/>
      <c r="J28" s="6"/>
      <c r="K28" s="6"/>
      <c r="L28" s="6"/>
      <c r="M28" s="6"/>
      <c r="N28" s="6">
        <f>SUM(Tabla1638102345[[#This Row],[INTERNET2]:[SERVICIOS2]])</f>
        <v>0</v>
      </c>
      <c r="O28" s="1"/>
    </row>
    <row r="29" spans="2:15" x14ac:dyDescent="0.25">
      <c r="B29" s="47">
        <v>25</v>
      </c>
      <c r="C29" s="4">
        <v>1000</v>
      </c>
      <c r="D29" s="4">
        <v>11000</v>
      </c>
      <c r="E29" s="4">
        <v>30000</v>
      </c>
      <c r="F29" s="4"/>
      <c r="G29" s="4"/>
      <c r="H29" s="4">
        <f>SUM(Tabla1638102345[[#This Row],[INTERNET]:[SERVICIOS]])</f>
        <v>42000</v>
      </c>
      <c r="I29" s="6"/>
      <c r="J29" s="6"/>
      <c r="K29" s="6"/>
      <c r="L29" s="6"/>
      <c r="M29" s="6"/>
      <c r="N29" s="6">
        <f>SUM(Tabla1638102345[[#This Row],[INTERNET2]:[SERVICIOS2]])</f>
        <v>0</v>
      </c>
      <c r="O29" s="1"/>
    </row>
    <row r="30" spans="2:15" x14ac:dyDescent="0.25">
      <c r="B30" s="47">
        <v>26</v>
      </c>
      <c r="C30" s="4">
        <v>2000</v>
      </c>
      <c r="D30" s="4">
        <v>13000</v>
      </c>
      <c r="E30" s="4"/>
      <c r="F30" s="4"/>
      <c r="G30" s="4"/>
      <c r="H30" s="4">
        <f>SUM(Tabla1638102345[[#This Row],[INTERNET]:[SERVICIOS]])</f>
        <v>15000</v>
      </c>
      <c r="I30" s="6"/>
      <c r="J30" s="6"/>
      <c r="K30" s="6"/>
      <c r="L30" s="6"/>
      <c r="M30" s="6"/>
      <c r="N30" s="6">
        <f>SUM(Tabla1638102345[[#This Row],[INTERNET2]:[SERVICIOS2]])</f>
        <v>0</v>
      </c>
      <c r="O30" s="1"/>
    </row>
    <row r="31" spans="2:15" x14ac:dyDescent="0.25">
      <c r="B31" s="47">
        <v>27</v>
      </c>
      <c r="C31" s="4">
        <v>5000</v>
      </c>
      <c r="D31" s="4">
        <v>10000</v>
      </c>
      <c r="E31" s="4"/>
      <c r="F31" s="4"/>
      <c r="G31" s="4"/>
      <c r="H31" s="4">
        <f>SUM(Tabla1638102345[[#This Row],[INTERNET]:[SERVICIOS]])</f>
        <v>15000</v>
      </c>
      <c r="I31" s="6"/>
      <c r="J31" s="6"/>
      <c r="K31" s="6"/>
      <c r="L31" s="6"/>
      <c r="M31" s="6"/>
      <c r="N31" s="6">
        <f>SUM(Tabla1638102345[[#This Row],[INTERNET2]:[SERVICIOS2]])</f>
        <v>0</v>
      </c>
      <c r="O31" s="1"/>
    </row>
    <row r="32" spans="2:15" x14ac:dyDescent="0.25">
      <c r="B32" s="47">
        <v>28</v>
      </c>
      <c r="C32" s="4">
        <v>9000</v>
      </c>
      <c r="D32" s="4">
        <v>8000</v>
      </c>
      <c r="E32" s="4"/>
      <c r="F32" s="4"/>
      <c r="G32" s="4"/>
      <c r="H32" s="4">
        <f>SUM(Tabla1638102345[[#This Row],[INTERNET]:[SERVICIOS]])</f>
        <v>17000</v>
      </c>
      <c r="I32" s="6"/>
      <c r="J32" s="6"/>
      <c r="K32" s="6"/>
      <c r="L32" s="6"/>
      <c r="M32" s="6"/>
      <c r="N32" s="6">
        <f>SUM(Tabla1638102345[[#This Row],[INTERNET2]:[SERVICIOS2]])</f>
        <v>0</v>
      </c>
      <c r="O32" s="1"/>
    </row>
    <row r="33" spans="2:17" x14ac:dyDescent="0.25">
      <c r="B33" s="47">
        <v>29</v>
      </c>
      <c r="C33" s="4">
        <v>9000</v>
      </c>
      <c r="D33" s="4">
        <v>5000</v>
      </c>
      <c r="E33" s="4"/>
      <c r="F33" s="4"/>
      <c r="G33" s="4"/>
      <c r="H33" s="4">
        <f>SUM(Tabla1638102345[[#This Row],[INTERNET]:[SERVICIOS]])</f>
        <v>14000</v>
      </c>
      <c r="I33" s="6"/>
      <c r="J33" s="6"/>
      <c r="K33" s="6"/>
      <c r="L33" s="6"/>
      <c r="M33" s="6"/>
      <c r="N33" s="6">
        <f>SUM(Tabla1638102345[[#This Row],[INTERNET2]:[SERVICIOS2]])</f>
        <v>0</v>
      </c>
      <c r="O33" s="1"/>
    </row>
    <row r="34" spans="2:17" x14ac:dyDescent="0.25">
      <c r="B34" s="47">
        <v>30</v>
      </c>
      <c r="C34" s="4">
        <v>9000</v>
      </c>
      <c r="D34" s="4">
        <v>5000</v>
      </c>
      <c r="E34" s="4"/>
      <c r="F34" s="4"/>
      <c r="G34" s="4"/>
      <c r="H34" s="4">
        <f>SUM(Tabla1638102345[[#This Row],[INTERNET]:[SERVICIOS]])</f>
        <v>14000</v>
      </c>
      <c r="I34" s="6"/>
      <c r="J34" s="6"/>
      <c r="K34" s="6"/>
      <c r="L34" s="6"/>
      <c r="M34" s="6"/>
      <c r="N34" s="6">
        <f>SUM(Tabla1638102345[[#This Row],[INTERNET2]:[SERVICIOS2]])</f>
        <v>0</v>
      </c>
      <c r="O34" s="1"/>
    </row>
    <row r="35" spans="2:17" x14ac:dyDescent="0.25">
      <c r="B35" s="47">
        <v>31</v>
      </c>
      <c r="C35" s="4">
        <v>5000</v>
      </c>
      <c r="D35" s="4">
        <v>22000</v>
      </c>
      <c r="E35" s="4"/>
      <c r="F35" s="4"/>
      <c r="G35" s="4"/>
      <c r="H35" s="4">
        <f>SUM(Tabla1638102345[[#This Row],[INTERNET]:[SERVICIOS]])</f>
        <v>27000</v>
      </c>
      <c r="I35" s="6"/>
      <c r="J35" s="6"/>
      <c r="K35" s="6"/>
      <c r="L35" s="6"/>
      <c r="M35" s="6"/>
      <c r="N35" s="6">
        <f>SUM(Tabla1638102345[[#This Row],[INTERNET2]:[SERVICIOS2]])</f>
        <v>0</v>
      </c>
      <c r="O35" s="1"/>
    </row>
    <row r="36" spans="2:17" x14ac:dyDescent="0.25">
      <c r="B36" s="2" t="s">
        <v>5</v>
      </c>
      <c r="C36" s="5">
        <f t="shared" ref="C36:M36" si="0">SUM(C5:C35)</f>
        <v>172000</v>
      </c>
      <c r="D36" s="5">
        <f t="shared" si="0"/>
        <v>383000</v>
      </c>
      <c r="E36" s="5">
        <f t="shared" si="0"/>
        <v>76000</v>
      </c>
      <c r="F36" s="5">
        <f t="shared" si="0"/>
        <v>26000</v>
      </c>
      <c r="G36" s="5">
        <f t="shared" si="0"/>
        <v>0</v>
      </c>
      <c r="H36" s="5">
        <f>SUM(Tabla1638102345[[#This Row],[INTERNET]:[SERVICIOS]])</f>
        <v>657000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6">
        <f>SUM(Tabla1638102345[[#This Row],[INTERNET2]:[SERVICIOS2]])</f>
        <v>0</v>
      </c>
      <c r="O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7" x14ac:dyDescent="0.25">
      <c r="B38" s="1"/>
      <c r="C38" s="1"/>
      <c r="D38" s="1"/>
      <c r="E38" s="1"/>
      <c r="F38" s="46" t="s">
        <v>32</v>
      </c>
      <c r="G38" s="46" t="s">
        <v>33</v>
      </c>
      <c r="H38" s="1"/>
      <c r="I38" s="1"/>
      <c r="J38" s="1"/>
      <c r="K38" s="1"/>
      <c r="L38" s="1"/>
      <c r="M38" s="1"/>
      <c r="N38" s="1"/>
      <c r="O38" s="1"/>
    </row>
    <row r="39" spans="2:17" x14ac:dyDescent="0.25">
      <c r="B39" s="9" t="s">
        <v>9</v>
      </c>
      <c r="C39" s="10">
        <f>H36</f>
        <v>657000</v>
      </c>
      <c r="D39" s="55" t="s">
        <v>28</v>
      </c>
      <c r="E39" s="57">
        <f>C39-C40+F39-G39</f>
        <v>657000</v>
      </c>
      <c r="F39" s="59"/>
      <c r="G39" s="57">
        <f>D49</f>
        <v>0</v>
      </c>
      <c r="O39" s="1"/>
    </row>
    <row r="40" spans="2:17" x14ac:dyDescent="0.25">
      <c r="B40" s="11" t="s">
        <v>8</v>
      </c>
      <c r="C40" s="12">
        <f>N36</f>
        <v>0</v>
      </c>
      <c r="D40" s="56"/>
      <c r="E40" s="58"/>
      <c r="F40" s="60"/>
      <c r="G40" s="58"/>
      <c r="H40" s="48" t="s">
        <v>23</v>
      </c>
      <c r="I40" s="14" t="s">
        <v>11</v>
      </c>
      <c r="J40" s="14" t="s">
        <v>10</v>
      </c>
      <c r="K40" s="14" t="s">
        <v>13</v>
      </c>
      <c r="L40" s="14" t="s">
        <v>14</v>
      </c>
      <c r="M40" s="20"/>
      <c r="O40" s="1"/>
    </row>
    <row r="41" spans="2:17" x14ac:dyDescent="0.25">
      <c r="B41" s="13"/>
      <c r="C41" s="13"/>
      <c r="D41" s="1"/>
      <c r="E41" s="1"/>
      <c r="F41" s="1"/>
      <c r="H41" s="32"/>
      <c r="I41" s="32"/>
      <c r="J41" s="32"/>
      <c r="K41" s="32"/>
      <c r="L41" s="32"/>
      <c r="M41" s="40"/>
      <c r="O41" s="1"/>
    </row>
    <row r="42" spans="2:17" x14ac:dyDescent="0.25">
      <c r="B42" s="30"/>
      <c r="C42" s="30"/>
      <c r="D42" s="29" t="s">
        <v>29</v>
      </c>
      <c r="E42" s="29"/>
      <c r="F42" s="1"/>
      <c r="H42" s="32"/>
      <c r="I42" s="32"/>
      <c r="J42" s="32"/>
      <c r="K42" s="32"/>
      <c r="L42" s="32"/>
      <c r="M42" s="40"/>
      <c r="O42" s="1"/>
    </row>
    <row r="43" spans="2:17" x14ac:dyDescent="0.25">
      <c r="B43" s="14" t="s">
        <v>10</v>
      </c>
      <c r="C43" s="27">
        <f>C36-I36</f>
        <v>172000</v>
      </c>
      <c r="D43" s="36"/>
      <c r="E43" s="37">
        <f t="shared" ref="E43:E48" si="1">C43-D43</f>
        <v>172000</v>
      </c>
      <c r="F43" s="1"/>
      <c r="H43" s="32"/>
      <c r="I43" s="32"/>
      <c r="J43" s="32"/>
      <c r="K43" s="32"/>
      <c r="L43" s="32"/>
      <c r="M43" s="40"/>
      <c r="O43" s="1"/>
    </row>
    <row r="44" spans="2:17" x14ac:dyDescent="0.25">
      <c r="B44" s="14" t="s">
        <v>11</v>
      </c>
      <c r="C44" s="27">
        <f>D36-J36</f>
        <v>383000</v>
      </c>
      <c r="D44" s="36"/>
      <c r="E44" s="37">
        <f t="shared" si="1"/>
        <v>383000</v>
      </c>
      <c r="F44" s="1"/>
      <c r="H44" s="32"/>
      <c r="I44" s="32"/>
      <c r="J44" s="32"/>
      <c r="K44" s="32"/>
      <c r="L44" s="32"/>
      <c r="M44" s="40"/>
      <c r="O44" s="1"/>
      <c r="P44" s="1"/>
      <c r="Q44" s="1"/>
    </row>
    <row r="45" spans="2:17" x14ac:dyDescent="0.25">
      <c r="B45" s="14" t="s">
        <v>12</v>
      </c>
      <c r="C45" s="27">
        <f>F36-L36</f>
        <v>26000</v>
      </c>
      <c r="D45" s="36"/>
      <c r="E45" s="38">
        <f t="shared" si="1"/>
        <v>26000</v>
      </c>
      <c r="F45" s="1"/>
      <c r="H45" s="32"/>
      <c r="I45" s="32"/>
      <c r="J45" s="50"/>
      <c r="K45" s="32"/>
      <c r="L45" s="32"/>
      <c r="M45" s="40"/>
      <c r="O45" s="1"/>
      <c r="P45" s="1"/>
      <c r="Q45" s="1"/>
    </row>
    <row r="46" spans="2:17" x14ac:dyDescent="0.25">
      <c r="B46" s="14" t="s">
        <v>14</v>
      </c>
      <c r="C46" s="27">
        <f>E36-K36</f>
        <v>76000</v>
      </c>
      <c r="D46" s="36"/>
      <c r="E46" s="38">
        <f t="shared" si="1"/>
        <v>76000</v>
      </c>
      <c r="F46" s="1"/>
      <c r="H46" s="32"/>
      <c r="I46" s="32"/>
      <c r="J46" s="50"/>
      <c r="K46" s="32"/>
      <c r="L46" s="32"/>
      <c r="M46" s="40"/>
      <c r="O46" s="1"/>
      <c r="P46" s="1"/>
      <c r="Q46" s="1"/>
    </row>
    <row r="47" spans="2:17" x14ac:dyDescent="0.25">
      <c r="B47" s="14" t="s">
        <v>23</v>
      </c>
      <c r="C47" s="27">
        <f>SUM(G36,-M36)</f>
        <v>0</v>
      </c>
      <c r="D47" s="36"/>
      <c r="E47" s="38">
        <f t="shared" si="1"/>
        <v>0</v>
      </c>
      <c r="F47" s="1" t="s">
        <v>30</v>
      </c>
      <c r="H47" s="32"/>
      <c r="I47" s="32"/>
      <c r="J47" s="32"/>
      <c r="K47" s="32"/>
      <c r="L47" s="32"/>
      <c r="M47" s="40"/>
      <c r="O47" s="1"/>
      <c r="P47" s="1"/>
      <c r="Q47" s="1"/>
    </row>
    <row r="48" spans="2:17" x14ac:dyDescent="0.25">
      <c r="B48" s="14" t="s">
        <v>34</v>
      </c>
      <c r="C48" s="27">
        <f>F39</f>
        <v>0</v>
      </c>
      <c r="D48" s="36"/>
      <c r="E48" s="38">
        <f t="shared" si="1"/>
        <v>0</v>
      </c>
      <c r="F48" s="1"/>
      <c r="H48" s="32"/>
      <c r="I48" s="32"/>
      <c r="J48" s="32"/>
      <c r="K48" s="32"/>
      <c r="L48" s="32"/>
      <c r="M48" s="40"/>
      <c r="O48" s="1"/>
      <c r="P48" s="1"/>
      <c r="Q48" s="1"/>
    </row>
    <row r="49" spans="2:17" x14ac:dyDescent="0.25">
      <c r="B49" s="8" t="s">
        <v>21</v>
      </c>
      <c r="C49" s="28">
        <f>SUM(C43:C48)</f>
        <v>657000</v>
      </c>
      <c r="D49" s="36">
        <f>SUM(D43:D48)</f>
        <v>0</v>
      </c>
      <c r="E49" s="49">
        <f>SUM(E43:E48)</f>
        <v>657000</v>
      </c>
      <c r="F49" s="1"/>
      <c r="H49" s="52">
        <f>SUM(H41:H48)</f>
        <v>0</v>
      </c>
      <c r="I49" s="52">
        <f>SUM(I41:I48)</f>
        <v>0</v>
      </c>
      <c r="J49" s="52">
        <f>SUM(J41:J48)</f>
        <v>0</v>
      </c>
      <c r="K49" s="52">
        <f>SUM(K41:K48)</f>
        <v>0</v>
      </c>
      <c r="L49" s="52">
        <f>SUM(L41:L48)</f>
        <v>0</v>
      </c>
      <c r="M49" s="21"/>
      <c r="O49" s="1"/>
      <c r="P49" s="1"/>
      <c r="Q49" s="1"/>
    </row>
    <row r="50" spans="2:17" x14ac:dyDescent="0.25">
      <c r="B50" s="16"/>
      <c r="C50" s="17"/>
      <c r="D50" s="1"/>
      <c r="E50" s="1"/>
      <c r="L50" s="25"/>
      <c r="O50" s="1"/>
      <c r="P50" s="1"/>
      <c r="Q50" s="1"/>
    </row>
    <row r="51" spans="2:17" x14ac:dyDescent="0.25">
      <c r="B51" s="26"/>
      <c r="C51" s="26"/>
      <c r="D51" s="29" t="s">
        <v>31</v>
      </c>
      <c r="E51" s="1"/>
      <c r="O51" s="1"/>
      <c r="P51" s="1"/>
      <c r="Q51" s="1"/>
    </row>
    <row r="52" spans="2:17" x14ac:dyDescent="0.25">
      <c r="B52" s="15" t="s">
        <v>17</v>
      </c>
      <c r="C52" s="27">
        <f>E39*25/100-D52</f>
        <v>164250</v>
      </c>
      <c r="D52" s="36"/>
      <c r="E52" s="1"/>
      <c r="O52" s="1"/>
      <c r="P52" s="1"/>
      <c r="Q52" s="1"/>
    </row>
    <row r="53" spans="2:17" x14ac:dyDescent="0.25">
      <c r="B53" s="11" t="s">
        <v>16</v>
      </c>
      <c r="C53" s="33"/>
      <c r="D53" s="36"/>
      <c r="E53" s="1"/>
      <c r="O53" s="1"/>
      <c r="P53" s="1"/>
      <c r="Q53" s="1"/>
    </row>
    <row r="54" spans="2:17" x14ac:dyDescent="0.25">
      <c r="B54" s="15" t="s">
        <v>18</v>
      </c>
      <c r="C54" s="27">
        <f>E39*25/100-D54</f>
        <v>164250</v>
      </c>
      <c r="D54" s="36"/>
      <c r="E54" s="1"/>
      <c r="L54" s="24"/>
      <c r="O54" s="1"/>
      <c r="P54" s="1"/>
      <c r="Q54" s="1"/>
    </row>
    <row r="55" spans="2:17" x14ac:dyDescent="0.25">
      <c r="B55" s="15" t="s">
        <v>20</v>
      </c>
      <c r="C55" s="27">
        <f>E39*45/100-C56-D55</f>
        <v>165650</v>
      </c>
      <c r="D55" s="36"/>
      <c r="E55" s="1"/>
      <c r="L55" s="24"/>
      <c r="O55" s="1"/>
      <c r="P55" s="1"/>
      <c r="Q55" s="1"/>
    </row>
    <row r="56" spans="2:17" x14ac:dyDescent="0.25">
      <c r="B56" s="15" t="s">
        <v>22</v>
      </c>
      <c r="C56" s="33">
        <v>130000</v>
      </c>
      <c r="D56" s="36"/>
      <c r="E56" s="1"/>
      <c r="L56" s="24"/>
      <c r="O56" s="1"/>
      <c r="P56" s="1"/>
      <c r="Q56" s="1"/>
    </row>
    <row r="57" spans="2:17" x14ac:dyDescent="0.25">
      <c r="B57" s="8" t="s">
        <v>21</v>
      </c>
      <c r="C57" s="28">
        <f>SUM(C52:C56)</f>
        <v>624150</v>
      </c>
      <c r="D57" s="34"/>
      <c r="E57" s="1"/>
      <c r="L57" s="24"/>
      <c r="O57" s="1"/>
      <c r="P57" s="1"/>
      <c r="Q57" s="1"/>
    </row>
    <row r="58" spans="2:17" x14ac:dyDescent="0.25">
      <c r="D58" s="1"/>
      <c r="E58" s="1"/>
      <c r="L58" s="24"/>
      <c r="O58" s="1"/>
      <c r="P58" s="1"/>
      <c r="Q58" s="1"/>
    </row>
    <row r="59" spans="2:17" x14ac:dyDescent="0.25">
      <c r="D59" s="1"/>
      <c r="E59" s="1"/>
      <c r="L59" s="25"/>
      <c r="O59" s="1"/>
      <c r="P59" s="1"/>
      <c r="Q59" s="1"/>
    </row>
    <row r="60" spans="2:17" ht="15.75" x14ac:dyDescent="0.25">
      <c r="B60" s="15" t="s">
        <v>35</v>
      </c>
      <c r="C60" s="51">
        <f>SUM(C54,C55)</f>
        <v>329900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2:17" x14ac:dyDescent="0.25">
      <c r="B61" s="19"/>
      <c r="C61" s="19"/>
      <c r="D61" s="19"/>
      <c r="E61" s="19"/>
      <c r="F61" s="19"/>
      <c r="G61" s="19"/>
      <c r="H61" s="19"/>
      <c r="I61" s="19"/>
    </row>
    <row r="62" spans="2:17" x14ac:dyDescent="0.25">
      <c r="B62" s="39"/>
      <c r="C62" s="40"/>
      <c r="D62" s="40"/>
      <c r="E62" s="40"/>
      <c r="F62" s="40"/>
      <c r="G62" s="41"/>
      <c r="H62" s="41"/>
      <c r="I62" s="41"/>
      <c r="J62" s="41"/>
    </row>
    <row r="63" spans="2:17" x14ac:dyDescent="0.25">
      <c r="B63" s="39"/>
      <c r="C63" s="40"/>
      <c r="D63" s="40"/>
      <c r="E63" s="40"/>
      <c r="F63" s="40"/>
      <c r="G63" s="41"/>
      <c r="H63" s="41"/>
      <c r="I63" s="41"/>
      <c r="J63" s="41"/>
    </row>
    <row r="64" spans="2:17" x14ac:dyDescent="0.25">
      <c r="B64" s="39"/>
      <c r="C64" s="40"/>
      <c r="D64" s="40"/>
      <c r="E64" s="40"/>
      <c r="F64" s="40"/>
      <c r="G64" s="41"/>
      <c r="H64" s="41"/>
      <c r="I64" s="41"/>
      <c r="J64" s="41"/>
    </row>
    <row r="65" spans="2:10" x14ac:dyDescent="0.25">
      <c r="B65" s="39"/>
      <c r="C65" s="40"/>
      <c r="D65" s="40"/>
      <c r="E65" s="40"/>
      <c r="F65" s="40"/>
      <c r="G65" s="41"/>
      <c r="H65" s="41"/>
      <c r="I65" s="41"/>
      <c r="J65" s="41"/>
    </row>
    <row r="66" spans="2:10" x14ac:dyDescent="0.25">
      <c r="B66" s="39"/>
      <c r="C66" s="40"/>
      <c r="D66" s="40"/>
      <c r="E66" s="40"/>
      <c r="F66" s="40"/>
      <c r="G66" s="41"/>
      <c r="H66" s="41"/>
      <c r="I66" s="41"/>
      <c r="J66" s="41"/>
    </row>
    <row r="67" spans="2:10" x14ac:dyDescent="0.25">
      <c r="B67" s="39"/>
      <c r="C67" s="40"/>
      <c r="D67" s="40"/>
      <c r="E67" s="40"/>
      <c r="F67" s="40"/>
      <c r="G67" s="41"/>
      <c r="H67" s="41"/>
      <c r="I67" s="41"/>
      <c r="J67" s="41"/>
    </row>
    <row r="68" spans="2:10" x14ac:dyDescent="0.25">
      <c r="B68" s="39"/>
      <c r="C68" s="40"/>
      <c r="D68" s="40"/>
      <c r="E68" s="40"/>
      <c r="F68" s="40"/>
      <c r="G68" s="41"/>
      <c r="H68" s="41"/>
      <c r="I68" s="41"/>
      <c r="J68" s="41"/>
    </row>
    <row r="69" spans="2:10" x14ac:dyDescent="0.25">
      <c r="B69" s="39"/>
      <c r="C69" s="40"/>
      <c r="D69" s="40"/>
      <c r="E69" s="40"/>
      <c r="F69" s="40"/>
      <c r="G69" s="41"/>
      <c r="H69" s="41"/>
      <c r="I69" s="41"/>
      <c r="J69" s="41"/>
    </row>
    <row r="70" spans="2:10" x14ac:dyDescent="0.25">
      <c r="B70" s="39"/>
      <c r="C70" s="40"/>
      <c r="D70" s="40"/>
      <c r="E70" s="40"/>
      <c r="F70" s="40"/>
      <c r="G70" s="41"/>
      <c r="H70" s="41"/>
      <c r="I70" s="41"/>
      <c r="J70" s="41"/>
    </row>
    <row r="71" spans="2:10" x14ac:dyDescent="0.25">
      <c r="B71" s="39"/>
      <c r="C71" s="40"/>
      <c r="D71" s="40"/>
      <c r="E71" s="40"/>
      <c r="F71" s="40"/>
      <c r="G71" s="41"/>
      <c r="H71" s="41"/>
      <c r="I71" s="41"/>
      <c r="J71" s="41"/>
    </row>
    <row r="72" spans="2:10" x14ac:dyDescent="0.25">
      <c r="B72" s="39"/>
      <c r="C72" s="40"/>
      <c r="D72" s="40"/>
      <c r="E72" s="40"/>
      <c r="F72" s="40"/>
      <c r="G72" s="41"/>
      <c r="H72" s="41"/>
      <c r="I72" s="41"/>
      <c r="J72" s="41"/>
    </row>
    <row r="73" spans="2:10" x14ac:dyDescent="0.25">
      <c r="B73" s="39"/>
      <c r="C73" s="40"/>
      <c r="D73" s="40"/>
      <c r="E73" s="40"/>
      <c r="F73" s="40"/>
      <c r="G73" s="41"/>
      <c r="H73" s="41"/>
      <c r="I73" s="41"/>
      <c r="J73" s="41"/>
    </row>
    <row r="74" spans="2:10" x14ac:dyDescent="0.25">
      <c r="B74" s="39"/>
      <c r="C74" s="40"/>
      <c r="D74" s="40"/>
      <c r="E74" s="40"/>
      <c r="F74" s="40"/>
      <c r="G74" s="41"/>
      <c r="H74" s="41"/>
      <c r="I74" s="41"/>
      <c r="J74" s="41"/>
    </row>
    <row r="75" spans="2:10" x14ac:dyDescent="0.25">
      <c r="B75" s="39"/>
      <c r="C75" s="40"/>
      <c r="D75" s="40"/>
      <c r="E75" s="40"/>
      <c r="F75" s="40"/>
      <c r="G75" s="41"/>
      <c r="H75" s="41"/>
      <c r="I75" s="41"/>
      <c r="J75" s="41"/>
    </row>
    <row r="76" spans="2:10" x14ac:dyDescent="0.25">
      <c r="B76" s="39"/>
      <c r="C76" s="40"/>
      <c r="D76" s="40"/>
      <c r="E76" s="40"/>
      <c r="F76" s="40"/>
      <c r="G76" s="41"/>
      <c r="H76" s="41"/>
      <c r="I76" s="41"/>
      <c r="J76" s="41"/>
    </row>
    <row r="77" spans="2:10" x14ac:dyDescent="0.25">
      <c r="B77" s="39"/>
      <c r="C77" s="40"/>
      <c r="D77" s="40"/>
      <c r="E77" s="40"/>
      <c r="F77" s="40"/>
      <c r="G77" s="41"/>
      <c r="H77" s="41"/>
      <c r="I77" s="41"/>
      <c r="J77" s="41"/>
    </row>
    <row r="78" spans="2:10" x14ac:dyDescent="0.25">
      <c r="B78" s="39"/>
      <c r="C78" s="40"/>
      <c r="D78" s="40"/>
      <c r="E78" s="40"/>
      <c r="F78" s="40"/>
      <c r="G78" s="41"/>
      <c r="H78" s="41"/>
      <c r="I78" s="41"/>
      <c r="J78" s="41"/>
    </row>
    <row r="79" spans="2:10" x14ac:dyDescent="0.25">
      <c r="B79" s="39"/>
      <c r="C79" s="40"/>
      <c r="D79" s="40"/>
      <c r="E79" s="40"/>
      <c r="F79" s="40"/>
      <c r="G79" s="41"/>
      <c r="H79" s="41"/>
      <c r="I79" s="41"/>
      <c r="J79" s="41"/>
    </row>
    <row r="80" spans="2:10" x14ac:dyDescent="0.25">
      <c r="B80" s="39"/>
      <c r="C80" s="40"/>
      <c r="D80" s="40"/>
      <c r="E80" s="40"/>
      <c r="F80" s="40"/>
      <c r="G80" s="41"/>
      <c r="H80" s="41"/>
      <c r="I80" s="41"/>
      <c r="J80" s="41"/>
    </row>
    <row r="81" spans="2:10" x14ac:dyDescent="0.25">
      <c r="B81" s="39"/>
      <c r="C81" s="40"/>
      <c r="D81" s="40"/>
      <c r="E81" s="40"/>
      <c r="F81" s="40"/>
      <c r="G81" s="41"/>
      <c r="H81" s="41"/>
      <c r="I81" s="41"/>
      <c r="J81" s="41"/>
    </row>
    <row r="82" spans="2:10" x14ac:dyDescent="0.25">
      <c r="B82" s="39"/>
      <c r="C82" s="40"/>
      <c r="D82" s="40"/>
      <c r="E82" s="40"/>
      <c r="F82" s="40"/>
      <c r="G82" s="41"/>
      <c r="H82" s="41"/>
      <c r="I82" s="41"/>
      <c r="J82" s="41"/>
    </row>
    <row r="83" spans="2:10" x14ac:dyDescent="0.25">
      <c r="B83" s="39"/>
      <c r="C83" s="40"/>
      <c r="D83" s="40"/>
      <c r="E83" s="40"/>
      <c r="F83" s="40"/>
      <c r="G83" s="41"/>
      <c r="H83" s="41"/>
      <c r="I83" s="41"/>
      <c r="J83" s="41"/>
    </row>
    <row r="84" spans="2:10" x14ac:dyDescent="0.25">
      <c r="B84" s="39"/>
      <c r="C84" s="40"/>
      <c r="D84" s="40"/>
      <c r="E84" s="40"/>
      <c r="F84" s="40"/>
      <c r="G84" s="41"/>
      <c r="H84" s="41"/>
      <c r="I84" s="41"/>
      <c r="J84" s="41"/>
    </row>
    <row r="85" spans="2:10" x14ac:dyDescent="0.25">
      <c r="B85" s="39"/>
      <c r="C85" s="40"/>
      <c r="D85" s="40"/>
      <c r="E85" s="40"/>
      <c r="F85" s="40"/>
      <c r="G85" s="41"/>
      <c r="H85" s="41"/>
      <c r="I85" s="41"/>
      <c r="J85" s="41"/>
    </row>
    <row r="86" spans="2:10" x14ac:dyDescent="0.25">
      <c r="B86" s="39"/>
      <c r="C86" s="40"/>
      <c r="D86" s="40"/>
      <c r="E86" s="40"/>
      <c r="F86" s="40"/>
      <c r="G86" s="41"/>
      <c r="H86" s="41"/>
      <c r="I86" s="41"/>
      <c r="J86" s="41"/>
    </row>
    <row r="87" spans="2:10" x14ac:dyDescent="0.25">
      <c r="B87" s="39"/>
      <c r="C87" s="40"/>
      <c r="D87" s="40"/>
      <c r="E87" s="40"/>
      <c r="F87" s="40"/>
      <c r="G87" s="41"/>
      <c r="H87" s="41"/>
      <c r="I87" s="41"/>
      <c r="J87" s="41"/>
    </row>
    <row r="88" spans="2:10" x14ac:dyDescent="0.25">
      <c r="B88" s="39"/>
      <c r="C88" s="40"/>
      <c r="D88" s="40"/>
      <c r="E88" s="40"/>
      <c r="F88" s="40"/>
      <c r="G88" s="41"/>
      <c r="H88" s="41"/>
      <c r="I88" s="41"/>
      <c r="J88" s="41"/>
    </row>
    <row r="89" spans="2:10" x14ac:dyDescent="0.25">
      <c r="B89" s="39"/>
      <c r="C89" s="40"/>
      <c r="D89" s="40"/>
      <c r="E89" s="40"/>
      <c r="F89" s="40"/>
      <c r="G89" s="41"/>
      <c r="H89" s="41"/>
      <c r="I89" s="41"/>
      <c r="J89" s="41"/>
    </row>
    <row r="90" spans="2:10" x14ac:dyDescent="0.25">
      <c r="B90" s="39"/>
      <c r="C90" s="40"/>
      <c r="D90" s="40"/>
      <c r="E90" s="40"/>
      <c r="F90" s="40"/>
      <c r="G90" s="41"/>
      <c r="H90" s="41"/>
      <c r="I90" s="41"/>
      <c r="J90" s="41"/>
    </row>
    <row r="91" spans="2:10" x14ac:dyDescent="0.25">
      <c r="B91" s="39"/>
      <c r="C91" s="40"/>
      <c r="D91" s="40"/>
      <c r="E91" s="40"/>
      <c r="F91" s="40"/>
      <c r="G91" s="41"/>
      <c r="H91" s="41"/>
      <c r="I91" s="41"/>
      <c r="J91" s="41"/>
    </row>
    <row r="92" spans="2:10" x14ac:dyDescent="0.25">
      <c r="B92" s="2"/>
      <c r="C92" s="21"/>
      <c r="D92" s="21"/>
      <c r="E92" s="21"/>
      <c r="F92" s="21"/>
      <c r="G92" s="42"/>
      <c r="H92" s="42"/>
      <c r="I92" s="42"/>
      <c r="J92" s="42"/>
    </row>
    <row r="93" spans="2:10" x14ac:dyDescent="0.25">
      <c r="B93" s="1"/>
      <c r="C93" s="1"/>
    </row>
    <row r="94" spans="2:10" x14ac:dyDescent="0.25">
      <c r="B94" s="1"/>
      <c r="C94" s="1"/>
    </row>
    <row r="95" spans="2:10" x14ac:dyDescent="0.25">
      <c r="B95" s="16"/>
      <c r="C95" s="17"/>
      <c r="D95" s="16"/>
    </row>
    <row r="96" spans="2:10" x14ac:dyDescent="0.25">
      <c r="B96" s="43"/>
      <c r="C96" s="44"/>
      <c r="D96" s="45"/>
    </row>
    <row r="97" spans="2:13" x14ac:dyDescent="0.25">
      <c r="B97" s="43"/>
      <c r="C97" s="44"/>
      <c r="D97" s="45"/>
      <c r="E97" s="20"/>
    </row>
    <row r="98" spans="2:13" x14ac:dyDescent="0.25">
      <c r="B98" s="43"/>
      <c r="C98" s="44"/>
      <c r="D98" s="45"/>
    </row>
    <row r="99" spans="2:13" x14ac:dyDescent="0.25">
      <c r="B99" s="16"/>
      <c r="C99" s="17"/>
      <c r="D99" s="45"/>
    </row>
    <row r="102" spans="2:13" x14ac:dyDescent="0.25">
      <c r="J102" s="25"/>
      <c r="K102" s="25"/>
      <c r="L102" s="25"/>
      <c r="M102" s="25"/>
    </row>
    <row r="103" spans="2:13" x14ac:dyDescent="0.25">
      <c r="J103" s="25"/>
      <c r="K103" s="25"/>
      <c r="L103" s="25"/>
      <c r="M103" s="25"/>
    </row>
    <row r="104" spans="2:13" x14ac:dyDescent="0.25">
      <c r="E104" s="25"/>
      <c r="F104" s="25"/>
      <c r="J104" s="25"/>
      <c r="K104" s="25"/>
      <c r="L104" s="25"/>
      <c r="M104" s="25"/>
    </row>
    <row r="105" spans="2:13" x14ac:dyDescent="0.25">
      <c r="E105" s="25"/>
      <c r="F105" s="25"/>
      <c r="J105" s="25"/>
      <c r="K105" s="25"/>
      <c r="L105" s="25"/>
      <c r="M105" s="25"/>
    </row>
    <row r="106" spans="2:13" x14ac:dyDescent="0.25">
      <c r="E106" s="25"/>
      <c r="J106" s="35"/>
      <c r="K106" s="25"/>
      <c r="L106" s="25"/>
      <c r="M106" s="25"/>
    </row>
    <row r="107" spans="2:13" x14ac:dyDescent="0.25">
      <c r="E107" s="25"/>
      <c r="J107" s="25"/>
      <c r="K107" s="25"/>
      <c r="L107" s="25"/>
      <c r="M107" s="25"/>
    </row>
    <row r="108" spans="2:13" x14ac:dyDescent="0.25">
      <c r="E108" s="35"/>
      <c r="F108" s="35"/>
      <c r="J108" s="35"/>
      <c r="K108" s="25"/>
      <c r="L108" s="25"/>
      <c r="M108" s="25"/>
    </row>
    <row r="109" spans="2:13" x14ac:dyDescent="0.25">
      <c r="D109" s="16"/>
      <c r="E109" s="25"/>
      <c r="J109" s="25"/>
      <c r="K109" s="25"/>
      <c r="L109" s="25"/>
      <c r="M109" s="25"/>
    </row>
    <row r="110" spans="2:13" x14ac:dyDescent="0.25">
      <c r="J110" s="25"/>
      <c r="K110" s="25"/>
      <c r="L110" s="25"/>
      <c r="M110" s="25"/>
    </row>
    <row r="111" spans="2:13" x14ac:dyDescent="0.25">
      <c r="J111" s="25"/>
      <c r="K111" s="25"/>
      <c r="L111" s="25"/>
      <c r="M111" s="25"/>
    </row>
    <row r="112" spans="2:13" x14ac:dyDescent="0.25">
      <c r="J112" s="25"/>
      <c r="K112" s="25"/>
      <c r="L112" s="25"/>
      <c r="M112" s="25"/>
    </row>
    <row r="113" spans="5:13" x14ac:dyDescent="0.25">
      <c r="E113" s="25"/>
      <c r="J113" s="25"/>
      <c r="K113" s="25"/>
      <c r="L113" s="25"/>
      <c r="M113" s="25"/>
    </row>
    <row r="114" spans="5:13" x14ac:dyDescent="0.25">
      <c r="E114" s="25"/>
      <c r="J114" s="35"/>
      <c r="K114" s="25"/>
      <c r="L114" s="25"/>
      <c r="M114" s="25"/>
    </row>
    <row r="115" spans="5:13" x14ac:dyDescent="0.25">
      <c r="E115" s="25"/>
      <c r="K115" s="25"/>
      <c r="L115" s="25"/>
      <c r="M115" s="25"/>
    </row>
    <row r="116" spans="5:13" x14ac:dyDescent="0.25">
      <c r="J116" s="35"/>
      <c r="K116" s="25"/>
      <c r="L116" s="25"/>
      <c r="M116" s="25"/>
    </row>
    <row r="117" spans="5:13" x14ac:dyDescent="0.25">
      <c r="J117" s="25"/>
      <c r="K117" s="25"/>
      <c r="L117" s="25"/>
      <c r="M117" s="25"/>
    </row>
    <row r="118" spans="5:13" x14ac:dyDescent="0.25">
      <c r="J118" s="25"/>
      <c r="K118" s="25"/>
      <c r="L118" s="25"/>
      <c r="M118" s="25"/>
    </row>
    <row r="119" spans="5:13" x14ac:dyDescent="0.25">
      <c r="J119" s="35"/>
      <c r="K119" s="25"/>
      <c r="L119" s="25"/>
      <c r="M119" s="25"/>
    </row>
    <row r="120" spans="5:13" x14ac:dyDescent="0.25">
      <c r="J120" s="25"/>
      <c r="K120" s="25"/>
      <c r="L120" s="25"/>
    </row>
    <row r="121" spans="5:13" x14ac:dyDescent="0.25">
      <c r="J121" s="25"/>
      <c r="K121" s="25"/>
      <c r="L121" s="25"/>
    </row>
    <row r="122" spans="5:13" x14ac:dyDescent="0.25">
      <c r="J122" s="35"/>
      <c r="K122" s="25"/>
      <c r="L122" s="25"/>
    </row>
  </sheetData>
  <mergeCells count="5">
    <mergeCell ref="B2:N2"/>
    <mergeCell ref="D39:D40"/>
    <mergeCell ref="E39:E40"/>
    <mergeCell ref="F39:F40"/>
    <mergeCell ref="G39:G4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Q122"/>
  <sheetViews>
    <sheetView tabSelected="1" zoomScale="95" zoomScaleNormal="95" workbookViewId="0">
      <selection activeCell="D30" sqref="D30"/>
    </sheetView>
  </sheetViews>
  <sheetFormatPr baseColWidth="10" defaultColWidth="10.7109375" defaultRowHeight="15" x14ac:dyDescent="0.25"/>
  <cols>
    <col min="1" max="1" width="2.7109375" customWidth="1"/>
    <col min="2" max="2" width="18.7109375" customWidth="1"/>
    <col min="3" max="3" width="16.5703125" customWidth="1"/>
    <col min="4" max="4" width="13.5703125" customWidth="1"/>
    <col min="5" max="5" width="19" customWidth="1"/>
    <col min="6" max="6" width="14.7109375" customWidth="1"/>
    <col min="7" max="7" width="12.7109375" customWidth="1"/>
    <col min="8" max="8" width="12.28515625" customWidth="1"/>
    <col min="9" max="9" width="12.140625" customWidth="1"/>
    <col min="10" max="10" width="15" customWidth="1"/>
    <col min="11" max="11" width="12.140625" customWidth="1"/>
    <col min="12" max="12" width="13.28515625" customWidth="1"/>
    <col min="13" max="13" width="12.140625" customWidth="1"/>
    <col min="14" max="14" width="17.85546875" customWidth="1"/>
    <col min="15" max="15" width="2.7109375" customWidth="1"/>
    <col min="16" max="16" width="17.5703125" customWidth="1"/>
    <col min="17" max="17" width="17.85546875" customWidth="1"/>
    <col min="18" max="18" width="16" customWidth="1"/>
    <col min="19" max="20" width="17.140625" customWidth="1"/>
    <col min="21" max="21" width="15.5703125" customWidth="1"/>
    <col min="23" max="23" width="12.140625" customWidth="1"/>
    <col min="24" max="24" width="18.85546875" customWidth="1"/>
  </cols>
  <sheetData>
    <row r="2" spans="2:15" ht="15.75" x14ac:dyDescent="0.25">
      <c r="B2" s="54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5" x14ac:dyDescent="0.25">
      <c r="B3" s="20" t="s">
        <v>0</v>
      </c>
      <c r="C3" s="20" t="s">
        <v>1</v>
      </c>
      <c r="D3" s="20" t="s">
        <v>2</v>
      </c>
      <c r="E3" s="20" t="s">
        <v>15</v>
      </c>
      <c r="F3" s="20" t="s">
        <v>12</v>
      </c>
      <c r="G3" t="s">
        <v>19</v>
      </c>
      <c r="H3" t="s">
        <v>4</v>
      </c>
      <c r="I3" t="s">
        <v>24</v>
      </c>
      <c r="J3" s="23" t="s">
        <v>25</v>
      </c>
      <c r="K3" s="23" t="s">
        <v>26</v>
      </c>
      <c r="L3" s="23" t="s">
        <v>3</v>
      </c>
      <c r="M3" s="23" t="s">
        <v>27</v>
      </c>
      <c r="N3" s="23" t="s">
        <v>7</v>
      </c>
      <c r="O3" s="1"/>
    </row>
    <row r="4" spans="2:15" x14ac:dyDescent="0.25">
      <c r="B4" s="2" t="s">
        <v>0</v>
      </c>
      <c r="C4" s="2" t="s">
        <v>1</v>
      </c>
      <c r="D4" s="2" t="s">
        <v>2</v>
      </c>
      <c r="E4" s="2" t="s">
        <v>15</v>
      </c>
      <c r="F4" s="2" t="s">
        <v>12</v>
      </c>
      <c r="G4" s="2" t="s">
        <v>19</v>
      </c>
      <c r="H4" s="2" t="s">
        <v>4</v>
      </c>
      <c r="I4" s="3" t="s">
        <v>1</v>
      </c>
      <c r="J4" s="3" t="s">
        <v>2</v>
      </c>
      <c r="K4" s="3" t="s">
        <v>15</v>
      </c>
      <c r="L4" s="3" t="s">
        <v>3</v>
      </c>
      <c r="M4" s="3" t="s">
        <v>19</v>
      </c>
      <c r="N4" s="3" t="s">
        <v>7</v>
      </c>
      <c r="O4" s="1"/>
    </row>
    <row r="5" spans="2:15" x14ac:dyDescent="0.25">
      <c r="B5" s="47">
        <v>1</v>
      </c>
      <c r="C5" s="18">
        <v>9000</v>
      </c>
      <c r="D5" s="18">
        <v>21000</v>
      </c>
      <c r="E5" s="18"/>
      <c r="F5" s="18"/>
      <c r="G5" s="18"/>
      <c r="H5" s="4">
        <f>SUM(Tabla16381023453467891011[[#This Row],[INTERNET]:[SERVICIOS]])</f>
        <v>30000</v>
      </c>
      <c r="I5" s="6"/>
      <c r="J5" s="6"/>
      <c r="K5" s="6"/>
      <c r="L5" s="6"/>
      <c r="M5" s="6"/>
      <c r="N5" s="6">
        <f>SUM(Tabla16381023453467891011[[#This Row],[INTERNET2]:[SERVICIOS2]])</f>
        <v>0</v>
      </c>
      <c r="O5" s="1"/>
    </row>
    <row r="6" spans="2:15" x14ac:dyDescent="0.25">
      <c r="B6" s="47">
        <v>2</v>
      </c>
      <c r="C6" s="18">
        <v>2000</v>
      </c>
      <c r="D6" s="18">
        <v>14000</v>
      </c>
      <c r="E6" s="18"/>
      <c r="F6" s="18"/>
      <c r="G6" s="18"/>
      <c r="H6" s="4">
        <f>SUM(Tabla16381023453467891011[[#This Row],[INTERNET]:[SERVICIOS]])</f>
        <v>16000</v>
      </c>
      <c r="I6" s="6"/>
      <c r="J6" s="6"/>
      <c r="K6" s="6"/>
      <c r="L6" s="6"/>
      <c r="M6" s="6"/>
      <c r="N6" s="6">
        <f>SUM(Tabla16381023453467891011[[#This Row],[INTERNET2]:[SERVICIOS2]])</f>
        <v>0</v>
      </c>
      <c r="O6" s="1"/>
    </row>
    <row r="7" spans="2:15" x14ac:dyDescent="0.25">
      <c r="B7" s="47">
        <v>3</v>
      </c>
      <c r="C7" s="18">
        <v>2000</v>
      </c>
      <c r="D7" s="18">
        <v>14000</v>
      </c>
      <c r="E7" s="18"/>
      <c r="F7" s="18">
        <v>32000</v>
      </c>
      <c r="G7" s="18"/>
      <c r="H7" s="4">
        <f>SUM(Tabla16381023453467891011[[#This Row],[INTERNET]:[SERVICIOS]])</f>
        <v>48000</v>
      </c>
      <c r="I7" s="6"/>
      <c r="J7" s="6"/>
      <c r="K7" s="6"/>
      <c r="L7" s="6"/>
      <c r="M7" s="6"/>
      <c r="N7" s="6">
        <f>SUM(Tabla16381023453467891011[[#This Row],[INTERNET2]:[SERVICIOS2]])</f>
        <v>0</v>
      </c>
      <c r="O7" s="1"/>
    </row>
    <row r="8" spans="2:15" x14ac:dyDescent="0.25">
      <c r="B8" s="47">
        <v>4</v>
      </c>
      <c r="C8" s="18">
        <v>2000</v>
      </c>
      <c r="D8" s="18">
        <v>13000</v>
      </c>
      <c r="E8" s="18"/>
      <c r="F8" s="18"/>
      <c r="G8" s="18"/>
      <c r="H8" s="4">
        <f>SUM(Tabla16381023453467891011[[#This Row],[INTERNET]:[SERVICIOS]])</f>
        <v>15000</v>
      </c>
      <c r="I8" s="6"/>
      <c r="J8" s="6"/>
      <c r="K8" s="6"/>
      <c r="L8" s="6"/>
      <c r="M8" s="6"/>
      <c r="N8" s="6">
        <f>SUM(Tabla16381023453467891011[[#This Row],[INTERNET2]:[SERVICIOS2]])</f>
        <v>0</v>
      </c>
      <c r="O8" s="1"/>
    </row>
    <row r="9" spans="2:15" x14ac:dyDescent="0.25">
      <c r="B9" s="47">
        <v>5</v>
      </c>
      <c r="C9" s="18">
        <v>1000</v>
      </c>
      <c r="D9" s="18">
        <v>13000</v>
      </c>
      <c r="E9" s="18"/>
      <c r="F9" s="18"/>
      <c r="G9" s="18"/>
      <c r="H9" s="4">
        <f>SUM(Tabla16381023453467891011[[#This Row],[INTERNET]:[SERVICIOS]])</f>
        <v>14000</v>
      </c>
      <c r="I9" s="6"/>
      <c r="J9" s="6"/>
      <c r="K9" s="6"/>
      <c r="L9" s="6"/>
      <c r="M9" s="6"/>
      <c r="N9" s="6">
        <f>SUM(Tabla16381023453467891011[[#This Row],[INTERNET2]:[SERVICIOS2]])</f>
        <v>0</v>
      </c>
      <c r="O9" s="1"/>
    </row>
    <row r="10" spans="2:15" x14ac:dyDescent="0.25">
      <c r="B10" s="47">
        <v>6</v>
      </c>
      <c r="C10" s="18">
        <v>2000</v>
      </c>
      <c r="D10" s="18">
        <v>10000</v>
      </c>
      <c r="E10" s="18"/>
      <c r="F10" s="18"/>
      <c r="G10" s="18"/>
      <c r="H10" s="4">
        <f>SUM(Tabla16381023453467891011[[#This Row],[INTERNET]:[SERVICIOS]])</f>
        <v>12000</v>
      </c>
      <c r="I10" s="6"/>
      <c r="J10" s="6"/>
      <c r="K10" s="6"/>
      <c r="L10" s="6"/>
      <c r="M10" s="6"/>
      <c r="N10" s="6">
        <f>SUM(Tabla16381023453467891011[[#This Row],[INTERNET2]:[SERVICIOS2]])</f>
        <v>0</v>
      </c>
      <c r="O10" s="1"/>
    </row>
    <row r="11" spans="2:15" x14ac:dyDescent="0.25">
      <c r="B11" s="47">
        <v>7</v>
      </c>
      <c r="C11" s="18">
        <v>2000</v>
      </c>
      <c r="D11" s="18">
        <v>2000</v>
      </c>
      <c r="E11" s="18">
        <v>22000</v>
      </c>
      <c r="F11" s="18">
        <v>56000</v>
      </c>
      <c r="G11" s="18"/>
      <c r="H11" s="4">
        <f>SUM(Tabla16381023453467891011[[#This Row],[INTERNET]:[SERVICIOS]])</f>
        <v>82000</v>
      </c>
      <c r="I11" s="6"/>
      <c r="J11" s="6"/>
      <c r="K11" s="6"/>
      <c r="L11" s="6"/>
      <c r="M11" s="6"/>
      <c r="N11" s="6">
        <f>SUM(Tabla16381023453467891011[[#This Row],[INTERNET2]:[SERVICIOS2]])</f>
        <v>0</v>
      </c>
      <c r="O11" s="1"/>
    </row>
    <row r="12" spans="2:15" x14ac:dyDescent="0.25">
      <c r="B12" s="47">
        <v>8</v>
      </c>
      <c r="C12" s="18">
        <v>5000</v>
      </c>
      <c r="D12" s="18">
        <v>19000</v>
      </c>
      <c r="E12" s="18"/>
      <c r="F12" s="18"/>
      <c r="G12" s="18"/>
      <c r="H12" s="4">
        <f>SUM(Tabla16381023453467891011[[#This Row],[INTERNET]:[SERVICIOS]])</f>
        <v>24000</v>
      </c>
      <c r="I12" s="6"/>
      <c r="J12" s="6"/>
      <c r="K12" s="6"/>
      <c r="L12" s="6"/>
      <c r="M12" s="6"/>
      <c r="N12" s="6">
        <f>SUM(Tabla16381023453467891011[[#This Row],[INTERNET2]:[SERVICIOS2]])</f>
        <v>0</v>
      </c>
      <c r="O12" s="1"/>
    </row>
    <row r="13" spans="2:15" x14ac:dyDescent="0.25">
      <c r="B13" s="47">
        <v>9</v>
      </c>
      <c r="C13" s="4">
        <v>5000</v>
      </c>
      <c r="D13" s="4">
        <v>19000</v>
      </c>
      <c r="E13" s="4"/>
      <c r="F13" s="4"/>
      <c r="G13" s="4"/>
      <c r="H13" s="4">
        <f>SUM(Tabla16381023453467891011[[#This Row],[INTERNET]:[SERVICIOS]])</f>
        <v>24000</v>
      </c>
      <c r="I13" s="6"/>
      <c r="J13" s="6"/>
      <c r="K13" s="6"/>
      <c r="L13" s="6"/>
      <c r="M13" s="6"/>
      <c r="N13" s="6">
        <f>SUM(Tabla16381023453467891011[[#This Row],[INTERNET2]:[SERVICIOS2]])</f>
        <v>0</v>
      </c>
      <c r="O13" s="1"/>
    </row>
    <row r="14" spans="2:15" x14ac:dyDescent="0.25">
      <c r="B14" s="47">
        <v>10</v>
      </c>
      <c r="C14" s="4">
        <v>5000</v>
      </c>
      <c r="D14" s="4">
        <v>40000</v>
      </c>
      <c r="E14" s="4"/>
      <c r="F14" s="4"/>
      <c r="G14" s="4"/>
      <c r="H14" s="4">
        <f>SUM(Tabla16381023453467891011[[#This Row],[INTERNET]:[SERVICIOS]])</f>
        <v>45000</v>
      </c>
      <c r="I14" s="6"/>
      <c r="J14" s="6"/>
      <c r="K14" s="6"/>
      <c r="L14" s="6"/>
      <c r="M14" s="6"/>
      <c r="N14" s="6">
        <f>SUM(Tabla16381023453467891011[[#This Row],[INTERNET2]:[SERVICIOS2]])</f>
        <v>0</v>
      </c>
      <c r="O14" s="1"/>
    </row>
    <row r="15" spans="2:15" x14ac:dyDescent="0.25">
      <c r="B15" s="47">
        <v>11</v>
      </c>
      <c r="C15" s="4">
        <v>3000</v>
      </c>
      <c r="D15" s="4">
        <v>10000</v>
      </c>
      <c r="E15" s="4"/>
      <c r="F15" s="4">
        <v>25000</v>
      </c>
      <c r="G15" s="4"/>
      <c r="H15" s="4">
        <f>SUM(Tabla16381023453467891011[[#This Row],[INTERNET]:[SERVICIOS]])</f>
        <v>38000</v>
      </c>
      <c r="I15" s="6"/>
      <c r="J15" s="6"/>
      <c r="K15" s="6"/>
      <c r="L15" s="6"/>
      <c r="M15" s="6"/>
      <c r="N15" s="6">
        <f>SUM(Tabla16381023453467891011[[#This Row],[INTERNET2]:[SERVICIOS2]])</f>
        <v>0</v>
      </c>
      <c r="O15" s="1"/>
    </row>
    <row r="16" spans="2:15" x14ac:dyDescent="0.25">
      <c r="B16" s="47">
        <v>12</v>
      </c>
      <c r="C16" s="4">
        <v>2000</v>
      </c>
      <c r="D16" s="4">
        <v>8000</v>
      </c>
      <c r="E16" s="4"/>
      <c r="F16" s="4"/>
      <c r="G16" s="4"/>
      <c r="H16" s="4">
        <f>SUM(Tabla16381023453467891011[[#This Row],[INTERNET]:[SERVICIOS]])</f>
        <v>10000</v>
      </c>
      <c r="I16" s="6"/>
      <c r="J16" s="6"/>
      <c r="K16" s="6"/>
      <c r="L16" s="6"/>
      <c r="M16" s="6"/>
      <c r="N16" s="6">
        <f>SUM(Tabla16381023453467891011[[#This Row],[INTERNET2]:[SERVICIOS2]])</f>
        <v>0</v>
      </c>
      <c r="O16" s="1"/>
    </row>
    <row r="17" spans="2:15" x14ac:dyDescent="0.25">
      <c r="B17" s="47">
        <v>13</v>
      </c>
      <c r="C17" s="4">
        <v>4000</v>
      </c>
      <c r="D17" s="4">
        <v>5000</v>
      </c>
      <c r="E17" s="4"/>
      <c r="F17" s="4"/>
      <c r="G17" s="4"/>
      <c r="H17" s="4">
        <f>SUM(Tabla16381023453467891011[[#This Row],[INTERNET]:[SERVICIOS]])</f>
        <v>9000</v>
      </c>
      <c r="I17" s="6"/>
      <c r="J17" s="6"/>
      <c r="K17" s="6"/>
      <c r="L17" s="6"/>
      <c r="M17" s="6"/>
      <c r="N17" s="6">
        <f>SUM(Tabla16381023453467891011[[#This Row],[INTERNET2]:[SERVICIOS2]])</f>
        <v>0</v>
      </c>
      <c r="O17" s="1"/>
    </row>
    <row r="18" spans="2:15" x14ac:dyDescent="0.25">
      <c r="B18" s="47">
        <v>14</v>
      </c>
      <c r="C18" s="4">
        <v>2000</v>
      </c>
      <c r="D18" s="4">
        <v>4000</v>
      </c>
      <c r="E18" s="4"/>
      <c r="F18" s="4"/>
      <c r="G18" s="4"/>
      <c r="H18" s="4">
        <f>SUM(Tabla16381023453467891011[[#This Row],[INTERNET]:[SERVICIOS]])</f>
        <v>6000</v>
      </c>
      <c r="I18" s="6"/>
      <c r="J18" s="6"/>
      <c r="K18" s="6"/>
      <c r="L18" s="6"/>
      <c r="M18" s="6"/>
      <c r="N18" s="6">
        <f>SUM(Tabla16381023453467891011[[#This Row],[INTERNET2]:[SERVICIOS2]])</f>
        <v>0</v>
      </c>
      <c r="O18" s="1"/>
    </row>
    <row r="19" spans="2:15" x14ac:dyDescent="0.25">
      <c r="B19" s="47">
        <v>15</v>
      </c>
      <c r="C19" s="4">
        <v>2000</v>
      </c>
      <c r="D19" s="4">
        <v>3000</v>
      </c>
      <c r="E19" s="4"/>
      <c r="F19" s="4"/>
      <c r="G19" s="4"/>
      <c r="H19" s="4">
        <f>SUM(Tabla16381023453467891011[[#This Row],[INTERNET]:[SERVICIOS]])</f>
        <v>5000</v>
      </c>
      <c r="I19" s="6"/>
      <c r="J19" s="6"/>
      <c r="K19" s="6"/>
      <c r="L19" s="6"/>
      <c r="M19" s="6"/>
      <c r="N19" s="6">
        <f>SUM(Tabla16381023453467891011[[#This Row],[INTERNET2]:[SERVICIOS2]])</f>
        <v>0</v>
      </c>
      <c r="O19" s="1"/>
    </row>
    <row r="20" spans="2:15" x14ac:dyDescent="0.25">
      <c r="B20" s="47">
        <v>16</v>
      </c>
      <c r="C20" s="18">
        <v>2000</v>
      </c>
      <c r="D20" s="18">
        <v>3000</v>
      </c>
      <c r="E20" s="4">
        <v>25000</v>
      </c>
      <c r="F20" s="4"/>
      <c r="G20" s="4"/>
      <c r="H20" s="4">
        <f>SUM(Tabla16381023453467891011[[#This Row],[INTERNET]:[SERVICIOS]])</f>
        <v>30000</v>
      </c>
      <c r="I20" s="6"/>
      <c r="J20" s="6"/>
      <c r="K20" s="6"/>
      <c r="L20" s="6"/>
      <c r="M20" s="6"/>
      <c r="N20" s="6">
        <f>SUM(Tabla16381023453467891011[[#This Row],[INTERNET2]:[SERVICIOS2]])</f>
        <v>0</v>
      </c>
      <c r="O20" s="1"/>
    </row>
    <row r="21" spans="2:15" x14ac:dyDescent="0.25">
      <c r="B21" s="47">
        <v>17</v>
      </c>
      <c r="C21" s="18">
        <v>6000</v>
      </c>
      <c r="D21" s="18">
        <v>60000</v>
      </c>
      <c r="E21" s="4"/>
      <c r="F21" s="4"/>
      <c r="G21" s="4"/>
      <c r="H21" s="4">
        <f>SUM(Tabla16381023453467891011[[#This Row],[INTERNET]:[SERVICIOS]])</f>
        <v>66000</v>
      </c>
      <c r="I21" s="6"/>
      <c r="J21" s="6"/>
      <c r="K21" s="6"/>
      <c r="L21" s="6"/>
      <c r="M21" s="6"/>
      <c r="N21" s="6">
        <f>SUM(Tabla16381023453467891011[[#This Row],[INTERNET2]:[SERVICIOS2]])</f>
        <v>0</v>
      </c>
      <c r="O21" s="1"/>
    </row>
    <row r="22" spans="2:15" x14ac:dyDescent="0.25">
      <c r="B22" s="47">
        <v>18</v>
      </c>
      <c r="C22" s="4">
        <v>5000</v>
      </c>
      <c r="D22" s="4">
        <v>43000</v>
      </c>
      <c r="E22" s="4"/>
      <c r="F22" s="4"/>
      <c r="G22" s="4"/>
      <c r="H22" s="4">
        <f>SUM(Tabla16381023453467891011[[#This Row],[INTERNET]:[SERVICIOS]])</f>
        <v>48000</v>
      </c>
      <c r="I22" s="6"/>
      <c r="J22" s="6"/>
      <c r="K22" s="6"/>
      <c r="L22" s="6"/>
      <c r="M22" s="6"/>
      <c r="N22" s="6">
        <f>SUM(Tabla16381023453467891011[[#This Row],[INTERNET2]:[SERVICIOS2]])</f>
        <v>0</v>
      </c>
      <c r="O22" s="1"/>
    </row>
    <row r="23" spans="2:15" x14ac:dyDescent="0.25">
      <c r="B23" s="47">
        <v>19</v>
      </c>
      <c r="C23" s="4">
        <v>6000</v>
      </c>
      <c r="D23" s="4">
        <v>20000</v>
      </c>
      <c r="E23" s="4"/>
      <c r="F23" s="4"/>
      <c r="G23" s="4"/>
      <c r="H23" s="4">
        <f>SUM(Tabla16381023453467891011[[#This Row],[INTERNET]:[SERVICIOS]])</f>
        <v>26000</v>
      </c>
      <c r="I23" s="6"/>
      <c r="J23" s="6"/>
      <c r="K23" s="6"/>
      <c r="L23" s="6"/>
      <c r="M23" s="6"/>
      <c r="N23" s="6">
        <f>SUM(Tabla16381023453467891011[[#This Row],[INTERNET2]:[SERVICIOS2]])</f>
        <v>0</v>
      </c>
      <c r="O23" s="1"/>
    </row>
    <row r="24" spans="2:15" x14ac:dyDescent="0.25">
      <c r="B24" s="47">
        <v>20</v>
      </c>
      <c r="C24" s="4">
        <v>6000</v>
      </c>
      <c r="D24" s="4">
        <v>19000</v>
      </c>
      <c r="E24" s="4"/>
      <c r="F24" s="4"/>
      <c r="G24" s="4"/>
      <c r="H24" s="4">
        <f>SUM(Tabla16381023453467891011[[#This Row],[INTERNET]:[SERVICIOS]])</f>
        <v>25000</v>
      </c>
      <c r="I24" s="6"/>
      <c r="J24" s="6"/>
      <c r="K24" s="6"/>
      <c r="L24" s="6"/>
      <c r="M24" s="6"/>
      <c r="N24" s="6">
        <f>SUM(Tabla16381023453467891011[[#This Row],[INTERNET2]:[SERVICIOS2]])</f>
        <v>0</v>
      </c>
      <c r="O24" s="1"/>
    </row>
    <row r="25" spans="2:15" x14ac:dyDescent="0.25">
      <c r="B25" s="47">
        <v>21</v>
      </c>
      <c r="C25" s="4">
        <v>3000</v>
      </c>
      <c r="D25" s="4">
        <v>14000</v>
      </c>
      <c r="E25" s="4">
        <v>24000</v>
      </c>
      <c r="F25" s="4"/>
      <c r="G25" s="4"/>
      <c r="H25" s="4">
        <f>SUM(Tabla16381023453467891011[[#This Row],[INTERNET]:[SERVICIOS]])</f>
        <v>41000</v>
      </c>
      <c r="I25" s="6"/>
      <c r="J25" s="6"/>
      <c r="K25" s="6"/>
      <c r="L25" s="6"/>
      <c r="M25" s="6"/>
      <c r="N25" s="6">
        <f>SUM(Tabla16381023453467891011[[#This Row],[INTERNET2]:[SERVICIOS2]])</f>
        <v>0</v>
      </c>
      <c r="O25" s="1"/>
    </row>
    <row r="26" spans="2:15" x14ac:dyDescent="0.25">
      <c r="B26" s="47">
        <v>22</v>
      </c>
      <c r="C26" s="4">
        <v>5000</v>
      </c>
      <c r="D26" s="4">
        <v>29000</v>
      </c>
      <c r="E26" s="4"/>
      <c r="F26" s="4"/>
      <c r="G26" s="4"/>
      <c r="H26" s="4">
        <f>SUM(Tabla16381023453467891011[[#This Row],[INTERNET]:[SERVICIOS]])</f>
        <v>34000</v>
      </c>
      <c r="I26" s="6"/>
      <c r="J26" s="6"/>
      <c r="K26" s="6"/>
      <c r="L26" s="6"/>
      <c r="M26" s="6"/>
      <c r="N26" s="6">
        <f>SUM(Tabla16381023453467891011[[#This Row],[INTERNET2]:[SERVICIOS2]])</f>
        <v>0</v>
      </c>
      <c r="O26" s="1"/>
    </row>
    <row r="27" spans="2:15" x14ac:dyDescent="0.25">
      <c r="B27" s="47">
        <v>23</v>
      </c>
      <c r="C27" s="4">
        <v>5000</v>
      </c>
      <c r="D27" s="4">
        <v>18000</v>
      </c>
      <c r="E27" s="4"/>
      <c r="F27" s="4"/>
      <c r="G27" s="4"/>
      <c r="H27" s="4">
        <f>SUM(Tabla16381023453467891011[[#This Row],[INTERNET]:[SERVICIOS]])</f>
        <v>23000</v>
      </c>
      <c r="I27" s="6"/>
      <c r="J27" s="6"/>
      <c r="K27" s="6"/>
      <c r="L27" s="6"/>
      <c r="M27" s="6"/>
      <c r="N27" s="6">
        <f>SUM(Tabla16381023453467891011[[#This Row],[INTERNET2]:[SERVICIOS2]])</f>
        <v>0</v>
      </c>
      <c r="O27" s="1"/>
    </row>
    <row r="28" spans="2:15" x14ac:dyDescent="0.25">
      <c r="B28" s="47">
        <v>24</v>
      </c>
      <c r="C28" s="4">
        <v>5000</v>
      </c>
      <c r="D28" s="4">
        <v>25000</v>
      </c>
      <c r="E28" s="4"/>
      <c r="F28" s="4"/>
      <c r="G28" s="4"/>
      <c r="H28" s="4">
        <f>SUM(Tabla16381023453467891011[[#This Row],[INTERNET]:[SERVICIOS]])</f>
        <v>30000</v>
      </c>
      <c r="I28" s="6"/>
      <c r="J28" s="6"/>
      <c r="K28" s="6"/>
      <c r="L28" s="6"/>
      <c r="M28" s="6"/>
      <c r="N28" s="6">
        <f>SUM(Tabla16381023453467891011[[#This Row],[INTERNET2]:[SERVICIOS2]])</f>
        <v>0</v>
      </c>
      <c r="O28" s="1"/>
    </row>
    <row r="29" spans="2:15" x14ac:dyDescent="0.25">
      <c r="B29" s="47">
        <v>25</v>
      </c>
      <c r="C29" s="4">
        <v>5000</v>
      </c>
      <c r="D29" s="4">
        <v>25000</v>
      </c>
      <c r="E29" s="4"/>
      <c r="F29" s="4"/>
      <c r="G29" s="4"/>
      <c r="H29" s="4">
        <f>SUM(Tabla16381023453467891011[[#This Row],[INTERNET]:[SERVICIOS]])</f>
        <v>30000</v>
      </c>
      <c r="I29" s="6"/>
      <c r="J29" s="6"/>
      <c r="K29" s="6"/>
      <c r="L29" s="6"/>
      <c r="M29" s="6"/>
      <c r="N29" s="6">
        <f>SUM(Tabla16381023453467891011[[#This Row],[INTERNET2]:[SERVICIOS2]])</f>
        <v>0</v>
      </c>
      <c r="O29" s="1"/>
    </row>
    <row r="30" spans="2:15" x14ac:dyDescent="0.25">
      <c r="B30" s="47">
        <v>26</v>
      </c>
      <c r="C30" s="4">
        <v>5000</v>
      </c>
      <c r="D30" s="4">
        <v>20000</v>
      </c>
      <c r="E30" s="4"/>
      <c r="F30" s="4"/>
      <c r="G30" s="4"/>
      <c r="H30" s="4">
        <f>SUM(Tabla16381023453467891011[[#This Row],[INTERNET]:[SERVICIOS]])</f>
        <v>25000</v>
      </c>
      <c r="I30" s="6"/>
      <c r="J30" s="6"/>
      <c r="K30" s="6"/>
      <c r="L30" s="6"/>
      <c r="M30" s="6"/>
      <c r="N30" s="6">
        <f>SUM(Tabla16381023453467891011[[#This Row],[INTERNET2]:[SERVICIOS2]])</f>
        <v>0</v>
      </c>
      <c r="O30" s="1"/>
    </row>
    <row r="31" spans="2:15" x14ac:dyDescent="0.25">
      <c r="B31" s="47">
        <v>27</v>
      </c>
      <c r="C31" s="4">
        <v>4000</v>
      </c>
      <c r="D31" s="4">
        <v>20000</v>
      </c>
      <c r="E31" s="4"/>
      <c r="F31" s="4"/>
      <c r="G31" s="4"/>
      <c r="H31" s="4">
        <f>SUM(Tabla16381023453467891011[[#This Row],[INTERNET]:[SERVICIOS]])</f>
        <v>24000</v>
      </c>
      <c r="I31" s="6"/>
      <c r="J31" s="6"/>
      <c r="K31" s="6"/>
      <c r="L31" s="6"/>
      <c r="M31" s="6"/>
      <c r="N31" s="6">
        <f>SUM(Tabla16381023453467891011[[#This Row],[INTERNET2]:[SERVICIOS2]])</f>
        <v>0</v>
      </c>
      <c r="O31" s="1"/>
    </row>
    <row r="32" spans="2:15" x14ac:dyDescent="0.25">
      <c r="B32" s="47">
        <v>28</v>
      </c>
      <c r="C32" s="4">
        <v>3000</v>
      </c>
      <c r="D32" s="4">
        <v>18000</v>
      </c>
      <c r="E32" s="4"/>
      <c r="F32" s="4"/>
      <c r="G32" s="4"/>
      <c r="H32" s="4">
        <f>SUM(Tabla16381023453467891011[[#This Row],[INTERNET]:[SERVICIOS]])</f>
        <v>21000</v>
      </c>
      <c r="I32" s="6"/>
      <c r="J32" s="6"/>
      <c r="K32" s="6"/>
      <c r="L32" s="6"/>
      <c r="M32" s="6"/>
      <c r="N32" s="6">
        <f>SUM(Tabla16381023453467891011[[#This Row],[INTERNET2]:[SERVICIOS2]])</f>
        <v>0</v>
      </c>
      <c r="O32" s="1"/>
    </row>
    <row r="33" spans="2:17" x14ac:dyDescent="0.25">
      <c r="B33" s="47">
        <v>29</v>
      </c>
      <c r="C33" s="4">
        <v>3000</v>
      </c>
      <c r="D33" s="4">
        <v>18000</v>
      </c>
      <c r="E33" s="4"/>
      <c r="F33" s="4"/>
      <c r="G33" s="4"/>
      <c r="H33" s="4">
        <f>SUM(Tabla16381023453467891011[[#This Row],[INTERNET]:[SERVICIOS]])</f>
        <v>21000</v>
      </c>
      <c r="I33" s="6"/>
      <c r="J33" s="6"/>
      <c r="K33" s="6"/>
      <c r="L33" s="6"/>
      <c r="M33" s="6"/>
      <c r="N33" s="6">
        <f>SUM(Tabla16381023453467891011[[#This Row],[INTERNET2]:[SERVICIOS2]])</f>
        <v>0</v>
      </c>
      <c r="O33" s="1"/>
    </row>
    <row r="34" spans="2:17" x14ac:dyDescent="0.25">
      <c r="B34" s="47">
        <v>30</v>
      </c>
      <c r="C34" s="4">
        <v>3000</v>
      </c>
      <c r="D34" s="4">
        <v>21000</v>
      </c>
      <c r="E34" s="4"/>
      <c r="F34" s="4"/>
      <c r="G34" s="4"/>
      <c r="H34" s="4">
        <f>SUM(Tabla16381023453467891011[[#This Row],[INTERNET]:[SERVICIOS]])</f>
        <v>24000</v>
      </c>
      <c r="I34" s="6"/>
      <c r="J34" s="6"/>
      <c r="K34" s="6"/>
      <c r="L34" s="6"/>
      <c r="M34" s="6"/>
      <c r="N34" s="6">
        <f>SUM(Tabla16381023453467891011[[#This Row],[INTERNET2]:[SERVICIOS2]])</f>
        <v>0</v>
      </c>
      <c r="O34" s="1"/>
    </row>
    <row r="35" spans="2:17" x14ac:dyDescent="0.25">
      <c r="B35" s="47">
        <v>31</v>
      </c>
      <c r="C35" s="4">
        <v>10000</v>
      </c>
      <c r="D35" s="4">
        <v>26000</v>
      </c>
      <c r="E35" s="4"/>
      <c r="F35" s="4"/>
      <c r="G35" s="4"/>
      <c r="H35" s="4">
        <f>SUM(Tabla16381023453467891011[[#This Row],[INTERNET]:[SERVICIOS]])</f>
        <v>36000</v>
      </c>
      <c r="I35" s="6"/>
      <c r="J35" s="6"/>
      <c r="K35" s="6"/>
      <c r="L35" s="6"/>
      <c r="M35" s="6"/>
      <c r="N35" s="6">
        <f>SUM(Tabla16381023453467891011[[#This Row],[INTERNET2]:[SERVICIOS2]])</f>
        <v>0</v>
      </c>
      <c r="O35" s="1"/>
    </row>
    <row r="36" spans="2:17" x14ac:dyDescent="0.25">
      <c r="B36" s="2" t="s">
        <v>5</v>
      </c>
      <c r="C36" s="5">
        <f t="shared" ref="C36:M36" si="0">SUM(C5:C35)</f>
        <v>124000</v>
      </c>
      <c r="D36" s="5">
        <f t="shared" si="0"/>
        <v>574000</v>
      </c>
      <c r="E36" s="5">
        <f t="shared" si="0"/>
        <v>71000</v>
      </c>
      <c r="F36" s="5">
        <f t="shared" si="0"/>
        <v>113000</v>
      </c>
      <c r="G36" s="5">
        <f t="shared" si="0"/>
        <v>0</v>
      </c>
      <c r="H36" s="5">
        <f>SUM(Tabla16381023453467891011[[#This Row],[INTERNET]:[SERVICIOS]])</f>
        <v>882000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6">
        <f>SUM(Tabla16381023453467891011[[#This Row],[INTERNET2]:[SERVICIOS2]])</f>
        <v>0</v>
      </c>
      <c r="O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7" x14ac:dyDescent="0.25">
      <c r="B38" s="1"/>
      <c r="C38" s="1"/>
      <c r="D38" s="1"/>
      <c r="E38" s="1"/>
      <c r="F38" s="46" t="s">
        <v>32</v>
      </c>
      <c r="G38" s="46" t="s">
        <v>33</v>
      </c>
      <c r="H38" s="1"/>
      <c r="I38" s="1"/>
      <c r="J38" s="1"/>
      <c r="K38" s="1"/>
      <c r="L38" s="1"/>
      <c r="M38" s="1"/>
      <c r="N38" s="1"/>
      <c r="O38" s="1"/>
    </row>
    <row r="39" spans="2:17" x14ac:dyDescent="0.25">
      <c r="B39" s="9" t="s">
        <v>9</v>
      </c>
      <c r="C39" s="10">
        <f>H36</f>
        <v>882000</v>
      </c>
      <c r="D39" s="55" t="s">
        <v>28</v>
      </c>
      <c r="E39" s="57">
        <f>C39-C40+F39-G39</f>
        <v>882000</v>
      </c>
      <c r="F39" s="59"/>
      <c r="G39" s="57">
        <f>D49</f>
        <v>0</v>
      </c>
      <c r="O39" s="1"/>
    </row>
    <row r="40" spans="2:17" x14ac:dyDescent="0.25">
      <c r="B40" s="11" t="s">
        <v>8</v>
      </c>
      <c r="C40" s="12">
        <f>N36</f>
        <v>0</v>
      </c>
      <c r="D40" s="56"/>
      <c r="E40" s="58"/>
      <c r="F40" s="60"/>
      <c r="G40" s="58"/>
      <c r="H40" s="48" t="s">
        <v>23</v>
      </c>
      <c r="I40" s="14" t="s">
        <v>11</v>
      </c>
      <c r="J40" s="14" t="s">
        <v>10</v>
      </c>
      <c r="K40" s="14" t="s">
        <v>13</v>
      </c>
      <c r="L40" s="14" t="s">
        <v>14</v>
      </c>
      <c r="M40" s="20"/>
      <c r="O40" s="1"/>
    </row>
    <row r="41" spans="2:17" x14ac:dyDescent="0.25">
      <c r="B41" s="13"/>
      <c r="C41" s="13"/>
      <c r="D41" s="1"/>
      <c r="E41" s="1"/>
      <c r="F41" s="1"/>
      <c r="H41" s="32"/>
      <c r="I41" s="32"/>
      <c r="J41" s="32"/>
      <c r="K41" s="32"/>
      <c r="L41" s="32"/>
      <c r="M41" s="40"/>
      <c r="O41" s="1"/>
    </row>
    <row r="42" spans="2:17" x14ac:dyDescent="0.25">
      <c r="B42" s="30"/>
      <c r="C42" s="30"/>
      <c r="D42" s="29" t="s">
        <v>29</v>
      </c>
      <c r="E42" s="29"/>
      <c r="F42" s="1"/>
      <c r="H42" s="32"/>
      <c r="I42" s="32"/>
      <c r="J42" s="32"/>
      <c r="K42" s="32"/>
      <c r="L42" s="32"/>
      <c r="M42" s="40"/>
      <c r="O42" s="1"/>
    </row>
    <row r="43" spans="2:17" x14ac:dyDescent="0.25">
      <c r="B43" s="14" t="s">
        <v>10</v>
      </c>
      <c r="C43" s="27">
        <f>C36-I36</f>
        <v>124000</v>
      </c>
      <c r="D43" s="36"/>
      <c r="E43" s="37">
        <f t="shared" ref="E43:E48" si="1">C43-D43</f>
        <v>124000</v>
      </c>
      <c r="F43" s="1"/>
      <c r="H43" s="32"/>
      <c r="I43" s="32"/>
      <c r="J43" s="32"/>
      <c r="K43" s="32"/>
      <c r="L43" s="32"/>
      <c r="M43" s="40"/>
      <c r="O43" s="1"/>
    </row>
    <row r="44" spans="2:17" x14ac:dyDescent="0.25">
      <c r="B44" s="14" t="s">
        <v>11</v>
      </c>
      <c r="C44" s="27">
        <f>D36-J36</f>
        <v>574000</v>
      </c>
      <c r="D44" s="36"/>
      <c r="E44" s="37">
        <f t="shared" si="1"/>
        <v>574000</v>
      </c>
      <c r="F44" s="1"/>
      <c r="H44" s="32"/>
      <c r="I44" s="32"/>
      <c r="J44" s="32"/>
      <c r="K44" s="32"/>
      <c r="L44" s="32"/>
      <c r="M44" s="40"/>
      <c r="O44" s="1"/>
      <c r="P44" s="1"/>
      <c r="Q44" s="1"/>
    </row>
    <row r="45" spans="2:17" x14ac:dyDescent="0.25">
      <c r="B45" s="14" t="s">
        <v>12</v>
      </c>
      <c r="C45" s="27">
        <f>F36-L36</f>
        <v>113000</v>
      </c>
      <c r="D45" s="36"/>
      <c r="E45" s="38">
        <f t="shared" si="1"/>
        <v>113000</v>
      </c>
      <c r="F45" s="1"/>
      <c r="H45" s="32"/>
      <c r="I45" s="32"/>
      <c r="J45" s="50"/>
      <c r="K45" s="32"/>
      <c r="L45" s="32"/>
      <c r="M45" s="40"/>
      <c r="O45" s="1"/>
      <c r="P45" s="1"/>
      <c r="Q45" s="1"/>
    </row>
    <row r="46" spans="2:17" x14ac:dyDescent="0.25">
      <c r="B46" s="14" t="s">
        <v>14</v>
      </c>
      <c r="C46" s="27">
        <f>E36-K36</f>
        <v>71000</v>
      </c>
      <c r="D46" s="36"/>
      <c r="E46" s="38">
        <f t="shared" si="1"/>
        <v>71000</v>
      </c>
      <c r="F46" s="1"/>
      <c r="H46" s="32"/>
      <c r="I46" s="32"/>
      <c r="J46" s="50"/>
      <c r="K46" s="32"/>
      <c r="L46" s="32"/>
      <c r="M46" s="40"/>
      <c r="O46" s="1"/>
      <c r="P46" s="1"/>
      <c r="Q46" s="1"/>
    </row>
    <row r="47" spans="2:17" x14ac:dyDescent="0.25">
      <c r="B47" s="14" t="s">
        <v>23</v>
      </c>
      <c r="C47" s="27">
        <f>SUM(G36,-M36)</f>
        <v>0</v>
      </c>
      <c r="D47" s="36"/>
      <c r="E47" s="38">
        <f t="shared" si="1"/>
        <v>0</v>
      </c>
      <c r="F47" s="1" t="s">
        <v>30</v>
      </c>
      <c r="H47" s="32"/>
      <c r="I47" s="32"/>
      <c r="J47" s="32"/>
      <c r="K47" s="32"/>
      <c r="L47" s="32"/>
      <c r="M47" s="40"/>
      <c r="O47" s="1"/>
      <c r="P47" s="1"/>
      <c r="Q47" s="1"/>
    </row>
    <row r="48" spans="2:17" x14ac:dyDescent="0.25">
      <c r="B48" s="14" t="s">
        <v>34</v>
      </c>
      <c r="C48" s="27">
        <f>F39</f>
        <v>0</v>
      </c>
      <c r="D48" s="36"/>
      <c r="E48" s="38">
        <f t="shared" si="1"/>
        <v>0</v>
      </c>
      <c r="F48" s="1"/>
      <c r="H48" s="32"/>
      <c r="I48" s="32"/>
      <c r="J48" s="32"/>
      <c r="K48" s="32"/>
      <c r="L48" s="32"/>
      <c r="M48" s="40"/>
      <c r="O48" s="1"/>
      <c r="P48" s="1"/>
      <c r="Q48" s="1"/>
    </row>
    <row r="49" spans="2:17" x14ac:dyDescent="0.25">
      <c r="B49" s="8" t="s">
        <v>21</v>
      </c>
      <c r="C49" s="28">
        <f>SUM(C43:C48)</f>
        <v>882000</v>
      </c>
      <c r="D49" s="36">
        <f>SUM(D43:D48)</f>
        <v>0</v>
      </c>
      <c r="E49" s="49">
        <f>SUM(E43:E48)</f>
        <v>882000</v>
      </c>
      <c r="F49" s="1"/>
      <c r="H49" s="52">
        <f>SUM(H41:H48)</f>
        <v>0</v>
      </c>
      <c r="I49" s="52">
        <f>SUM(I41:I48)</f>
        <v>0</v>
      </c>
      <c r="J49" s="52">
        <f>SUM(J41:J48)</f>
        <v>0</v>
      </c>
      <c r="K49" s="52">
        <f>SUM(K41:K48)</f>
        <v>0</v>
      </c>
      <c r="L49" s="52">
        <f>SUM(L41:L48)</f>
        <v>0</v>
      </c>
      <c r="M49" s="21"/>
      <c r="O49" s="1"/>
      <c r="P49" s="1"/>
      <c r="Q49" s="1"/>
    </row>
    <row r="50" spans="2:17" x14ac:dyDescent="0.25">
      <c r="B50" s="16"/>
      <c r="C50" s="17"/>
      <c r="D50" s="1"/>
      <c r="E50" s="1"/>
      <c r="L50" s="25"/>
      <c r="O50" s="1"/>
      <c r="P50" s="1"/>
      <c r="Q50" s="1"/>
    </row>
    <row r="51" spans="2:17" x14ac:dyDescent="0.25">
      <c r="B51" s="26"/>
      <c r="C51" s="26"/>
      <c r="D51" s="29" t="s">
        <v>31</v>
      </c>
      <c r="E51" s="1"/>
      <c r="O51" s="1"/>
      <c r="P51" s="1"/>
      <c r="Q51" s="1"/>
    </row>
    <row r="52" spans="2:17" x14ac:dyDescent="0.25">
      <c r="B52" s="15" t="s">
        <v>17</v>
      </c>
      <c r="C52" s="27">
        <f>E39*25/100-D52</f>
        <v>220500</v>
      </c>
      <c r="D52" s="36"/>
      <c r="E52" s="1"/>
      <c r="O52" s="1"/>
      <c r="P52" s="1"/>
      <c r="Q52" s="1"/>
    </row>
    <row r="53" spans="2:17" x14ac:dyDescent="0.25">
      <c r="B53" s="11" t="s">
        <v>16</v>
      </c>
      <c r="C53" s="33"/>
      <c r="D53" s="36"/>
      <c r="E53" s="1"/>
      <c r="O53" s="1"/>
      <c r="P53" s="1"/>
      <c r="Q53" s="1"/>
    </row>
    <row r="54" spans="2:17" x14ac:dyDescent="0.25">
      <c r="B54" s="15" t="s">
        <v>18</v>
      </c>
      <c r="C54" s="27">
        <f>E39*30/100-D54</f>
        <v>264600</v>
      </c>
      <c r="D54" s="36"/>
      <c r="E54" s="1"/>
      <c r="L54" s="24"/>
      <c r="O54" s="1"/>
      <c r="P54" s="1"/>
      <c r="Q54" s="1"/>
    </row>
    <row r="55" spans="2:17" x14ac:dyDescent="0.25">
      <c r="B55" s="15" t="s">
        <v>20</v>
      </c>
      <c r="C55" s="27">
        <f>E39*45/100-C56-D55</f>
        <v>266900</v>
      </c>
      <c r="D55" s="36"/>
      <c r="E55" s="1"/>
      <c r="L55" s="24"/>
      <c r="O55" s="1"/>
      <c r="P55" s="1"/>
      <c r="Q55" s="1"/>
    </row>
    <row r="56" spans="2:17" x14ac:dyDescent="0.25">
      <c r="B56" s="15" t="s">
        <v>22</v>
      </c>
      <c r="C56" s="33">
        <v>130000</v>
      </c>
      <c r="D56" s="36"/>
      <c r="E56" s="1"/>
      <c r="L56" s="24"/>
      <c r="O56" s="1"/>
      <c r="P56" s="1"/>
      <c r="Q56" s="1"/>
    </row>
    <row r="57" spans="2:17" x14ac:dyDescent="0.25">
      <c r="B57" s="8" t="s">
        <v>21</v>
      </c>
      <c r="C57" s="28">
        <f>SUM(C52:C56)</f>
        <v>882000</v>
      </c>
      <c r="D57" s="34"/>
      <c r="E57" s="1"/>
      <c r="L57" s="24"/>
      <c r="O57" s="1"/>
      <c r="P57" s="1"/>
      <c r="Q57" s="1"/>
    </row>
    <row r="58" spans="2:17" x14ac:dyDescent="0.25">
      <c r="D58" s="1"/>
      <c r="E58" s="1"/>
      <c r="L58" s="24"/>
      <c r="O58" s="1"/>
      <c r="P58" s="1"/>
      <c r="Q58" s="1"/>
    </row>
    <row r="59" spans="2:17" x14ac:dyDescent="0.25">
      <c r="D59" s="1"/>
      <c r="E59" s="1"/>
      <c r="L59" s="25"/>
      <c r="O59" s="1"/>
      <c r="P59" s="1"/>
      <c r="Q59" s="1"/>
    </row>
    <row r="60" spans="2:17" ht="15.75" x14ac:dyDescent="0.25">
      <c r="B60" s="15" t="s">
        <v>35</v>
      </c>
      <c r="C60" s="51">
        <f>SUM(C54,C55)</f>
        <v>531500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2:17" x14ac:dyDescent="0.25">
      <c r="B61" s="19"/>
      <c r="C61" s="19"/>
      <c r="D61" s="19"/>
      <c r="E61" s="19"/>
      <c r="F61" s="19"/>
      <c r="G61" s="19"/>
      <c r="H61" s="19"/>
      <c r="I61" s="19"/>
    </row>
    <row r="62" spans="2:17" x14ac:dyDescent="0.25">
      <c r="B62" s="39"/>
      <c r="C62" s="40"/>
      <c r="D62" s="40"/>
      <c r="E62" s="40"/>
      <c r="F62" s="40"/>
      <c r="G62" s="41"/>
      <c r="H62" s="41"/>
      <c r="I62" s="41"/>
      <c r="J62" s="41"/>
    </row>
    <row r="63" spans="2:17" x14ac:dyDescent="0.25">
      <c r="B63" s="39"/>
      <c r="C63" s="40"/>
      <c r="D63" s="40"/>
      <c r="E63" s="40"/>
      <c r="F63" s="40"/>
      <c r="G63" s="41"/>
      <c r="H63" s="41"/>
      <c r="I63" s="41"/>
      <c r="J63" s="41"/>
    </row>
    <row r="64" spans="2:17" x14ac:dyDescent="0.25">
      <c r="B64" s="39"/>
      <c r="C64" s="40"/>
      <c r="D64" s="40"/>
      <c r="E64" s="40"/>
      <c r="F64" s="40"/>
      <c r="G64" s="41"/>
      <c r="H64" s="41"/>
      <c r="I64" s="41"/>
      <c r="J64" s="41"/>
    </row>
    <row r="65" spans="2:10" x14ac:dyDescent="0.25">
      <c r="B65" s="39"/>
      <c r="C65" s="40"/>
      <c r="D65" s="40"/>
      <c r="E65" s="40"/>
      <c r="F65" s="40"/>
      <c r="G65" s="41"/>
      <c r="H65" s="41"/>
      <c r="I65" s="41"/>
      <c r="J65" s="41"/>
    </row>
    <row r="66" spans="2:10" x14ac:dyDescent="0.25">
      <c r="B66" s="39"/>
      <c r="C66" s="40"/>
      <c r="D66" s="40"/>
      <c r="E66" s="40"/>
      <c r="F66" s="40"/>
      <c r="G66" s="41"/>
      <c r="H66" s="41"/>
      <c r="I66" s="41"/>
      <c r="J66" s="41"/>
    </row>
    <row r="67" spans="2:10" x14ac:dyDescent="0.25">
      <c r="B67" s="39"/>
      <c r="C67" s="40"/>
      <c r="D67" s="40"/>
      <c r="E67" s="40"/>
      <c r="F67" s="40"/>
      <c r="G67" s="41"/>
      <c r="H67" s="41"/>
      <c r="I67" s="41"/>
      <c r="J67" s="41"/>
    </row>
    <row r="68" spans="2:10" x14ac:dyDescent="0.25">
      <c r="B68" s="39"/>
      <c r="C68" s="40"/>
      <c r="D68" s="40"/>
      <c r="E68" s="40"/>
      <c r="F68" s="40"/>
      <c r="G68" s="41"/>
      <c r="H68" s="41"/>
      <c r="I68" s="41"/>
      <c r="J68" s="41"/>
    </row>
    <row r="69" spans="2:10" x14ac:dyDescent="0.25">
      <c r="B69" s="39"/>
      <c r="C69" s="40"/>
      <c r="D69" s="40"/>
      <c r="E69" s="40"/>
      <c r="F69" s="40"/>
      <c r="G69" s="41"/>
      <c r="H69" s="41"/>
      <c r="I69" s="41"/>
      <c r="J69" s="41"/>
    </row>
    <row r="70" spans="2:10" x14ac:dyDescent="0.25">
      <c r="B70" s="39"/>
      <c r="C70" s="40"/>
      <c r="D70" s="40"/>
      <c r="E70" s="40"/>
      <c r="F70" s="40"/>
      <c r="G70" s="41"/>
      <c r="H70" s="41"/>
      <c r="I70" s="41"/>
      <c r="J70" s="41"/>
    </row>
    <row r="71" spans="2:10" x14ac:dyDescent="0.25">
      <c r="B71" s="39"/>
      <c r="C71" s="40"/>
      <c r="D71" s="40"/>
      <c r="E71" s="40"/>
      <c r="F71" s="40"/>
      <c r="G71" s="41"/>
      <c r="H71" s="41"/>
      <c r="I71" s="41"/>
      <c r="J71" s="41"/>
    </row>
    <row r="72" spans="2:10" x14ac:dyDescent="0.25">
      <c r="B72" s="39"/>
      <c r="C72" s="40"/>
      <c r="D72" s="40"/>
      <c r="E72" s="40"/>
      <c r="F72" s="40"/>
      <c r="G72" s="41"/>
      <c r="H72" s="41"/>
      <c r="I72" s="41"/>
      <c r="J72" s="41"/>
    </row>
    <row r="73" spans="2:10" x14ac:dyDescent="0.25">
      <c r="B73" s="39"/>
      <c r="C73" s="40"/>
      <c r="D73" s="40"/>
      <c r="E73" s="40"/>
      <c r="F73" s="40"/>
      <c r="G73" s="41"/>
      <c r="H73" s="41"/>
      <c r="I73" s="41"/>
      <c r="J73" s="41"/>
    </row>
    <row r="74" spans="2:10" x14ac:dyDescent="0.25">
      <c r="B74" s="39"/>
      <c r="C74" s="40"/>
      <c r="D74" s="40"/>
      <c r="E74" s="40"/>
      <c r="F74" s="40"/>
      <c r="G74" s="41"/>
      <c r="H74" s="41"/>
      <c r="I74" s="41"/>
      <c r="J74" s="41"/>
    </row>
    <row r="75" spans="2:10" x14ac:dyDescent="0.25">
      <c r="B75" s="39"/>
      <c r="C75" s="40"/>
      <c r="D75" s="40"/>
      <c r="E75" s="40"/>
      <c r="F75" s="40"/>
      <c r="G75" s="41"/>
      <c r="H75" s="41"/>
      <c r="I75" s="41"/>
      <c r="J75" s="41"/>
    </row>
    <row r="76" spans="2:10" x14ac:dyDescent="0.25">
      <c r="B76" s="39"/>
      <c r="C76" s="40"/>
      <c r="D76" s="40"/>
      <c r="E76" s="40"/>
      <c r="F76" s="40"/>
      <c r="G76" s="41"/>
      <c r="H76" s="41"/>
      <c r="I76" s="41"/>
      <c r="J76" s="41"/>
    </row>
    <row r="77" spans="2:10" x14ac:dyDescent="0.25">
      <c r="B77" s="39"/>
      <c r="C77" s="40"/>
      <c r="D77" s="40"/>
      <c r="E77" s="40"/>
      <c r="F77" s="40"/>
      <c r="G77" s="41"/>
      <c r="H77" s="41"/>
      <c r="I77" s="41"/>
      <c r="J77" s="41"/>
    </row>
    <row r="78" spans="2:10" x14ac:dyDescent="0.25">
      <c r="B78" s="39"/>
      <c r="C78" s="40"/>
      <c r="D78" s="40"/>
      <c r="E78" s="40"/>
      <c r="F78" s="40"/>
      <c r="G78" s="41"/>
      <c r="H78" s="41"/>
      <c r="I78" s="41"/>
      <c r="J78" s="41"/>
    </row>
    <row r="79" spans="2:10" x14ac:dyDescent="0.25">
      <c r="B79" s="39"/>
      <c r="C79" s="40"/>
      <c r="D79" s="40"/>
      <c r="E79" s="40"/>
      <c r="F79" s="40"/>
      <c r="G79" s="41"/>
      <c r="H79" s="41"/>
      <c r="I79" s="41"/>
      <c r="J79" s="41"/>
    </row>
    <row r="80" spans="2:10" x14ac:dyDescent="0.25">
      <c r="B80" s="39"/>
      <c r="C80" s="40"/>
      <c r="D80" s="40"/>
      <c r="E80" s="40"/>
      <c r="F80" s="40"/>
      <c r="G80" s="41"/>
      <c r="H80" s="41"/>
      <c r="I80" s="41"/>
      <c r="J80" s="41"/>
    </row>
    <row r="81" spans="2:10" x14ac:dyDescent="0.25">
      <c r="B81" s="39"/>
      <c r="C81" s="40"/>
      <c r="D81" s="40"/>
      <c r="E81" s="40"/>
      <c r="F81" s="40"/>
      <c r="G81" s="41"/>
      <c r="H81" s="41"/>
      <c r="I81" s="41"/>
      <c r="J81" s="41"/>
    </row>
    <row r="82" spans="2:10" x14ac:dyDescent="0.25">
      <c r="B82" s="39"/>
      <c r="C82" s="40"/>
      <c r="D82" s="40"/>
      <c r="E82" s="40"/>
      <c r="F82" s="40"/>
      <c r="G82" s="41"/>
      <c r="H82" s="41"/>
      <c r="I82" s="41"/>
      <c r="J82" s="41"/>
    </row>
    <row r="83" spans="2:10" x14ac:dyDescent="0.25">
      <c r="B83" s="39"/>
      <c r="C83" s="40"/>
      <c r="D83" s="40"/>
      <c r="E83" s="40"/>
      <c r="F83" s="40"/>
      <c r="G83" s="41"/>
      <c r="H83" s="41"/>
      <c r="I83" s="41"/>
      <c r="J83" s="41"/>
    </row>
    <row r="84" spans="2:10" x14ac:dyDescent="0.25">
      <c r="B84" s="39"/>
      <c r="C84" s="40"/>
      <c r="D84" s="40"/>
      <c r="E84" s="40"/>
      <c r="F84" s="40"/>
      <c r="G84" s="41"/>
      <c r="H84" s="41"/>
      <c r="I84" s="41"/>
      <c r="J84" s="41"/>
    </row>
    <row r="85" spans="2:10" x14ac:dyDescent="0.25">
      <c r="B85" s="39"/>
      <c r="C85" s="40"/>
      <c r="D85" s="40"/>
      <c r="E85" s="40"/>
      <c r="F85" s="40"/>
      <c r="G85" s="41"/>
      <c r="H85" s="41"/>
      <c r="I85" s="41"/>
      <c r="J85" s="41"/>
    </row>
    <row r="86" spans="2:10" x14ac:dyDescent="0.25">
      <c r="B86" s="39"/>
      <c r="C86" s="40"/>
      <c r="D86" s="40"/>
      <c r="E86" s="40"/>
      <c r="F86" s="40"/>
      <c r="G86" s="41"/>
      <c r="H86" s="41"/>
      <c r="I86" s="41"/>
      <c r="J86" s="41"/>
    </row>
    <row r="87" spans="2:10" x14ac:dyDescent="0.25">
      <c r="B87" s="39"/>
      <c r="C87" s="40"/>
      <c r="D87" s="40"/>
      <c r="E87" s="40"/>
      <c r="F87" s="40"/>
      <c r="G87" s="41"/>
      <c r="H87" s="41"/>
      <c r="I87" s="41"/>
      <c r="J87" s="41"/>
    </row>
    <row r="88" spans="2:10" x14ac:dyDescent="0.25">
      <c r="B88" s="39"/>
      <c r="C88" s="40"/>
      <c r="D88" s="40"/>
      <c r="E88" s="40"/>
      <c r="F88" s="40"/>
      <c r="G88" s="41"/>
      <c r="H88" s="41"/>
      <c r="I88" s="41"/>
      <c r="J88" s="41"/>
    </row>
    <row r="89" spans="2:10" x14ac:dyDescent="0.25">
      <c r="B89" s="39"/>
      <c r="C89" s="40"/>
      <c r="D89" s="40"/>
      <c r="E89" s="40"/>
      <c r="F89" s="40"/>
      <c r="G89" s="41"/>
      <c r="H89" s="41"/>
      <c r="I89" s="41"/>
      <c r="J89" s="41"/>
    </row>
    <row r="90" spans="2:10" x14ac:dyDescent="0.25">
      <c r="B90" s="39"/>
      <c r="C90" s="40"/>
      <c r="D90" s="40"/>
      <c r="E90" s="40"/>
      <c r="F90" s="40"/>
      <c r="G90" s="41"/>
      <c r="H90" s="41"/>
      <c r="I90" s="41"/>
      <c r="J90" s="41"/>
    </row>
    <row r="91" spans="2:10" x14ac:dyDescent="0.25">
      <c r="B91" s="39"/>
      <c r="C91" s="40"/>
      <c r="D91" s="40"/>
      <c r="E91" s="40"/>
      <c r="F91" s="40"/>
      <c r="G91" s="41"/>
      <c r="H91" s="41"/>
      <c r="I91" s="41"/>
      <c r="J91" s="41"/>
    </row>
    <row r="92" spans="2:10" x14ac:dyDescent="0.25">
      <c r="B92" s="2"/>
      <c r="C92" s="21"/>
      <c r="D92" s="21"/>
      <c r="E92" s="21"/>
      <c r="F92" s="21"/>
      <c r="G92" s="42"/>
      <c r="H92" s="42"/>
      <c r="I92" s="42"/>
      <c r="J92" s="42"/>
    </row>
    <row r="93" spans="2:10" x14ac:dyDescent="0.25">
      <c r="B93" s="1"/>
      <c r="C93" s="1"/>
    </row>
    <row r="94" spans="2:10" x14ac:dyDescent="0.25">
      <c r="B94" s="1"/>
      <c r="C94" s="1"/>
    </row>
    <row r="95" spans="2:10" x14ac:dyDescent="0.25">
      <c r="B95" s="16"/>
      <c r="C95" s="17"/>
      <c r="D95" s="16"/>
    </row>
    <row r="96" spans="2:10" x14ac:dyDescent="0.25">
      <c r="B96" s="43"/>
      <c r="C96" s="44"/>
      <c r="D96" s="45"/>
    </row>
    <row r="97" spans="2:13" x14ac:dyDescent="0.25">
      <c r="B97" s="43"/>
      <c r="C97" s="44"/>
      <c r="D97" s="45"/>
      <c r="E97" s="20"/>
    </row>
    <row r="98" spans="2:13" x14ac:dyDescent="0.25">
      <c r="B98" s="43"/>
      <c r="C98" s="44"/>
      <c r="D98" s="45"/>
    </row>
    <row r="99" spans="2:13" x14ac:dyDescent="0.25">
      <c r="B99" s="16"/>
      <c r="C99" s="17"/>
      <c r="D99" s="45"/>
    </row>
    <row r="102" spans="2:13" x14ac:dyDescent="0.25">
      <c r="J102" s="25"/>
      <c r="K102" s="25"/>
      <c r="L102" s="25"/>
      <c r="M102" s="25"/>
    </row>
    <row r="103" spans="2:13" x14ac:dyDescent="0.25">
      <c r="J103" s="25"/>
      <c r="K103" s="25"/>
      <c r="L103" s="25"/>
      <c r="M103" s="25"/>
    </row>
    <row r="104" spans="2:13" x14ac:dyDescent="0.25">
      <c r="E104" s="25"/>
      <c r="F104" s="25"/>
      <c r="J104" s="25"/>
      <c r="K104" s="25"/>
      <c r="L104" s="25"/>
      <c r="M104" s="25"/>
    </row>
    <row r="105" spans="2:13" x14ac:dyDescent="0.25">
      <c r="E105" s="25"/>
      <c r="F105" s="25"/>
      <c r="J105" s="25"/>
      <c r="K105" s="25"/>
      <c r="L105" s="25"/>
      <c r="M105" s="25"/>
    </row>
    <row r="106" spans="2:13" x14ac:dyDescent="0.25">
      <c r="E106" s="25"/>
      <c r="J106" s="35"/>
      <c r="K106" s="25"/>
      <c r="L106" s="25"/>
      <c r="M106" s="25"/>
    </row>
    <row r="107" spans="2:13" x14ac:dyDescent="0.25">
      <c r="E107" s="25"/>
      <c r="J107" s="25"/>
      <c r="K107" s="25"/>
      <c r="L107" s="25"/>
      <c r="M107" s="25"/>
    </row>
    <row r="108" spans="2:13" x14ac:dyDescent="0.25">
      <c r="E108" s="35"/>
      <c r="F108" s="35"/>
      <c r="J108" s="35"/>
      <c r="K108" s="25"/>
      <c r="L108" s="25"/>
      <c r="M108" s="25"/>
    </row>
    <row r="109" spans="2:13" x14ac:dyDescent="0.25">
      <c r="D109" s="16"/>
      <c r="E109" s="25"/>
      <c r="J109" s="25"/>
      <c r="K109" s="25"/>
      <c r="L109" s="25"/>
      <c r="M109" s="25"/>
    </row>
    <row r="110" spans="2:13" x14ac:dyDescent="0.25">
      <c r="J110" s="25"/>
      <c r="K110" s="25"/>
      <c r="L110" s="25"/>
      <c r="M110" s="25"/>
    </row>
    <row r="111" spans="2:13" x14ac:dyDescent="0.25">
      <c r="J111" s="25"/>
      <c r="K111" s="25"/>
      <c r="L111" s="25"/>
      <c r="M111" s="25"/>
    </row>
    <row r="112" spans="2:13" x14ac:dyDescent="0.25">
      <c r="J112" s="25"/>
      <c r="K112" s="25"/>
      <c r="L112" s="25"/>
      <c r="M112" s="25"/>
    </row>
    <row r="113" spans="5:13" x14ac:dyDescent="0.25">
      <c r="E113" s="25"/>
      <c r="J113" s="25"/>
      <c r="K113" s="25"/>
      <c r="L113" s="25"/>
      <c r="M113" s="25"/>
    </row>
    <row r="114" spans="5:13" x14ac:dyDescent="0.25">
      <c r="E114" s="25"/>
      <c r="J114" s="35"/>
      <c r="K114" s="25"/>
      <c r="L114" s="25"/>
      <c r="M114" s="25"/>
    </row>
    <row r="115" spans="5:13" x14ac:dyDescent="0.25">
      <c r="E115" s="25"/>
      <c r="K115" s="25"/>
      <c r="L115" s="25"/>
      <c r="M115" s="25"/>
    </row>
    <row r="116" spans="5:13" x14ac:dyDescent="0.25">
      <c r="J116" s="35"/>
      <c r="K116" s="25"/>
      <c r="L116" s="25"/>
      <c r="M116" s="25"/>
    </row>
    <row r="117" spans="5:13" x14ac:dyDescent="0.25">
      <c r="J117" s="25"/>
      <c r="K117" s="25"/>
      <c r="L117" s="25"/>
      <c r="M117" s="25"/>
    </row>
    <row r="118" spans="5:13" x14ac:dyDescent="0.25">
      <c r="J118" s="25"/>
      <c r="K118" s="25"/>
      <c r="L118" s="25"/>
      <c r="M118" s="25"/>
    </row>
    <row r="119" spans="5:13" x14ac:dyDescent="0.25">
      <c r="J119" s="35"/>
      <c r="K119" s="25"/>
      <c r="L119" s="25"/>
      <c r="M119" s="25"/>
    </row>
    <row r="120" spans="5:13" x14ac:dyDescent="0.25">
      <c r="J120" s="25"/>
      <c r="K120" s="25"/>
      <c r="L120" s="25"/>
    </row>
    <row r="121" spans="5:13" x14ac:dyDescent="0.25">
      <c r="J121" s="25"/>
      <c r="K121" s="25"/>
      <c r="L121" s="25"/>
    </row>
    <row r="122" spans="5:13" x14ac:dyDescent="0.25">
      <c r="J122" s="35"/>
      <c r="K122" s="25"/>
      <c r="L122" s="25"/>
    </row>
  </sheetData>
  <mergeCells count="5">
    <mergeCell ref="B2:N2"/>
    <mergeCell ref="D39:D40"/>
    <mergeCell ref="E39:E40"/>
    <mergeCell ref="F39:F40"/>
    <mergeCell ref="G39:G40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Q122"/>
  <sheetViews>
    <sheetView topLeftCell="A33" zoomScale="95" zoomScaleNormal="95" workbookViewId="0">
      <selection activeCell="K20" sqref="K20"/>
    </sheetView>
  </sheetViews>
  <sheetFormatPr baseColWidth="10" defaultColWidth="10.7109375" defaultRowHeight="15" x14ac:dyDescent="0.25"/>
  <cols>
    <col min="1" max="1" width="2.7109375" customWidth="1"/>
    <col min="2" max="2" width="18.7109375" customWidth="1"/>
    <col min="3" max="3" width="16.5703125" customWidth="1"/>
    <col min="4" max="4" width="13.5703125" customWidth="1"/>
    <col min="5" max="5" width="19" customWidth="1"/>
    <col min="6" max="6" width="14.7109375" customWidth="1"/>
    <col min="7" max="7" width="12.7109375" customWidth="1"/>
    <col min="8" max="8" width="12.28515625" customWidth="1"/>
    <col min="9" max="9" width="12.140625" customWidth="1"/>
    <col min="10" max="10" width="15" customWidth="1"/>
    <col min="11" max="11" width="12.140625" customWidth="1"/>
    <col min="12" max="12" width="13.28515625" customWidth="1"/>
    <col min="13" max="13" width="12.140625" customWidth="1"/>
    <col min="14" max="14" width="17.85546875" customWidth="1"/>
    <col min="15" max="15" width="2.7109375" customWidth="1"/>
    <col min="16" max="16" width="17.5703125" customWidth="1"/>
    <col min="17" max="17" width="17.85546875" customWidth="1"/>
    <col min="18" max="18" width="16" customWidth="1"/>
    <col min="19" max="20" width="17.140625" customWidth="1"/>
    <col min="21" max="21" width="15.5703125" customWidth="1"/>
    <col min="23" max="23" width="12.140625" customWidth="1"/>
    <col min="24" max="24" width="18.85546875" customWidth="1"/>
  </cols>
  <sheetData>
    <row r="2" spans="2:15" ht="15.75" x14ac:dyDescent="0.25">
      <c r="B2" s="54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5" x14ac:dyDescent="0.25">
      <c r="B3" s="20" t="s">
        <v>0</v>
      </c>
      <c r="C3" s="20" t="s">
        <v>1</v>
      </c>
      <c r="D3" s="20" t="s">
        <v>2</v>
      </c>
      <c r="E3" s="20" t="s">
        <v>15</v>
      </c>
      <c r="F3" s="20" t="s">
        <v>12</v>
      </c>
      <c r="G3" t="s">
        <v>19</v>
      </c>
      <c r="H3" t="s">
        <v>4</v>
      </c>
      <c r="I3" t="s">
        <v>24</v>
      </c>
      <c r="J3" s="23" t="s">
        <v>25</v>
      </c>
      <c r="K3" s="23" t="s">
        <v>26</v>
      </c>
      <c r="L3" s="23" t="s">
        <v>3</v>
      </c>
      <c r="M3" s="23" t="s">
        <v>27</v>
      </c>
      <c r="N3" s="23" t="s">
        <v>7</v>
      </c>
      <c r="O3" s="1"/>
    </row>
    <row r="4" spans="2:15" x14ac:dyDescent="0.25">
      <c r="B4" s="2" t="s">
        <v>0</v>
      </c>
      <c r="C4" s="2" t="s">
        <v>1</v>
      </c>
      <c r="D4" s="2" t="s">
        <v>2</v>
      </c>
      <c r="E4" s="2" t="s">
        <v>15</v>
      </c>
      <c r="F4" s="2" t="s">
        <v>12</v>
      </c>
      <c r="G4" s="2" t="s">
        <v>19</v>
      </c>
      <c r="H4" s="2" t="s">
        <v>4</v>
      </c>
      <c r="I4" s="3" t="s">
        <v>1</v>
      </c>
      <c r="J4" s="3" t="s">
        <v>2</v>
      </c>
      <c r="K4" s="3" t="s">
        <v>15</v>
      </c>
      <c r="L4" s="3" t="s">
        <v>3</v>
      </c>
      <c r="M4" s="3" t="s">
        <v>19</v>
      </c>
      <c r="N4" s="3" t="s">
        <v>7</v>
      </c>
      <c r="O4" s="1"/>
    </row>
    <row r="5" spans="2:15" x14ac:dyDescent="0.25">
      <c r="B5" s="47">
        <v>1</v>
      </c>
      <c r="C5" s="18">
        <v>8000</v>
      </c>
      <c r="D5" s="18">
        <v>21000</v>
      </c>
      <c r="E5" s="18"/>
      <c r="F5" s="18"/>
      <c r="G5" s="18"/>
      <c r="H5" s="4">
        <f>SUM(Tabla1638102345346789101112[[#This Row],[INTERNET]:[SERVICIOS]])</f>
        <v>29000</v>
      </c>
      <c r="I5" s="6"/>
      <c r="J5" s="6"/>
      <c r="K5" s="6"/>
      <c r="L5" s="6"/>
      <c r="M5" s="6"/>
      <c r="N5" s="6">
        <f>SUM(Tabla1638102345346789101112[[#This Row],[INTERNET2]:[SERVICIOS2]])</f>
        <v>0</v>
      </c>
      <c r="O5" s="1"/>
    </row>
    <row r="6" spans="2:15" x14ac:dyDescent="0.25">
      <c r="B6" s="47">
        <v>2</v>
      </c>
      <c r="C6" s="18">
        <v>18000</v>
      </c>
      <c r="D6" s="18">
        <v>19000</v>
      </c>
      <c r="E6" s="18"/>
      <c r="F6" s="18"/>
      <c r="G6" s="18"/>
      <c r="H6" s="4">
        <f>SUM(Tabla1638102345346789101112[[#This Row],[INTERNET]:[SERVICIOS]])</f>
        <v>37000</v>
      </c>
      <c r="I6" s="6"/>
      <c r="J6" s="6"/>
      <c r="K6" s="6"/>
      <c r="L6" s="6"/>
      <c r="M6" s="6"/>
      <c r="N6" s="6">
        <f>SUM(Tabla1638102345346789101112[[#This Row],[INTERNET2]:[SERVICIOS2]])</f>
        <v>0</v>
      </c>
      <c r="O6" s="1"/>
    </row>
    <row r="7" spans="2:15" x14ac:dyDescent="0.25">
      <c r="B7" s="47">
        <v>3</v>
      </c>
      <c r="C7" s="18">
        <v>6000</v>
      </c>
      <c r="D7" s="18">
        <v>23000</v>
      </c>
      <c r="E7" s="18">
        <v>23000</v>
      </c>
      <c r="F7" s="18"/>
      <c r="G7" s="18"/>
      <c r="H7" s="4">
        <f>SUM(Tabla1638102345346789101112[[#This Row],[INTERNET]:[SERVICIOS]])</f>
        <v>52000</v>
      </c>
      <c r="I7" s="6"/>
      <c r="J7" s="6"/>
      <c r="K7" s="6"/>
      <c r="L7" s="6"/>
      <c r="M7" s="6"/>
      <c r="N7" s="6">
        <f>SUM(Tabla1638102345346789101112[[#This Row],[INTERNET2]:[SERVICIOS2]])</f>
        <v>0</v>
      </c>
      <c r="O7" s="1"/>
    </row>
    <row r="8" spans="2:15" x14ac:dyDescent="0.25">
      <c r="B8" s="47">
        <v>4</v>
      </c>
      <c r="C8" s="18">
        <v>6000</v>
      </c>
      <c r="D8" s="18">
        <v>22000</v>
      </c>
      <c r="E8" s="18"/>
      <c r="F8" s="18"/>
      <c r="G8" s="18"/>
      <c r="H8" s="4">
        <f>SUM(Tabla1638102345346789101112[[#This Row],[INTERNET]:[SERVICIOS]])</f>
        <v>28000</v>
      </c>
      <c r="I8" s="6"/>
      <c r="J8" s="6"/>
      <c r="K8" s="6"/>
      <c r="L8" s="6"/>
      <c r="M8" s="6"/>
      <c r="N8" s="6">
        <f>SUM(Tabla1638102345346789101112[[#This Row],[INTERNET2]:[SERVICIOS2]])</f>
        <v>0</v>
      </c>
      <c r="O8" s="1"/>
    </row>
    <row r="9" spans="2:15" x14ac:dyDescent="0.25">
      <c r="B9" s="47">
        <v>5</v>
      </c>
      <c r="C9" s="18">
        <v>6000</v>
      </c>
      <c r="D9" s="18">
        <v>20000</v>
      </c>
      <c r="E9" s="18"/>
      <c r="F9" s="18"/>
      <c r="G9" s="18"/>
      <c r="H9" s="4">
        <f>SUM(Tabla1638102345346789101112[[#This Row],[INTERNET]:[SERVICIOS]])</f>
        <v>26000</v>
      </c>
      <c r="I9" s="6"/>
      <c r="J9" s="6"/>
      <c r="K9" s="6"/>
      <c r="L9" s="6"/>
      <c r="M9" s="6"/>
      <c r="N9" s="6">
        <f>SUM(Tabla1638102345346789101112[[#This Row],[INTERNET2]:[SERVICIOS2]])</f>
        <v>0</v>
      </c>
      <c r="O9" s="1"/>
    </row>
    <row r="10" spans="2:15" x14ac:dyDescent="0.25">
      <c r="B10" s="47">
        <v>6</v>
      </c>
      <c r="C10" s="18">
        <v>10000</v>
      </c>
      <c r="D10" s="18">
        <v>20000</v>
      </c>
      <c r="E10" s="18"/>
      <c r="F10" s="18"/>
      <c r="G10" s="18"/>
      <c r="H10" s="4">
        <f>SUM(Tabla1638102345346789101112[[#This Row],[INTERNET]:[SERVICIOS]])</f>
        <v>30000</v>
      </c>
      <c r="I10" s="6"/>
      <c r="J10" s="6"/>
      <c r="K10" s="6"/>
      <c r="L10" s="6"/>
      <c r="M10" s="6"/>
      <c r="N10" s="6">
        <f>SUM(Tabla1638102345346789101112[[#This Row],[INTERNET2]:[SERVICIOS2]])</f>
        <v>0</v>
      </c>
      <c r="O10" s="1"/>
    </row>
    <row r="11" spans="2:15" x14ac:dyDescent="0.25">
      <c r="B11" s="47">
        <v>7</v>
      </c>
      <c r="C11" s="18">
        <v>4000</v>
      </c>
      <c r="D11" s="18">
        <v>68000</v>
      </c>
      <c r="E11" s="18"/>
      <c r="F11" s="18"/>
      <c r="G11" s="18"/>
      <c r="H11" s="4">
        <f>SUM(Tabla1638102345346789101112[[#This Row],[INTERNET]:[SERVICIOS]])</f>
        <v>72000</v>
      </c>
      <c r="I11" s="6"/>
      <c r="J11" s="6"/>
      <c r="K11" s="6"/>
      <c r="L11" s="6"/>
      <c r="M11" s="6"/>
      <c r="N11" s="6">
        <f>SUM(Tabla1638102345346789101112[[#This Row],[INTERNET2]:[SERVICIOS2]])</f>
        <v>0</v>
      </c>
      <c r="O11" s="1"/>
    </row>
    <row r="12" spans="2:15" x14ac:dyDescent="0.25">
      <c r="B12" s="47">
        <v>8</v>
      </c>
      <c r="C12" s="18">
        <v>3000</v>
      </c>
      <c r="D12" s="18">
        <v>18000</v>
      </c>
      <c r="E12" s="18"/>
      <c r="F12" s="18"/>
      <c r="G12" s="18"/>
      <c r="H12" s="4">
        <f>SUM(Tabla1638102345346789101112[[#This Row],[INTERNET]:[SERVICIOS]])</f>
        <v>21000</v>
      </c>
      <c r="I12" s="6"/>
      <c r="J12" s="6"/>
      <c r="K12" s="6"/>
      <c r="L12" s="6"/>
      <c r="M12" s="6"/>
      <c r="N12" s="6">
        <f>SUM(Tabla1638102345346789101112[[#This Row],[INTERNET2]:[SERVICIOS2]])</f>
        <v>0</v>
      </c>
      <c r="O12" s="1"/>
    </row>
    <row r="13" spans="2:15" x14ac:dyDescent="0.25">
      <c r="B13" s="47">
        <v>9</v>
      </c>
      <c r="C13" s="4">
        <v>2000</v>
      </c>
      <c r="D13" s="4">
        <v>20000</v>
      </c>
      <c r="E13" s="4"/>
      <c r="F13" s="4"/>
      <c r="G13" s="4"/>
      <c r="H13" s="4">
        <f>SUM(Tabla1638102345346789101112[[#This Row],[INTERNET]:[SERVICIOS]])</f>
        <v>22000</v>
      </c>
      <c r="I13" s="6"/>
      <c r="J13" s="6"/>
      <c r="K13" s="6"/>
      <c r="L13" s="6"/>
      <c r="M13" s="6"/>
      <c r="N13" s="6">
        <f>SUM(Tabla1638102345346789101112[[#This Row],[INTERNET2]:[SERVICIOS2]])</f>
        <v>0</v>
      </c>
      <c r="O13" s="1"/>
    </row>
    <row r="14" spans="2:15" x14ac:dyDescent="0.25">
      <c r="B14" s="47">
        <v>10</v>
      </c>
      <c r="C14" s="4">
        <v>2000</v>
      </c>
      <c r="D14" s="4">
        <v>15000</v>
      </c>
      <c r="E14" s="4"/>
      <c r="F14" s="4"/>
      <c r="G14" s="4"/>
      <c r="H14" s="4">
        <f>SUM(Tabla1638102345346789101112[[#This Row],[INTERNET]:[SERVICIOS]])</f>
        <v>17000</v>
      </c>
      <c r="I14" s="6"/>
      <c r="J14" s="6"/>
      <c r="K14" s="6"/>
      <c r="L14" s="6"/>
      <c r="M14" s="6"/>
      <c r="N14" s="6">
        <f>SUM(Tabla1638102345346789101112[[#This Row],[INTERNET2]:[SERVICIOS2]])</f>
        <v>0</v>
      </c>
      <c r="O14" s="1"/>
    </row>
    <row r="15" spans="2:15" x14ac:dyDescent="0.25">
      <c r="B15" s="47">
        <v>11</v>
      </c>
      <c r="C15" s="4">
        <v>2000</v>
      </c>
      <c r="D15" s="4">
        <v>10000</v>
      </c>
      <c r="E15" s="4"/>
      <c r="F15" s="4"/>
      <c r="G15" s="4"/>
      <c r="H15" s="4">
        <f>SUM(Tabla1638102345346789101112[[#This Row],[INTERNET]:[SERVICIOS]])</f>
        <v>12000</v>
      </c>
      <c r="I15" s="6"/>
      <c r="J15" s="6"/>
      <c r="K15" s="6"/>
      <c r="L15" s="6"/>
      <c r="M15" s="6"/>
      <c r="N15" s="6">
        <f>SUM(Tabla1638102345346789101112[[#This Row],[INTERNET2]:[SERVICIOS2]])</f>
        <v>0</v>
      </c>
      <c r="O15" s="1"/>
    </row>
    <row r="16" spans="2:15" x14ac:dyDescent="0.25">
      <c r="B16" s="47">
        <v>12</v>
      </c>
      <c r="C16" s="4">
        <v>2000</v>
      </c>
      <c r="D16" s="4">
        <v>8000</v>
      </c>
      <c r="E16" s="4"/>
      <c r="F16" s="4"/>
      <c r="G16" s="4"/>
      <c r="H16" s="4">
        <f>SUM(Tabla1638102345346789101112[[#This Row],[INTERNET]:[SERVICIOS]])</f>
        <v>10000</v>
      </c>
      <c r="I16" s="6"/>
      <c r="J16" s="6"/>
      <c r="K16" s="6"/>
      <c r="L16" s="6"/>
      <c r="M16" s="6"/>
      <c r="N16" s="6">
        <f>SUM(Tabla1638102345346789101112[[#This Row],[INTERNET2]:[SERVICIOS2]])</f>
        <v>0</v>
      </c>
      <c r="O16" s="1"/>
    </row>
    <row r="17" spans="2:15" x14ac:dyDescent="0.25">
      <c r="B17" s="47">
        <v>13</v>
      </c>
      <c r="C17" s="4">
        <v>4000</v>
      </c>
      <c r="D17" s="4">
        <v>20000</v>
      </c>
      <c r="E17" s="4"/>
      <c r="F17" s="4"/>
      <c r="G17" s="4"/>
      <c r="H17" s="4">
        <f>SUM(Tabla1638102345346789101112[[#This Row],[INTERNET]:[SERVICIOS]])</f>
        <v>24000</v>
      </c>
      <c r="I17" s="6"/>
      <c r="J17" s="6"/>
      <c r="K17" s="6"/>
      <c r="L17" s="6"/>
      <c r="M17" s="6"/>
      <c r="N17" s="6">
        <f>SUM(Tabla1638102345346789101112[[#This Row],[INTERNET2]:[SERVICIOS2]])</f>
        <v>0</v>
      </c>
      <c r="O17" s="1"/>
    </row>
    <row r="18" spans="2:15" x14ac:dyDescent="0.25">
      <c r="B18" s="47">
        <v>14</v>
      </c>
      <c r="C18" s="4">
        <v>4000</v>
      </c>
      <c r="D18" s="4">
        <v>20000</v>
      </c>
      <c r="E18" s="4"/>
      <c r="F18" s="4"/>
      <c r="G18" s="4"/>
      <c r="H18" s="4">
        <f>SUM(Tabla1638102345346789101112[[#This Row],[INTERNET]:[SERVICIOS]])</f>
        <v>24000</v>
      </c>
      <c r="I18" s="6"/>
      <c r="J18" s="6"/>
      <c r="K18" s="6"/>
      <c r="L18" s="6"/>
      <c r="M18" s="6"/>
      <c r="N18" s="6">
        <f>SUM(Tabla1638102345346789101112[[#This Row],[INTERNET2]:[SERVICIOS2]])</f>
        <v>0</v>
      </c>
      <c r="O18" s="1"/>
    </row>
    <row r="19" spans="2:15" x14ac:dyDescent="0.25">
      <c r="B19" s="47">
        <v>15</v>
      </c>
      <c r="C19" s="4">
        <v>4000</v>
      </c>
      <c r="D19" s="4">
        <v>20000</v>
      </c>
      <c r="E19" s="4"/>
      <c r="F19" s="4"/>
      <c r="G19" s="4"/>
      <c r="H19" s="4">
        <f>SUM(Tabla1638102345346789101112[[#This Row],[INTERNET]:[SERVICIOS]])</f>
        <v>24000</v>
      </c>
      <c r="I19" s="6"/>
      <c r="J19" s="6"/>
      <c r="K19" s="6"/>
      <c r="L19" s="6"/>
      <c r="M19" s="6"/>
      <c r="N19" s="6">
        <f>SUM(Tabla1638102345346789101112[[#This Row],[INTERNET2]:[SERVICIOS2]])</f>
        <v>0</v>
      </c>
      <c r="O19" s="1"/>
    </row>
    <row r="20" spans="2:15" x14ac:dyDescent="0.25">
      <c r="B20" s="47">
        <v>16</v>
      </c>
      <c r="C20" s="18"/>
      <c r="D20" s="18"/>
      <c r="E20" s="4"/>
      <c r="F20" s="4"/>
      <c r="G20" s="4"/>
      <c r="H20" s="4">
        <f>SUM(Tabla1638102345346789101112[[#This Row],[INTERNET]:[SERVICIOS]])</f>
        <v>0</v>
      </c>
      <c r="I20" s="6"/>
      <c r="J20" s="6"/>
      <c r="K20" s="6"/>
      <c r="L20" s="6"/>
      <c r="M20" s="6"/>
      <c r="N20" s="6">
        <f>SUM(Tabla1638102345346789101112[[#This Row],[INTERNET2]:[SERVICIOS2]])</f>
        <v>0</v>
      </c>
      <c r="O20" s="1"/>
    </row>
    <row r="21" spans="2:15" x14ac:dyDescent="0.25">
      <c r="B21" s="47">
        <v>17</v>
      </c>
      <c r="C21" s="18"/>
      <c r="D21" s="18"/>
      <c r="E21" s="4"/>
      <c r="F21" s="4"/>
      <c r="G21" s="4"/>
      <c r="H21" s="4">
        <f>SUM(Tabla1638102345346789101112[[#This Row],[INTERNET]:[SERVICIOS]])</f>
        <v>0</v>
      </c>
      <c r="I21" s="6"/>
      <c r="J21" s="6"/>
      <c r="K21" s="6"/>
      <c r="L21" s="6"/>
      <c r="M21" s="6"/>
      <c r="N21" s="6">
        <f>SUM(Tabla1638102345346789101112[[#This Row],[INTERNET2]:[SERVICIOS2]])</f>
        <v>0</v>
      </c>
      <c r="O21" s="1"/>
    </row>
    <row r="22" spans="2:15" x14ac:dyDescent="0.25">
      <c r="B22" s="47">
        <v>18</v>
      </c>
      <c r="C22" s="4"/>
      <c r="D22" s="4"/>
      <c r="E22" s="4"/>
      <c r="F22" s="4"/>
      <c r="G22" s="4"/>
      <c r="H22" s="4">
        <f>SUM(Tabla1638102345346789101112[[#This Row],[INTERNET]:[SERVICIOS]])</f>
        <v>0</v>
      </c>
      <c r="I22" s="6"/>
      <c r="J22" s="6"/>
      <c r="K22" s="6"/>
      <c r="L22" s="6"/>
      <c r="M22" s="6"/>
      <c r="N22" s="6">
        <f>SUM(Tabla1638102345346789101112[[#This Row],[INTERNET2]:[SERVICIOS2]])</f>
        <v>0</v>
      </c>
      <c r="O22" s="1"/>
    </row>
    <row r="23" spans="2:15" x14ac:dyDescent="0.25">
      <c r="B23" s="47">
        <v>19</v>
      </c>
      <c r="C23" s="4"/>
      <c r="D23" s="4"/>
      <c r="E23" s="4"/>
      <c r="F23" s="4"/>
      <c r="G23" s="4"/>
      <c r="H23" s="4">
        <f>SUM(Tabla1638102345346789101112[[#This Row],[INTERNET]:[SERVICIOS]])</f>
        <v>0</v>
      </c>
      <c r="I23" s="6"/>
      <c r="J23" s="6"/>
      <c r="K23" s="6"/>
      <c r="L23" s="6"/>
      <c r="M23" s="6"/>
      <c r="N23" s="6">
        <f>SUM(Tabla1638102345346789101112[[#This Row],[INTERNET2]:[SERVICIOS2]])</f>
        <v>0</v>
      </c>
      <c r="O23" s="1"/>
    </row>
    <row r="24" spans="2:15" x14ac:dyDescent="0.25">
      <c r="B24" s="47">
        <v>20</v>
      </c>
      <c r="C24" s="4"/>
      <c r="D24" s="4"/>
      <c r="E24" s="4"/>
      <c r="F24" s="4"/>
      <c r="G24" s="4"/>
      <c r="H24" s="4">
        <f>SUM(Tabla1638102345346789101112[[#This Row],[INTERNET]:[SERVICIOS]])</f>
        <v>0</v>
      </c>
      <c r="I24" s="6"/>
      <c r="J24" s="6"/>
      <c r="K24" s="6"/>
      <c r="L24" s="6"/>
      <c r="M24" s="6"/>
      <c r="N24" s="6">
        <f>SUM(Tabla1638102345346789101112[[#This Row],[INTERNET2]:[SERVICIOS2]])</f>
        <v>0</v>
      </c>
      <c r="O24" s="1"/>
    </row>
    <row r="25" spans="2:15" x14ac:dyDescent="0.25">
      <c r="B25" s="47">
        <v>21</v>
      </c>
      <c r="C25" s="4"/>
      <c r="D25" s="4"/>
      <c r="E25" s="4"/>
      <c r="F25" s="4"/>
      <c r="G25" s="4"/>
      <c r="H25" s="4">
        <f>SUM(Tabla1638102345346789101112[[#This Row],[INTERNET]:[SERVICIOS]])</f>
        <v>0</v>
      </c>
      <c r="I25" s="6"/>
      <c r="J25" s="6"/>
      <c r="K25" s="6"/>
      <c r="L25" s="6"/>
      <c r="M25" s="6"/>
      <c r="N25" s="6">
        <f>SUM(Tabla1638102345346789101112[[#This Row],[INTERNET2]:[SERVICIOS2]])</f>
        <v>0</v>
      </c>
      <c r="O25" s="1"/>
    </row>
    <row r="26" spans="2:15" x14ac:dyDescent="0.25">
      <c r="B26" s="47">
        <v>22</v>
      </c>
      <c r="C26" s="4"/>
      <c r="D26" s="4"/>
      <c r="E26" s="4"/>
      <c r="F26" s="4"/>
      <c r="G26" s="4"/>
      <c r="H26" s="4">
        <f>SUM(Tabla1638102345346789101112[[#This Row],[INTERNET]:[SERVICIOS]])</f>
        <v>0</v>
      </c>
      <c r="I26" s="6"/>
      <c r="J26" s="6"/>
      <c r="K26" s="6"/>
      <c r="L26" s="6"/>
      <c r="M26" s="6"/>
      <c r="N26" s="6">
        <f>SUM(Tabla1638102345346789101112[[#This Row],[INTERNET2]:[SERVICIOS2]])</f>
        <v>0</v>
      </c>
      <c r="O26" s="1"/>
    </row>
    <row r="27" spans="2:15" x14ac:dyDescent="0.25">
      <c r="B27" s="47">
        <v>23</v>
      </c>
      <c r="C27" s="4"/>
      <c r="D27" s="4"/>
      <c r="E27" s="4"/>
      <c r="F27" s="4"/>
      <c r="G27" s="4"/>
      <c r="H27" s="4">
        <f>SUM(Tabla1638102345346789101112[[#This Row],[INTERNET]:[SERVICIOS]])</f>
        <v>0</v>
      </c>
      <c r="I27" s="6"/>
      <c r="J27" s="6"/>
      <c r="K27" s="6"/>
      <c r="L27" s="6"/>
      <c r="M27" s="6"/>
      <c r="N27" s="6">
        <f>SUM(Tabla1638102345346789101112[[#This Row],[INTERNET2]:[SERVICIOS2]])</f>
        <v>0</v>
      </c>
      <c r="O27" s="1"/>
    </row>
    <row r="28" spans="2:15" x14ac:dyDescent="0.25">
      <c r="B28" s="47">
        <v>24</v>
      </c>
      <c r="C28" s="4"/>
      <c r="D28" s="4"/>
      <c r="E28" s="4"/>
      <c r="F28" s="4"/>
      <c r="G28" s="4"/>
      <c r="H28" s="4">
        <f>SUM(Tabla1638102345346789101112[[#This Row],[INTERNET]:[SERVICIOS]])</f>
        <v>0</v>
      </c>
      <c r="I28" s="6"/>
      <c r="J28" s="6"/>
      <c r="K28" s="6"/>
      <c r="L28" s="6"/>
      <c r="M28" s="6"/>
      <c r="N28" s="6">
        <f>SUM(Tabla1638102345346789101112[[#This Row],[INTERNET2]:[SERVICIOS2]])</f>
        <v>0</v>
      </c>
      <c r="O28" s="1"/>
    </row>
    <row r="29" spans="2:15" x14ac:dyDescent="0.25">
      <c r="B29" s="47">
        <v>25</v>
      </c>
      <c r="C29" s="4"/>
      <c r="D29" s="4"/>
      <c r="E29" s="4"/>
      <c r="F29" s="4"/>
      <c r="G29" s="4"/>
      <c r="H29" s="4">
        <f>SUM(Tabla1638102345346789101112[[#This Row],[INTERNET]:[SERVICIOS]])</f>
        <v>0</v>
      </c>
      <c r="I29" s="6"/>
      <c r="J29" s="6"/>
      <c r="K29" s="6"/>
      <c r="L29" s="6"/>
      <c r="M29" s="6"/>
      <c r="N29" s="6">
        <f>SUM(Tabla1638102345346789101112[[#This Row],[INTERNET2]:[SERVICIOS2]])</f>
        <v>0</v>
      </c>
      <c r="O29" s="1"/>
    </row>
    <row r="30" spans="2:15" x14ac:dyDescent="0.25">
      <c r="B30" s="47">
        <v>26</v>
      </c>
      <c r="C30" s="4"/>
      <c r="D30" s="4"/>
      <c r="E30" s="4"/>
      <c r="F30" s="4"/>
      <c r="G30" s="4"/>
      <c r="H30" s="4">
        <f>SUM(Tabla1638102345346789101112[[#This Row],[INTERNET]:[SERVICIOS]])</f>
        <v>0</v>
      </c>
      <c r="I30" s="6"/>
      <c r="J30" s="6"/>
      <c r="K30" s="6"/>
      <c r="L30" s="6"/>
      <c r="M30" s="6"/>
      <c r="N30" s="6">
        <f>SUM(Tabla1638102345346789101112[[#This Row],[INTERNET2]:[SERVICIOS2]])</f>
        <v>0</v>
      </c>
      <c r="O30" s="1"/>
    </row>
    <row r="31" spans="2:15" x14ac:dyDescent="0.25">
      <c r="B31" s="47">
        <v>27</v>
      </c>
      <c r="C31" s="4"/>
      <c r="D31" s="4"/>
      <c r="E31" s="4"/>
      <c r="F31" s="4"/>
      <c r="G31" s="4"/>
      <c r="H31" s="4">
        <f>SUM(Tabla1638102345346789101112[[#This Row],[INTERNET]:[SERVICIOS]])</f>
        <v>0</v>
      </c>
      <c r="I31" s="6"/>
      <c r="J31" s="6"/>
      <c r="K31" s="6"/>
      <c r="L31" s="6"/>
      <c r="M31" s="6"/>
      <c r="N31" s="6">
        <f>SUM(Tabla1638102345346789101112[[#This Row],[INTERNET2]:[SERVICIOS2]])</f>
        <v>0</v>
      </c>
      <c r="O31" s="1"/>
    </row>
    <row r="32" spans="2:15" x14ac:dyDescent="0.25">
      <c r="B32" s="47">
        <v>28</v>
      </c>
      <c r="C32" s="4"/>
      <c r="D32" s="4"/>
      <c r="E32" s="4"/>
      <c r="F32" s="4"/>
      <c r="G32" s="4"/>
      <c r="H32" s="4">
        <f>SUM(Tabla1638102345346789101112[[#This Row],[INTERNET]:[SERVICIOS]])</f>
        <v>0</v>
      </c>
      <c r="I32" s="6"/>
      <c r="J32" s="6"/>
      <c r="K32" s="6"/>
      <c r="L32" s="6"/>
      <c r="M32" s="6"/>
      <c r="N32" s="6">
        <f>SUM(Tabla1638102345346789101112[[#This Row],[INTERNET2]:[SERVICIOS2]])</f>
        <v>0</v>
      </c>
      <c r="O32" s="1"/>
    </row>
    <row r="33" spans="2:17" x14ac:dyDescent="0.25">
      <c r="B33" s="47">
        <v>29</v>
      </c>
      <c r="C33" s="4"/>
      <c r="D33" s="4"/>
      <c r="E33" s="4"/>
      <c r="F33" s="4"/>
      <c r="G33" s="4"/>
      <c r="H33" s="4">
        <f>SUM(Tabla1638102345346789101112[[#This Row],[INTERNET]:[SERVICIOS]])</f>
        <v>0</v>
      </c>
      <c r="I33" s="6"/>
      <c r="J33" s="6"/>
      <c r="K33" s="6"/>
      <c r="L33" s="6"/>
      <c r="M33" s="6"/>
      <c r="N33" s="6">
        <f>SUM(Tabla1638102345346789101112[[#This Row],[INTERNET2]:[SERVICIOS2]])</f>
        <v>0</v>
      </c>
      <c r="O33" s="1"/>
    </row>
    <row r="34" spans="2:17" x14ac:dyDescent="0.25">
      <c r="B34" s="47">
        <v>30</v>
      </c>
      <c r="C34" s="4"/>
      <c r="D34" s="4"/>
      <c r="E34" s="4"/>
      <c r="F34" s="4"/>
      <c r="G34" s="4"/>
      <c r="H34" s="4">
        <f>SUM(Tabla1638102345346789101112[[#This Row],[INTERNET]:[SERVICIOS]])</f>
        <v>0</v>
      </c>
      <c r="I34" s="6"/>
      <c r="J34" s="6"/>
      <c r="K34" s="6"/>
      <c r="L34" s="6"/>
      <c r="M34" s="6"/>
      <c r="N34" s="6">
        <f>SUM(Tabla1638102345346789101112[[#This Row],[INTERNET2]:[SERVICIOS2]])</f>
        <v>0</v>
      </c>
      <c r="O34" s="1"/>
    </row>
    <row r="35" spans="2:17" x14ac:dyDescent="0.25">
      <c r="B35" s="47"/>
      <c r="C35" s="4"/>
      <c r="D35" s="4"/>
      <c r="E35" s="4"/>
      <c r="F35" s="4"/>
      <c r="G35" s="4"/>
      <c r="H35" s="4">
        <f>SUM(Tabla1638102345346789101112[[#This Row],[INTERNET]:[SERVICIOS]])</f>
        <v>0</v>
      </c>
      <c r="I35" s="6"/>
      <c r="J35" s="6"/>
      <c r="K35" s="6"/>
      <c r="L35" s="6"/>
      <c r="M35" s="6"/>
      <c r="N35" s="6">
        <f>SUM(Tabla1638102345346789101112[[#This Row],[INTERNET2]:[SERVICIOS2]])</f>
        <v>0</v>
      </c>
      <c r="O35" s="1"/>
    </row>
    <row r="36" spans="2:17" x14ac:dyDescent="0.25">
      <c r="B36" s="2" t="s">
        <v>5</v>
      </c>
      <c r="C36" s="5">
        <f t="shared" ref="C36:M36" si="0">SUM(C5:C35)</f>
        <v>81000</v>
      </c>
      <c r="D36" s="5">
        <f t="shared" si="0"/>
        <v>324000</v>
      </c>
      <c r="E36" s="5">
        <f t="shared" si="0"/>
        <v>23000</v>
      </c>
      <c r="F36" s="5">
        <f t="shared" si="0"/>
        <v>0</v>
      </c>
      <c r="G36" s="5">
        <f t="shared" si="0"/>
        <v>0</v>
      </c>
      <c r="H36" s="5">
        <f>SUM(Tabla1638102345346789101112[[#This Row],[INTERNET]:[SERVICIOS]])</f>
        <v>428000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6">
        <f>SUM(Tabla1638102345346789101112[[#This Row],[INTERNET2]:[SERVICIOS2]])</f>
        <v>0</v>
      </c>
      <c r="O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7" x14ac:dyDescent="0.25">
      <c r="B38" s="1"/>
      <c r="C38" s="1"/>
      <c r="D38" s="1"/>
      <c r="E38" s="1"/>
      <c r="F38" s="46" t="s">
        <v>32</v>
      </c>
      <c r="G38" s="46" t="s">
        <v>33</v>
      </c>
      <c r="H38" s="1"/>
      <c r="I38" s="1"/>
      <c r="J38" s="1"/>
      <c r="K38" s="1"/>
      <c r="L38" s="1"/>
      <c r="M38" s="1"/>
      <c r="N38" s="1"/>
      <c r="O38" s="1"/>
    </row>
    <row r="39" spans="2:17" x14ac:dyDescent="0.25">
      <c r="B39" s="9" t="s">
        <v>9</v>
      </c>
      <c r="C39" s="10">
        <f>H36</f>
        <v>428000</v>
      </c>
      <c r="D39" s="55" t="s">
        <v>28</v>
      </c>
      <c r="E39" s="57">
        <f>C39-C40+F39-G39</f>
        <v>428000</v>
      </c>
      <c r="F39" s="59"/>
      <c r="G39" s="57">
        <f>D49</f>
        <v>0</v>
      </c>
      <c r="O39" s="1"/>
    </row>
    <row r="40" spans="2:17" x14ac:dyDescent="0.25">
      <c r="B40" s="11" t="s">
        <v>8</v>
      </c>
      <c r="C40" s="12">
        <f>N36</f>
        <v>0</v>
      </c>
      <c r="D40" s="56"/>
      <c r="E40" s="58"/>
      <c r="F40" s="60"/>
      <c r="G40" s="58"/>
      <c r="H40" s="48" t="s">
        <v>23</v>
      </c>
      <c r="I40" s="14" t="s">
        <v>11</v>
      </c>
      <c r="J40" s="14" t="s">
        <v>10</v>
      </c>
      <c r="K40" s="14" t="s">
        <v>13</v>
      </c>
      <c r="L40" s="14" t="s">
        <v>14</v>
      </c>
      <c r="M40" s="20"/>
      <c r="O40" s="1"/>
    </row>
    <row r="41" spans="2:17" x14ac:dyDescent="0.25">
      <c r="B41" s="13"/>
      <c r="C41" s="13"/>
      <c r="D41" s="1"/>
      <c r="E41" s="1"/>
      <c r="F41" s="1"/>
      <c r="H41" s="32"/>
      <c r="I41" s="32"/>
      <c r="J41" s="32"/>
      <c r="K41" s="32"/>
      <c r="L41" s="32"/>
      <c r="M41" s="40"/>
      <c r="O41" s="1"/>
    </row>
    <row r="42" spans="2:17" x14ac:dyDescent="0.25">
      <c r="B42" s="30"/>
      <c r="C42" s="30"/>
      <c r="D42" s="29" t="s">
        <v>29</v>
      </c>
      <c r="E42" s="29"/>
      <c r="F42" s="1"/>
      <c r="H42" s="32"/>
      <c r="I42" s="32"/>
      <c r="J42" s="32"/>
      <c r="K42" s="32"/>
      <c r="L42" s="32"/>
      <c r="M42" s="40"/>
      <c r="O42" s="1"/>
    </row>
    <row r="43" spans="2:17" x14ac:dyDescent="0.25">
      <c r="B43" s="14" t="s">
        <v>10</v>
      </c>
      <c r="C43" s="27">
        <f>C36-I36</f>
        <v>81000</v>
      </c>
      <c r="D43" s="36"/>
      <c r="E43" s="37">
        <f t="shared" ref="E43:E48" si="1">C43-D43</f>
        <v>81000</v>
      </c>
      <c r="F43" s="1"/>
      <c r="H43" s="32"/>
      <c r="I43" s="32"/>
      <c r="J43" s="32"/>
      <c r="K43" s="32"/>
      <c r="L43" s="32"/>
      <c r="M43" s="40"/>
      <c r="O43" s="1"/>
    </row>
    <row r="44" spans="2:17" x14ac:dyDescent="0.25">
      <c r="B44" s="14" t="s">
        <v>11</v>
      </c>
      <c r="C44" s="27">
        <f>D36-J36</f>
        <v>324000</v>
      </c>
      <c r="D44" s="36"/>
      <c r="E44" s="37">
        <f t="shared" si="1"/>
        <v>324000</v>
      </c>
      <c r="F44" s="1"/>
      <c r="H44" s="32"/>
      <c r="I44" s="32"/>
      <c r="J44" s="32"/>
      <c r="K44" s="32"/>
      <c r="L44" s="32"/>
      <c r="M44" s="40"/>
      <c r="O44" s="1"/>
      <c r="P44" s="1"/>
      <c r="Q44" s="1"/>
    </row>
    <row r="45" spans="2:17" x14ac:dyDescent="0.25">
      <c r="B45" s="14" t="s">
        <v>12</v>
      </c>
      <c r="C45" s="27">
        <f>F36-L36</f>
        <v>0</v>
      </c>
      <c r="D45" s="36"/>
      <c r="E45" s="38">
        <f t="shared" si="1"/>
        <v>0</v>
      </c>
      <c r="F45" s="1"/>
      <c r="H45" s="32"/>
      <c r="I45" s="32"/>
      <c r="J45" s="50"/>
      <c r="K45" s="32"/>
      <c r="L45" s="32"/>
      <c r="M45" s="40"/>
      <c r="O45" s="1"/>
      <c r="P45" s="1"/>
      <c r="Q45" s="1"/>
    </row>
    <row r="46" spans="2:17" x14ac:dyDescent="0.25">
      <c r="B46" s="14" t="s">
        <v>14</v>
      </c>
      <c r="C46" s="27">
        <f>E36-K36</f>
        <v>23000</v>
      </c>
      <c r="D46" s="36"/>
      <c r="E46" s="38">
        <f t="shared" si="1"/>
        <v>23000</v>
      </c>
      <c r="F46" s="1"/>
      <c r="H46" s="32"/>
      <c r="I46" s="32"/>
      <c r="J46" s="50"/>
      <c r="K46" s="32"/>
      <c r="L46" s="32"/>
      <c r="M46" s="40"/>
      <c r="O46" s="1"/>
      <c r="P46" s="1"/>
      <c r="Q46" s="1"/>
    </row>
    <row r="47" spans="2:17" x14ac:dyDescent="0.25">
      <c r="B47" s="14" t="s">
        <v>23</v>
      </c>
      <c r="C47" s="27">
        <f>SUM(G36,-M36)</f>
        <v>0</v>
      </c>
      <c r="D47" s="36"/>
      <c r="E47" s="38">
        <f t="shared" si="1"/>
        <v>0</v>
      </c>
      <c r="F47" s="1" t="s">
        <v>30</v>
      </c>
      <c r="H47" s="32"/>
      <c r="I47" s="32"/>
      <c r="J47" s="32"/>
      <c r="K47" s="32"/>
      <c r="L47" s="32"/>
      <c r="M47" s="40"/>
      <c r="O47" s="1"/>
      <c r="P47" s="1"/>
      <c r="Q47" s="1"/>
    </row>
    <row r="48" spans="2:17" x14ac:dyDescent="0.25">
      <c r="B48" s="14" t="s">
        <v>34</v>
      </c>
      <c r="C48" s="27">
        <f>F39</f>
        <v>0</v>
      </c>
      <c r="D48" s="36"/>
      <c r="E48" s="38">
        <f t="shared" si="1"/>
        <v>0</v>
      </c>
      <c r="F48" s="1"/>
      <c r="H48" s="32"/>
      <c r="I48" s="32"/>
      <c r="J48" s="32"/>
      <c r="K48" s="32"/>
      <c r="L48" s="32"/>
      <c r="M48" s="40"/>
      <c r="O48" s="1"/>
      <c r="P48" s="1"/>
      <c r="Q48" s="1"/>
    </row>
    <row r="49" spans="2:17" x14ac:dyDescent="0.25">
      <c r="B49" s="8" t="s">
        <v>21</v>
      </c>
      <c r="C49" s="28">
        <f>SUM(C43:C48)</f>
        <v>428000</v>
      </c>
      <c r="D49" s="36">
        <f>SUM(D43:D48)</f>
        <v>0</v>
      </c>
      <c r="E49" s="49">
        <f>SUM(E43:E48)</f>
        <v>428000</v>
      </c>
      <c r="F49" s="1"/>
      <c r="H49" s="52">
        <f>SUM(H41:H48)</f>
        <v>0</v>
      </c>
      <c r="I49" s="52">
        <f>SUM(I41:I48)</f>
        <v>0</v>
      </c>
      <c r="J49" s="52">
        <f>SUM(J41:J48)</f>
        <v>0</v>
      </c>
      <c r="K49" s="52">
        <f>SUM(K41:K48)</f>
        <v>0</v>
      </c>
      <c r="L49" s="52">
        <f>SUM(L41:L48)</f>
        <v>0</v>
      </c>
      <c r="M49" s="21"/>
      <c r="O49" s="1"/>
      <c r="P49" s="1"/>
      <c r="Q49" s="1"/>
    </row>
    <row r="50" spans="2:17" x14ac:dyDescent="0.25">
      <c r="B50" s="16"/>
      <c r="C50" s="17"/>
      <c r="D50" s="1"/>
      <c r="E50" s="1"/>
      <c r="L50" s="25"/>
      <c r="O50" s="1"/>
      <c r="P50" s="1"/>
      <c r="Q50" s="1"/>
    </row>
    <row r="51" spans="2:17" x14ac:dyDescent="0.25">
      <c r="B51" s="26"/>
      <c r="C51" s="26"/>
      <c r="D51" s="29" t="s">
        <v>31</v>
      </c>
      <c r="E51" s="1"/>
      <c r="O51" s="1"/>
      <c r="P51" s="1"/>
      <c r="Q51" s="1"/>
    </row>
    <row r="52" spans="2:17" x14ac:dyDescent="0.25">
      <c r="B52" s="15" t="s">
        <v>17</v>
      </c>
      <c r="C52" s="27">
        <f>E39*25/100-D52</f>
        <v>107000</v>
      </c>
      <c r="D52" s="36"/>
      <c r="E52" s="1"/>
      <c r="O52" s="1"/>
      <c r="P52" s="1"/>
      <c r="Q52" s="1"/>
    </row>
    <row r="53" spans="2:17" x14ac:dyDescent="0.25">
      <c r="B53" s="11" t="s">
        <v>16</v>
      </c>
      <c r="C53" s="33"/>
      <c r="D53" s="36"/>
      <c r="E53" s="1"/>
      <c r="O53" s="1"/>
      <c r="P53" s="1"/>
      <c r="Q53" s="1"/>
    </row>
    <row r="54" spans="2:17" x14ac:dyDescent="0.25">
      <c r="B54" s="15" t="s">
        <v>18</v>
      </c>
      <c r="C54" s="27">
        <f>E39*30/100-D54</f>
        <v>128400</v>
      </c>
      <c r="D54" s="36"/>
      <c r="E54" s="1"/>
      <c r="L54" s="24"/>
      <c r="O54" s="1"/>
      <c r="P54" s="1"/>
      <c r="Q54" s="1"/>
    </row>
    <row r="55" spans="2:17" x14ac:dyDescent="0.25">
      <c r="B55" s="15" t="s">
        <v>20</v>
      </c>
      <c r="C55" s="27">
        <f>E39*45/100-C56-D55</f>
        <v>62600</v>
      </c>
      <c r="D55" s="36"/>
      <c r="E55" s="1"/>
      <c r="L55" s="24"/>
      <c r="O55" s="1"/>
      <c r="P55" s="1"/>
      <c r="Q55" s="1"/>
    </row>
    <row r="56" spans="2:17" x14ac:dyDescent="0.25">
      <c r="B56" s="15" t="s">
        <v>22</v>
      </c>
      <c r="C56" s="33">
        <v>130000</v>
      </c>
      <c r="D56" s="36"/>
      <c r="E56" s="1"/>
      <c r="L56" s="24"/>
      <c r="O56" s="1"/>
      <c r="P56" s="1"/>
      <c r="Q56" s="1"/>
    </row>
    <row r="57" spans="2:17" x14ac:dyDescent="0.25">
      <c r="B57" s="8" t="s">
        <v>21</v>
      </c>
      <c r="C57" s="28">
        <f>SUM(C52:C56)</f>
        <v>428000</v>
      </c>
      <c r="D57" s="34"/>
      <c r="E57" s="1"/>
      <c r="L57" s="24"/>
      <c r="O57" s="1"/>
      <c r="P57" s="1"/>
      <c r="Q57" s="1"/>
    </row>
    <row r="58" spans="2:17" x14ac:dyDescent="0.25">
      <c r="D58" s="1"/>
      <c r="E58" s="1"/>
      <c r="L58" s="24"/>
      <c r="O58" s="1"/>
      <c r="P58" s="1"/>
      <c r="Q58" s="1"/>
    </row>
    <row r="59" spans="2:17" x14ac:dyDescent="0.25">
      <c r="D59" s="1"/>
      <c r="E59" s="1"/>
      <c r="L59" s="25"/>
      <c r="O59" s="1"/>
      <c r="P59" s="1"/>
      <c r="Q59" s="1"/>
    </row>
    <row r="60" spans="2:17" ht="15.75" x14ac:dyDescent="0.25">
      <c r="B60" s="15" t="s">
        <v>35</v>
      </c>
      <c r="C60" s="51">
        <f>SUM(C54,C55)</f>
        <v>191000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2:17" x14ac:dyDescent="0.25">
      <c r="B61" s="19"/>
      <c r="C61" s="19"/>
      <c r="D61" s="19"/>
      <c r="E61" s="19"/>
      <c r="F61" s="19"/>
      <c r="G61" s="19"/>
      <c r="H61" s="19"/>
      <c r="I61" s="19"/>
    </row>
    <row r="62" spans="2:17" x14ac:dyDescent="0.25">
      <c r="B62" s="39"/>
      <c r="C62" s="40"/>
      <c r="D62" s="40"/>
      <c r="E62" s="40"/>
      <c r="F62" s="40"/>
      <c r="G62" s="41"/>
      <c r="H62" s="41"/>
      <c r="I62" s="41"/>
      <c r="J62" s="41"/>
    </row>
    <row r="63" spans="2:17" x14ac:dyDescent="0.25">
      <c r="B63" s="39"/>
      <c r="C63" s="40"/>
      <c r="D63" s="40"/>
      <c r="E63" s="40"/>
      <c r="F63" s="40"/>
      <c r="G63" s="41"/>
      <c r="H63" s="41"/>
      <c r="I63" s="41"/>
      <c r="J63" s="41"/>
    </row>
    <row r="64" spans="2:17" x14ac:dyDescent="0.25">
      <c r="B64" s="39"/>
      <c r="C64" s="40"/>
      <c r="D64" s="40"/>
      <c r="E64" s="40"/>
      <c r="F64" s="40"/>
      <c r="G64" s="41"/>
      <c r="H64" s="41"/>
      <c r="I64" s="41"/>
      <c r="J64" s="41"/>
    </row>
    <row r="65" spans="2:10" x14ac:dyDescent="0.25">
      <c r="B65" s="39"/>
      <c r="C65" s="40"/>
      <c r="D65" s="40"/>
      <c r="E65" s="40"/>
      <c r="F65" s="40"/>
      <c r="G65" s="41"/>
      <c r="H65" s="41"/>
      <c r="I65" s="41"/>
      <c r="J65" s="41"/>
    </row>
    <row r="66" spans="2:10" x14ac:dyDescent="0.25">
      <c r="B66" s="39"/>
      <c r="C66" s="40"/>
      <c r="D66" s="40"/>
      <c r="E66" s="40"/>
      <c r="F66" s="40"/>
      <c r="G66" s="41"/>
      <c r="H66" s="41"/>
      <c r="I66" s="41"/>
      <c r="J66" s="41"/>
    </row>
    <row r="67" spans="2:10" x14ac:dyDescent="0.25">
      <c r="B67" s="39"/>
      <c r="C67" s="40"/>
      <c r="D67" s="40"/>
      <c r="E67" s="40"/>
      <c r="F67" s="40"/>
      <c r="G67" s="41"/>
      <c r="H67" s="41"/>
      <c r="I67" s="41"/>
      <c r="J67" s="41"/>
    </row>
    <row r="68" spans="2:10" x14ac:dyDescent="0.25">
      <c r="B68" s="39"/>
      <c r="C68" s="40"/>
      <c r="D68" s="40"/>
      <c r="E68" s="40"/>
      <c r="F68" s="40"/>
      <c r="G68" s="41"/>
      <c r="H68" s="41"/>
      <c r="I68" s="41"/>
      <c r="J68" s="41"/>
    </row>
    <row r="69" spans="2:10" x14ac:dyDescent="0.25">
      <c r="B69" s="39"/>
      <c r="C69" s="40"/>
      <c r="D69" s="40"/>
      <c r="E69" s="40"/>
      <c r="F69" s="40"/>
      <c r="G69" s="41"/>
      <c r="H69" s="41"/>
      <c r="I69" s="41"/>
      <c r="J69" s="41"/>
    </row>
    <row r="70" spans="2:10" x14ac:dyDescent="0.25">
      <c r="B70" s="39"/>
      <c r="C70" s="40"/>
      <c r="D70" s="40"/>
      <c r="E70" s="40"/>
      <c r="F70" s="40"/>
      <c r="G70" s="41"/>
      <c r="H70" s="41"/>
      <c r="I70" s="41"/>
      <c r="J70" s="41"/>
    </row>
    <row r="71" spans="2:10" x14ac:dyDescent="0.25">
      <c r="B71" s="39"/>
      <c r="C71" s="40"/>
      <c r="D71" s="40"/>
      <c r="E71" s="40"/>
      <c r="F71" s="40"/>
      <c r="G71" s="41"/>
      <c r="H71" s="41"/>
      <c r="I71" s="41"/>
      <c r="J71" s="41"/>
    </row>
    <row r="72" spans="2:10" x14ac:dyDescent="0.25">
      <c r="B72" s="39"/>
      <c r="C72" s="40"/>
      <c r="D72" s="40"/>
      <c r="E72" s="40"/>
      <c r="F72" s="40"/>
      <c r="G72" s="41"/>
      <c r="H72" s="41"/>
      <c r="I72" s="41"/>
      <c r="J72" s="41"/>
    </row>
    <row r="73" spans="2:10" x14ac:dyDescent="0.25">
      <c r="B73" s="39"/>
      <c r="C73" s="40"/>
      <c r="D73" s="40"/>
      <c r="E73" s="40"/>
      <c r="F73" s="40"/>
      <c r="G73" s="41"/>
      <c r="H73" s="41"/>
      <c r="I73" s="41"/>
      <c r="J73" s="41"/>
    </row>
    <row r="74" spans="2:10" x14ac:dyDescent="0.25">
      <c r="B74" s="39"/>
      <c r="C74" s="40"/>
      <c r="D74" s="40"/>
      <c r="E74" s="40"/>
      <c r="F74" s="40"/>
      <c r="G74" s="41"/>
      <c r="H74" s="41"/>
      <c r="I74" s="41"/>
      <c r="J74" s="41"/>
    </row>
    <row r="75" spans="2:10" x14ac:dyDescent="0.25">
      <c r="B75" s="39"/>
      <c r="C75" s="40"/>
      <c r="D75" s="40"/>
      <c r="E75" s="40"/>
      <c r="F75" s="40"/>
      <c r="G75" s="41"/>
      <c r="H75" s="41"/>
      <c r="I75" s="41"/>
      <c r="J75" s="41"/>
    </row>
    <row r="76" spans="2:10" x14ac:dyDescent="0.25">
      <c r="B76" s="39"/>
      <c r="C76" s="40"/>
      <c r="D76" s="40"/>
      <c r="E76" s="40"/>
      <c r="F76" s="40"/>
      <c r="G76" s="41"/>
      <c r="H76" s="41"/>
      <c r="I76" s="41"/>
      <c r="J76" s="41"/>
    </row>
    <row r="77" spans="2:10" x14ac:dyDescent="0.25">
      <c r="B77" s="39"/>
      <c r="C77" s="40"/>
      <c r="D77" s="40"/>
      <c r="E77" s="40"/>
      <c r="F77" s="40"/>
      <c r="G77" s="41"/>
      <c r="H77" s="41"/>
      <c r="I77" s="41"/>
      <c r="J77" s="41"/>
    </row>
    <row r="78" spans="2:10" x14ac:dyDescent="0.25">
      <c r="B78" s="39"/>
      <c r="C78" s="40"/>
      <c r="D78" s="40"/>
      <c r="E78" s="40"/>
      <c r="F78" s="40"/>
      <c r="G78" s="41"/>
      <c r="H78" s="41"/>
      <c r="I78" s="41"/>
      <c r="J78" s="41"/>
    </row>
    <row r="79" spans="2:10" x14ac:dyDescent="0.25">
      <c r="B79" s="39"/>
      <c r="C79" s="40"/>
      <c r="D79" s="40"/>
      <c r="E79" s="40"/>
      <c r="F79" s="40"/>
      <c r="G79" s="41"/>
      <c r="H79" s="41"/>
      <c r="I79" s="41"/>
      <c r="J79" s="41"/>
    </row>
    <row r="80" spans="2:10" x14ac:dyDescent="0.25">
      <c r="B80" s="39"/>
      <c r="C80" s="40"/>
      <c r="D80" s="40"/>
      <c r="E80" s="40"/>
      <c r="F80" s="40"/>
      <c r="G80" s="41"/>
      <c r="H80" s="41"/>
      <c r="I80" s="41"/>
      <c r="J80" s="41"/>
    </row>
    <row r="81" spans="2:10" x14ac:dyDescent="0.25">
      <c r="B81" s="39"/>
      <c r="C81" s="40"/>
      <c r="D81" s="40"/>
      <c r="E81" s="40"/>
      <c r="F81" s="40"/>
      <c r="G81" s="41"/>
      <c r="H81" s="41"/>
      <c r="I81" s="41"/>
      <c r="J81" s="41"/>
    </row>
    <row r="82" spans="2:10" x14ac:dyDescent="0.25">
      <c r="B82" s="39"/>
      <c r="C82" s="40"/>
      <c r="D82" s="40"/>
      <c r="E82" s="40"/>
      <c r="F82" s="40"/>
      <c r="G82" s="41"/>
      <c r="H82" s="41"/>
      <c r="I82" s="41"/>
      <c r="J82" s="41"/>
    </row>
    <row r="83" spans="2:10" x14ac:dyDescent="0.25">
      <c r="B83" s="39"/>
      <c r="C83" s="40"/>
      <c r="D83" s="40"/>
      <c r="E83" s="40"/>
      <c r="F83" s="40"/>
      <c r="G83" s="41"/>
      <c r="H83" s="41"/>
      <c r="I83" s="41"/>
      <c r="J83" s="41"/>
    </row>
    <row r="84" spans="2:10" x14ac:dyDescent="0.25">
      <c r="B84" s="39"/>
      <c r="C84" s="40"/>
      <c r="D84" s="40"/>
      <c r="E84" s="40"/>
      <c r="F84" s="40"/>
      <c r="G84" s="41"/>
      <c r="H84" s="41"/>
      <c r="I84" s="41"/>
      <c r="J84" s="41"/>
    </row>
    <row r="85" spans="2:10" x14ac:dyDescent="0.25">
      <c r="B85" s="39"/>
      <c r="C85" s="40"/>
      <c r="D85" s="40"/>
      <c r="E85" s="40"/>
      <c r="F85" s="40"/>
      <c r="G85" s="41"/>
      <c r="H85" s="41"/>
      <c r="I85" s="41"/>
      <c r="J85" s="41"/>
    </row>
    <row r="86" spans="2:10" x14ac:dyDescent="0.25">
      <c r="B86" s="39"/>
      <c r="C86" s="40"/>
      <c r="D86" s="40"/>
      <c r="E86" s="40"/>
      <c r="F86" s="40"/>
      <c r="G86" s="41"/>
      <c r="H86" s="41"/>
      <c r="I86" s="41"/>
      <c r="J86" s="41"/>
    </row>
    <row r="87" spans="2:10" x14ac:dyDescent="0.25">
      <c r="B87" s="39"/>
      <c r="C87" s="40"/>
      <c r="D87" s="40"/>
      <c r="E87" s="40"/>
      <c r="F87" s="40"/>
      <c r="G87" s="41"/>
      <c r="H87" s="41"/>
      <c r="I87" s="41"/>
      <c r="J87" s="41"/>
    </row>
    <row r="88" spans="2:10" x14ac:dyDescent="0.25">
      <c r="B88" s="39"/>
      <c r="C88" s="40"/>
      <c r="D88" s="40"/>
      <c r="E88" s="40"/>
      <c r="F88" s="40"/>
      <c r="G88" s="41"/>
      <c r="H88" s="41"/>
      <c r="I88" s="41"/>
      <c r="J88" s="41"/>
    </row>
    <row r="89" spans="2:10" x14ac:dyDescent="0.25">
      <c r="B89" s="39"/>
      <c r="C89" s="40"/>
      <c r="D89" s="40"/>
      <c r="E89" s="40"/>
      <c r="F89" s="40"/>
      <c r="G89" s="41"/>
      <c r="H89" s="41"/>
      <c r="I89" s="41"/>
      <c r="J89" s="41"/>
    </row>
    <row r="90" spans="2:10" x14ac:dyDescent="0.25">
      <c r="B90" s="39"/>
      <c r="C90" s="40"/>
      <c r="D90" s="40"/>
      <c r="E90" s="40"/>
      <c r="F90" s="40"/>
      <c r="G90" s="41"/>
      <c r="H90" s="41"/>
      <c r="I90" s="41"/>
      <c r="J90" s="41"/>
    </row>
    <row r="91" spans="2:10" x14ac:dyDescent="0.25">
      <c r="B91" s="39"/>
      <c r="C91" s="40"/>
      <c r="D91" s="40"/>
      <c r="E91" s="40"/>
      <c r="F91" s="40"/>
      <c r="G91" s="41"/>
      <c r="H91" s="41"/>
      <c r="I91" s="41"/>
      <c r="J91" s="41"/>
    </row>
    <row r="92" spans="2:10" x14ac:dyDescent="0.25">
      <c r="B92" s="2"/>
      <c r="C92" s="21"/>
      <c r="D92" s="21"/>
      <c r="E92" s="21"/>
      <c r="F92" s="21"/>
      <c r="G92" s="42"/>
      <c r="H92" s="42"/>
      <c r="I92" s="42"/>
      <c r="J92" s="42"/>
    </row>
    <row r="93" spans="2:10" x14ac:dyDescent="0.25">
      <c r="B93" s="1"/>
      <c r="C93" s="1"/>
    </row>
    <row r="94" spans="2:10" x14ac:dyDescent="0.25">
      <c r="B94" s="1"/>
      <c r="C94" s="1"/>
    </row>
    <row r="95" spans="2:10" x14ac:dyDescent="0.25">
      <c r="B95" s="16"/>
      <c r="C95" s="17"/>
      <c r="D95" s="16"/>
    </row>
    <row r="96" spans="2:10" x14ac:dyDescent="0.25">
      <c r="B96" s="43"/>
      <c r="C96" s="44"/>
      <c r="D96" s="45"/>
    </row>
    <row r="97" spans="2:13" x14ac:dyDescent="0.25">
      <c r="B97" s="43"/>
      <c r="C97" s="44"/>
      <c r="D97" s="45"/>
      <c r="E97" s="20"/>
    </row>
    <row r="98" spans="2:13" x14ac:dyDescent="0.25">
      <c r="B98" s="43"/>
      <c r="C98" s="44"/>
      <c r="D98" s="45"/>
    </row>
    <row r="99" spans="2:13" x14ac:dyDescent="0.25">
      <c r="B99" s="16"/>
      <c r="C99" s="17"/>
      <c r="D99" s="45"/>
    </row>
    <row r="102" spans="2:13" x14ac:dyDescent="0.25">
      <c r="J102" s="25"/>
      <c r="K102" s="25"/>
      <c r="L102" s="25"/>
      <c r="M102" s="25"/>
    </row>
    <row r="103" spans="2:13" x14ac:dyDescent="0.25">
      <c r="J103" s="25"/>
      <c r="K103" s="25"/>
      <c r="L103" s="25"/>
      <c r="M103" s="25"/>
    </row>
    <row r="104" spans="2:13" x14ac:dyDescent="0.25">
      <c r="E104" s="25"/>
      <c r="F104" s="25"/>
      <c r="J104" s="25"/>
      <c r="K104" s="25"/>
      <c r="L104" s="25"/>
      <c r="M104" s="25"/>
    </row>
    <row r="105" spans="2:13" x14ac:dyDescent="0.25">
      <c r="E105" s="25"/>
      <c r="F105" s="25"/>
      <c r="J105" s="25"/>
      <c r="K105" s="25"/>
      <c r="L105" s="25"/>
      <c r="M105" s="25"/>
    </row>
    <row r="106" spans="2:13" x14ac:dyDescent="0.25">
      <c r="E106" s="25"/>
      <c r="J106" s="35"/>
      <c r="K106" s="25"/>
      <c r="L106" s="25"/>
      <c r="M106" s="25"/>
    </row>
    <row r="107" spans="2:13" x14ac:dyDescent="0.25">
      <c r="E107" s="25"/>
      <c r="J107" s="25"/>
      <c r="K107" s="25"/>
      <c r="L107" s="25"/>
      <c r="M107" s="25"/>
    </row>
    <row r="108" spans="2:13" x14ac:dyDescent="0.25">
      <c r="E108" s="35"/>
      <c r="F108" s="35"/>
      <c r="J108" s="35"/>
      <c r="K108" s="25"/>
      <c r="L108" s="25"/>
      <c r="M108" s="25"/>
    </row>
    <row r="109" spans="2:13" x14ac:dyDescent="0.25">
      <c r="D109" s="16"/>
      <c r="E109" s="25"/>
      <c r="J109" s="25"/>
      <c r="K109" s="25"/>
      <c r="L109" s="25"/>
      <c r="M109" s="25"/>
    </row>
    <row r="110" spans="2:13" x14ac:dyDescent="0.25">
      <c r="J110" s="25"/>
      <c r="K110" s="25"/>
      <c r="L110" s="25"/>
      <c r="M110" s="25"/>
    </row>
    <row r="111" spans="2:13" x14ac:dyDescent="0.25">
      <c r="J111" s="25"/>
      <c r="K111" s="25"/>
      <c r="L111" s="25"/>
      <c r="M111" s="25"/>
    </row>
    <row r="112" spans="2:13" x14ac:dyDescent="0.25">
      <c r="J112" s="25"/>
      <c r="K112" s="25"/>
      <c r="L112" s="25"/>
      <c r="M112" s="25"/>
    </row>
    <row r="113" spans="5:13" x14ac:dyDescent="0.25">
      <c r="E113" s="25"/>
      <c r="J113" s="25"/>
      <c r="K113" s="25"/>
      <c r="L113" s="25"/>
      <c r="M113" s="25"/>
    </row>
    <row r="114" spans="5:13" x14ac:dyDescent="0.25">
      <c r="E114" s="25"/>
      <c r="J114" s="35"/>
      <c r="K114" s="25"/>
      <c r="L114" s="25"/>
      <c r="M114" s="25"/>
    </row>
    <row r="115" spans="5:13" x14ac:dyDescent="0.25">
      <c r="E115" s="25"/>
      <c r="K115" s="25"/>
      <c r="L115" s="25"/>
      <c r="M115" s="25"/>
    </row>
    <row r="116" spans="5:13" x14ac:dyDescent="0.25">
      <c r="J116" s="35"/>
      <c r="K116" s="25"/>
      <c r="L116" s="25"/>
      <c r="M116" s="25"/>
    </row>
    <row r="117" spans="5:13" x14ac:dyDescent="0.25">
      <c r="J117" s="25"/>
      <c r="K117" s="25"/>
      <c r="L117" s="25"/>
      <c r="M117" s="25"/>
    </row>
    <row r="118" spans="5:13" x14ac:dyDescent="0.25">
      <c r="J118" s="25"/>
      <c r="K118" s="25"/>
      <c r="L118" s="25"/>
      <c r="M118" s="25"/>
    </row>
    <row r="119" spans="5:13" x14ac:dyDescent="0.25">
      <c r="J119" s="35"/>
      <c r="K119" s="25"/>
      <c r="L119" s="25"/>
      <c r="M119" s="25"/>
    </row>
    <row r="120" spans="5:13" x14ac:dyDescent="0.25">
      <c r="J120" s="25"/>
      <c r="K120" s="25"/>
      <c r="L120" s="25"/>
    </row>
    <row r="121" spans="5:13" x14ac:dyDescent="0.25">
      <c r="J121" s="25"/>
      <c r="K121" s="25"/>
      <c r="L121" s="25"/>
    </row>
    <row r="122" spans="5:13" x14ac:dyDescent="0.25">
      <c r="J122" s="35"/>
      <c r="K122" s="25"/>
      <c r="L122" s="25"/>
    </row>
  </sheetData>
  <mergeCells count="5">
    <mergeCell ref="B2:N2"/>
    <mergeCell ref="D39:D40"/>
    <mergeCell ref="E39:E40"/>
    <mergeCell ref="F39:F40"/>
    <mergeCell ref="G39:G40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Q122"/>
  <sheetViews>
    <sheetView topLeftCell="B1" zoomScale="95" zoomScaleNormal="95" workbookViewId="0">
      <selection activeCell="D66" sqref="D66"/>
    </sheetView>
  </sheetViews>
  <sheetFormatPr baseColWidth="10" defaultColWidth="10.7109375" defaultRowHeight="15" x14ac:dyDescent="0.25"/>
  <cols>
    <col min="1" max="1" width="2.7109375" customWidth="1"/>
    <col min="2" max="2" width="18.7109375" customWidth="1"/>
    <col min="3" max="3" width="16.5703125" customWidth="1"/>
    <col min="4" max="4" width="13.5703125" customWidth="1"/>
    <col min="5" max="5" width="19" customWidth="1"/>
    <col min="6" max="6" width="14.7109375" customWidth="1"/>
    <col min="7" max="7" width="12.7109375" customWidth="1"/>
    <col min="8" max="8" width="12.28515625" customWidth="1"/>
    <col min="9" max="9" width="12.140625" customWidth="1"/>
    <col min="10" max="10" width="15" customWidth="1"/>
    <col min="11" max="11" width="12.140625" customWidth="1"/>
    <col min="12" max="12" width="13.28515625" customWidth="1"/>
    <col min="13" max="13" width="12.140625" customWidth="1"/>
    <col min="14" max="14" width="17.85546875" customWidth="1"/>
    <col min="15" max="15" width="2.7109375" customWidth="1"/>
    <col min="16" max="16" width="17.5703125" customWidth="1"/>
    <col min="17" max="17" width="17.85546875" customWidth="1"/>
    <col min="18" max="18" width="16" customWidth="1"/>
    <col min="19" max="20" width="17.140625" customWidth="1"/>
    <col min="21" max="21" width="15.5703125" customWidth="1"/>
    <col min="23" max="23" width="12.140625" customWidth="1"/>
    <col min="24" max="24" width="18.85546875" customWidth="1"/>
  </cols>
  <sheetData>
    <row r="2" spans="2:15" ht="15.75" x14ac:dyDescent="0.25">
      <c r="B2" s="54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5" x14ac:dyDescent="0.25">
      <c r="B3" s="20" t="s">
        <v>0</v>
      </c>
      <c r="C3" s="20" t="s">
        <v>1</v>
      </c>
      <c r="D3" s="20" t="s">
        <v>2</v>
      </c>
      <c r="E3" s="20" t="s">
        <v>15</v>
      </c>
      <c r="F3" s="20" t="s">
        <v>12</v>
      </c>
      <c r="G3" t="s">
        <v>19</v>
      </c>
      <c r="H3" t="s">
        <v>4</v>
      </c>
      <c r="I3" t="s">
        <v>24</v>
      </c>
      <c r="J3" s="23" t="s">
        <v>25</v>
      </c>
      <c r="K3" s="23" t="s">
        <v>26</v>
      </c>
      <c r="L3" s="23" t="s">
        <v>3</v>
      </c>
      <c r="M3" s="23" t="s">
        <v>27</v>
      </c>
      <c r="N3" s="23" t="s">
        <v>7</v>
      </c>
      <c r="O3" s="1"/>
    </row>
    <row r="4" spans="2:15" x14ac:dyDescent="0.25">
      <c r="B4" s="2" t="s">
        <v>0</v>
      </c>
      <c r="C4" s="2" t="s">
        <v>1</v>
      </c>
      <c r="D4" s="2" t="s">
        <v>2</v>
      </c>
      <c r="E4" s="2" t="s">
        <v>15</v>
      </c>
      <c r="F4" s="2" t="s">
        <v>12</v>
      </c>
      <c r="G4" s="2" t="s">
        <v>19</v>
      </c>
      <c r="H4" s="2" t="s">
        <v>4</v>
      </c>
      <c r="I4" s="3" t="s">
        <v>1</v>
      </c>
      <c r="J4" s="3" t="s">
        <v>2</v>
      </c>
      <c r="K4" s="3" t="s">
        <v>15</v>
      </c>
      <c r="L4" s="3" t="s">
        <v>3</v>
      </c>
      <c r="M4" s="3" t="s">
        <v>19</v>
      </c>
      <c r="N4" s="3" t="s">
        <v>7</v>
      </c>
      <c r="O4" s="1"/>
    </row>
    <row r="5" spans="2:15" x14ac:dyDescent="0.25">
      <c r="B5" s="47">
        <v>1</v>
      </c>
      <c r="C5" s="18"/>
      <c r="D5" s="18"/>
      <c r="E5" s="18"/>
      <c r="F5" s="18"/>
      <c r="G5" s="18"/>
      <c r="H5" s="4">
        <f>SUM(Tabla163810234534678910111213[[#This Row],[INTERNET]:[SERVICIOS]])</f>
        <v>0</v>
      </c>
      <c r="I5" s="6"/>
      <c r="J5" s="6"/>
      <c r="K5" s="6"/>
      <c r="L5" s="6"/>
      <c r="M5" s="6"/>
      <c r="N5" s="6">
        <f>SUM(Tabla163810234534678910111213[[#This Row],[INTERNET2]:[SERVICIOS2]])</f>
        <v>0</v>
      </c>
      <c r="O5" s="1"/>
    </row>
    <row r="6" spans="2:15" x14ac:dyDescent="0.25">
      <c r="B6" s="47">
        <v>2</v>
      </c>
      <c r="C6" s="18"/>
      <c r="D6" s="18"/>
      <c r="E6" s="18"/>
      <c r="F6" s="18"/>
      <c r="G6" s="18"/>
      <c r="H6" s="4">
        <f>SUM(Tabla163810234534678910111213[[#This Row],[INTERNET]:[SERVICIOS]])</f>
        <v>0</v>
      </c>
      <c r="I6" s="6"/>
      <c r="J6" s="6"/>
      <c r="K6" s="6"/>
      <c r="L6" s="6"/>
      <c r="M6" s="6"/>
      <c r="N6" s="6">
        <f>SUM(Tabla163810234534678910111213[[#This Row],[INTERNET2]:[SERVICIOS2]])</f>
        <v>0</v>
      </c>
      <c r="O6" s="1"/>
    </row>
    <row r="7" spans="2:15" x14ac:dyDescent="0.25">
      <c r="B7" s="47">
        <v>3</v>
      </c>
      <c r="C7" s="18"/>
      <c r="D7" s="18"/>
      <c r="E7" s="18"/>
      <c r="F7" s="18"/>
      <c r="G7" s="18"/>
      <c r="H7" s="4">
        <f>SUM(Tabla163810234534678910111213[[#This Row],[INTERNET]:[SERVICIOS]])</f>
        <v>0</v>
      </c>
      <c r="I7" s="6"/>
      <c r="J7" s="6"/>
      <c r="K7" s="6"/>
      <c r="L7" s="6"/>
      <c r="M7" s="6"/>
      <c r="N7" s="6">
        <f>SUM(Tabla163810234534678910111213[[#This Row],[INTERNET2]:[SERVICIOS2]])</f>
        <v>0</v>
      </c>
      <c r="O7" s="1"/>
    </row>
    <row r="8" spans="2:15" x14ac:dyDescent="0.25">
      <c r="B8" s="47">
        <v>4</v>
      </c>
      <c r="C8" s="18"/>
      <c r="D8" s="18"/>
      <c r="E8" s="18"/>
      <c r="F8" s="18"/>
      <c r="G8" s="18"/>
      <c r="H8" s="4">
        <f>SUM(Tabla163810234534678910111213[[#This Row],[INTERNET]:[SERVICIOS]])</f>
        <v>0</v>
      </c>
      <c r="I8" s="6"/>
      <c r="J8" s="6"/>
      <c r="K8" s="6"/>
      <c r="L8" s="6"/>
      <c r="M8" s="6"/>
      <c r="N8" s="6">
        <f>SUM(Tabla163810234534678910111213[[#This Row],[INTERNET2]:[SERVICIOS2]])</f>
        <v>0</v>
      </c>
      <c r="O8" s="1"/>
    </row>
    <row r="9" spans="2:15" x14ac:dyDescent="0.25">
      <c r="B9" s="47">
        <v>5</v>
      </c>
      <c r="C9" s="18"/>
      <c r="D9" s="18"/>
      <c r="E9" s="18"/>
      <c r="F9" s="18"/>
      <c r="G9" s="18"/>
      <c r="H9" s="4">
        <f>SUM(Tabla163810234534678910111213[[#This Row],[INTERNET]:[SERVICIOS]])</f>
        <v>0</v>
      </c>
      <c r="I9" s="6"/>
      <c r="J9" s="6"/>
      <c r="K9" s="6"/>
      <c r="L9" s="6"/>
      <c r="M9" s="6"/>
      <c r="N9" s="6">
        <f>SUM(Tabla163810234534678910111213[[#This Row],[INTERNET2]:[SERVICIOS2]])</f>
        <v>0</v>
      </c>
      <c r="O9" s="1"/>
    </row>
    <row r="10" spans="2:15" x14ac:dyDescent="0.25">
      <c r="B10" s="47">
        <v>6</v>
      </c>
      <c r="C10" s="18"/>
      <c r="D10" s="18"/>
      <c r="E10" s="18"/>
      <c r="F10" s="18"/>
      <c r="G10" s="18"/>
      <c r="H10" s="4">
        <f>SUM(Tabla163810234534678910111213[[#This Row],[INTERNET]:[SERVICIOS]])</f>
        <v>0</v>
      </c>
      <c r="I10" s="6"/>
      <c r="J10" s="6"/>
      <c r="K10" s="6"/>
      <c r="L10" s="6"/>
      <c r="M10" s="6"/>
      <c r="N10" s="6">
        <f>SUM(Tabla163810234534678910111213[[#This Row],[INTERNET2]:[SERVICIOS2]])</f>
        <v>0</v>
      </c>
      <c r="O10" s="1"/>
    </row>
    <row r="11" spans="2:15" x14ac:dyDescent="0.25">
      <c r="B11" s="47">
        <v>7</v>
      </c>
      <c r="C11" s="18"/>
      <c r="D11" s="18"/>
      <c r="E11" s="18"/>
      <c r="F11" s="18"/>
      <c r="G11" s="18"/>
      <c r="H11" s="4">
        <f>SUM(Tabla163810234534678910111213[[#This Row],[INTERNET]:[SERVICIOS]])</f>
        <v>0</v>
      </c>
      <c r="I11" s="6"/>
      <c r="J11" s="6"/>
      <c r="K11" s="6"/>
      <c r="L11" s="6"/>
      <c r="M11" s="6"/>
      <c r="N11" s="6">
        <f>SUM(Tabla163810234534678910111213[[#This Row],[INTERNET2]:[SERVICIOS2]])</f>
        <v>0</v>
      </c>
      <c r="O11" s="1"/>
    </row>
    <row r="12" spans="2:15" x14ac:dyDescent="0.25">
      <c r="B12" s="47">
        <v>8</v>
      </c>
      <c r="C12" s="18"/>
      <c r="D12" s="18"/>
      <c r="E12" s="18"/>
      <c r="F12" s="18"/>
      <c r="G12" s="18"/>
      <c r="H12" s="4">
        <f>SUM(Tabla163810234534678910111213[[#This Row],[INTERNET]:[SERVICIOS]])</f>
        <v>0</v>
      </c>
      <c r="I12" s="6"/>
      <c r="J12" s="6"/>
      <c r="K12" s="6"/>
      <c r="L12" s="6"/>
      <c r="M12" s="6"/>
      <c r="N12" s="6">
        <f>SUM(Tabla163810234534678910111213[[#This Row],[INTERNET2]:[SERVICIOS2]])</f>
        <v>0</v>
      </c>
      <c r="O12" s="1"/>
    </row>
    <row r="13" spans="2:15" x14ac:dyDescent="0.25">
      <c r="B13" s="47">
        <v>9</v>
      </c>
      <c r="C13" s="4"/>
      <c r="D13" s="4"/>
      <c r="E13" s="4"/>
      <c r="F13" s="4"/>
      <c r="G13" s="4"/>
      <c r="H13" s="4">
        <f>SUM(Tabla163810234534678910111213[[#This Row],[INTERNET]:[SERVICIOS]])</f>
        <v>0</v>
      </c>
      <c r="I13" s="6"/>
      <c r="J13" s="6"/>
      <c r="K13" s="6"/>
      <c r="L13" s="6"/>
      <c r="M13" s="6"/>
      <c r="N13" s="6">
        <f>SUM(Tabla163810234534678910111213[[#This Row],[INTERNET2]:[SERVICIOS2]])</f>
        <v>0</v>
      </c>
      <c r="O13" s="1"/>
    </row>
    <row r="14" spans="2:15" x14ac:dyDescent="0.25">
      <c r="B14" s="47">
        <v>10</v>
      </c>
      <c r="C14" s="4"/>
      <c r="D14" s="4"/>
      <c r="E14" s="4"/>
      <c r="F14" s="4"/>
      <c r="G14" s="4"/>
      <c r="H14" s="4">
        <f>SUM(Tabla163810234534678910111213[[#This Row],[INTERNET]:[SERVICIOS]])</f>
        <v>0</v>
      </c>
      <c r="I14" s="6"/>
      <c r="J14" s="6"/>
      <c r="K14" s="6"/>
      <c r="L14" s="6"/>
      <c r="M14" s="6"/>
      <c r="N14" s="6">
        <f>SUM(Tabla163810234534678910111213[[#This Row],[INTERNET2]:[SERVICIOS2]])</f>
        <v>0</v>
      </c>
      <c r="O14" s="1"/>
    </row>
    <row r="15" spans="2:15" x14ac:dyDescent="0.25">
      <c r="B15" s="47">
        <v>11</v>
      </c>
      <c r="C15" s="4"/>
      <c r="D15" s="4"/>
      <c r="E15" s="4"/>
      <c r="F15" s="4"/>
      <c r="G15" s="4"/>
      <c r="H15" s="4">
        <f>SUM(Tabla163810234534678910111213[[#This Row],[INTERNET]:[SERVICIOS]])</f>
        <v>0</v>
      </c>
      <c r="I15" s="6"/>
      <c r="J15" s="6"/>
      <c r="K15" s="6"/>
      <c r="L15" s="6"/>
      <c r="M15" s="6"/>
      <c r="N15" s="6">
        <f>SUM(Tabla163810234534678910111213[[#This Row],[INTERNET2]:[SERVICIOS2]])</f>
        <v>0</v>
      </c>
      <c r="O15" s="1"/>
    </row>
    <row r="16" spans="2:15" x14ac:dyDescent="0.25">
      <c r="B16" s="47">
        <v>12</v>
      </c>
      <c r="C16" s="4"/>
      <c r="D16" s="4"/>
      <c r="E16" s="4"/>
      <c r="F16" s="4"/>
      <c r="G16" s="4"/>
      <c r="H16" s="4">
        <f>SUM(Tabla163810234534678910111213[[#This Row],[INTERNET]:[SERVICIOS]])</f>
        <v>0</v>
      </c>
      <c r="I16" s="6"/>
      <c r="J16" s="6"/>
      <c r="K16" s="6"/>
      <c r="L16" s="6"/>
      <c r="M16" s="6"/>
      <c r="N16" s="6">
        <f>SUM(Tabla163810234534678910111213[[#This Row],[INTERNET2]:[SERVICIOS2]])</f>
        <v>0</v>
      </c>
      <c r="O16" s="1"/>
    </row>
    <row r="17" spans="2:15" x14ac:dyDescent="0.25">
      <c r="B17" s="47">
        <v>13</v>
      </c>
      <c r="C17" s="4"/>
      <c r="D17" s="4"/>
      <c r="E17" s="4"/>
      <c r="F17" s="4"/>
      <c r="G17" s="4"/>
      <c r="H17" s="4">
        <f>SUM(Tabla163810234534678910111213[[#This Row],[INTERNET]:[SERVICIOS]])</f>
        <v>0</v>
      </c>
      <c r="I17" s="6"/>
      <c r="J17" s="6"/>
      <c r="K17" s="6"/>
      <c r="L17" s="6"/>
      <c r="M17" s="6"/>
      <c r="N17" s="6">
        <f>SUM(Tabla163810234534678910111213[[#This Row],[INTERNET2]:[SERVICIOS2]])</f>
        <v>0</v>
      </c>
      <c r="O17" s="1"/>
    </row>
    <row r="18" spans="2:15" x14ac:dyDescent="0.25">
      <c r="B18" s="47">
        <v>14</v>
      </c>
      <c r="C18" s="4"/>
      <c r="D18" s="4"/>
      <c r="E18" s="4"/>
      <c r="F18" s="4"/>
      <c r="G18" s="4"/>
      <c r="H18" s="4">
        <f>SUM(Tabla163810234534678910111213[[#This Row],[INTERNET]:[SERVICIOS]])</f>
        <v>0</v>
      </c>
      <c r="I18" s="6"/>
      <c r="J18" s="6"/>
      <c r="K18" s="6"/>
      <c r="L18" s="6"/>
      <c r="M18" s="6"/>
      <c r="N18" s="6">
        <f>SUM(Tabla163810234534678910111213[[#This Row],[INTERNET2]:[SERVICIOS2]])</f>
        <v>0</v>
      </c>
      <c r="O18" s="1"/>
    </row>
    <row r="19" spans="2:15" x14ac:dyDescent="0.25">
      <c r="B19" s="47">
        <v>15</v>
      </c>
      <c r="C19" s="4"/>
      <c r="D19" s="4"/>
      <c r="E19" s="4"/>
      <c r="F19" s="4"/>
      <c r="G19" s="4"/>
      <c r="H19" s="4">
        <f>SUM(Tabla163810234534678910111213[[#This Row],[INTERNET]:[SERVICIOS]])</f>
        <v>0</v>
      </c>
      <c r="I19" s="6"/>
      <c r="J19" s="6"/>
      <c r="K19" s="6"/>
      <c r="L19" s="6"/>
      <c r="M19" s="6"/>
      <c r="N19" s="6">
        <f>SUM(Tabla163810234534678910111213[[#This Row],[INTERNET2]:[SERVICIOS2]])</f>
        <v>0</v>
      </c>
      <c r="O19" s="1"/>
    </row>
    <row r="20" spans="2:15" x14ac:dyDescent="0.25">
      <c r="B20" s="47">
        <v>16</v>
      </c>
      <c r="C20" s="18"/>
      <c r="D20" s="18"/>
      <c r="E20" s="4"/>
      <c r="F20" s="4"/>
      <c r="G20" s="4"/>
      <c r="H20" s="4">
        <f>SUM(Tabla163810234534678910111213[[#This Row],[INTERNET]:[SERVICIOS]])</f>
        <v>0</v>
      </c>
      <c r="I20" s="6"/>
      <c r="J20" s="6"/>
      <c r="K20" s="6"/>
      <c r="L20" s="6"/>
      <c r="M20" s="6"/>
      <c r="N20" s="6">
        <f>SUM(Tabla163810234534678910111213[[#This Row],[INTERNET2]:[SERVICIOS2]])</f>
        <v>0</v>
      </c>
      <c r="O20" s="1"/>
    </row>
    <row r="21" spans="2:15" x14ac:dyDescent="0.25">
      <c r="B21" s="47">
        <v>17</v>
      </c>
      <c r="C21" s="18"/>
      <c r="D21" s="18"/>
      <c r="E21" s="4"/>
      <c r="F21" s="4"/>
      <c r="G21" s="4"/>
      <c r="H21" s="4">
        <f>SUM(Tabla163810234534678910111213[[#This Row],[INTERNET]:[SERVICIOS]])</f>
        <v>0</v>
      </c>
      <c r="I21" s="6"/>
      <c r="J21" s="6"/>
      <c r="K21" s="6"/>
      <c r="L21" s="6"/>
      <c r="M21" s="6"/>
      <c r="N21" s="6">
        <f>SUM(Tabla163810234534678910111213[[#This Row],[INTERNET2]:[SERVICIOS2]])</f>
        <v>0</v>
      </c>
      <c r="O21" s="1"/>
    </row>
    <row r="22" spans="2:15" x14ac:dyDescent="0.25">
      <c r="B22" s="47">
        <v>18</v>
      </c>
      <c r="C22" s="4"/>
      <c r="D22" s="4"/>
      <c r="E22" s="4"/>
      <c r="F22" s="4"/>
      <c r="G22" s="4"/>
      <c r="H22" s="4">
        <f>SUM(Tabla163810234534678910111213[[#This Row],[INTERNET]:[SERVICIOS]])</f>
        <v>0</v>
      </c>
      <c r="I22" s="6"/>
      <c r="J22" s="6"/>
      <c r="K22" s="6"/>
      <c r="L22" s="6"/>
      <c r="M22" s="6"/>
      <c r="N22" s="6">
        <f>SUM(Tabla163810234534678910111213[[#This Row],[INTERNET2]:[SERVICIOS2]])</f>
        <v>0</v>
      </c>
      <c r="O22" s="1"/>
    </row>
    <row r="23" spans="2:15" x14ac:dyDescent="0.25">
      <c r="B23" s="47">
        <v>19</v>
      </c>
      <c r="C23" s="4"/>
      <c r="D23" s="4"/>
      <c r="E23" s="4"/>
      <c r="F23" s="4"/>
      <c r="G23" s="4"/>
      <c r="H23" s="4">
        <f>SUM(Tabla163810234534678910111213[[#This Row],[INTERNET]:[SERVICIOS]])</f>
        <v>0</v>
      </c>
      <c r="I23" s="6"/>
      <c r="J23" s="6"/>
      <c r="K23" s="6"/>
      <c r="L23" s="6"/>
      <c r="M23" s="6"/>
      <c r="N23" s="6">
        <f>SUM(Tabla163810234534678910111213[[#This Row],[INTERNET2]:[SERVICIOS2]])</f>
        <v>0</v>
      </c>
      <c r="O23" s="1"/>
    </row>
    <row r="24" spans="2:15" x14ac:dyDescent="0.25">
      <c r="B24" s="47">
        <v>20</v>
      </c>
      <c r="C24" s="4"/>
      <c r="D24" s="4"/>
      <c r="E24" s="4"/>
      <c r="F24" s="4"/>
      <c r="G24" s="4"/>
      <c r="H24" s="4">
        <f>SUM(Tabla163810234534678910111213[[#This Row],[INTERNET]:[SERVICIOS]])</f>
        <v>0</v>
      </c>
      <c r="I24" s="6"/>
      <c r="J24" s="6"/>
      <c r="K24" s="6"/>
      <c r="L24" s="6"/>
      <c r="M24" s="6"/>
      <c r="N24" s="6">
        <f>SUM(Tabla163810234534678910111213[[#This Row],[INTERNET2]:[SERVICIOS2]])</f>
        <v>0</v>
      </c>
      <c r="O24" s="1"/>
    </row>
    <row r="25" spans="2:15" x14ac:dyDescent="0.25">
      <c r="B25" s="47">
        <v>21</v>
      </c>
      <c r="C25" s="4"/>
      <c r="D25" s="4"/>
      <c r="E25" s="4"/>
      <c r="F25" s="4"/>
      <c r="G25" s="4"/>
      <c r="H25" s="4">
        <f>SUM(Tabla163810234534678910111213[[#This Row],[INTERNET]:[SERVICIOS]])</f>
        <v>0</v>
      </c>
      <c r="I25" s="6"/>
      <c r="J25" s="6"/>
      <c r="K25" s="6"/>
      <c r="L25" s="6"/>
      <c r="M25" s="6"/>
      <c r="N25" s="6">
        <f>SUM(Tabla163810234534678910111213[[#This Row],[INTERNET2]:[SERVICIOS2]])</f>
        <v>0</v>
      </c>
      <c r="O25" s="1"/>
    </row>
    <row r="26" spans="2:15" x14ac:dyDescent="0.25">
      <c r="B26" s="47">
        <v>22</v>
      </c>
      <c r="C26" s="4"/>
      <c r="D26" s="4"/>
      <c r="E26" s="4"/>
      <c r="F26" s="4"/>
      <c r="G26" s="4"/>
      <c r="H26" s="4">
        <f>SUM(Tabla163810234534678910111213[[#This Row],[INTERNET]:[SERVICIOS]])</f>
        <v>0</v>
      </c>
      <c r="I26" s="6"/>
      <c r="J26" s="6"/>
      <c r="K26" s="6"/>
      <c r="L26" s="6"/>
      <c r="M26" s="6"/>
      <c r="N26" s="6">
        <f>SUM(Tabla163810234534678910111213[[#This Row],[INTERNET2]:[SERVICIOS2]])</f>
        <v>0</v>
      </c>
      <c r="O26" s="1"/>
    </row>
    <row r="27" spans="2:15" x14ac:dyDescent="0.25">
      <c r="B27" s="47">
        <v>23</v>
      </c>
      <c r="C27" s="4"/>
      <c r="D27" s="4"/>
      <c r="E27" s="4"/>
      <c r="F27" s="4"/>
      <c r="G27" s="4"/>
      <c r="H27" s="4">
        <f>SUM(Tabla163810234534678910111213[[#This Row],[INTERNET]:[SERVICIOS]])</f>
        <v>0</v>
      </c>
      <c r="I27" s="6"/>
      <c r="J27" s="6"/>
      <c r="K27" s="6"/>
      <c r="L27" s="6"/>
      <c r="M27" s="6"/>
      <c r="N27" s="6">
        <f>SUM(Tabla163810234534678910111213[[#This Row],[INTERNET2]:[SERVICIOS2]])</f>
        <v>0</v>
      </c>
      <c r="O27" s="1"/>
    </row>
    <row r="28" spans="2:15" x14ac:dyDescent="0.25">
      <c r="B28" s="47">
        <v>24</v>
      </c>
      <c r="C28" s="4"/>
      <c r="D28" s="4"/>
      <c r="E28" s="4"/>
      <c r="F28" s="4"/>
      <c r="G28" s="4"/>
      <c r="H28" s="4">
        <f>SUM(Tabla163810234534678910111213[[#This Row],[INTERNET]:[SERVICIOS]])</f>
        <v>0</v>
      </c>
      <c r="I28" s="6"/>
      <c r="J28" s="6"/>
      <c r="K28" s="6"/>
      <c r="L28" s="6"/>
      <c r="M28" s="6"/>
      <c r="N28" s="6">
        <f>SUM(Tabla163810234534678910111213[[#This Row],[INTERNET2]:[SERVICIOS2]])</f>
        <v>0</v>
      </c>
      <c r="O28" s="1"/>
    </row>
    <row r="29" spans="2:15" x14ac:dyDescent="0.25">
      <c r="B29" s="47">
        <v>25</v>
      </c>
      <c r="C29" s="4"/>
      <c r="D29" s="4"/>
      <c r="E29" s="4"/>
      <c r="F29" s="4"/>
      <c r="G29" s="4"/>
      <c r="H29" s="4">
        <f>SUM(Tabla163810234534678910111213[[#This Row],[INTERNET]:[SERVICIOS]])</f>
        <v>0</v>
      </c>
      <c r="I29" s="6"/>
      <c r="J29" s="6"/>
      <c r="K29" s="6"/>
      <c r="L29" s="6"/>
      <c r="M29" s="6"/>
      <c r="N29" s="6">
        <f>SUM(Tabla163810234534678910111213[[#This Row],[INTERNET2]:[SERVICIOS2]])</f>
        <v>0</v>
      </c>
      <c r="O29" s="1"/>
    </row>
    <row r="30" spans="2:15" x14ac:dyDescent="0.25">
      <c r="B30" s="47">
        <v>26</v>
      </c>
      <c r="C30" s="4"/>
      <c r="D30" s="4"/>
      <c r="E30" s="4"/>
      <c r="F30" s="4"/>
      <c r="G30" s="4"/>
      <c r="H30" s="4">
        <f>SUM(Tabla163810234534678910111213[[#This Row],[INTERNET]:[SERVICIOS]])</f>
        <v>0</v>
      </c>
      <c r="I30" s="6"/>
      <c r="J30" s="6"/>
      <c r="K30" s="6"/>
      <c r="L30" s="6"/>
      <c r="M30" s="6"/>
      <c r="N30" s="6">
        <f>SUM(Tabla163810234534678910111213[[#This Row],[INTERNET2]:[SERVICIOS2]])</f>
        <v>0</v>
      </c>
      <c r="O30" s="1"/>
    </row>
    <row r="31" spans="2:15" x14ac:dyDescent="0.25">
      <c r="B31" s="47">
        <v>27</v>
      </c>
      <c r="C31" s="4"/>
      <c r="D31" s="4"/>
      <c r="E31" s="4"/>
      <c r="F31" s="4"/>
      <c r="G31" s="4"/>
      <c r="H31" s="4">
        <f>SUM(Tabla163810234534678910111213[[#This Row],[INTERNET]:[SERVICIOS]])</f>
        <v>0</v>
      </c>
      <c r="I31" s="6"/>
      <c r="J31" s="6"/>
      <c r="K31" s="6"/>
      <c r="L31" s="6"/>
      <c r="M31" s="6"/>
      <c r="N31" s="6">
        <f>SUM(Tabla163810234534678910111213[[#This Row],[INTERNET2]:[SERVICIOS2]])</f>
        <v>0</v>
      </c>
      <c r="O31" s="1"/>
    </row>
    <row r="32" spans="2:15" x14ac:dyDescent="0.25">
      <c r="B32" s="47">
        <v>28</v>
      </c>
      <c r="C32" s="4"/>
      <c r="D32" s="4"/>
      <c r="E32" s="4"/>
      <c r="F32" s="4"/>
      <c r="G32" s="4"/>
      <c r="H32" s="4">
        <f>SUM(Tabla163810234534678910111213[[#This Row],[INTERNET]:[SERVICIOS]])</f>
        <v>0</v>
      </c>
      <c r="I32" s="6"/>
      <c r="J32" s="6"/>
      <c r="K32" s="6"/>
      <c r="L32" s="6"/>
      <c r="M32" s="6"/>
      <c r="N32" s="6">
        <f>SUM(Tabla163810234534678910111213[[#This Row],[INTERNET2]:[SERVICIOS2]])</f>
        <v>0</v>
      </c>
      <c r="O32" s="1"/>
    </row>
    <row r="33" spans="2:17" x14ac:dyDescent="0.25">
      <c r="B33" s="47">
        <v>29</v>
      </c>
      <c r="C33" s="4"/>
      <c r="D33" s="4"/>
      <c r="E33" s="4"/>
      <c r="F33" s="4"/>
      <c r="G33" s="4"/>
      <c r="H33" s="4">
        <f>SUM(Tabla163810234534678910111213[[#This Row],[INTERNET]:[SERVICIOS]])</f>
        <v>0</v>
      </c>
      <c r="I33" s="6"/>
      <c r="J33" s="6"/>
      <c r="K33" s="6"/>
      <c r="L33" s="6"/>
      <c r="M33" s="6"/>
      <c r="N33" s="6">
        <f>SUM(Tabla163810234534678910111213[[#This Row],[INTERNET2]:[SERVICIOS2]])</f>
        <v>0</v>
      </c>
      <c r="O33" s="1"/>
    </row>
    <row r="34" spans="2:17" x14ac:dyDescent="0.25">
      <c r="B34" s="47">
        <v>30</v>
      </c>
      <c r="C34" s="4"/>
      <c r="D34" s="4"/>
      <c r="E34" s="4"/>
      <c r="F34" s="4"/>
      <c r="G34" s="4"/>
      <c r="H34" s="4">
        <f>SUM(Tabla163810234534678910111213[[#This Row],[INTERNET]:[SERVICIOS]])</f>
        <v>0</v>
      </c>
      <c r="I34" s="6"/>
      <c r="J34" s="6"/>
      <c r="K34" s="6"/>
      <c r="L34" s="6"/>
      <c r="M34" s="6"/>
      <c r="N34" s="6">
        <f>SUM(Tabla163810234534678910111213[[#This Row],[INTERNET2]:[SERVICIOS2]])</f>
        <v>0</v>
      </c>
      <c r="O34" s="1"/>
    </row>
    <row r="35" spans="2:17" x14ac:dyDescent="0.25">
      <c r="B35" s="47">
        <v>31</v>
      </c>
      <c r="C35" s="4"/>
      <c r="D35" s="4"/>
      <c r="E35" s="4"/>
      <c r="F35" s="4"/>
      <c r="G35" s="4"/>
      <c r="H35" s="4">
        <f>SUM(Tabla163810234534678910111213[[#This Row],[INTERNET]:[SERVICIOS]])</f>
        <v>0</v>
      </c>
      <c r="I35" s="6"/>
      <c r="J35" s="6"/>
      <c r="K35" s="6"/>
      <c r="L35" s="6"/>
      <c r="M35" s="6"/>
      <c r="N35" s="6">
        <f>SUM(Tabla163810234534678910111213[[#This Row],[INTERNET2]:[SERVICIOS2]])</f>
        <v>0</v>
      </c>
      <c r="O35" s="1"/>
    </row>
    <row r="36" spans="2:17" x14ac:dyDescent="0.25">
      <c r="B36" s="2" t="s">
        <v>5</v>
      </c>
      <c r="C36" s="5">
        <f t="shared" ref="C36:M36" si="0">SUM(C5:C35)</f>
        <v>0</v>
      </c>
      <c r="D36" s="5">
        <f t="shared" si="0"/>
        <v>0</v>
      </c>
      <c r="E36" s="5">
        <f t="shared" si="0"/>
        <v>0</v>
      </c>
      <c r="F36" s="5">
        <f t="shared" si="0"/>
        <v>0</v>
      </c>
      <c r="G36" s="5">
        <f t="shared" si="0"/>
        <v>0</v>
      </c>
      <c r="H36" s="5">
        <f>SUM(Tabla163810234534678910111213[[#This Row],[INTERNET]:[SERVICIOS]])</f>
        <v>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6">
        <f>SUM(Tabla163810234534678910111213[[#This Row],[INTERNET2]:[SERVICIOS2]])</f>
        <v>0</v>
      </c>
      <c r="O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7" x14ac:dyDescent="0.25">
      <c r="B38" s="1"/>
      <c r="C38" s="1"/>
      <c r="D38" s="1"/>
      <c r="E38" s="1"/>
      <c r="F38" s="46" t="s">
        <v>32</v>
      </c>
      <c r="G38" s="46" t="s">
        <v>33</v>
      </c>
      <c r="H38" s="1"/>
      <c r="I38" s="1"/>
      <c r="J38" s="1"/>
      <c r="K38" s="1"/>
      <c r="L38" s="1"/>
      <c r="M38" s="1"/>
      <c r="N38" s="1"/>
      <c r="O38" s="1"/>
    </row>
    <row r="39" spans="2:17" x14ac:dyDescent="0.25">
      <c r="B39" s="9" t="s">
        <v>9</v>
      </c>
      <c r="C39" s="10">
        <f>H36</f>
        <v>0</v>
      </c>
      <c r="D39" s="55" t="s">
        <v>28</v>
      </c>
      <c r="E39" s="57">
        <f>C39-C40+F39-G39</f>
        <v>0</v>
      </c>
      <c r="F39" s="59"/>
      <c r="G39" s="57">
        <f>D49</f>
        <v>0</v>
      </c>
      <c r="O39" s="1"/>
    </row>
    <row r="40" spans="2:17" x14ac:dyDescent="0.25">
      <c r="B40" s="11" t="s">
        <v>8</v>
      </c>
      <c r="C40" s="12">
        <f>N36</f>
        <v>0</v>
      </c>
      <c r="D40" s="56"/>
      <c r="E40" s="58"/>
      <c r="F40" s="60"/>
      <c r="G40" s="58"/>
      <c r="H40" s="48" t="s">
        <v>23</v>
      </c>
      <c r="I40" s="14" t="s">
        <v>11</v>
      </c>
      <c r="J40" s="14" t="s">
        <v>10</v>
      </c>
      <c r="K40" s="14" t="s">
        <v>13</v>
      </c>
      <c r="L40" s="14" t="s">
        <v>14</v>
      </c>
      <c r="M40" s="20"/>
      <c r="O40" s="1"/>
    </row>
    <row r="41" spans="2:17" x14ac:dyDescent="0.25">
      <c r="B41" s="13"/>
      <c r="C41" s="13"/>
      <c r="D41" s="1"/>
      <c r="E41" s="1"/>
      <c r="F41" s="1"/>
      <c r="H41" s="32"/>
      <c r="I41" s="32"/>
      <c r="J41" s="32"/>
      <c r="K41" s="32"/>
      <c r="L41" s="32"/>
      <c r="M41" s="40"/>
      <c r="O41" s="1"/>
    </row>
    <row r="42" spans="2:17" x14ac:dyDescent="0.25">
      <c r="B42" s="30"/>
      <c r="C42" s="30"/>
      <c r="D42" s="29" t="s">
        <v>29</v>
      </c>
      <c r="E42" s="29"/>
      <c r="F42" s="1"/>
      <c r="H42" s="32"/>
      <c r="I42" s="32"/>
      <c r="J42" s="32"/>
      <c r="K42" s="32"/>
      <c r="L42" s="32"/>
      <c r="M42" s="40"/>
      <c r="O42" s="1"/>
    </row>
    <row r="43" spans="2:17" x14ac:dyDescent="0.25">
      <c r="B43" s="14" t="s">
        <v>10</v>
      </c>
      <c r="C43" s="27">
        <f>C36-I36</f>
        <v>0</v>
      </c>
      <c r="D43" s="36"/>
      <c r="E43" s="37">
        <f t="shared" ref="E43:E48" si="1">C43-D43</f>
        <v>0</v>
      </c>
      <c r="F43" s="1"/>
      <c r="H43" s="32"/>
      <c r="I43" s="32"/>
      <c r="J43" s="32"/>
      <c r="K43" s="32"/>
      <c r="L43" s="32"/>
      <c r="M43" s="40"/>
      <c r="O43" s="1"/>
    </row>
    <row r="44" spans="2:17" x14ac:dyDescent="0.25">
      <c r="B44" s="14" t="s">
        <v>11</v>
      </c>
      <c r="C44" s="27">
        <f>D36-J36</f>
        <v>0</v>
      </c>
      <c r="D44" s="36"/>
      <c r="E44" s="37">
        <f t="shared" si="1"/>
        <v>0</v>
      </c>
      <c r="F44" s="1"/>
      <c r="H44" s="32"/>
      <c r="I44" s="32"/>
      <c r="J44" s="32"/>
      <c r="K44" s="32"/>
      <c r="L44" s="32"/>
      <c r="M44" s="40"/>
      <c r="O44" s="1"/>
      <c r="P44" s="1"/>
      <c r="Q44" s="1"/>
    </row>
    <row r="45" spans="2:17" x14ac:dyDescent="0.25">
      <c r="B45" s="14" t="s">
        <v>12</v>
      </c>
      <c r="C45" s="27">
        <f>F36-L36</f>
        <v>0</v>
      </c>
      <c r="D45" s="36"/>
      <c r="E45" s="38">
        <f t="shared" si="1"/>
        <v>0</v>
      </c>
      <c r="F45" s="1"/>
      <c r="H45" s="32"/>
      <c r="I45" s="32"/>
      <c r="J45" s="50"/>
      <c r="K45" s="32"/>
      <c r="L45" s="32"/>
      <c r="M45" s="40"/>
      <c r="O45" s="1"/>
      <c r="P45" s="1"/>
      <c r="Q45" s="1"/>
    </row>
    <row r="46" spans="2:17" x14ac:dyDescent="0.25">
      <c r="B46" s="14" t="s">
        <v>14</v>
      </c>
      <c r="C46" s="27">
        <f>E36-K36</f>
        <v>0</v>
      </c>
      <c r="D46" s="36"/>
      <c r="E46" s="38">
        <f t="shared" si="1"/>
        <v>0</v>
      </c>
      <c r="F46" s="1"/>
      <c r="H46" s="32"/>
      <c r="I46" s="32"/>
      <c r="J46" s="50"/>
      <c r="K46" s="32"/>
      <c r="L46" s="32"/>
      <c r="M46" s="40"/>
      <c r="O46" s="1"/>
      <c r="P46" s="1"/>
      <c r="Q46" s="1"/>
    </row>
    <row r="47" spans="2:17" x14ac:dyDescent="0.25">
      <c r="B47" s="14" t="s">
        <v>23</v>
      </c>
      <c r="C47" s="27">
        <f>SUM(G36,-M36)</f>
        <v>0</v>
      </c>
      <c r="D47" s="36"/>
      <c r="E47" s="38">
        <f t="shared" si="1"/>
        <v>0</v>
      </c>
      <c r="F47" s="1" t="s">
        <v>30</v>
      </c>
      <c r="H47" s="32"/>
      <c r="I47" s="32"/>
      <c r="J47" s="32"/>
      <c r="K47" s="32"/>
      <c r="L47" s="32"/>
      <c r="M47" s="40"/>
      <c r="O47" s="1"/>
      <c r="P47" s="1"/>
      <c r="Q47" s="1"/>
    </row>
    <row r="48" spans="2:17" x14ac:dyDescent="0.25">
      <c r="B48" s="14" t="s">
        <v>34</v>
      </c>
      <c r="C48" s="27">
        <f>F39</f>
        <v>0</v>
      </c>
      <c r="D48" s="36"/>
      <c r="E48" s="38">
        <f t="shared" si="1"/>
        <v>0</v>
      </c>
      <c r="F48" s="1"/>
      <c r="H48" s="32"/>
      <c r="I48" s="32"/>
      <c r="J48" s="32"/>
      <c r="K48" s="32"/>
      <c r="L48" s="32"/>
      <c r="M48" s="40"/>
      <c r="O48" s="1"/>
      <c r="P48" s="1"/>
      <c r="Q48" s="1"/>
    </row>
    <row r="49" spans="2:17" x14ac:dyDescent="0.25">
      <c r="B49" s="8" t="s">
        <v>21</v>
      </c>
      <c r="C49" s="28">
        <f>SUM(C43:C48)</f>
        <v>0</v>
      </c>
      <c r="D49" s="36">
        <f>SUM(D43:D48)</f>
        <v>0</v>
      </c>
      <c r="E49" s="49">
        <f>SUM(E43:E48)</f>
        <v>0</v>
      </c>
      <c r="F49" s="1"/>
      <c r="H49" s="52">
        <f>SUM(H41:H48)</f>
        <v>0</v>
      </c>
      <c r="I49" s="52">
        <f>SUM(I41:I48)</f>
        <v>0</v>
      </c>
      <c r="J49" s="52">
        <f>SUM(J41:J48)</f>
        <v>0</v>
      </c>
      <c r="K49" s="52">
        <f>SUM(K41:K48)</f>
        <v>0</v>
      </c>
      <c r="L49" s="52">
        <f>SUM(L41:L48)</f>
        <v>0</v>
      </c>
      <c r="M49" s="21"/>
      <c r="O49" s="1"/>
      <c r="P49" s="1"/>
      <c r="Q49" s="1"/>
    </row>
    <row r="50" spans="2:17" x14ac:dyDescent="0.25">
      <c r="B50" s="16"/>
      <c r="C50" s="17"/>
      <c r="D50" s="1"/>
      <c r="E50" s="1"/>
      <c r="L50" s="25"/>
      <c r="O50" s="1"/>
      <c r="P50" s="1"/>
      <c r="Q50" s="1"/>
    </row>
    <row r="51" spans="2:17" x14ac:dyDescent="0.25">
      <c r="B51" s="26"/>
      <c r="C51" s="26"/>
      <c r="D51" s="29" t="s">
        <v>31</v>
      </c>
      <c r="E51" s="1"/>
      <c r="O51" s="1"/>
      <c r="P51" s="1"/>
      <c r="Q51" s="1"/>
    </row>
    <row r="52" spans="2:17" x14ac:dyDescent="0.25">
      <c r="B52" s="15" t="s">
        <v>17</v>
      </c>
      <c r="C52" s="27">
        <f>E39*25/100-D52</f>
        <v>0</v>
      </c>
      <c r="D52" s="36"/>
      <c r="E52" s="1"/>
      <c r="O52" s="1"/>
      <c r="P52" s="1"/>
      <c r="Q52" s="1"/>
    </row>
    <row r="53" spans="2:17" x14ac:dyDescent="0.25">
      <c r="B53" s="11" t="s">
        <v>16</v>
      </c>
      <c r="C53" s="33"/>
      <c r="D53" s="36"/>
      <c r="E53" s="1"/>
      <c r="O53" s="1"/>
      <c r="P53" s="1"/>
      <c r="Q53" s="1"/>
    </row>
    <row r="54" spans="2:17" x14ac:dyDescent="0.25">
      <c r="B54" s="15" t="s">
        <v>18</v>
      </c>
      <c r="C54" s="27">
        <f>E39*30/100-D54</f>
        <v>0</v>
      </c>
      <c r="D54" s="36"/>
      <c r="E54" s="1"/>
      <c r="L54" s="24"/>
      <c r="O54" s="1"/>
      <c r="P54" s="1"/>
      <c r="Q54" s="1"/>
    </row>
    <row r="55" spans="2:17" x14ac:dyDescent="0.25">
      <c r="B55" s="15" t="s">
        <v>20</v>
      </c>
      <c r="C55" s="27">
        <f>E39*45/100-C56-D55</f>
        <v>-130000</v>
      </c>
      <c r="D55" s="36"/>
      <c r="E55" s="1"/>
      <c r="L55" s="24"/>
      <c r="O55" s="1"/>
      <c r="P55" s="1"/>
      <c r="Q55" s="1"/>
    </row>
    <row r="56" spans="2:17" x14ac:dyDescent="0.25">
      <c r="B56" s="15" t="s">
        <v>22</v>
      </c>
      <c r="C56" s="33">
        <v>130000</v>
      </c>
      <c r="D56" s="36"/>
      <c r="E56" s="1"/>
      <c r="L56" s="24"/>
      <c r="O56" s="1"/>
      <c r="P56" s="1"/>
      <c r="Q56" s="1"/>
    </row>
    <row r="57" spans="2:17" x14ac:dyDescent="0.25">
      <c r="B57" s="8" t="s">
        <v>21</v>
      </c>
      <c r="C57" s="28">
        <f>SUM(C52:C56)</f>
        <v>0</v>
      </c>
      <c r="D57" s="34"/>
      <c r="E57" s="1"/>
      <c r="L57" s="24"/>
      <c r="O57" s="1"/>
      <c r="P57" s="1"/>
      <c r="Q57" s="1"/>
    </row>
    <row r="58" spans="2:17" x14ac:dyDescent="0.25">
      <c r="D58" s="1"/>
      <c r="E58" s="1"/>
      <c r="L58" s="24"/>
      <c r="O58" s="1"/>
      <c r="P58" s="1"/>
      <c r="Q58" s="1"/>
    </row>
    <row r="59" spans="2:17" x14ac:dyDescent="0.25">
      <c r="D59" s="1"/>
      <c r="E59" s="1"/>
      <c r="L59" s="25"/>
      <c r="O59" s="1"/>
      <c r="P59" s="1"/>
      <c r="Q59" s="1"/>
    </row>
    <row r="60" spans="2:17" ht="15.75" x14ac:dyDescent="0.25">
      <c r="B60" s="15" t="s">
        <v>35</v>
      </c>
      <c r="C60" s="51">
        <f>SUM(C54,C55)</f>
        <v>-130000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2:17" x14ac:dyDescent="0.25">
      <c r="B61" s="19"/>
      <c r="C61" s="19"/>
      <c r="D61" s="19"/>
      <c r="E61" s="19"/>
      <c r="F61" s="19"/>
      <c r="G61" s="19"/>
      <c r="H61" s="19"/>
      <c r="I61" s="19"/>
    </row>
    <row r="62" spans="2:17" x14ac:dyDescent="0.25">
      <c r="B62" s="39"/>
      <c r="C62" s="40"/>
      <c r="D62" s="40"/>
      <c r="E62" s="40"/>
      <c r="F62" s="40"/>
      <c r="G62" s="41"/>
      <c r="H62" s="41"/>
      <c r="I62" s="41"/>
      <c r="J62" s="41"/>
    </row>
    <row r="63" spans="2:17" x14ac:dyDescent="0.25">
      <c r="B63" s="39"/>
      <c r="C63" s="40"/>
      <c r="D63" s="40"/>
      <c r="E63" s="40"/>
      <c r="F63" s="40"/>
      <c r="G63" s="41"/>
      <c r="H63" s="41"/>
      <c r="I63" s="41"/>
      <c r="J63" s="41"/>
    </row>
    <row r="64" spans="2:17" x14ac:dyDescent="0.25">
      <c r="B64" s="39"/>
      <c r="C64" s="40"/>
      <c r="D64" s="40"/>
      <c r="E64" s="40"/>
      <c r="F64" s="40"/>
      <c r="G64" s="41"/>
      <c r="H64" s="41"/>
      <c r="I64" s="41"/>
      <c r="J64" s="41"/>
    </row>
    <row r="65" spans="2:10" x14ac:dyDescent="0.25">
      <c r="B65" s="39"/>
      <c r="C65" s="40"/>
      <c r="D65" s="40"/>
      <c r="E65" s="40"/>
      <c r="F65" s="40"/>
      <c r="G65" s="41"/>
      <c r="H65" s="41"/>
      <c r="I65" s="41"/>
      <c r="J65" s="41"/>
    </row>
    <row r="66" spans="2:10" x14ac:dyDescent="0.25">
      <c r="B66" s="39"/>
      <c r="C66" s="40"/>
      <c r="D66" s="40"/>
      <c r="E66" s="40"/>
      <c r="F66" s="40"/>
      <c r="G66" s="41"/>
      <c r="H66" s="41"/>
      <c r="I66" s="41"/>
      <c r="J66" s="41"/>
    </row>
    <row r="67" spans="2:10" x14ac:dyDescent="0.25">
      <c r="B67" s="39"/>
      <c r="C67" s="40"/>
      <c r="D67" s="40"/>
      <c r="E67" s="40"/>
      <c r="F67" s="40"/>
      <c r="G67" s="41"/>
      <c r="H67" s="41"/>
      <c r="I67" s="41"/>
      <c r="J67" s="41"/>
    </row>
    <row r="68" spans="2:10" x14ac:dyDescent="0.25">
      <c r="B68" s="39"/>
      <c r="C68" s="40"/>
      <c r="D68" s="40"/>
      <c r="E68" s="40"/>
      <c r="F68" s="40"/>
      <c r="G68" s="41"/>
      <c r="H68" s="41"/>
      <c r="I68" s="41"/>
      <c r="J68" s="41"/>
    </row>
    <row r="69" spans="2:10" x14ac:dyDescent="0.25">
      <c r="B69" s="39"/>
      <c r="C69" s="40"/>
      <c r="D69" s="40"/>
      <c r="E69" s="40"/>
      <c r="F69" s="40"/>
      <c r="G69" s="41"/>
      <c r="H69" s="41"/>
      <c r="I69" s="41"/>
      <c r="J69" s="41"/>
    </row>
    <row r="70" spans="2:10" x14ac:dyDescent="0.25">
      <c r="B70" s="39"/>
      <c r="C70" s="40"/>
      <c r="D70" s="40"/>
      <c r="E70" s="40"/>
      <c r="F70" s="40"/>
      <c r="G70" s="41"/>
      <c r="H70" s="41"/>
      <c r="I70" s="41"/>
      <c r="J70" s="41"/>
    </row>
    <row r="71" spans="2:10" x14ac:dyDescent="0.25">
      <c r="B71" s="39"/>
      <c r="C71" s="40"/>
      <c r="D71" s="40"/>
      <c r="E71" s="40"/>
      <c r="F71" s="40"/>
      <c r="G71" s="41"/>
      <c r="H71" s="41"/>
      <c r="I71" s="41"/>
      <c r="J71" s="41"/>
    </row>
    <row r="72" spans="2:10" x14ac:dyDescent="0.25">
      <c r="B72" s="39"/>
      <c r="C72" s="40"/>
      <c r="D72" s="40"/>
      <c r="E72" s="40"/>
      <c r="F72" s="40"/>
      <c r="G72" s="41"/>
      <c r="H72" s="41"/>
      <c r="I72" s="41"/>
      <c r="J72" s="41"/>
    </row>
    <row r="73" spans="2:10" x14ac:dyDescent="0.25">
      <c r="B73" s="39"/>
      <c r="C73" s="40"/>
      <c r="D73" s="40"/>
      <c r="E73" s="40"/>
      <c r="F73" s="40"/>
      <c r="G73" s="41"/>
      <c r="H73" s="41"/>
      <c r="I73" s="41"/>
      <c r="J73" s="41"/>
    </row>
    <row r="74" spans="2:10" x14ac:dyDescent="0.25">
      <c r="B74" s="39"/>
      <c r="C74" s="40"/>
      <c r="D74" s="40"/>
      <c r="E74" s="40"/>
      <c r="F74" s="40"/>
      <c r="G74" s="41"/>
      <c r="H74" s="41"/>
      <c r="I74" s="41"/>
      <c r="J74" s="41"/>
    </row>
    <row r="75" spans="2:10" x14ac:dyDescent="0.25">
      <c r="B75" s="39"/>
      <c r="C75" s="40"/>
      <c r="D75" s="40"/>
      <c r="E75" s="40"/>
      <c r="F75" s="40"/>
      <c r="G75" s="41"/>
      <c r="H75" s="41"/>
      <c r="I75" s="41"/>
      <c r="J75" s="41"/>
    </row>
    <row r="76" spans="2:10" x14ac:dyDescent="0.25">
      <c r="B76" s="39"/>
      <c r="C76" s="40"/>
      <c r="D76" s="40"/>
      <c r="E76" s="40"/>
      <c r="F76" s="40"/>
      <c r="G76" s="41"/>
      <c r="H76" s="41"/>
      <c r="I76" s="41"/>
      <c r="J76" s="41"/>
    </row>
    <row r="77" spans="2:10" x14ac:dyDescent="0.25">
      <c r="B77" s="39"/>
      <c r="C77" s="40"/>
      <c r="D77" s="40"/>
      <c r="E77" s="40"/>
      <c r="F77" s="40"/>
      <c r="G77" s="41"/>
      <c r="H77" s="41"/>
      <c r="I77" s="41"/>
      <c r="J77" s="41"/>
    </row>
    <row r="78" spans="2:10" x14ac:dyDescent="0.25">
      <c r="B78" s="39"/>
      <c r="C78" s="40"/>
      <c r="D78" s="40"/>
      <c r="E78" s="40"/>
      <c r="F78" s="40"/>
      <c r="G78" s="41"/>
      <c r="H78" s="41"/>
      <c r="I78" s="41"/>
      <c r="J78" s="41"/>
    </row>
    <row r="79" spans="2:10" x14ac:dyDescent="0.25">
      <c r="B79" s="39"/>
      <c r="C79" s="40"/>
      <c r="D79" s="40"/>
      <c r="E79" s="40"/>
      <c r="F79" s="40"/>
      <c r="G79" s="41"/>
      <c r="H79" s="41"/>
      <c r="I79" s="41"/>
      <c r="J79" s="41"/>
    </row>
    <row r="80" spans="2:10" x14ac:dyDescent="0.25">
      <c r="B80" s="39"/>
      <c r="C80" s="40"/>
      <c r="D80" s="40"/>
      <c r="E80" s="40"/>
      <c r="F80" s="40"/>
      <c r="G80" s="41"/>
      <c r="H80" s="41"/>
      <c r="I80" s="41"/>
      <c r="J80" s="41"/>
    </row>
    <row r="81" spans="2:10" x14ac:dyDescent="0.25">
      <c r="B81" s="39"/>
      <c r="C81" s="40"/>
      <c r="D81" s="40"/>
      <c r="E81" s="40"/>
      <c r="F81" s="40"/>
      <c r="G81" s="41"/>
      <c r="H81" s="41"/>
      <c r="I81" s="41"/>
      <c r="J81" s="41"/>
    </row>
    <row r="82" spans="2:10" x14ac:dyDescent="0.25">
      <c r="B82" s="39"/>
      <c r="C82" s="40"/>
      <c r="D82" s="40"/>
      <c r="E82" s="40"/>
      <c r="F82" s="40"/>
      <c r="G82" s="41"/>
      <c r="H82" s="41"/>
      <c r="I82" s="41"/>
      <c r="J82" s="41"/>
    </row>
    <row r="83" spans="2:10" x14ac:dyDescent="0.25">
      <c r="B83" s="39"/>
      <c r="C83" s="40"/>
      <c r="D83" s="40"/>
      <c r="E83" s="40"/>
      <c r="F83" s="40"/>
      <c r="G83" s="41"/>
      <c r="H83" s="41"/>
      <c r="I83" s="41"/>
      <c r="J83" s="41"/>
    </row>
    <row r="84" spans="2:10" x14ac:dyDescent="0.25">
      <c r="B84" s="39"/>
      <c r="C84" s="40"/>
      <c r="D84" s="40"/>
      <c r="E84" s="40"/>
      <c r="F84" s="40"/>
      <c r="G84" s="41"/>
      <c r="H84" s="41"/>
      <c r="I84" s="41"/>
      <c r="J84" s="41"/>
    </row>
    <row r="85" spans="2:10" x14ac:dyDescent="0.25">
      <c r="B85" s="39"/>
      <c r="C85" s="40"/>
      <c r="D85" s="40"/>
      <c r="E85" s="40"/>
      <c r="F85" s="40"/>
      <c r="G85" s="41"/>
      <c r="H85" s="41"/>
      <c r="I85" s="41"/>
      <c r="J85" s="41"/>
    </row>
    <row r="86" spans="2:10" x14ac:dyDescent="0.25">
      <c r="B86" s="39"/>
      <c r="C86" s="40"/>
      <c r="D86" s="40"/>
      <c r="E86" s="40"/>
      <c r="F86" s="40"/>
      <c r="G86" s="41"/>
      <c r="H86" s="41"/>
      <c r="I86" s="41"/>
      <c r="J86" s="41"/>
    </row>
    <row r="87" spans="2:10" x14ac:dyDescent="0.25">
      <c r="B87" s="39"/>
      <c r="C87" s="40"/>
      <c r="D87" s="40"/>
      <c r="E87" s="40"/>
      <c r="F87" s="40"/>
      <c r="G87" s="41"/>
      <c r="H87" s="41"/>
      <c r="I87" s="41"/>
      <c r="J87" s="41"/>
    </row>
    <row r="88" spans="2:10" x14ac:dyDescent="0.25">
      <c r="B88" s="39"/>
      <c r="C88" s="40"/>
      <c r="D88" s="40"/>
      <c r="E88" s="40"/>
      <c r="F88" s="40"/>
      <c r="G88" s="41"/>
      <c r="H88" s="41"/>
      <c r="I88" s="41"/>
      <c r="J88" s="41"/>
    </row>
    <row r="89" spans="2:10" x14ac:dyDescent="0.25">
      <c r="B89" s="39"/>
      <c r="C89" s="40"/>
      <c r="D89" s="40"/>
      <c r="E89" s="40"/>
      <c r="F89" s="40"/>
      <c r="G89" s="41"/>
      <c r="H89" s="41"/>
      <c r="I89" s="41"/>
      <c r="J89" s="41"/>
    </row>
    <row r="90" spans="2:10" x14ac:dyDescent="0.25">
      <c r="B90" s="39"/>
      <c r="C90" s="40"/>
      <c r="D90" s="40"/>
      <c r="E90" s="40"/>
      <c r="F90" s="40"/>
      <c r="G90" s="41"/>
      <c r="H90" s="41"/>
      <c r="I90" s="41"/>
      <c r="J90" s="41"/>
    </row>
    <row r="91" spans="2:10" x14ac:dyDescent="0.25">
      <c r="B91" s="39"/>
      <c r="C91" s="40"/>
      <c r="D91" s="40"/>
      <c r="E91" s="40"/>
      <c r="F91" s="40"/>
      <c r="G91" s="41"/>
      <c r="H91" s="41"/>
      <c r="I91" s="41"/>
      <c r="J91" s="41"/>
    </row>
    <row r="92" spans="2:10" x14ac:dyDescent="0.25">
      <c r="B92" s="2"/>
      <c r="C92" s="21"/>
      <c r="D92" s="21"/>
      <c r="E92" s="21"/>
      <c r="F92" s="21"/>
      <c r="G92" s="42"/>
      <c r="H92" s="42"/>
      <c r="I92" s="42"/>
      <c r="J92" s="42"/>
    </row>
    <row r="93" spans="2:10" x14ac:dyDescent="0.25">
      <c r="B93" s="1"/>
      <c r="C93" s="1"/>
    </row>
    <row r="94" spans="2:10" x14ac:dyDescent="0.25">
      <c r="B94" s="1"/>
      <c r="C94" s="1"/>
    </row>
    <row r="95" spans="2:10" x14ac:dyDescent="0.25">
      <c r="B95" s="16"/>
      <c r="C95" s="17"/>
      <c r="D95" s="16"/>
    </row>
    <row r="96" spans="2:10" x14ac:dyDescent="0.25">
      <c r="B96" s="43"/>
      <c r="C96" s="44"/>
      <c r="D96" s="45"/>
    </row>
    <row r="97" spans="2:13" x14ac:dyDescent="0.25">
      <c r="B97" s="43"/>
      <c r="C97" s="44"/>
      <c r="D97" s="45"/>
      <c r="E97" s="20"/>
    </row>
    <row r="98" spans="2:13" x14ac:dyDescent="0.25">
      <c r="B98" s="43"/>
      <c r="C98" s="44"/>
      <c r="D98" s="45"/>
    </row>
    <row r="99" spans="2:13" x14ac:dyDescent="0.25">
      <c r="B99" s="16"/>
      <c r="C99" s="17"/>
      <c r="D99" s="45"/>
    </row>
    <row r="102" spans="2:13" x14ac:dyDescent="0.25">
      <c r="J102" s="25"/>
      <c r="K102" s="25"/>
      <c r="L102" s="25"/>
      <c r="M102" s="25"/>
    </row>
    <row r="103" spans="2:13" x14ac:dyDescent="0.25">
      <c r="J103" s="25"/>
      <c r="K103" s="25"/>
      <c r="L103" s="25"/>
      <c r="M103" s="25"/>
    </row>
    <row r="104" spans="2:13" x14ac:dyDescent="0.25">
      <c r="E104" s="25"/>
      <c r="F104" s="25"/>
      <c r="J104" s="25"/>
      <c r="K104" s="25"/>
      <c r="L104" s="25"/>
      <c r="M104" s="25"/>
    </row>
    <row r="105" spans="2:13" x14ac:dyDescent="0.25">
      <c r="E105" s="25"/>
      <c r="F105" s="25"/>
      <c r="J105" s="25"/>
      <c r="K105" s="25"/>
      <c r="L105" s="25"/>
      <c r="M105" s="25"/>
    </row>
    <row r="106" spans="2:13" x14ac:dyDescent="0.25">
      <c r="E106" s="25"/>
      <c r="J106" s="35"/>
      <c r="K106" s="25"/>
      <c r="L106" s="25"/>
      <c r="M106" s="25"/>
    </row>
    <row r="107" spans="2:13" x14ac:dyDescent="0.25">
      <c r="E107" s="25"/>
      <c r="J107" s="25"/>
      <c r="K107" s="25"/>
      <c r="L107" s="25"/>
      <c r="M107" s="25"/>
    </row>
    <row r="108" spans="2:13" x14ac:dyDescent="0.25">
      <c r="E108" s="35"/>
      <c r="F108" s="35"/>
      <c r="J108" s="35"/>
      <c r="K108" s="25"/>
      <c r="L108" s="25"/>
      <c r="M108" s="25"/>
    </row>
    <row r="109" spans="2:13" x14ac:dyDescent="0.25">
      <c r="D109" s="16"/>
      <c r="E109" s="25"/>
      <c r="J109" s="25"/>
      <c r="K109" s="25"/>
      <c r="L109" s="25"/>
      <c r="M109" s="25"/>
    </row>
    <row r="110" spans="2:13" x14ac:dyDescent="0.25">
      <c r="J110" s="25"/>
      <c r="K110" s="25"/>
      <c r="L110" s="25"/>
      <c r="M110" s="25"/>
    </row>
    <row r="111" spans="2:13" x14ac:dyDescent="0.25">
      <c r="J111" s="25"/>
      <c r="K111" s="25"/>
      <c r="L111" s="25"/>
      <c r="M111" s="25"/>
    </row>
    <row r="112" spans="2:13" x14ac:dyDescent="0.25">
      <c r="J112" s="25"/>
      <c r="K112" s="25"/>
      <c r="L112" s="25"/>
      <c r="M112" s="25"/>
    </row>
    <row r="113" spans="5:13" x14ac:dyDescent="0.25">
      <c r="E113" s="25"/>
      <c r="J113" s="25"/>
      <c r="K113" s="25"/>
      <c r="L113" s="25"/>
      <c r="M113" s="25"/>
    </row>
    <row r="114" spans="5:13" x14ac:dyDescent="0.25">
      <c r="E114" s="25"/>
      <c r="J114" s="35"/>
      <c r="K114" s="25"/>
      <c r="L114" s="25"/>
      <c r="M114" s="25"/>
    </row>
    <row r="115" spans="5:13" x14ac:dyDescent="0.25">
      <c r="E115" s="25"/>
      <c r="K115" s="25"/>
      <c r="L115" s="25"/>
      <c r="M115" s="25"/>
    </row>
    <row r="116" spans="5:13" x14ac:dyDescent="0.25">
      <c r="J116" s="35"/>
      <c r="K116" s="25"/>
      <c r="L116" s="25"/>
      <c r="M116" s="25"/>
    </row>
    <row r="117" spans="5:13" x14ac:dyDescent="0.25">
      <c r="J117" s="25"/>
      <c r="K117" s="25"/>
      <c r="L117" s="25"/>
      <c r="M117" s="25"/>
    </row>
    <row r="118" spans="5:13" x14ac:dyDescent="0.25">
      <c r="J118" s="25"/>
      <c r="K118" s="25"/>
      <c r="L118" s="25"/>
      <c r="M118" s="25"/>
    </row>
    <row r="119" spans="5:13" x14ac:dyDescent="0.25">
      <c r="J119" s="35"/>
      <c r="K119" s="25"/>
      <c r="L119" s="25"/>
      <c r="M119" s="25"/>
    </row>
    <row r="120" spans="5:13" x14ac:dyDescent="0.25">
      <c r="J120" s="25"/>
      <c r="K120" s="25"/>
      <c r="L120" s="25"/>
    </row>
    <row r="121" spans="5:13" x14ac:dyDescent="0.25">
      <c r="J121" s="25"/>
      <c r="K121" s="25"/>
      <c r="L121" s="25"/>
    </row>
    <row r="122" spans="5:13" x14ac:dyDescent="0.25">
      <c r="J122" s="35"/>
      <c r="K122" s="25"/>
      <c r="L122" s="25"/>
    </row>
  </sheetData>
  <mergeCells count="5">
    <mergeCell ref="B2:N2"/>
    <mergeCell ref="D39:D40"/>
    <mergeCell ref="E39:E40"/>
    <mergeCell ref="F39:F40"/>
    <mergeCell ref="G39:G40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55FE-7E21-4675-AF52-8A15E0EC595C}">
  <dimension ref="A1"/>
  <sheetViews>
    <sheetView workbookViewId="0">
      <selection activeCell="L10" sqref="L10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0E70-A256-4D90-B48A-CC496274016B}">
  <dimension ref="A1"/>
  <sheetViews>
    <sheetView workbookViewId="0"/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22"/>
  <sheetViews>
    <sheetView topLeftCell="A45" zoomScale="95" zoomScaleNormal="95" workbookViewId="0">
      <selection activeCell="C56" sqref="C56"/>
    </sheetView>
  </sheetViews>
  <sheetFormatPr baseColWidth="10" defaultColWidth="10.7109375" defaultRowHeight="15" x14ac:dyDescent="0.25"/>
  <cols>
    <col min="1" max="1" width="2.7109375" customWidth="1"/>
    <col min="2" max="2" width="18.7109375" customWidth="1"/>
    <col min="3" max="3" width="16.5703125" customWidth="1"/>
    <col min="4" max="4" width="13.5703125" customWidth="1"/>
    <col min="5" max="5" width="19" customWidth="1"/>
    <col min="6" max="6" width="14.7109375" customWidth="1"/>
    <col min="7" max="7" width="12.7109375" customWidth="1"/>
    <col min="8" max="8" width="12.28515625" customWidth="1"/>
    <col min="9" max="9" width="12.140625" customWidth="1"/>
    <col min="10" max="10" width="15" customWidth="1"/>
    <col min="11" max="11" width="12.140625" customWidth="1"/>
    <col min="12" max="12" width="13.28515625" customWidth="1"/>
    <col min="13" max="13" width="12.140625" customWidth="1"/>
    <col min="14" max="14" width="17.85546875" customWidth="1"/>
    <col min="15" max="15" width="2.7109375" customWidth="1"/>
    <col min="16" max="16" width="17.5703125" customWidth="1"/>
    <col min="17" max="17" width="17.85546875" customWidth="1"/>
    <col min="18" max="18" width="16" customWidth="1"/>
    <col min="19" max="20" width="17.140625" customWidth="1"/>
    <col min="21" max="21" width="15.5703125" customWidth="1"/>
    <col min="23" max="23" width="12.140625" customWidth="1"/>
    <col min="24" max="24" width="18.85546875" customWidth="1"/>
  </cols>
  <sheetData>
    <row r="2" spans="2:15" ht="15.75" x14ac:dyDescent="0.25">
      <c r="B2" s="54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5" x14ac:dyDescent="0.25">
      <c r="B3" s="20" t="s">
        <v>0</v>
      </c>
      <c r="C3" s="20" t="s">
        <v>1</v>
      </c>
      <c r="D3" s="20" t="s">
        <v>2</v>
      </c>
      <c r="E3" s="20" t="s">
        <v>15</v>
      </c>
      <c r="F3" s="20" t="s">
        <v>12</v>
      </c>
      <c r="G3" t="s">
        <v>19</v>
      </c>
      <c r="H3" t="s">
        <v>4</v>
      </c>
      <c r="I3" t="s">
        <v>24</v>
      </c>
      <c r="J3" s="23" t="s">
        <v>25</v>
      </c>
      <c r="K3" s="23" t="s">
        <v>26</v>
      </c>
      <c r="L3" s="23" t="s">
        <v>3</v>
      </c>
      <c r="M3" s="23" t="s">
        <v>27</v>
      </c>
      <c r="N3" s="23" t="s">
        <v>7</v>
      </c>
      <c r="O3" s="1"/>
    </row>
    <row r="4" spans="2:15" x14ac:dyDescent="0.25">
      <c r="B4" s="2" t="s">
        <v>0</v>
      </c>
      <c r="C4" s="2" t="s">
        <v>1</v>
      </c>
      <c r="D4" s="2" t="s">
        <v>2</v>
      </c>
      <c r="E4" s="2" t="s">
        <v>15</v>
      </c>
      <c r="F4" s="2" t="s">
        <v>12</v>
      </c>
      <c r="G4" s="2" t="s">
        <v>19</v>
      </c>
      <c r="H4" s="2" t="s">
        <v>4</v>
      </c>
      <c r="I4" s="3" t="s">
        <v>1</v>
      </c>
      <c r="J4" s="3" t="s">
        <v>2</v>
      </c>
      <c r="K4" s="3" t="s">
        <v>15</v>
      </c>
      <c r="L4" s="3" t="s">
        <v>3</v>
      </c>
      <c r="M4" s="3" t="s">
        <v>19</v>
      </c>
      <c r="N4" s="3" t="s">
        <v>7</v>
      </c>
      <c r="O4" s="1"/>
    </row>
    <row r="5" spans="2:15" x14ac:dyDescent="0.25">
      <c r="B5" s="47">
        <v>1</v>
      </c>
      <c r="C5" s="18">
        <v>11000</v>
      </c>
      <c r="D5" s="18">
        <v>20000</v>
      </c>
      <c r="E5" s="18"/>
      <c r="F5" s="18">
        <v>17000</v>
      </c>
      <c r="G5" s="18">
        <v>43000</v>
      </c>
      <c r="H5" s="4">
        <f>SUM(Tabla16381023452[[#This Row],[INTERNET]:[SERVICIOS]])</f>
        <v>91000</v>
      </c>
      <c r="I5" s="6"/>
      <c r="J5" s="6"/>
      <c r="K5" s="6"/>
      <c r="L5" s="6"/>
      <c r="M5" s="6"/>
      <c r="N5" s="6">
        <f>SUM(Tabla16381023452[[#This Row],[INTERNET2]:[SERVICIOS2]])</f>
        <v>0</v>
      </c>
      <c r="O5" s="1"/>
    </row>
    <row r="6" spans="2:15" x14ac:dyDescent="0.25">
      <c r="B6" s="47">
        <v>2</v>
      </c>
      <c r="C6" s="18">
        <v>5000</v>
      </c>
      <c r="D6" s="18">
        <v>24000</v>
      </c>
      <c r="E6" s="18"/>
      <c r="F6" s="18"/>
      <c r="G6" s="18"/>
      <c r="H6" s="4">
        <f>SUM(Tabla16381023452[[#This Row],[INTERNET]:[SERVICIOS]])</f>
        <v>29000</v>
      </c>
      <c r="I6" s="6"/>
      <c r="J6" s="6"/>
      <c r="K6" s="6"/>
      <c r="L6" s="6"/>
      <c r="M6" s="6"/>
      <c r="N6" s="6">
        <f>SUM(Tabla16381023452[[#This Row],[INTERNET2]:[SERVICIOS2]])</f>
        <v>0</v>
      </c>
      <c r="O6" s="1"/>
    </row>
    <row r="7" spans="2:15" x14ac:dyDescent="0.25">
      <c r="B7" s="47">
        <v>3</v>
      </c>
      <c r="C7" s="18">
        <v>7000</v>
      </c>
      <c r="D7" s="18">
        <v>26000</v>
      </c>
      <c r="E7" s="18"/>
      <c r="F7" s="18"/>
      <c r="G7" s="18">
        <v>8000</v>
      </c>
      <c r="H7" s="4">
        <f>SUM(Tabla16381023452[[#This Row],[INTERNET]:[SERVICIOS]])</f>
        <v>41000</v>
      </c>
      <c r="I7" s="6"/>
      <c r="J7" s="6"/>
      <c r="K7" s="6"/>
      <c r="L7" s="6"/>
      <c r="M7" s="6"/>
      <c r="N7" s="6">
        <f>SUM(Tabla16381023452[[#This Row],[INTERNET2]:[SERVICIOS2]])</f>
        <v>0</v>
      </c>
      <c r="O7" s="1"/>
    </row>
    <row r="8" spans="2:15" x14ac:dyDescent="0.25">
      <c r="B8" s="47">
        <v>4</v>
      </c>
      <c r="C8" s="18">
        <v>3000</v>
      </c>
      <c r="D8" s="18">
        <v>7000</v>
      </c>
      <c r="E8" s="18"/>
      <c r="F8" s="18"/>
      <c r="G8" s="18"/>
      <c r="H8" s="4">
        <f>SUM(Tabla16381023452[[#This Row],[INTERNET]:[SERVICIOS]])</f>
        <v>10000</v>
      </c>
      <c r="I8" s="6"/>
      <c r="J8" s="6"/>
      <c r="K8" s="6"/>
      <c r="L8" s="6"/>
      <c r="M8" s="6"/>
      <c r="N8" s="6">
        <f>SUM(Tabla16381023452[[#This Row],[INTERNET2]:[SERVICIOS2]])</f>
        <v>0</v>
      </c>
      <c r="O8" s="1"/>
    </row>
    <row r="9" spans="2:15" x14ac:dyDescent="0.25">
      <c r="B9" s="47">
        <v>5</v>
      </c>
      <c r="C9" s="18">
        <v>8000</v>
      </c>
      <c r="D9" s="18">
        <v>16000</v>
      </c>
      <c r="E9" s="18">
        <v>22000</v>
      </c>
      <c r="F9" s="18"/>
      <c r="G9" s="18"/>
      <c r="H9" s="4">
        <f>SUM(Tabla16381023452[[#This Row],[INTERNET]:[SERVICIOS]])</f>
        <v>46000</v>
      </c>
      <c r="I9" s="6"/>
      <c r="J9" s="6"/>
      <c r="K9" s="6"/>
      <c r="L9" s="6"/>
      <c r="M9" s="6"/>
      <c r="N9" s="6">
        <f>SUM(Tabla16381023452[[#This Row],[INTERNET2]:[SERVICIOS2]])</f>
        <v>0</v>
      </c>
      <c r="O9" s="1"/>
    </row>
    <row r="10" spans="2:15" x14ac:dyDescent="0.25">
      <c r="B10" s="47">
        <v>6</v>
      </c>
      <c r="C10" s="18">
        <v>7000</v>
      </c>
      <c r="D10" s="18">
        <v>28000</v>
      </c>
      <c r="E10" s="18"/>
      <c r="F10" s="18"/>
      <c r="G10" s="18"/>
      <c r="H10" s="4">
        <f>SUM(Tabla16381023452[[#This Row],[INTERNET]:[SERVICIOS]])</f>
        <v>35000</v>
      </c>
      <c r="I10" s="6"/>
      <c r="J10" s="6"/>
      <c r="K10" s="6"/>
      <c r="L10" s="6"/>
      <c r="M10" s="6"/>
      <c r="N10" s="6">
        <f>SUM(Tabla16381023452[[#This Row],[INTERNET2]:[SERVICIOS2]])</f>
        <v>0</v>
      </c>
      <c r="O10" s="1"/>
    </row>
    <row r="11" spans="2:15" x14ac:dyDescent="0.25">
      <c r="B11" s="47">
        <v>7</v>
      </c>
      <c r="C11" s="18">
        <v>7000</v>
      </c>
      <c r="D11" s="18">
        <v>19000</v>
      </c>
      <c r="E11" s="18"/>
      <c r="F11" s="18"/>
      <c r="G11" s="18"/>
      <c r="H11" s="4">
        <f>SUM(Tabla16381023452[[#This Row],[INTERNET]:[SERVICIOS]])</f>
        <v>26000</v>
      </c>
      <c r="I11" s="6"/>
      <c r="J11" s="6"/>
      <c r="K11" s="6"/>
      <c r="L11" s="6"/>
      <c r="M11" s="6"/>
      <c r="N11" s="6">
        <f>SUM(Tabla16381023452[[#This Row],[INTERNET2]:[SERVICIOS2]])</f>
        <v>0</v>
      </c>
      <c r="O11" s="1"/>
    </row>
    <row r="12" spans="2:15" x14ac:dyDescent="0.25">
      <c r="B12" s="47">
        <v>8</v>
      </c>
      <c r="C12" s="18">
        <v>6000</v>
      </c>
      <c r="D12" s="18">
        <v>20000</v>
      </c>
      <c r="E12" s="18"/>
      <c r="F12" s="18"/>
      <c r="G12" s="18"/>
      <c r="H12" s="4">
        <f>SUM(Tabla16381023452[[#This Row],[INTERNET]:[SERVICIOS]])</f>
        <v>26000</v>
      </c>
      <c r="I12" s="6"/>
      <c r="J12" s="6"/>
      <c r="K12" s="6"/>
      <c r="L12" s="6"/>
      <c r="M12" s="6"/>
      <c r="N12" s="6">
        <f>SUM(Tabla16381023452[[#This Row],[INTERNET2]:[SERVICIOS2]])</f>
        <v>0</v>
      </c>
      <c r="O12" s="1"/>
    </row>
    <row r="13" spans="2:15" x14ac:dyDescent="0.25">
      <c r="B13" s="47">
        <v>9</v>
      </c>
      <c r="C13" s="4">
        <v>3000</v>
      </c>
      <c r="D13" s="4">
        <v>26000</v>
      </c>
      <c r="E13" s="4"/>
      <c r="F13" s="4"/>
      <c r="G13" s="4"/>
      <c r="H13" s="4">
        <f>SUM(Tabla16381023452[[#This Row],[INTERNET]:[SERVICIOS]])</f>
        <v>29000</v>
      </c>
      <c r="I13" s="6"/>
      <c r="J13" s="6"/>
      <c r="K13" s="6"/>
      <c r="L13" s="6"/>
      <c r="M13" s="6"/>
      <c r="N13" s="6">
        <f>SUM(Tabla16381023452[[#This Row],[INTERNET2]:[SERVICIOS2]])</f>
        <v>0</v>
      </c>
      <c r="O13" s="1"/>
    </row>
    <row r="14" spans="2:15" x14ac:dyDescent="0.25">
      <c r="B14" s="47">
        <v>10</v>
      </c>
      <c r="C14" s="4">
        <v>4000</v>
      </c>
      <c r="D14" s="4">
        <v>25000</v>
      </c>
      <c r="E14" s="4"/>
      <c r="F14" s="4"/>
      <c r="G14" s="4"/>
      <c r="H14" s="4">
        <f>SUM(Tabla16381023452[[#This Row],[INTERNET]:[SERVICIOS]])</f>
        <v>29000</v>
      </c>
      <c r="I14" s="6"/>
      <c r="J14" s="6"/>
      <c r="K14" s="6"/>
      <c r="L14" s="6"/>
      <c r="M14" s="6"/>
      <c r="N14" s="6">
        <f>SUM(Tabla16381023452[[#This Row],[INTERNET2]:[SERVICIOS2]])</f>
        <v>0</v>
      </c>
      <c r="O14" s="1"/>
    </row>
    <row r="15" spans="2:15" x14ac:dyDescent="0.25">
      <c r="B15" s="47">
        <v>11</v>
      </c>
      <c r="C15" s="4">
        <v>7000</v>
      </c>
      <c r="D15" s="4">
        <v>13000</v>
      </c>
      <c r="E15" s="4"/>
      <c r="F15" s="4"/>
      <c r="G15" s="4"/>
      <c r="H15" s="4">
        <f>SUM(Tabla16381023452[[#This Row],[INTERNET]:[SERVICIOS]])</f>
        <v>20000</v>
      </c>
      <c r="I15" s="6"/>
      <c r="J15" s="6"/>
      <c r="K15" s="6"/>
      <c r="L15" s="6"/>
      <c r="M15" s="6"/>
      <c r="N15" s="6">
        <f>SUM(Tabla16381023452[[#This Row],[INTERNET2]:[SERVICIOS2]])</f>
        <v>0</v>
      </c>
      <c r="O15" s="1"/>
    </row>
    <row r="16" spans="2:15" x14ac:dyDescent="0.25">
      <c r="B16" s="47">
        <v>12</v>
      </c>
      <c r="C16" s="4">
        <v>7000</v>
      </c>
      <c r="D16" s="4">
        <v>17000</v>
      </c>
      <c r="E16" s="4"/>
      <c r="F16" s="4"/>
      <c r="G16" s="4"/>
      <c r="H16" s="4">
        <f>SUM(Tabla16381023452[[#This Row],[INTERNET]:[SERVICIOS]])</f>
        <v>24000</v>
      </c>
      <c r="I16" s="6"/>
      <c r="J16" s="6"/>
      <c r="K16" s="6"/>
      <c r="L16" s="6"/>
      <c r="M16" s="6"/>
      <c r="N16" s="6">
        <f>SUM(Tabla16381023452[[#This Row],[INTERNET2]:[SERVICIOS2]])</f>
        <v>0</v>
      </c>
      <c r="O16" s="1"/>
    </row>
    <row r="17" spans="2:15" x14ac:dyDescent="0.25">
      <c r="B17" s="47">
        <v>13</v>
      </c>
      <c r="C17" s="4">
        <v>7000</v>
      </c>
      <c r="D17" s="4">
        <v>24000</v>
      </c>
      <c r="E17" s="4"/>
      <c r="F17" s="4"/>
      <c r="G17" s="4"/>
      <c r="H17" s="4">
        <f>SUM(Tabla16381023452[[#This Row],[INTERNET]:[SERVICIOS]])</f>
        <v>31000</v>
      </c>
      <c r="I17" s="6"/>
      <c r="J17" s="6"/>
      <c r="K17" s="6"/>
      <c r="L17" s="6"/>
      <c r="M17" s="6"/>
      <c r="N17" s="6">
        <f>SUM(Tabla16381023452[[#This Row],[INTERNET2]:[SERVICIOS2]])</f>
        <v>0</v>
      </c>
      <c r="O17" s="1"/>
    </row>
    <row r="18" spans="2:15" x14ac:dyDescent="0.25">
      <c r="B18" s="47">
        <v>14</v>
      </c>
      <c r="C18" s="4">
        <v>7000</v>
      </c>
      <c r="D18" s="4">
        <v>24000</v>
      </c>
      <c r="E18" s="4"/>
      <c r="F18" s="4"/>
      <c r="G18" s="4"/>
      <c r="H18" s="4">
        <f>SUM(Tabla16381023452[[#This Row],[INTERNET]:[SERVICIOS]])</f>
        <v>31000</v>
      </c>
      <c r="I18" s="6"/>
      <c r="J18" s="6"/>
      <c r="K18" s="6"/>
      <c r="L18" s="6"/>
      <c r="M18" s="6"/>
      <c r="N18" s="6">
        <f>SUM(Tabla16381023452[[#This Row],[INTERNET2]:[SERVICIOS2]])</f>
        <v>0</v>
      </c>
      <c r="O18" s="1"/>
    </row>
    <row r="19" spans="2:15" x14ac:dyDescent="0.25">
      <c r="B19" s="47">
        <v>15</v>
      </c>
      <c r="C19" s="4">
        <v>16000</v>
      </c>
      <c r="D19" s="4">
        <v>32000</v>
      </c>
      <c r="E19" s="4"/>
      <c r="F19" s="4"/>
      <c r="G19" s="4"/>
      <c r="H19" s="4">
        <f>SUM(Tabla16381023452[[#This Row],[INTERNET]:[SERVICIOS]])</f>
        <v>48000</v>
      </c>
      <c r="I19" s="6"/>
      <c r="J19" s="6"/>
      <c r="K19" s="6"/>
      <c r="L19" s="6"/>
      <c r="M19" s="6"/>
      <c r="N19" s="6">
        <f>SUM(Tabla16381023452[[#This Row],[INTERNET2]:[SERVICIOS2]])</f>
        <v>0</v>
      </c>
      <c r="O19" s="1"/>
    </row>
    <row r="20" spans="2:15" x14ac:dyDescent="0.25">
      <c r="B20" s="47">
        <v>16</v>
      </c>
      <c r="C20" s="18">
        <v>8000</v>
      </c>
      <c r="D20" s="18">
        <v>33000</v>
      </c>
      <c r="E20" s="4">
        <v>24500</v>
      </c>
      <c r="F20" s="4"/>
      <c r="G20" s="4"/>
      <c r="H20" s="4">
        <f>SUM(Tabla16381023452[[#This Row],[INTERNET]:[SERVICIOS]])</f>
        <v>65500</v>
      </c>
      <c r="I20" s="6"/>
      <c r="J20" s="6"/>
      <c r="K20" s="6"/>
      <c r="L20" s="6"/>
      <c r="M20" s="6"/>
      <c r="N20" s="6">
        <f>SUM(Tabla16381023452[[#This Row],[INTERNET2]:[SERVICIOS2]])</f>
        <v>0</v>
      </c>
      <c r="O20" s="1"/>
    </row>
    <row r="21" spans="2:15" x14ac:dyDescent="0.25">
      <c r="B21" s="47">
        <v>17</v>
      </c>
      <c r="C21" s="18">
        <v>6000</v>
      </c>
      <c r="D21" s="18">
        <v>44000</v>
      </c>
      <c r="E21" s="4"/>
      <c r="F21" s="4"/>
      <c r="G21" s="4"/>
      <c r="H21" s="4">
        <f>SUM(Tabla16381023452[[#This Row],[INTERNET]:[SERVICIOS]])</f>
        <v>50000</v>
      </c>
      <c r="I21" s="6"/>
      <c r="J21" s="6"/>
      <c r="K21" s="6"/>
      <c r="L21" s="6"/>
      <c r="M21" s="6"/>
      <c r="N21" s="6">
        <f>SUM(Tabla16381023452[[#This Row],[INTERNET2]:[SERVICIOS2]])</f>
        <v>0</v>
      </c>
      <c r="O21" s="1"/>
    </row>
    <row r="22" spans="2:15" x14ac:dyDescent="0.25">
      <c r="B22" s="47">
        <v>18</v>
      </c>
      <c r="C22" s="4">
        <v>4000</v>
      </c>
      <c r="D22" s="4">
        <v>23000</v>
      </c>
      <c r="E22" s="4"/>
      <c r="F22" s="4"/>
      <c r="G22" s="4"/>
      <c r="H22" s="4">
        <f>SUM(Tabla16381023452[[#This Row],[INTERNET]:[SERVICIOS]])</f>
        <v>27000</v>
      </c>
      <c r="I22" s="6"/>
      <c r="J22" s="6"/>
      <c r="K22" s="6"/>
      <c r="L22" s="6"/>
      <c r="M22" s="6"/>
      <c r="N22" s="6">
        <f>SUM(Tabla16381023452[[#This Row],[INTERNET2]:[SERVICIOS2]])</f>
        <v>0</v>
      </c>
      <c r="O22" s="1"/>
    </row>
    <row r="23" spans="2:15" x14ac:dyDescent="0.25">
      <c r="B23" s="47">
        <v>19</v>
      </c>
      <c r="C23" s="4">
        <v>4000</v>
      </c>
      <c r="D23" s="4">
        <v>24000</v>
      </c>
      <c r="E23" s="4"/>
      <c r="F23" s="4"/>
      <c r="G23" s="4"/>
      <c r="H23" s="4">
        <f>SUM(Tabla16381023452[[#This Row],[INTERNET]:[SERVICIOS]])</f>
        <v>28000</v>
      </c>
      <c r="I23" s="6"/>
      <c r="J23" s="6"/>
      <c r="K23" s="6"/>
      <c r="L23" s="6"/>
      <c r="M23" s="6"/>
      <c r="N23" s="6">
        <f>SUM(Tabla16381023452[[#This Row],[INTERNET2]:[SERVICIOS2]])</f>
        <v>0</v>
      </c>
      <c r="O23" s="1"/>
    </row>
    <row r="24" spans="2:15" x14ac:dyDescent="0.25">
      <c r="B24" s="47">
        <v>20</v>
      </c>
      <c r="C24" s="4">
        <v>4000</v>
      </c>
      <c r="D24" s="4">
        <v>53000</v>
      </c>
      <c r="E24" s="4"/>
      <c r="F24" s="4"/>
      <c r="G24" s="4"/>
      <c r="H24" s="4">
        <f>SUM(Tabla16381023452[[#This Row],[INTERNET]:[SERVICIOS]])</f>
        <v>57000</v>
      </c>
      <c r="I24" s="6"/>
      <c r="J24" s="6"/>
      <c r="K24" s="6"/>
      <c r="L24" s="6"/>
      <c r="M24" s="6"/>
      <c r="N24" s="6">
        <f>SUM(Tabla16381023452[[#This Row],[INTERNET2]:[SERVICIOS2]])</f>
        <v>0</v>
      </c>
      <c r="O24" s="1"/>
    </row>
    <row r="25" spans="2:15" x14ac:dyDescent="0.25">
      <c r="B25" s="47">
        <v>21</v>
      </c>
      <c r="C25" s="4">
        <v>5000</v>
      </c>
      <c r="D25" s="4">
        <v>24000</v>
      </c>
      <c r="E25" s="4"/>
      <c r="F25" s="4"/>
      <c r="G25" s="4"/>
      <c r="H25" s="4">
        <f>SUM(Tabla16381023452[[#This Row],[INTERNET]:[SERVICIOS]])</f>
        <v>29000</v>
      </c>
      <c r="I25" s="6"/>
      <c r="J25" s="6"/>
      <c r="K25" s="6"/>
      <c r="L25" s="6"/>
      <c r="M25" s="6"/>
      <c r="N25" s="6">
        <f>SUM(Tabla16381023452[[#This Row],[INTERNET2]:[SERVICIOS2]])</f>
        <v>0</v>
      </c>
      <c r="O25" s="1"/>
    </row>
    <row r="26" spans="2:15" x14ac:dyDescent="0.25">
      <c r="B26" s="47">
        <v>22</v>
      </c>
      <c r="C26" s="4">
        <v>8000</v>
      </c>
      <c r="D26" s="4">
        <v>35000</v>
      </c>
      <c r="E26" s="4"/>
      <c r="F26" s="4"/>
      <c r="G26" s="4"/>
      <c r="H26" s="4">
        <f>SUM(Tabla16381023452[[#This Row],[INTERNET]:[SERVICIOS]])</f>
        <v>43000</v>
      </c>
      <c r="I26" s="6"/>
      <c r="J26" s="6"/>
      <c r="K26" s="6"/>
      <c r="L26" s="6"/>
      <c r="M26" s="6"/>
      <c r="N26" s="6">
        <f>SUM(Tabla16381023452[[#This Row],[INTERNET2]:[SERVICIOS2]])</f>
        <v>0</v>
      </c>
      <c r="O26" s="1"/>
    </row>
    <row r="27" spans="2:15" x14ac:dyDescent="0.25">
      <c r="B27" s="47">
        <v>23</v>
      </c>
      <c r="C27" s="4">
        <v>8000</v>
      </c>
      <c r="D27" s="4">
        <v>34000</v>
      </c>
      <c r="E27" s="4"/>
      <c r="F27" s="4"/>
      <c r="G27" s="4"/>
      <c r="H27" s="4">
        <f>SUM(Tabla16381023452[[#This Row],[INTERNET]:[SERVICIOS]])</f>
        <v>42000</v>
      </c>
      <c r="I27" s="6"/>
      <c r="J27" s="6"/>
      <c r="K27" s="6"/>
      <c r="L27" s="6"/>
      <c r="M27" s="6"/>
      <c r="N27" s="6">
        <f>SUM(Tabla16381023452[[#This Row],[INTERNET2]:[SERVICIOS2]])</f>
        <v>0</v>
      </c>
      <c r="O27" s="1"/>
    </row>
    <row r="28" spans="2:15" x14ac:dyDescent="0.25">
      <c r="B28" s="47">
        <v>24</v>
      </c>
      <c r="C28" s="4">
        <v>15000</v>
      </c>
      <c r="D28" s="4">
        <v>37000</v>
      </c>
      <c r="E28" s="4"/>
      <c r="F28" s="4"/>
      <c r="G28" s="4"/>
      <c r="H28" s="4">
        <f>SUM(Tabla16381023452[[#This Row],[INTERNET]:[SERVICIOS]])</f>
        <v>52000</v>
      </c>
      <c r="I28" s="6"/>
      <c r="J28" s="6"/>
      <c r="K28" s="6"/>
      <c r="L28" s="6"/>
      <c r="M28" s="6"/>
      <c r="N28" s="6">
        <f>SUM(Tabla16381023452[[#This Row],[INTERNET2]:[SERVICIOS2]])</f>
        <v>0</v>
      </c>
      <c r="O28" s="1"/>
    </row>
    <row r="29" spans="2:15" x14ac:dyDescent="0.25">
      <c r="B29" s="47">
        <v>25</v>
      </c>
      <c r="C29" s="4">
        <v>10000</v>
      </c>
      <c r="D29" s="4">
        <v>21000</v>
      </c>
      <c r="E29" s="4">
        <v>25000</v>
      </c>
      <c r="F29" s="4"/>
      <c r="G29" s="4"/>
      <c r="H29" s="4">
        <f>SUM(Tabla16381023452[[#This Row],[INTERNET]:[SERVICIOS]])</f>
        <v>56000</v>
      </c>
      <c r="I29" s="6"/>
      <c r="J29" s="6"/>
      <c r="K29" s="6"/>
      <c r="L29" s="6"/>
      <c r="M29" s="6"/>
      <c r="N29" s="6">
        <f>SUM(Tabla16381023452[[#This Row],[INTERNET2]:[SERVICIOS2]])</f>
        <v>0</v>
      </c>
      <c r="O29" s="1"/>
    </row>
    <row r="30" spans="2:15" x14ac:dyDescent="0.25">
      <c r="B30" s="47">
        <v>26</v>
      </c>
      <c r="C30" s="4">
        <v>6000</v>
      </c>
      <c r="D30" s="4">
        <v>26000</v>
      </c>
      <c r="E30" s="4"/>
      <c r="F30" s="4"/>
      <c r="G30" s="4"/>
      <c r="H30" s="4">
        <f>SUM(Tabla16381023452[[#This Row],[INTERNET]:[SERVICIOS]])</f>
        <v>32000</v>
      </c>
      <c r="I30" s="6"/>
      <c r="J30" s="6"/>
      <c r="K30" s="6"/>
      <c r="L30" s="6"/>
      <c r="M30" s="6"/>
      <c r="N30" s="6">
        <f>SUM(Tabla16381023452[[#This Row],[INTERNET2]:[SERVICIOS2]])</f>
        <v>0</v>
      </c>
      <c r="O30" s="1"/>
    </row>
    <row r="31" spans="2:15" x14ac:dyDescent="0.25">
      <c r="B31" s="47">
        <v>27</v>
      </c>
      <c r="C31" s="4">
        <v>23000</v>
      </c>
      <c r="D31" s="4">
        <v>31000</v>
      </c>
      <c r="E31" s="4"/>
      <c r="F31" s="4"/>
      <c r="G31" s="4"/>
      <c r="H31" s="4">
        <f>SUM(Tabla16381023452[[#This Row],[INTERNET]:[SERVICIOS]])</f>
        <v>54000</v>
      </c>
      <c r="I31" s="6"/>
      <c r="J31" s="6"/>
      <c r="K31" s="6"/>
      <c r="L31" s="6"/>
      <c r="M31" s="6"/>
      <c r="N31" s="6">
        <f>SUM(Tabla16381023452[[#This Row],[INTERNET2]:[SERVICIOS2]])</f>
        <v>0</v>
      </c>
      <c r="O31" s="1"/>
    </row>
    <row r="32" spans="2:15" x14ac:dyDescent="0.25">
      <c r="B32" s="47">
        <v>28</v>
      </c>
      <c r="C32" s="4">
        <v>12000</v>
      </c>
      <c r="D32" s="4">
        <v>23000</v>
      </c>
      <c r="E32" s="4"/>
      <c r="F32" s="4"/>
      <c r="G32" s="4"/>
      <c r="H32" s="4">
        <f>SUM(Tabla16381023452[[#This Row],[INTERNET]:[SERVICIOS]])</f>
        <v>35000</v>
      </c>
      <c r="I32" s="6"/>
      <c r="J32" s="6"/>
      <c r="K32" s="6"/>
      <c r="L32" s="6"/>
      <c r="M32" s="6"/>
      <c r="N32" s="6">
        <f>SUM(Tabla16381023452[[#This Row],[INTERNET2]:[SERVICIOS2]])</f>
        <v>0</v>
      </c>
      <c r="O32" s="1"/>
    </row>
    <row r="33" spans="2:17" x14ac:dyDescent="0.25">
      <c r="B33" s="53"/>
      <c r="C33" s="4"/>
      <c r="D33" s="4"/>
      <c r="E33" s="4" t="s">
        <v>36</v>
      </c>
      <c r="F33" s="4"/>
      <c r="G33" s="4"/>
      <c r="H33" s="4">
        <f>SUM(Tabla16381023452[[#This Row],[INTERNET]:[SERVICIOS]])</f>
        <v>0</v>
      </c>
      <c r="I33" s="6"/>
      <c r="J33" s="6"/>
      <c r="K33" s="6"/>
      <c r="L33" s="6"/>
      <c r="M33" s="6"/>
      <c r="N33" s="6">
        <f>SUM(Tabla16381023452[[#This Row],[INTERNET2]:[SERVICIOS2]])</f>
        <v>0</v>
      </c>
      <c r="O33" s="1"/>
    </row>
    <row r="34" spans="2:17" x14ac:dyDescent="0.25">
      <c r="B34" s="53"/>
      <c r="C34" s="4"/>
      <c r="D34" s="4"/>
      <c r="E34" s="4"/>
      <c r="F34" s="4"/>
      <c r="G34" s="4"/>
      <c r="H34" s="4">
        <f>SUM(Tabla16381023452[[#This Row],[INTERNET]:[SERVICIOS]])</f>
        <v>0</v>
      </c>
      <c r="I34" s="6"/>
      <c r="J34" s="6"/>
      <c r="K34" s="6"/>
      <c r="L34" s="6"/>
      <c r="M34" s="6"/>
      <c r="N34" s="6">
        <f>SUM(Tabla16381023452[[#This Row],[INTERNET2]:[SERVICIOS2]])</f>
        <v>0</v>
      </c>
      <c r="O34" s="1"/>
    </row>
    <row r="35" spans="2:17" x14ac:dyDescent="0.25">
      <c r="B35" s="31"/>
      <c r="C35" s="4"/>
      <c r="D35" s="4"/>
      <c r="E35" s="4"/>
      <c r="F35" s="4"/>
      <c r="G35" s="4"/>
      <c r="H35" s="4">
        <f>SUM(Tabla16381023452[[#This Row],[INTERNET]:[SERVICIOS]])</f>
        <v>0</v>
      </c>
      <c r="I35" s="6"/>
      <c r="J35" s="6"/>
      <c r="K35" s="6"/>
      <c r="L35" s="6"/>
      <c r="M35" s="6"/>
      <c r="N35" s="6">
        <f>SUM(Tabla16381023452[[#This Row],[INTERNET2]:[SERVICIOS2]])</f>
        <v>0</v>
      </c>
      <c r="O35" s="1"/>
    </row>
    <row r="36" spans="2:17" x14ac:dyDescent="0.25">
      <c r="B36" s="2" t="s">
        <v>5</v>
      </c>
      <c r="C36" s="5">
        <f t="shared" ref="C36:M36" si="0">SUM(C5:C35)</f>
        <v>218000</v>
      </c>
      <c r="D36" s="5">
        <f t="shared" si="0"/>
        <v>729000</v>
      </c>
      <c r="E36" s="5">
        <f t="shared" si="0"/>
        <v>71500</v>
      </c>
      <c r="F36" s="5">
        <f t="shared" si="0"/>
        <v>17000</v>
      </c>
      <c r="G36" s="5">
        <f t="shared" si="0"/>
        <v>51000</v>
      </c>
      <c r="H36" s="5">
        <f>SUM(Tabla16381023452[[#This Row],[INTERNET]:[SERVICIOS]])</f>
        <v>1086500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6">
        <f>SUM(Tabla16381023452[[#This Row],[INTERNET2]:[SERVICIOS2]])</f>
        <v>0</v>
      </c>
      <c r="O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7" x14ac:dyDescent="0.25">
      <c r="B38" s="1"/>
      <c r="C38" s="1"/>
      <c r="D38" s="1"/>
      <c r="E38" s="1"/>
      <c r="F38" s="46" t="s">
        <v>32</v>
      </c>
      <c r="G38" s="46" t="s">
        <v>33</v>
      </c>
      <c r="H38" s="1"/>
      <c r="I38" s="1"/>
      <c r="J38" s="1"/>
      <c r="K38" s="1"/>
      <c r="L38" s="1"/>
      <c r="M38" s="1"/>
      <c r="N38" s="1"/>
      <c r="O38" s="1"/>
    </row>
    <row r="39" spans="2:17" x14ac:dyDescent="0.25">
      <c r="B39" s="9" t="s">
        <v>9</v>
      </c>
      <c r="C39" s="10">
        <f>H36</f>
        <v>1086500</v>
      </c>
      <c r="D39" s="55" t="s">
        <v>28</v>
      </c>
      <c r="E39" s="57">
        <f>C39-C40+F39-G39</f>
        <v>1086500</v>
      </c>
      <c r="F39" s="59"/>
      <c r="G39" s="57">
        <f>D49</f>
        <v>0</v>
      </c>
      <c r="O39" s="1"/>
    </row>
    <row r="40" spans="2:17" x14ac:dyDescent="0.25">
      <c r="B40" s="11" t="s">
        <v>8</v>
      </c>
      <c r="C40" s="12">
        <f>N36</f>
        <v>0</v>
      </c>
      <c r="D40" s="56"/>
      <c r="E40" s="58"/>
      <c r="F40" s="60"/>
      <c r="G40" s="58"/>
      <c r="H40" s="48" t="s">
        <v>23</v>
      </c>
      <c r="I40" s="14" t="s">
        <v>11</v>
      </c>
      <c r="J40" s="14" t="s">
        <v>10</v>
      </c>
      <c r="K40" s="14" t="s">
        <v>13</v>
      </c>
      <c r="L40" s="14" t="s">
        <v>14</v>
      </c>
      <c r="M40" s="20"/>
      <c r="O40" s="1"/>
    </row>
    <row r="41" spans="2:17" x14ac:dyDescent="0.25">
      <c r="B41" s="13"/>
      <c r="C41" s="13"/>
      <c r="D41" s="1"/>
      <c r="E41" s="1"/>
      <c r="F41" s="1"/>
      <c r="H41" s="32"/>
      <c r="I41" s="32"/>
      <c r="J41" s="32"/>
      <c r="K41" s="32"/>
      <c r="L41" s="32"/>
      <c r="M41" s="40"/>
      <c r="O41" s="1"/>
    </row>
    <row r="42" spans="2:17" x14ac:dyDescent="0.25">
      <c r="B42" s="30"/>
      <c r="C42" s="30"/>
      <c r="D42" s="29" t="s">
        <v>29</v>
      </c>
      <c r="E42" s="29"/>
      <c r="F42" s="1"/>
      <c r="H42" s="32"/>
      <c r="I42" s="32"/>
      <c r="J42" s="32"/>
      <c r="K42" s="32"/>
      <c r="L42" s="32"/>
      <c r="M42" s="40"/>
      <c r="O42" s="1"/>
    </row>
    <row r="43" spans="2:17" x14ac:dyDescent="0.25">
      <c r="B43" s="14" t="s">
        <v>10</v>
      </c>
      <c r="C43" s="27">
        <f>C36-I36</f>
        <v>218000</v>
      </c>
      <c r="D43" s="36"/>
      <c r="E43" s="37">
        <f t="shared" ref="E43:E48" si="1">C43-D43</f>
        <v>218000</v>
      </c>
      <c r="F43" s="1"/>
      <c r="H43" s="32"/>
      <c r="I43" s="32"/>
      <c r="J43" s="32"/>
      <c r="K43" s="32"/>
      <c r="L43" s="32"/>
      <c r="M43" s="40"/>
      <c r="O43" s="1"/>
    </row>
    <row r="44" spans="2:17" x14ac:dyDescent="0.25">
      <c r="B44" s="14" t="s">
        <v>11</v>
      </c>
      <c r="C44" s="27">
        <f>D36-J36</f>
        <v>729000</v>
      </c>
      <c r="D44" s="36"/>
      <c r="E44" s="37">
        <f t="shared" si="1"/>
        <v>729000</v>
      </c>
      <c r="F44" s="1"/>
      <c r="H44" s="32"/>
      <c r="I44" s="32"/>
      <c r="J44" s="32"/>
      <c r="K44" s="32"/>
      <c r="L44" s="32"/>
      <c r="M44" s="40"/>
      <c r="O44" s="1"/>
      <c r="P44" s="1"/>
      <c r="Q44" s="1"/>
    </row>
    <row r="45" spans="2:17" x14ac:dyDescent="0.25">
      <c r="B45" s="14" t="s">
        <v>12</v>
      </c>
      <c r="C45" s="27">
        <f>F36-L36</f>
        <v>17000</v>
      </c>
      <c r="D45" s="36"/>
      <c r="E45" s="38">
        <f t="shared" si="1"/>
        <v>17000</v>
      </c>
      <c r="F45" s="1"/>
      <c r="H45" s="32"/>
      <c r="I45" s="32"/>
      <c r="J45" s="50"/>
      <c r="K45" s="32"/>
      <c r="L45" s="32"/>
      <c r="M45" s="40"/>
      <c r="O45" s="1"/>
      <c r="P45" s="1"/>
      <c r="Q45" s="1"/>
    </row>
    <row r="46" spans="2:17" x14ac:dyDescent="0.25">
      <c r="B46" s="14" t="s">
        <v>14</v>
      </c>
      <c r="C46" s="27">
        <f>E36-K36</f>
        <v>71500</v>
      </c>
      <c r="D46" s="36"/>
      <c r="E46" s="38">
        <f t="shared" si="1"/>
        <v>71500</v>
      </c>
      <c r="F46" s="1"/>
      <c r="H46" s="32"/>
      <c r="I46" s="32"/>
      <c r="J46" s="50"/>
      <c r="K46" s="32"/>
      <c r="L46" s="32"/>
      <c r="M46" s="40"/>
      <c r="O46" s="1"/>
      <c r="P46" s="1"/>
      <c r="Q46" s="1"/>
    </row>
    <row r="47" spans="2:17" x14ac:dyDescent="0.25">
      <c r="B47" s="14" t="s">
        <v>23</v>
      </c>
      <c r="C47" s="27">
        <f>SUM(G36,-M36)</f>
        <v>51000</v>
      </c>
      <c r="D47" s="36"/>
      <c r="E47" s="38">
        <f t="shared" si="1"/>
        <v>51000</v>
      </c>
      <c r="F47" s="1" t="s">
        <v>30</v>
      </c>
      <c r="H47" s="32"/>
      <c r="I47" s="32"/>
      <c r="J47" s="32"/>
      <c r="K47" s="32"/>
      <c r="L47" s="32"/>
      <c r="M47" s="40"/>
      <c r="O47" s="1"/>
      <c r="P47" s="1"/>
      <c r="Q47" s="1"/>
    </row>
    <row r="48" spans="2:17" x14ac:dyDescent="0.25">
      <c r="B48" s="14" t="s">
        <v>34</v>
      </c>
      <c r="C48" s="27">
        <f>F39</f>
        <v>0</v>
      </c>
      <c r="D48" s="36"/>
      <c r="E48" s="38">
        <f t="shared" si="1"/>
        <v>0</v>
      </c>
      <c r="F48" s="1"/>
      <c r="H48" s="32"/>
      <c r="I48" s="32"/>
      <c r="J48" s="32"/>
      <c r="K48" s="32"/>
      <c r="L48" s="32"/>
      <c r="M48" s="40"/>
      <c r="N48" t="s">
        <v>38</v>
      </c>
      <c r="O48" s="1"/>
      <c r="P48" s="1"/>
      <c r="Q48" s="1"/>
    </row>
    <row r="49" spans="2:17" x14ac:dyDescent="0.25">
      <c r="B49" s="8" t="s">
        <v>21</v>
      </c>
      <c r="C49" s="28">
        <f>SUM(C43:C48)</f>
        <v>1086500</v>
      </c>
      <c r="D49" s="36">
        <f>SUM(D43:D48)</f>
        <v>0</v>
      </c>
      <c r="E49" s="49">
        <f>SUM(E43:E48)</f>
        <v>1086500</v>
      </c>
      <c r="F49" s="1"/>
      <c r="H49" s="52">
        <f>SUM(H41:H48)</f>
        <v>0</v>
      </c>
      <c r="I49" s="52">
        <f>SUM(I41:I48)</f>
        <v>0</v>
      </c>
      <c r="J49" s="52">
        <f>SUM(J41:J48)</f>
        <v>0</v>
      </c>
      <c r="K49" s="52">
        <f>SUM(K41:K48)</f>
        <v>0</v>
      </c>
      <c r="L49" s="52">
        <f>SUM(L41:L48)</f>
        <v>0</v>
      </c>
      <c r="M49" s="21"/>
      <c r="O49" s="1"/>
      <c r="P49" s="1"/>
      <c r="Q49" s="1"/>
    </row>
    <row r="50" spans="2:17" x14ac:dyDescent="0.25">
      <c r="B50" s="16"/>
      <c r="C50" s="17"/>
      <c r="D50" s="1"/>
      <c r="E50" s="1"/>
      <c r="L50" s="25"/>
      <c r="O50" s="1"/>
      <c r="P50" s="1"/>
      <c r="Q50" s="1"/>
    </row>
    <row r="51" spans="2:17" x14ac:dyDescent="0.25">
      <c r="B51" s="26"/>
      <c r="C51" s="26"/>
      <c r="D51" s="29" t="s">
        <v>31</v>
      </c>
      <c r="E51" s="1"/>
      <c r="O51" s="1"/>
      <c r="P51" s="1"/>
      <c r="Q51" s="1"/>
    </row>
    <row r="52" spans="2:17" x14ac:dyDescent="0.25">
      <c r="B52" s="15" t="s">
        <v>17</v>
      </c>
      <c r="C52" s="27">
        <f>E39*25/100-D52</f>
        <v>271625</v>
      </c>
      <c r="D52" s="36"/>
      <c r="E52" s="1"/>
      <c r="O52" s="1"/>
      <c r="P52" s="1"/>
      <c r="Q52" s="1"/>
    </row>
    <row r="53" spans="2:17" x14ac:dyDescent="0.25">
      <c r="B53" s="11" t="s">
        <v>16</v>
      </c>
      <c r="C53" s="33"/>
      <c r="D53" s="36"/>
      <c r="E53" s="1"/>
      <c r="O53" s="1"/>
      <c r="P53" s="1"/>
      <c r="Q53" s="1"/>
    </row>
    <row r="54" spans="2:17" x14ac:dyDescent="0.25">
      <c r="B54" s="15" t="s">
        <v>18</v>
      </c>
      <c r="C54" s="27">
        <f>E39*25/100-D54</f>
        <v>271625</v>
      </c>
      <c r="D54" s="36"/>
      <c r="E54" s="1"/>
      <c r="L54" s="24"/>
      <c r="O54" s="1"/>
      <c r="P54" s="1"/>
      <c r="Q54" s="1"/>
    </row>
    <row r="55" spans="2:17" x14ac:dyDescent="0.25">
      <c r="B55" s="15" t="s">
        <v>20</v>
      </c>
      <c r="C55" s="27">
        <f>E39*45/100-C56-D55</f>
        <v>378925</v>
      </c>
      <c r="D55" s="36"/>
      <c r="E55" s="1"/>
      <c r="L55" s="24"/>
      <c r="O55" s="1"/>
      <c r="P55" s="1"/>
      <c r="Q55" s="1"/>
    </row>
    <row r="56" spans="2:17" x14ac:dyDescent="0.25">
      <c r="B56" s="15" t="s">
        <v>22</v>
      </c>
      <c r="C56" s="33">
        <v>110000</v>
      </c>
      <c r="D56" s="36"/>
      <c r="E56" s="1"/>
      <c r="L56" s="24"/>
      <c r="O56" s="1"/>
      <c r="P56" s="1"/>
      <c r="Q56" s="1"/>
    </row>
    <row r="57" spans="2:17" x14ac:dyDescent="0.25">
      <c r="B57" s="8" t="s">
        <v>21</v>
      </c>
      <c r="C57" s="28">
        <f>SUM(C52:C56)</f>
        <v>1032175</v>
      </c>
      <c r="D57" s="34"/>
      <c r="E57" s="1"/>
      <c r="L57" s="24"/>
      <c r="O57" s="1"/>
      <c r="P57" s="1"/>
      <c r="Q57" s="1"/>
    </row>
    <row r="58" spans="2:17" x14ac:dyDescent="0.25">
      <c r="D58" s="1"/>
      <c r="E58" s="1"/>
      <c r="L58" s="24"/>
      <c r="O58" s="1"/>
      <c r="P58" s="1"/>
      <c r="Q58" s="1"/>
    </row>
    <row r="59" spans="2:17" x14ac:dyDescent="0.25">
      <c r="D59" s="1"/>
      <c r="E59" s="1"/>
      <c r="L59" s="25"/>
      <c r="O59" s="1"/>
      <c r="P59" s="1"/>
      <c r="Q59" s="1"/>
    </row>
    <row r="60" spans="2:17" ht="15.75" x14ac:dyDescent="0.25">
      <c r="B60" s="15" t="s">
        <v>35</v>
      </c>
      <c r="C60" s="51">
        <f>SUM(C54,C55)</f>
        <v>650550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2:17" x14ac:dyDescent="0.25">
      <c r="B61" s="19"/>
      <c r="C61" s="19"/>
      <c r="D61" s="19"/>
      <c r="E61" s="19"/>
      <c r="F61" s="19"/>
      <c r="G61" s="19"/>
      <c r="H61" s="19"/>
      <c r="I61" s="19"/>
    </row>
    <row r="62" spans="2:17" x14ac:dyDescent="0.25">
      <c r="B62" s="39"/>
      <c r="C62" s="40"/>
      <c r="D62" s="40"/>
      <c r="E62" s="40"/>
      <c r="F62" s="40"/>
      <c r="G62" s="41"/>
      <c r="H62" s="41"/>
      <c r="I62" s="41"/>
      <c r="J62" s="41"/>
    </row>
    <row r="63" spans="2:17" x14ac:dyDescent="0.25">
      <c r="B63" s="39"/>
      <c r="C63" s="40"/>
      <c r="D63" s="40"/>
      <c r="E63" s="40"/>
      <c r="F63" s="40"/>
      <c r="G63" s="41"/>
      <c r="H63" s="41"/>
      <c r="I63" s="41"/>
      <c r="J63" s="41"/>
    </row>
    <row r="64" spans="2:17" x14ac:dyDescent="0.25">
      <c r="B64" s="39"/>
      <c r="C64" s="40"/>
      <c r="D64" s="40"/>
      <c r="E64" s="40"/>
      <c r="F64" s="40"/>
      <c r="G64" s="41"/>
      <c r="H64" s="41"/>
      <c r="I64" s="41"/>
      <c r="J64" s="41"/>
    </row>
    <row r="65" spans="2:10" x14ac:dyDescent="0.25">
      <c r="B65" s="39"/>
      <c r="C65" s="40"/>
      <c r="D65" s="40"/>
      <c r="E65" s="40"/>
      <c r="F65" s="40"/>
      <c r="G65" s="41"/>
      <c r="H65" s="41"/>
      <c r="I65" s="41"/>
      <c r="J65" s="41"/>
    </row>
    <row r="66" spans="2:10" x14ac:dyDescent="0.25">
      <c r="B66" s="39"/>
      <c r="C66" s="40"/>
      <c r="D66" s="40"/>
      <c r="E66" s="40"/>
      <c r="F66" s="40"/>
      <c r="G66" s="41"/>
      <c r="H66" s="41"/>
      <c r="I66" s="41"/>
      <c r="J66" s="41"/>
    </row>
    <row r="67" spans="2:10" x14ac:dyDescent="0.25">
      <c r="B67" s="39"/>
      <c r="C67" s="40"/>
      <c r="D67" s="40"/>
      <c r="E67" s="40"/>
      <c r="F67" s="40"/>
      <c r="G67" s="41"/>
      <c r="H67" s="41"/>
      <c r="I67" s="41"/>
      <c r="J67" s="41"/>
    </row>
    <row r="68" spans="2:10" x14ac:dyDescent="0.25">
      <c r="B68" s="39"/>
      <c r="C68" s="40"/>
      <c r="D68" s="40"/>
      <c r="E68" s="40"/>
      <c r="F68" s="40"/>
      <c r="G68" s="41"/>
      <c r="H68" s="41"/>
      <c r="I68" s="41"/>
      <c r="J68" s="41"/>
    </row>
    <row r="69" spans="2:10" x14ac:dyDescent="0.25">
      <c r="B69" s="39"/>
      <c r="C69" s="40"/>
      <c r="D69" s="40"/>
      <c r="E69" s="40"/>
      <c r="F69" s="40"/>
      <c r="G69" s="41"/>
      <c r="H69" s="41"/>
      <c r="I69" s="41"/>
      <c r="J69" s="41"/>
    </row>
    <row r="70" spans="2:10" x14ac:dyDescent="0.25">
      <c r="B70" s="39"/>
      <c r="C70" s="40"/>
      <c r="D70" s="40"/>
      <c r="E70" s="40"/>
      <c r="F70" s="40"/>
      <c r="G70" s="41"/>
      <c r="H70" s="41"/>
      <c r="I70" s="41"/>
      <c r="J70" s="41"/>
    </row>
    <row r="71" spans="2:10" x14ac:dyDescent="0.25">
      <c r="B71" s="39"/>
      <c r="C71" s="40"/>
      <c r="D71" s="40"/>
      <c r="E71" s="40"/>
      <c r="F71" s="40"/>
      <c r="G71" s="41"/>
      <c r="H71" s="41"/>
      <c r="I71" s="41"/>
      <c r="J71" s="41"/>
    </row>
    <row r="72" spans="2:10" x14ac:dyDescent="0.25">
      <c r="B72" s="39"/>
      <c r="C72" s="40"/>
      <c r="D72" s="40"/>
      <c r="E72" s="40"/>
      <c r="F72" s="40"/>
      <c r="G72" s="41"/>
      <c r="H72" s="41"/>
      <c r="I72" s="41"/>
      <c r="J72" s="41"/>
    </row>
    <row r="73" spans="2:10" x14ac:dyDescent="0.25">
      <c r="B73" s="39"/>
      <c r="C73" s="40"/>
      <c r="D73" s="40"/>
      <c r="E73" s="40"/>
      <c r="F73" s="40"/>
      <c r="G73" s="41"/>
      <c r="H73" s="41"/>
      <c r="I73" s="41"/>
      <c r="J73" s="41"/>
    </row>
    <row r="74" spans="2:10" x14ac:dyDescent="0.25">
      <c r="B74" s="39"/>
      <c r="C74" s="40"/>
      <c r="D74" s="40"/>
      <c r="E74" s="40"/>
      <c r="F74" s="40"/>
      <c r="G74" s="41"/>
      <c r="H74" s="41"/>
      <c r="I74" s="41"/>
      <c r="J74" s="41"/>
    </row>
    <row r="75" spans="2:10" x14ac:dyDescent="0.25">
      <c r="B75" s="39"/>
      <c r="C75" s="40"/>
      <c r="D75" s="40"/>
      <c r="E75" s="40"/>
      <c r="F75" s="40"/>
      <c r="G75" s="41"/>
      <c r="H75" s="41"/>
      <c r="I75" s="41"/>
      <c r="J75" s="41"/>
    </row>
    <row r="76" spans="2:10" x14ac:dyDescent="0.25">
      <c r="B76" s="39"/>
      <c r="C76" s="40"/>
      <c r="D76" s="40"/>
      <c r="E76" s="40"/>
      <c r="F76" s="40"/>
      <c r="G76" s="41"/>
      <c r="H76" s="41"/>
      <c r="I76" s="41"/>
      <c r="J76" s="41"/>
    </row>
    <row r="77" spans="2:10" x14ac:dyDescent="0.25">
      <c r="B77" s="39"/>
      <c r="C77" s="40"/>
      <c r="D77" s="40"/>
      <c r="E77" s="40"/>
      <c r="F77" s="40"/>
      <c r="G77" s="41"/>
      <c r="H77" s="41"/>
      <c r="I77" s="41"/>
      <c r="J77" s="41"/>
    </row>
    <row r="78" spans="2:10" x14ac:dyDescent="0.25">
      <c r="B78" s="39"/>
      <c r="C78" s="40"/>
      <c r="D78" s="40"/>
      <c r="E78" s="40"/>
      <c r="F78" s="40"/>
      <c r="G78" s="41"/>
      <c r="H78" s="41"/>
      <c r="I78" s="41"/>
      <c r="J78" s="41"/>
    </row>
    <row r="79" spans="2:10" x14ac:dyDescent="0.25">
      <c r="B79" s="39"/>
      <c r="C79" s="40"/>
      <c r="D79" s="40"/>
      <c r="E79" s="40"/>
      <c r="F79" s="40"/>
      <c r="G79" s="41"/>
      <c r="H79" s="41"/>
      <c r="I79" s="41"/>
      <c r="J79" s="41"/>
    </row>
    <row r="80" spans="2:10" x14ac:dyDescent="0.25">
      <c r="B80" s="39"/>
      <c r="C80" s="40"/>
      <c r="D80" s="40"/>
      <c r="E80" s="40"/>
      <c r="F80" s="40"/>
      <c r="G80" s="41"/>
      <c r="H80" s="41"/>
      <c r="I80" s="41"/>
      <c r="J80" s="41"/>
    </row>
    <row r="81" spans="2:10" x14ac:dyDescent="0.25">
      <c r="B81" s="39"/>
      <c r="C81" s="40"/>
      <c r="D81" s="40"/>
      <c r="E81" s="40"/>
      <c r="F81" s="40"/>
      <c r="G81" s="41"/>
      <c r="H81" s="41"/>
      <c r="I81" s="41"/>
      <c r="J81" s="41"/>
    </row>
    <row r="82" spans="2:10" x14ac:dyDescent="0.25">
      <c r="B82" s="39"/>
      <c r="C82" s="40"/>
      <c r="D82" s="40"/>
      <c r="E82" s="40"/>
      <c r="F82" s="40"/>
      <c r="G82" s="41"/>
      <c r="H82" s="41"/>
      <c r="I82" s="41"/>
      <c r="J82" s="41"/>
    </row>
    <row r="83" spans="2:10" x14ac:dyDescent="0.25">
      <c r="B83" s="39"/>
      <c r="C83" s="40"/>
      <c r="D83" s="40"/>
      <c r="E83" s="40"/>
      <c r="F83" s="40"/>
      <c r="G83" s="41"/>
      <c r="H83" s="41"/>
      <c r="I83" s="41"/>
      <c r="J83" s="41"/>
    </row>
    <row r="84" spans="2:10" x14ac:dyDescent="0.25">
      <c r="B84" s="39"/>
      <c r="C84" s="40"/>
      <c r="D84" s="40"/>
      <c r="E84" s="40"/>
      <c r="F84" s="40"/>
      <c r="G84" s="41"/>
      <c r="H84" s="41"/>
      <c r="I84" s="41"/>
      <c r="J84" s="41"/>
    </row>
    <row r="85" spans="2:10" x14ac:dyDescent="0.25">
      <c r="B85" s="39"/>
      <c r="C85" s="40"/>
      <c r="D85" s="40"/>
      <c r="E85" s="40"/>
      <c r="F85" s="40"/>
      <c r="G85" s="41"/>
      <c r="H85" s="41"/>
      <c r="I85" s="41"/>
      <c r="J85" s="41"/>
    </row>
    <row r="86" spans="2:10" x14ac:dyDescent="0.25">
      <c r="B86" s="39"/>
      <c r="C86" s="40"/>
      <c r="D86" s="40"/>
      <c r="E86" s="40"/>
      <c r="F86" s="40"/>
      <c r="G86" s="41"/>
      <c r="H86" s="41"/>
      <c r="I86" s="41"/>
      <c r="J86" s="41"/>
    </row>
    <row r="87" spans="2:10" x14ac:dyDescent="0.25">
      <c r="B87" s="39"/>
      <c r="C87" s="40"/>
      <c r="D87" s="40"/>
      <c r="E87" s="40"/>
      <c r="F87" s="40"/>
      <c r="G87" s="41"/>
      <c r="H87" s="41"/>
      <c r="I87" s="41"/>
      <c r="J87" s="41"/>
    </row>
    <row r="88" spans="2:10" x14ac:dyDescent="0.25">
      <c r="B88" s="39"/>
      <c r="C88" s="40"/>
      <c r="D88" s="40"/>
      <c r="E88" s="40"/>
      <c r="F88" s="40"/>
      <c r="G88" s="41"/>
      <c r="H88" s="41"/>
      <c r="I88" s="41"/>
      <c r="J88" s="41"/>
    </row>
    <row r="89" spans="2:10" x14ac:dyDescent="0.25">
      <c r="B89" s="39"/>
      <c r="C89" s="40"/>
      <c r="D89" s="40"/>
      <c r="E89" s="40"/>
      <c r="F89" s="40"/>
      <c r="G89" s="41"/>
      <c r="H89" s="41"/>
      <c r="I89" s="41"/>
      <c r="J89" s="41"/>
    </row>
    <row r="90" spans="2:10" x14ac:dyDescent="0.25">
      <c r="B90" s="39"/>
      <c r="C90" s="40"/>
      <c r="D90" s="40"/>
      <c r="E90" s="40"/>
      <c r="F90" s="40"/>
      <c r="G90" s="41"/>
      <c r="H90" s="41"/>
      <c r="I90" s="41"/>
      <c r="J90" s="41"/>
    </row>
    <row r="91" spans="2:10" x14ac:dyDescent="0.25">
      <c r="B91" s="39"/>
      <c r="C91" s="40"/>
      <c r="D91" s="40"/>
      <c r="E91" s="40"/>
      <c r="F91" s="40"/>
      <c r="G91" s="41"/>
      <c r="H91" s="41"/>
      <c r="I91" s="41"/>
      <c r="J91" s="41"/>
    </row>
    <row r="92" spans="2:10" x14ac:dyDescent="0.25">
      <c r="B92" s="2"/>
      <c r="C92" s="21"/>
      <c r="D92" s="21"/>
      <c r="E92" s="21"/>
      <c r="F92" s="21"/>
      <c r="G92" s="42"/>
      <c r="H92" s="42"/>
      <c r="I92" s="42"/>
      <c r="J92" s="42"/>
    </row>
    <row r="93" spans="2:10" x14ac:dyDescent="0.25">
      <c r="B93" s="1"/>
      <c r="C93" s="1"/>
    </row>
    <row r="94" spans="2:10" x14ac:dyDescent="0.25">
      <c r="B94" s="1"/>
      <c r="C94" s="1"/>
    </row>
    <row r="95" spans="2:10" x14ac:dyDescent="0.25">
      <c r="B95" s="16"/>
      <c r="C95" s="17"/>
      <c r="D95" s="16"/>
    </row>
    <row r="96" spans="2:10" x14ac:dyDescent="0.25">
      <c r="B96" s="43"/>
      <c r="C96" s="44"/>
      <c r="D96" s="45"/>
    </row>
    <row r="97" spans="2:13" x14ac:dyDescent="0.25">
      <c r="B97" s="43"/>
      <c r="C97" s="44"/>
      <c r="D97" s="45"/>
      <c r="E97" s="20"/>
    </row>
    <row r="98" spans="2:13" x14ac:dyDescent="0.25">
      <c r="B98" s="43"/>
      <c r="C98" s="44"/>
      <c r="D98" s="45"/>
    </row>
    <row r="99" spans="2:13" x14ac:dyDescent="0.25">
      <c r="B99" s="16"/>
      <c r="C99" s="17"/>
      <c r="D99" s="45"/>
    </row>
    <row r="102" spans="2:13" x14ac:dyDescent="0.25">
      <c r="J102" s="25"/>
      <c r="K102" s="25"/>
      <c r="L102" s="25"/>
      <c r="M102" s="25"/>
    </row>
    <row r="103" spans="2:13" x14ac:dyDescent="0.25">
      <c r="J103" s="25"/>
      <c r="K103" s="25"/>
      <c r="L103" s="25"/>
      <c r="M103" s="25"/>
    </row>
    <row r="104" spans="2:13" x14ac:dyDescent="0.25">
      <c r="E104" s="25"/>
      <c r="F104" s="25"/>
      <c r="J104" s="25"/>
      <c r="K104" s="25"/>
      <c r="L104" s="25"/>
      <c r="M104" s="25"/>
    </row>
    <row r="105" spans="2:13" x14ac:dyDescent="0.25">
      <c r="E105" s="25"/>
      <c r="F105" s="25"/>
      <c r="J105" s="25"/>
      <c r="K105" s="25"/>
      <c r="L105" s="25"/>
      <c r="M105" s="25"/>
    </row>
    <row r="106" spans="2:13" x14ac:dyDescent="0.25">
      <c r="E106" s="25"/>
      <c r="J106" s="35"/>
      <c r="K106" s="25"/>
      <c r="L106" s="25"/>
      <c r="M106" s="25"/>
    </row>
    <row r="107" spans="2:13" x14ac:dyDescent="0.25">
      <c r="E107" s="25"/>
      <c r="J107" s="25"/>
      <c r="K107" s="25"/>
      <c r="L107" s="25"/>
      <c r="M107" s="25"/>
    </row>
    <row r="108" spans="2:13" x14ac:dyDescent="0.25">
      <c r="E108" s="35"/>
      <c r="F108" s="35"/>
      <c r="J108" s="35"/>
      <c r="K108" s="25"/>
      <c r="L108" s="25"/>
      <c r="M108" s="25"/>
    </row>
    <row r="109" spans="2:13" x14ac:dyDescent="0.25">
      <c r="D109" s="16"/>
      <c r="E109" s="25"/>
      <c r="J109" s="25"/>
      <c r="K109" s="25"/>
      <c r="L109" s="25"/>
      <c r="M109" s="25"/>
    </row>
    <row r="110" spans="2:13" x14ac:dyDescent="0.25">
      <c r="J110" s="25"/>
      <c r="K110" s="25"/>
      <c r="L110" s="25"/>
      <c r="M110" s="25"/>
    </row>
    <row r="111" spans="2:13" x14ac:dyDescent="0.25">
      <c r="J111" s="25"/>
      <c r="K111" s="25"/>
      <c r="L111" s="25"/>
      <c r="M111" s="25"/>
    </row>
    <row r="112" spans="2:13" x14ac:dyDescent="0.25">
      <c r="J112" s="25"/>
      <c r="K112" s="25"/>
      <c r="L112" s="25"/>
      <c r="M112" s="25"/>
    </row>
    <row r="113" spans="5:13" x14ac:dyDescent="0.25">
      <c r="E113" s="25"/>
      <c r="J113" s="25"/>
      <c r="K113" s="25"/>
      <c r="L113" s="25"/>
      <c r="M113" s="25"/>
    </row>
    <row r="114" spans="5:13" x14ac:dyDescent="0.25">
      <c r="E114" s="25"/>
      <c r="J114" s="35"/>
      <c r="K114" s="25"/>
      <c r="L114" s="25"/>
      <c r="M114" s="25"/>
    </row>
    <row r="115" spans="5:13" x14ac:dyDescent="0.25">
      <c r="E115" s="25"/>
      <c r="K115" s="25"/>
      <c r="L115" s="25"/>
      <c r="M115" s="25"/>
    </row>
    <row r="116" spans="5:13" x14ac:dyDescent="0.25">
      <c r="J116" s="35"/>
      <c r="K116" s="25"/>
      <c r="L116" s="25"/>
      <c r="M116" s="25"/>
    </row>
    <row r="117" spans="5:13" x14ac:dyDescent="0.25">
      <c r="J117" s="25"/>
      <c r="K117" s="25"/>
      <c r="L117" s="25"/>
      <c r="M117" s="25"/>
    </row>
    <row r="118" spans="5:13" x14ac:dyDescent="0.25">
      <c r="J118" s="25"/>
      <c r="K118" s="25"/>
      <c r="L118" s="25"/>
      <c r="M118" s="25"/>
    </row>
    <row r="119" spans="5:13" x14ac:dyDescent="0.25">
      <c r="J119" s="35"/>
      <c r="K119" s="25"/>
      <c r="L119" s="25"/>
      <c r="M119" s="25"/>
    </row>
    <row r="120" spans="5:13" x14ac:dyDescent="0.25">
      <c r="J120" s="25"/>
      <c r="K120" s="25"/>
      <c r="L120" s="25"/>
    </row>
    <row r="121" spans="5:13" x14ac:dyDescent="0.25">
      <c r="J121" s="25"/>
      <c r="K121" s="25"/>
      <c r="L121" s="25"/>
    </row>
    <row r="122" spans="5:13" x14ac:dyDescent="0.25">
      <c r="J122" s="35"/>
      <c r="K122" s="25"/>
      <c r="L122" s="25"/>
    </row>
  </sheetData>
  <mergeCells count="5">
    <mergeCell ref="B2:N2"/>
    <mergeCell ref="D39:D40"/>
    <mergeCell ref="E39:E40"/>
    <mergeCell ref="F39:F40"/>
    <mergeCell ref="G39:G40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22"/>
  <sheetViews>
    <sheetView topLeftCell="A30" zoomScale="95" zoomScaleNormal="95" workbookViewId="0">
      <selection activeCell="C44" sqref="C44"/>
    </sheetView>
  </sheetViews>
  <sheetFormatPr baseColWidth="10" defaultColWidth="10.7109375" defaultRowHeight="15" x14ac:dyDescent="0.25"/>
  <cols>
    <col min="1" max="1" width="2.7109375" customWidth="1"/>
    <col min="2" max="2" width="18.7109375" customWidth="1"/>
    <col min="3" max="3" width="16.5703125" customWidth="1"/>
    <col min="4" max="4" width="13.5703125" customWidth="1"/>
    <col min="5" max="5" width="19" customWidth="1"/>
    <col min="6" max="6" width="14.7109375" customWidth="1"/>
    <col min="7" max="7" width="12.7109375" customWidth="1"/>
    <col min="8" max="8" width="12.28515625" customWidth="1"/>
    <col min="9" max="9" width="12.140625" customWidth="1"/>
    <col min="10" max="10" width="15" customWidth="1"/>
    <col min="11" max="11" width="12.140625" customWidth="1"/>
    <col min="12" max="12" width="13.28515625" customWidth="1"/>
    <col min="13" max="13" width="12.140625" customWidth="1"/>
    <col min="14" max="14" width="17.85546875" customWidth="1"/>
    <col min="15" max="15" width="2.7109375" customWidth="1"/>
    <col min="16" max="16" width="17.5703125" customWidth="1"/>
    <col min="17" max="17" width="17.85546875" customWidth="1"/>
    <col min="18" max="18" width="16" customWidth="1"/>
    <col min="19" max="20" width="17.140625" customWidth="1"/>
    <col min="21" max="21" width="15.5703125" customWidth="1"/>
    <col min="23" max="23" width="12.140625" customWidth="1"/>
    <col min="24" max="24" width="18.85546875" customWidth="1"/>
  </cols>
  <sheetData>
    <row r="2" spans="2:15" ht="15.75" x14ac:dyDescent="0.25">
      <c r="B2" s="54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5" x14ac:dyDescent="0.25">
      <c r="B3" s="20" t="s">
        <v>0</v>
      </c>
      <c r="C3" s="20" t="s">
        <v>1</v>
      </c>
      <c r="D3" s="20" t="s">
        <v>2</v>
      </c>
      <c r="E3" s="20" t="s">
        <v>15</v>
      </c>
      <c r="F3" s="20" t="s">
        <v>12</v>
      </c>
      <c r="G3" t="s">
        <v>19</v>
      </c>
      <c r="H3" t="s">
        <v>4</v>
      </c>
      <c r="I3" t="s">
        <v>24</v>
      </c>
      <c r="J3" s="23" t="s">
        <v>25</v>
      </c>
      <c r="K3" s="23" t="s">
        <v>26</v>
      </c>
      <c r="L3" s="23" t="s">
        <v>3</v>
      </c>
      <c r="M3" s="23" t="s">
        <v>27</v>
      </c>
      <c r="N3" s="23" t="s">
        <v>7</v>
      </c>
      <c r="O3" s="1"/>
    </row>
    <row r="4" spans="2:15" x14ac:dyDescent="0.25">
      <c r="B4" s="2" t="s">
        <v>0</v>
      </c>
      <c r="C4" s="2" t="s">
        <v>1</v>
      </c>
      <c r="D4" s="2" t="s">
        <v>2</v>
      </c>
      <c r="E4" s="2" t="s">
        <v>15</v>
      </c>
      <c r="F4" s="2" t="s">
        <v>12</v>
      </c>
      <c r="G4" s="2" t="s">
        <v>19</v>
      </c>
      <c r="H4" s="2" t="s">
        <v>4</v>
      </c>
      <c r="I4" s="3" t="s">
        <v>1</v>
      </c>
      <c r="J4" s="3" t="s">
        <v>2</v>
      </c>
      <c r="K4" s="3" t="s">
        <v>15</v>
      </c>
      <c r="L4" s="3" t="s">
        <v>3</v>
      </c>
      <c r="M4" s="3" t="s">
        <v>19</v>
      </c>
      <c r="N4" s="3" t="s">
        <v>7</v>
      </c>
      <c r="O4" s="1"/>
    </row>
    <row r="5" spans="2:15" x14ac:dyDescent="0.25">
      <c r="B5" s="47">
        <v>1</v>
      </c>
      <c r="C5" s="18">
        <v>15000</v>
      </c>
      <c r="D5" s="18">
        <v>36000</v>
      </c>
      <c r="E5" s="18"/>
      <c r="F5" s="18">
        <v>5000</v>
      </c>
      <c r="G5" s="18"/>
      <c r="H5" s="4">
        <f>SUM(Tabla16381023453[[#This Row],[INTERNET]:[SERVICIOS]])</f>
        <v>56000</v>
      </c>
      <c r="I5" s="6"/>
      <c r="J5" s="6"/>
      <c r="K5" s="6"/>
      <c r="L5" s="6"/>
      <c r="M5" s="6"/>
      <c r="N5" s="6">
        <f>SUM(Tabla16381023453[[#This Row],[INTERNET2]:[SERVICIOS2]])</f>
        <v>0</v>
      </c>
      <c r="O5" s="1"/>
    </row>
    <row r="6" spans="2:15" x14ac:dyDescent="0.25">
      <c r="B6" s="47">
        <v>2</v>
      </c>
      <c r="C6" s="18">
        <v>15000</v>
      </c>
      <c r="D6" s="18">
        <v>37000</v>
      </c>
      <c r="E6" s="18">
        <v>24000</v>
      </c>
      <c r="F6" s="18">
        <v>18000</v>
      </c>
      <c r="G6" s="18"/>
      <c r="H6" s="4">
        <f>SUM(Tabla16381023453[[#This Row],[INTERNET]:[SERVICIOS]])</f>
        <v>94000</v>
      </c>
      <c r="I6" s="6"/>
      <c r="J6" s="6"/>
      <c r="K6" s="6"/>
      <c r="L6" s="6"/>
      <c r="M6" s="6"/>
      <c r="N6" s="6">
        <f>SUM(Tabla16381023453[[#This Row],[INTERNET2]:[SERVICIOS2]])</f>
        <v>0</v>
      </c>
      <c r="O6" s="1"/>
    </row>
    <row r="7" spans="2:15" x14ac:dyDescent="0.25">
      <c r="B7" s="47">
        <v>3</v>
      </c>
      <c r="C7" s="18">
        <v>11000</v>
      </c>
      <c r="D7" s="18">
        <v>16000</v>
      </c>
      <c r="E7" s="18"/>
      <c r="F7" s="18">
        <v>32000</v>
      </c>
      <c r="G7" s="18"/>
      <c r="H7" s="4">
        <f>SUM(Tabla16381023453[[#This Row],[INTERNET]:[SERVICIOS]])</f>
        <v>59000</v>
      </c>
      <c r="I7" s="6"/>
      <c r="J7" s="6"/>
      <c r="K7" s="6"/>
      <c r="L7" s="6"/>
      <c r="M7" s="6"/>
      <c r="N7" s="6">
        <f>SUM(Tabla16381023453[[#This Row],[INTERNET2]:[SERVICIOS2]])</f>
        <v>0</v>
      </c>
      <c r="O7" s="1"/>
    </row>
    <row r="8" spans="2:15" x14ac:dyDescent="0.25">
      <c r="B8" s="47">
        <v>4</v>
      </c>
      <c r="C8" s="18">
        <v>11000</v>
      </c>
      <c r="D8" s="18">
        <v>16000</v>
      </c>
      <c r="E8" s="18"/>
      <c r="F8" s="18">
        <v>8000</v>
      </c>
      <c r="G8" s="18"/>
      <c r="H8" s="4">
        <f>SUM(Tabla16381023453[[#This Row],[INTERNET]:[SERVICIOS]])</f>
        <v>35000</v>
      </c>
      <c r="I8" s="6"/>
      <c r="J8" s="6"/>
      <c r="K8" s="6"/>
      <c r="L8" s="6"/>
      <c r="M8" s="6"/>
      <c r="N8" s="6">
        <f>SUM(Tabla16381023453[[#This Row],[INTERNET2]:[SERVICIOS2]])</f>
        <v>0</v>
      </c>
      <c r="O8" s="1"/>
    </row>
    <row r="9" spans="2:15" x14ac:dyDescent="0.25">
      <c r="B9" s="47">
        <v>5</v>
      </c>
      <c r="C9" s="18">
        <v>8000</v>
      </c>
      <c r="D9" s="18">
        <v>16000</v>
      </c>
      <c r="E9" s="18">
        <v>47000</v>
      </c>
      <c r="F9" s="18">
        <v>41000</v>
      </c>
      <c r="G9" s="18"/>
      <c r="H9" s="4">
        <f>SUM(Tabla16381023453[[#This Row],[INTERNET]:[SERVICIOS]])</f>
        <v>112000</v>
      </c>
      <c r="I9" s="6"/>
      <c r="J9" s="6"/>
      <c r="K9" s="6"/>
      <c r="L9" s="6"/>
      <c r="M9" s="6"/>
      <c r="N9" s="6">
        <f>SUM(Tabla16381023453[[#This Row],[INTERNET2]:[SERVICIOS2]])</f>
        <v>0</v>
      </c>
      <c r="O9" s="1"/>
    </row>
    <row r="10" spans="2:15" x14ac:dyDescent="0.25">
      <c r="B10" s="47">
        <v>6</v>
      </c>
      <c r="C10" s="18">
        <v>7000</v>
      </c>
      <c r="D10" s="18">
        <v>23000</v>
      </c>
      <c r="E10" s="18"/>
      <c r="F10" s="18"/>
      <c r="G10" s="18"/>
      <c r="H10" s="4">
        <f>SUM(Tabla16381023453[[#This Row],[INTERNET]:[SERVICIOS]])</f>
        <v>30000</v>
      </c>
      <c r="I10" s="6"/>
      <c r="J10" s="6"/>
      <c r="K10" s="6"/>
      <c r="L10" s="6"/>
      <c r="M10" s="6"/>
      <c r="N10" s="6">
        <f>SUM(Tabla16381023453[[#This Row],[INTERNET2]:[SERVICIOS2]])</f>
        <v>0</v>
      </c>
      <c r="O10" s="1"/>
    </row>
    <row r="11" spans="2:15" x14ac:dyDescent="0.25">
      <c r="B11" s="47">
        <v>7</v>
      </c>
      <c r="C11" s="18">
        <v>11000</v>
      </c>
      <c r="D11" s="18">
        <v>8000</v>
      </c>
      <c r="E11" s="18"/>
      <c r="F11" s="18"/>
      <c r="G11" s="18"/>
      <c r="H11" s="4">
        <f>SUM(Tabla16381023453[[#This Row],[INTERNET]:[SERVICIOS]])</f>
        <v>19000</v>
      </c>
      <c r="I11" s="6"/>
      <c r="J11" s="6"/>
      <c r="K11" s="6"/>
      <c r="L11" s="6"/>
      <c r="M11" s="6"/>
      <c r="N11" s="6">
        <f>SUM(Tabla16381023453[[#This Row],[INTERNET2]:[SERVICIOS2]])</f>
        <v>0</v>
      </c>
      <c r="O11" s="1"/>
    </row>
    <row r="12" spans="2:15" x14ac:dyDescent="0.25">
      <c r="B12" s="47">
        <v>8</v>
      </c>
      <c r="C12" s="18">
        <v>8000</v>
      </c>
      <c r="D12" s="18">
        <v>38000</v>
      </c>
      <c r="E12" s="18"/>
      <c r="F12" s="18"/>
      <c r="G12" s="18"/>
      <c r="H12" s="4">
        <f>SUM(Tabla16381023453[[#This Row],[INTERNET]:[SERVICIOS]])</f>
        <v>46000</v>
      </c>
      <c r="I12" s="6"/>
      <c r="J12" s="6"/>
      <c r="K12" s="6"/>
      <c r="L12" s="6"/>
      <c r="M12" s="6"/>
      <c r="N12" s="6">
        <f>SUM(Tabla16381023453[[#This Row],[INTERNET2]:[SERVICIOS2]])</f>
        <v>0</v>
      </c>
      <c r="O12" s="1"/>
    </row>
    <row r="13" spans="2:15" x14ac:dyDescent="0.25">
      <c r="B13" s="47">
        <v>9</v>
      </c>
      <c r="C13" s="4">
        <v>4000</v>
      </c>
      <c r="D13" s="4">
        <v>5000</v>
      </c>
      <c r="E13" s="4"/>
      <c r="F13" s="4"/>
      <c r="G13" s="4"/>
      <c r="H13" s="4">
        <f>SUM(Tabla16381023453[[#This Row],[INTERNET]:[SERVICIOS]])</f>
        <v>9000</v>
      </c>
      <c r="I13" s="6"/>
      <c r="J13" s="6"/>
      <c r="K13" s="6"/>
      <c r="L13" s="6"/>
      <c r="M13" s="6"/>
      <c r="N13" s="6">
        <f>SUM(Tabla16381023453[[#This Row],[INTERNET2]:[SERVICIOS2]])</f>
        <v>0</v>
      </c>
      <c r="O13" s="1"/>
    </row>
    <row r="14" spans="2:15" x14ac:dyDescent="0.25">
      <c r="B14" s="47">
        <v>10</v>
      </c>
      <c r="C14" s="4">
        <v>4000</v>
      </c>
      <c r="D14" s="4">
        <v>3000</v>
      </c>
      <c r="E14" s="4"/>
      <c r="F14" s="4"/>
      <c r="G14" s="4"/>
      <c r="H14" s="4">
        <f>SUM(Tabla16381023453[[#This Row],[INTERNET]:[SERVICIOS]])</f>
        <v>7000</v>
      </c>
      <c r="I14" s="6"/>
      <c r="J14" s="6"/>
      <c r="K14" s="6"/>
      <c r="L14" s="6"/>
      <c r="M14" s="6"/>
      <c r="N14" s="6">
        <f>SUM(Tabla16381023453[[#This Row],[INTERNET2]:[SERVICIOS2]])</f>
        <v>0</v>
      </c>
      <c r="O14" s="1"/>
    </row>
    <row r="15" spans="2:15" x14ac:dyDescent="0.25">
      <c r="B15" s="47">
        <v>11</v>
      </c>
      <c r="C15" s="4">
        <v>4000</v>
      </c>
      <c r="D15" s="4">
        <v>10000</v>
      </c>
      <c r="E15" s="4"/>
      <c r="F15" s="4"/>
      <c r="G15" s="4"/>
      <c r="H15" s="4">
        <f>SUM(Tabla16381023453[[#This Row],[INTERNET]:[SERVICIOS]])</f>
        <v>14000</v>
      </c>
      <c r="I15" s="6"/>
      <c r="J15" s="6"/>
      <c r="K15" s="6"/>
      <c r="L15" s="6"/>
      <c r="M15" s="6"/>
      <c r="N15" s="6">
        <f>SUM(Tabla16381023453[[#This Row],[INTERNET2]:[SERVICIOS2]])</f>
        <v>0</v>
      </c>
      <c r="O15" s="1"/>
    </row>
    <row r="16" spans="2:15" x14ac:dyDescent="0.25">
      <c r="B16" s="47">
        <v>12</v>
      </c>
      <c r="C16" s="4">
        <v>3000</v>
      </c>
      <c r="D16" s="4">
        <v>10000</v>
      </c>
      <c r="E16" s="4"/>
      <c r="F16" s="4"/>
      <c r="G16" s="4"/>
      <c r="H16" s="4">
        <f>SUM(Tabla16381023453[[#This Row],[INTERNET]:[SERVICIOS]])</f>
        <v>13000</v>
      </c>
      <c r="I16" s="6"/>
      <c r="J16" s="6"/>
      <c r="K16" s="6"/>
      <c r="L16" s="6"/>
      <c r="M16" s="6"/>
      <c r="N16" s="6">
        <f>SUM(Tabla16381023453[[#This Row],[INTERNET2]:[SERVICIOS2]])</f>
        <v>0</v>
      </c>
      <c r="O16" s="1"/>
    </row>
    <row r="17" spans="2:15" x14ac:dyDescent="0.25">
      <c r="B17" s="47">
        <v>13</v>
      </c>
      <c r="C17" s="4">
        <v>4000</v>
      </c>
      <c r="D17" s="4">
        <v>51000</v>
      </c>
      <c r="E17" s="4"/>
      <c r="F17" s="4"/>
      <c r="G17" s="4"/>
      <c r="H17" s="4">
        <f>SUM(Tabla16381023453[[#This Row],[INTERNET]:[SERVICIOS]])</f>
        <v>55000</v>
      </c>
      <c r="I17" s="6"/>
      <c r="J17" s="6"/>
      <c r="K17" s="6"/>
      <c r="L17" s="6"/>
      <c r="M17" s="6"/>
      <c r="N17" s="6">
        <f>SUM(Tabla16381023453[[#This Row],[INTERNET2]:[SERVICIOS2]])</f>
        <v>0</v>
      </c>
      <c r="O17" s="1"/>
    </row>
    <row r="18" spans="2:15" x14ac:dyDescent="0.25">
      <c r="B18" s="47">
        <v>14</v>
      </c>
      <c r="C18" s="4">
        <v>16000</v>
      </c>
      <c r="D18" s="4">
        <v>19000</v>
      </c>
      <c r="E18" s="4"/>
      <c r="F18" s="4"/>
      <c r="G18" s="4"/>
      <c r="H18" s="4">
        <f>SUM(Tabla16381023453[[#This Row],[INTERNET]:[SERVICIOS]])</f>
        <v>35000</v>
      </c>
      <c r="I18" s="6"/>
      <c r="J18" s="6"/>
      <c r="K18" s="6"/>
      <c r="L18" s="6"/>
      <c r="M18" s="6"/>
      <c r="N18" s="6">
        <f>SUM(Tabla16381023453[[#This Row],[INTERNET2]:[SERVICIOS2]])</f>
        <v>0</v>
      </c>
      <c r="O18" s="1"/>
    </row>
    <row r="19" spans="2:15" x14ac:dyDescent="0.25">
      <c r="B19" s="47">
        <v>15</v>
      </c>
      <c r="C19" s="4">
        <v>18000</v>
      </c>
      <c r="D19" s="4">
        <v>25000</v>
      </c>
      <c r="E19" s="4"/>
      <c r="F19" s="4"/>
      <c r="G19" s="4"/>
      <c r="H19" s="4">
        <f>SUM(Tabla16381023453[[#This Row],[INTERNET]:[SERVICIOS]])</f>
        <v>43000</v>
      </c>
      <c r="I19" s="6"/>
      <c r="J19" s="6"/>
      <c r="K19" s="6"/>
      <c r="L19" s="6"/>
      <c r="M19" s="6"/>
      <c r="N19" s="6">
        <f>SUM(Tabla16381023453[[#This Row],[INTERNET2]:[SERVICIOS2]])</f>
        <v>0</v>
      </c>
      <c r="O19" s="1"/>
    </row>
    <row r="20" spans="2:15" x14ac:dyDescent="0.25">
      <c r="B20" s="47">
        <v>16</v>
      </c>
      <c r="C20" s="18">
        <v>4000</v>
      </c>
      <c r="D20" s="18">
        <v>24000</v>
      </c>
      <c r="E20" s="4"/>
      <c r="F20" s="4"/>
      <c r="G20" s="4"/>
      <c r="H20" s="4">
        <f>SUM(Tabla16381023453[[#This Row],[INTERNET]:[SERVICIOS]])</f>
        <v>28000</v>
      </c>
      <c r="I20" s="6"/>
      <c r="J20" s="6"/>
      <c r="K20" s="6"/>
      <c r="L20" s="6"/>
      <c r="M20" s="6"/>
      <c r="N20" s="6">
        <f>SUM(Tabla16381023453[[#This Row],[INTERNET2]:[SERVICIOS2]])</f>
        <v>0</v>
      </c>
      <c r="O20" s="1"/>
    </row>
    <row r="21" spans="2:15" x14ac:dyDescent="0.25">
      <c r="B21" s="47">
        <v>17</v>
      </c>
      <c r="C21" s="18">
        <v>4000</v>
      </c>
      <c r="D21" s="18">
        <v>22000</v>
      </c>
      <c r="E21" s="4"/>
      <c r="F21" s="4"/>
      <c r="G21" s="4"/>
      <c r="H21" s="4">
        <f>SUM(Tabla16381023453[[#This Row],[INTERNET]:[SERVICIOS]])</f>
        <v>26000</v>
      </c>
      <c r="I21" s="6"/>
      <c r="J21" s="6"/>
      <c r="K21" s="6"/>
      <c r="L21" s="6"/>
      <c r="M21" s="6"/>
      <c r="N21" s="6">
        <f>SUM(Tabla16381023453[[#This Row],[INTERNET2]:[SERVICIOS2]])</f>
        <v>0</v>
      </c>
      <c r="O21" s="1"/>
    </row>
    <row r="22" spans="2:15" x14ac:dyDescent="0.25">
      <c r="B22" s="47">
        <v>18</v>
      </c>
      <c r="C22" s="4">
        <v>10000</v>
      </c>
      <c r="D22" s="4">
        <v>10000</v>
      </c>
      <c r="E22" s="4"/>
      <c r="F22" s="4"/>
      <c r="G22" s="4"/>
      <c r="H22" s="4">
        <f>SUM(Tabla16381023453[[#This Row],[INTERNET]:[SERVICIOS]])</f>
        <v>20000</v>
      </c>
      <c r="I22" s="6"/>
      <c r="J22" s="6"/>
      <c r="K22" s="6"/>
      <c r="L22" s="6"/>
      <c r="M22" s="6"/>
      <c r="N22" s="6">
        <f>SUM(Tabla16381023453[[#This Row],[INTERNET2]:[SERVICIOS2]])</f>
        <v>0</v>
      </c>
      <c r="O22" s="1"/>
    </row>
    <row r="23" spans="2:15" x14ac:dyDescent="0.25">
      <c r="B23" s="47">
        <v>19</v>
      </c>
      <c r="C23" s="4">
        <v>6000</v>
      </c>
      <c r="D23" s="4">
        <v>7000</v>
      </c>
      <c r="E23" s="4"/>
      <c r="F23" s="4"/>
      <c r="G23" s="4"/>
      <c r="H23" s="4">
        <f>SUM(Tabla16381023453[[#This Row],[INTERNET]:[SERVICIOS]])</f>
        <v>13000</v>
      </c>
      <c r="I23" s="6"/>
      <c r="J23" s="6"/>
      <c r="K23" s="6"/>
      <c r="L23" s="6"/>
      <c r="M23" s="6"/>
      <c r="N23" s="6">
        <f>SUM(Tabla16381023453[[#This Row],[INTERNET2]:[SERVICIOS2]])</f>
        <v>0</v>
      </c>
      <c r="O23" s="1"/>
    </row>
    <row r="24" spans="2:15" x14ac:dyDescent="0.25">
      <c r="B24" s="47">
        <v>20</v>
      </c>
      <c r="C24" s="4">
        <v>5000</v>
      </c>
      <c r="D24" s="4">
        <v>7000</v>
      </c>
      <c r="E24" s="4"/>
      <c r="F24" s="4"/>
      <c r="G24" s="4"/>
      <c r="H24" s="4">
        <f>SUM(Tabla16381023453[[#This Row],[INTERNET]:[SERVICIOS]])</f>
        <v>12000</v>
      </c>
      <c r="I24" s="6"/>
      <c r="J24" s="6"/>
      <c r="K24" s="6"/>
      <c r="L24" s="6"/>
      <c r="M24" s="6"/>
      <c r="N24" s="6">
        <f>SUM(Tabla16381023453[[#This Row],[INTERNET2]:[SERVICIOS2]])</f>
        <v>0</v>
      </c>
      <c r="O24" s="1"/>
    </row>
    <row r="25" spans="2:15" x14ac:dyDescent="0.25">
      <c r="B25" s="47">
        <v>21</v>
      </c>
      <c r="C25" s="4">
        <v>13000</v>
      </c>
      <c r="D25" s="4">
        <v>21000</v>
      </c>
      <c r="E25" s="4"/>
      <c r="F25" s="4"/>
      <c r="G25" s="4"/>
      <c r="H25" s="4">
        <f>SUM(Tabla16381023453[[#This Row],[INTERNET]:[SERVICIOS]])</f>
        <v>34000</v>
      </c>
      <c r="I25" s="6"/>
      <c r="J25" s="6"/>
      <c r="K25" s="6"/>
      <c r="L25" s="6"/>
      <c r="M25" s="6"/>
      <c r="N25" s="6">
        <f>SUM(Tabla16381023453[[#This Row],[INTERNET2]:[SERVICIOS2]])</f>
        <v>0</v>
      </c>
      <c r="O25" s="1"/>
    </row>
    <row r="26" spans="2:15" x14ac:dyDescent="0.25">
      <c r="B26" s="47">
        <v>22</v>
      </c>
      <c r="C26" s="4">
        <v>12000</v>
      </c>
      <c r="D26" s="4">
        <v>21000</v>
      </c>
      <c r="E26" s="4"/>
      <c r="F26" s="4"/>
      <c r="G26" s="4"/>
      <c r="H26" s="4">
        <f>SUM(Tabla16381023453[[#This Row],[INTERNET]:[SERVICIOS]])</f>
        <v>33000</v>
      </c>
      <c r="I26" s="6"/>
      <c r="J26" s="6"/>
      <c r="K26" s="6"/>
      <c r="L26" s="6"/>
      <c r="M26" s="6"/>
      <c r="N26" s="6">
        <f>SUM(Tabla16381023453[[#This Row],[INTERNET2]:[SERVICIOS2]])</f>
        <v>0</v>
      </c>
      <c r="O26" s="1"/>
    </row>
    <row r="27" spans="2:15" x14ac:dyDescent="0.25">
      <c r="B27" s="47">
        <v>23</v>
      </c>
      <c r="C27" s="4">
        <v>19000</v>
      </c>
      <c r="D27" s="4">
        <v>18000</v>
      </c>
      <c r="E27" s="4"/>
      <c r="F27" s="4"/>
      <c r="G27" s="4"/>
      <c r="H27" s="4">
        <f>SUM(Tabla16381023453[[#This Row],[INTERNET]:[SERVICIOS]])</f>
        <v>37000</v>
      </c>
      <c r="I27" s="6"/>
      <c r="J27" s="6"/>
      <c r="K27" s="6"/>
      <c r="L27" s="6"/>
      <c r="M27" s="6"/>
      <c r="N27" s="6">
        <f>SUM(Tabla16381023453[[#This Row],[INTERNET2]:[SERVICIOS2]])</f>
        <v>0</v>
      </c>
      <c r="O27" s="1"/>
    </row>
    <row r="28" spans="2:15" x14ac:dyDescent="0.25">
      <c r="B28" s="47">
        <v>24</v>
      </c>
      <c r="C28" s="4">
        <v>19000</v>
      </c>
      <c r="D28" s="4">
        <v>19000</v>
      </c>
      <c r="E28" s="4"/>
      <c r="F28" s="4"/>
      <c r="G28" s="4"/>
      <c r="H28" s="4">
        <f>SUM(Tabla16381023453[[#This Row],[INTERNET]:[SERVICIOS]])</f>
        <v>38000</v>
      </c>
      <c r="I28" s="6"/>
      <c r="J28" s="6"/>
      <c r="K28" s="6"/>
      <c r="L28" s="6"/>
      <c r="M28" s="6"/>
      <c r="N28" s="6">
        <f>SUM(Tabla16381023453[[#This Row],[INTERNET2]:[SERVICIOS2]])</f>
        <v>0</v>
      </c>
      <c r="O28" s="1"/>
    </row>
    <row r="29" spans="2:15" x14ac:dyDescent="0.25">
      <c r="B29" s="47">
        <v>25</v>
      </c>
      <c r="C29" s="4">
        <v>13000</v>
      </c>
      <c r="D29" s="4">
        <v>13000</v>
      </c>
      <c r="E29" s="4"/>
      <c r="F29" s="4"/>
      <c r="G29" s="4"/>
      <c r="H29" s="4">
        <f>SUM(Tabla16381023453[[#This Row],[INTERNET]:[SERVICIOS]])</f>
        <v>26000</v>
      </c>
      <c r="I29" s="6"/>
      <c r="J29" s="6"/>
      <c r="K29" s="6"/>
      <c r="L29" s="6"/>
      <c r="M29" s="6"/>
      <c r="N29" s="6">
        <f>SUM(Tabla16381023453[[#This Row],[INTERNET2]:[SERVICIOS2]])</f>
        <v>0</v>
      </c>
      <c r="O29" s="1"/>
    </row>
    <row r="30" spans="2:15" x14ac:dyDescent="0.25">
      <c r="B30" s="47">
        <v>26</v>
      </c>
      <c r="C30" s="4">
        <v>13000</v>
      </c>
      <c r="D30" s="4">
        <v>6000</v>
      </c>
      <c r="E30" s="4"/>
      <c r="F30" s="4"/>
      <c r="G30" s="4"/>
      <c r="H30" s="4">
        <f>SUM(Tabla16381023453[[#This Row],[INTERNET]:[SERVICIOS]])</f>
        <v>19000</v>
      </c>
      <c r="I30" s="6"/>
      <c r="J30" s="6"/>
      <c r="K30" s="6"/>
      <c r="L30" s="6"/>
      <c r="M30" s="6"/>
      <c r="N30" s="6">
        <f>SUM(Tabla16381023453[[#This Row],[INTERNET2]:[SERVICIOS2]])</f>
        <v>0</v>
      </c>
      <c r="O30" s="1"/>
    </row>
    <row r="31" spans="2:15" x14ac:dyDescent="0.25">
      <c r="B31" s="47">
        <v>27</v>
      </c>
      <c r="C31" s="4">
        <v>6000</v>
      </c>
      <c r="D31" s="4">
        <v>27000</v>
      </c>
      <c r="E31" s="4"/>
      <c r="F31" s="4"/>
      <c r="G31" s="4"/>
      <c r="H31" s="4">
        <f>SUM(Tabla16381023453[[#This Row],[INTERNET]:[SERVICIOS]])</f>
        <v>33000</v>
      </c>
      <c r="I31" s="6"/>
      <c r="J31" s="6"/>
      <c r="K31" s="6"/>
      <c r="L31" s="6"/>
      <c r="M31" s="6"/>
      <c r="N31" s="6">
        <f>SUM(Tabla16381023453[[#This Row],[INTERNET2]:[SERVICIOS2]])</f>
        <v>0</v>
      </c>
      <c r="O31" s="1"/>
    </row>
    <row r="32" spans="2:15" x14ac:dyDescent="0.25">
      <c r="B32" s="47">
        <v>28</v>
      </c>
      <c r="C32" s="4">
        <v>6000</v>
      </c>
      <c r="D32" s="4">
        <v>27000</v>
      </c>
      <c r="E32" s="4"/>
      <c r="F32" s="4"/>
      <c r="G32" s="4"/>
      <c r="H32" s="4">
        <f>SUM(Tabla16381023453[[#This Row],[INTERNET]:[SERVICIOS]])</f>
        <v>33000</v>
      </c>
      <c r="I32" s="6"/>
      <c r="J32" s="6"/>
      <c r="K32" s="6"/>
      <c r="L32" s="6"/>
      <c r="M32" s="6"/>
      <c r="N32" s="6">
        <f>SUM(Tabla16381023453[[#This Row],[INTERNET2]:[SERVICIOS2]])</f>
        <v>0</v>
      </c>
      <c r="O32" s="1"/>
    </row>
    <row r="33" spans="2:17" x14ac:dyDescent="0.25">
      <c r="B33" s="47">
        <v>29</v>
      </c>
      <c r="C33" s="4">
        <v>8000</v>
      </c>
      <c r="D33" s="4">
        <v>14000</v>
      </c>
      <c r="E33" s="4"/>
      <c r="F33" s="4"/>
      <c r="G33" s="4"/>
      <c r="H33" s="4">
        <f>SUM(Tabla16381023453[[#This Row],[INTERNET]:[SERVICIOS]])</f>
        <v>22000</v>
      </c>
      <c r="I33" s="6"/>
      <c r="J33" s="6"/>
      <c r="K33" s="6"/>
      <c r="L33" s="6"/>
      <c r="M33" s="6"/>
      <c r="N33" s="6">
        <f>SUM(Tabla16381023453[[#This Row],[INTERNET2]:[SERVICIOS2]])</f>
        <v>0</v>
      </c>
      <c r="O33" s="1"/>
    </row>
    <row r="34" spans="2:17" x14ac:dyDescent="0.25">
      <c r="B34" s="47">
        <v>30</v>
      </c>
      <c r="C34" s="4">
        <v>10000</v>
      </c>
      <c r="D34" s="4">
        <v>20000</v>
      </c>
      <c r="E34" s="4"/>
      <c r="F34" s="4"/>
      <c r="G34" s="4"/>
      <c r="H34" s="4">
        <f>SUM(Tabla16381023453[[#This Row],[INTERNET]:[SERVICIOS]])</f>
        <v>30000</v>
      </c>
      <c r="I34" s="6"/>
      <c r="J34" s="6"/>
      <c r="K34" s="6"/>
      <c r="L34" s="6"/>
      <c r="M34" s="6"/>
      <c r="N34" s="6">
        <f>SUM(Tabla16381023453[[#This Row],[INTERNET2]:[SERVICIOS2]])</f>
        <v>0</v>
      </c>
      <c r="O34" s="1"/>
    </row>
    <row r="35" spans="2:17" x14ac:dyDescent="0.25">
      <c r="B35" s="47">
        <v>31</v>
      </c>
      <c r="C35" s="4">
        <v>9000</v>
      </c>
      <c r="D35" s="4">
        <v>20000</v>
      </c>
      <c r="E35" s="4"/>
      <c r="F35" s="4"/>
      <c r="G35" s="4"/>
      <c r="H35" s="4">
        <f>SUM(Tabla16381023453[[#This Row],[INTERNET]:[SERVICIOS]])</f>
        <v>29000</v>
      </c>
      <c r="I35" s="6"/>
      <c r="J35" s="6"/>
      <c r="K35" s="6"/>
      <c r="L35" s="6"/>
      <c r="M35" s="6"/>
      <c r="N35" s="6">
        <f>SUM(Tabla16381023453[[#This Row],[INTERNET2]:[SERVICIOS2]])</f>
        <v>0</v>
      </c>
      <c r="O35" s="1"/>
    </row>
    <row r="36" spans="2:17" x14ac:dyDescent="0.25">
      <c r="B36" s="2" t="s">
        <v>5</v>
      </c>
      <c r="C36" s="5">
        <f t="shared" ref="C36:M36" si="0">SUM(C5:C35)</f>
        <v>296000</v>
      </c>
      <c r="D36" s="5">
        <f>SUM(D5:D35)</f>
        <v>589000</v>
      </c>
      <c r="E36" s="5">
        <f t="shared" si="0"/>
        <v>71000</v>
      </c>
      <c r="F36" s="5">
        <f t="shared" si="0"/>
        <v>104000</v>
      </c>
      <c r="G36" s="5">
        <f t="shared" si="0"/>
        <v>0</v>
      </c>
      <c r="H36" s="5">
        <f>SUM(Tabla16381023453[[#This Row],[INTERNET]:[SERVICIOS]])</f>
        <v>1060000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6">
        <f>SUM(Tabla16381023453[[#This Row],[INTERNET2]:[SERVICIOS2]])</f>
        <v>0</v>
      </c>
      <c r="O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7" x14ac:dyDescent="0.25">
      <c r="B38" s="1"/>
      <c r="C38" s="1"/>
      <c r="D38" s="1"/>
      <c r="E38" s="1"/>
      <c r="F38" s="46" t="s">
        <v>32</v>
      </c>
      <c r="G38" s="46" t="s">
        <v>33</v>
      </c>
      <c r="H38" s="1"/>
      <c r="I38" s="1"/>
      <c r="J38" s="1"/>
      <c r="K38" s="1"/>
      <c r="L38" s="1"/>
      <c r="M38" s="1"/>
      <c r="N38" s="1"/>
      <c r="O38" s="1"/>
    </row>
    <row r="39" spans="2:17" x14ac:dyDescent="0.25">
      <c r="B39" s="9" t="s">
        <v>9</v>
      </c>
      <c r="C39" s="10">
        <f>H36</f>
        <v>1060000</v>
      </c>
      <c r="D39" s="55" t="s">
        <v>28</v>
      </c>
      <c r="E39" s="57">
        <f>C39-C40+F39-G39</f>
        <v>1060000</v>
      </c>
      <c r="F39" s="59"/>
      <c r="G39" s="57">
        <f>D49</f>
        <v>0</v>
      </c>
      <c r="O39" s="1"/>
    </row>
    <row r="40" spans="2:17" x14ac:dyDescent="0.25">
      <c r="B40" s="11" t="s">
        <v>8</v>
      </c>
      <c r="C40" s="12">
        <f>N36</f>
        <v>0</v>
      </c>
      <c r="D40" s="56"/>
      <c r="E40" s="58"/>
      <c r="F40" s="60"/>
      <c r="G40" s="58"/>
      <c r="H40" s="48" t="s">
        <v>23</v>
      </c>
      <c r="I40" s="14" t="s">
        <v>11</v>
      </c>
      <c r="J40" s="14" t="s">
        <v>10</v>
      </c>
      <c r="K40" s="14" t="s">
        <v>13</v>
      </c>
      <c r="L40" s="14" t="s">
        <v>14</v>
      </c>
      <c r="M40" s="20"/>
      <c r="O40" s="1"/>
    </row>
    <row r="41" spans="2:17" x14ac:dyDescent="0.25">
      <c r="B41" s="13"/>
      <c r="C41" s="13"/>
      <c r="D41" s="1"/>
      <c r="E41" s="1"/>
      <c r="F41" s="1"/>
      <c r="H41" s="32"/>
      <c r="I41" s="32"/>
      <c r="J41" s="32"/>
      <c r="K41" s="32"/>
      <c r="L41" s="32"/>
      <c r="M41" s="40"/>
      <c r="O41" s="1"/>
    </row>
    <row r="42" spans="2:17" x14ac:dyDescent="0.25">
      <c r="B42" s="30"/>
      <c r="C42" s="30"/>
      <c r="D42" s="29" t="s">
        <v>29</v>
      </c>
      <c r="E42" s="29"/>
      <c r="F42" s="1"/>
      <c r="H42" s="32"/>
      <c r="I42" s="32"/>
      <c r="J42" s="32"/>
      <c r="K42" s="32"/>
      <c r="L42" s="32"/>
      <c r="M42" s="40"/>
      <c r="O42" s="1"/>
    </row>
    <row r="43" spans="2:17" x14ac:dyDescent="0.25">
      <c r="B43" s="14" t="s">
        <v>10</v>
      </c>
      <c r="C43" s="27">
        <f>C36-I36</f>
        <v>296000</v>
      </c>
      <c r="D43" s="36"/>
      <c r="E43" s="37">
        <f t="shared" ref="E43:E48" si="1">C43-D43</f>
        <v>296000</v>
      </c>
      <c r="F43" s="1"/>
      <c r="H43" s="32"/>
      <c r="I43" s="32"/>
      <c r="J43" s="32"/>
      <c r="K43" s="32"/>
      <c r="L43" s="32"/>
      <c r="M43" s="40"/>
      <c r="O43" s="1"/>
    </row>
    <row r="44" spans="2:17" x14ac:dyDescent="0.25">
      <c r="B44" s="14" t="s">
        <v>11</v>
      </c>
      <c r="C44" s="27">
        <f>D36-J36</f>
        <v>589000</v>
      </c>
      <c r="D44" s="36"/>
      <c r="E44" s="37">
        <f t="shared" si="1"/>
        <v>589000</v>
      </c>
      <c r="F44" s="1"/>
      <c r="H44" s="32"/>
      <c r="I44" s="32"/>
      <c r="J44" s="32"/>
      <c r="K44" s="32"/>
      <c r="L44" s="32"/>
      <c r="M44" s="40"/>
      <c r="O44" s="1"/>
      <c r="P44" s="1"/>
      <c r="Q44" s="1"/>
    </row>
    <row r="45" spans="2:17" x14ac:dyDescent="0.25">
      <c r="B45" s="14" t="s">
        <v>12</v>
      </c>
      <c r="C45" s="27">
        <f>F36-L36</f>
        <v>104000</v>
      </c>
      <c r="D45" s="36"/>
      <c r="E45" s="38">
        <f t="shared" si="1"/>
        <v>104000</v>
      </c>
      <c r="F45" s="1"/>
      <c r="H45" s="32"/>
      <c r="I45" s="32"/>
      <c r="J45" s="50"/>
      <c r="K45" s="32"/>
      <c r="L45" s="32"/>
      <c r="M45" s="40"/>
      <c r="O45" s="1"/>
      <c r="P45" s="1"/>
      <c r="Q45" s="1"/>
    </row>
    <row r="46" spans="2:17" x14ac:dyDescent="0.25">
      <c r="B46" s="14" t="s">
        <v>14</v>
      </c>
      <c r="C46" s="27">
        <f>E36-K36</f>
        <v>71000</v>
      </c>
      <c r="D46" s="36"/>
      <c r="E46" s="38">
        <f t="shared" si="1"/>
        <v>71000</v>
      </c>
      <c r="F46" s="1"/>
      <c r="H46" s="32"/>
      <c r="I46" s="32"/>
      <c r="J46" s="50"/>
      <c r="K46" s="32"/>
      <c r="L46" s="32"/>
      <c r="M46" s="40"/>
      <c r="O46" s="1"/>
      <c r="P46" s="1"/>
      <c r="Q46" s="1"/>
    </row>
    <row r="47" spans="2:17" x14ac:dyDescent="0.25">
      <c r="B47" s="14" t="s">
        <v>23</v>
      </c>
      <c r="C47" s="27">
        <f>SUM(G36,-M36)</f>
        <v>0</v>
      </c>
      <c r="D47" s="36"/>
      <c r="E47" s="38">
        <f t="shared" si="1"/>
        <v>0</v>
      </c>
      <c r="F47" s="1" t="s">
        <v>30</v>
      </c>
      <c r="H47" s="32"/>
      <c r="I47" s="32"/>
      <c r="J47" s="32"/>
      <c r="K47" s="32"/>
      <c r="L47" s="32"/>
      <c r="M47" s="40"/>
      <c r="O47" s="1"/>
      <c r="P47" s="1"/>
      <c r="Q47" s="1"/>
    </row>
    <row r="48" spans="2:17" x14ac:dyDescent="0.25">
      <c r="B48" s="14" t="s">
        <v>34</v>
      </c>
      <c r="C48" s="27">
        <f>F39</f>
        <v>0</v>
      </c>
      <c r="D48" s="36"/>
      <c r="E48" s="38">
        <f t="shared" si="1"/>
        <v>0</v>
      </c>
      <c r="F48" s="1"/>
      <c r="H48" s="32"/>
      <c r="I48" s="32"/>
      <c r="J48" s="32"/>
      <c r="K48" s="32"/>
      <c r="L48" s="32"/>
      <c r="M48" s="40"/>
      <c r="O48" s="1"/>
      <c r="P48" s="1"/>
      <c r="Q48" s="1"/>
    </row>
    <row r="49" spans="2:17" x14ac:dyDescent="0.25">
      <c r="B49" s="8" t="s">
        <v>21</v>
      </c>
      <c r="C49" s="28">
        <f>SUM(C43:C48)</f>
        <v>1060000</v>
      </c>
      <c r="D49" s="36">
        <f>SUM(D43:D48)</f>
        <v>0</v>
      </c>
      <c r="E49" s="49">
        <f>SUM(E43:E48)</f>
        <v>1060000</v>
      </c>
      <c r="F49" s="1"/>
      <c r="H49" s="52">
        <f>SUM(H41:H48)</f>
        <v>0</v>
      </c>
      <c r="I49" s="52">
        <f>SUM(I41:I48)</f>
        <v>0</v>
      </c>
      <c r="J49" s="52">
        <f>SUM(J41:J48)</f>
        <v>0</v>
      </c>
      <c r="K49" s="52">
        <f>SUM(K41:K48)</f>
        <v>0</v>
      </c>
      <c r="L49" s="52">
        <f>SUM(L41:L48)</f>
        <v>0</v>
      </c>
      <c r="M49" s="21"/>
      <c r="O49" s="1"/>
      <c r="P49" s="1"/>
      <c r="Q49" s="1"/>
    </row>
    <row r="50" spans="2:17" x14ac:dyDescent="0.25">
      <c r="B50" s="16"/>
      <c r="C50" s="17"/>
      <c r="D50" s="24"/>
      <c r="E50" s="1"/>
      <c r="L50" s="25"/>
      <c r="O50" s="1"/>
      <c r="P50" s="1"/>
      <c r="Q50" s="1"/>
    </row>
    <row r="51" spans="2:17" x14ac:dyDescent="0.25">
      <c r="B51" s="26"/>
      <c r="C51" s="26"/>
      <c r="D51" s="29" t="s">
        <v>31</v>
      </c>
      <c r="E51" s="1"/>
      <c r="O51" s="1"/>
      <c r="P51" s="1"/>
      <c r="Q51" s="1"/>
    </row>
    <row r="52" spans="2:17" x14ac:dyDescent="0.25">
      <c r="B52" s="15" t="s">
        <v>17</v>
      </c>
      <c r="C52" s="27">
        <f>E39*25/100-D52</f>
        <v>265000</v>
      </c>
      <c r="D52" s="36"/>
      <c r="E52" s="1"/>
      <c r="O52" s="1"/>
      <c r="P52" s="1"/>
      <c r="Q52" s="1"/>
    </row>
    <row r="53" spans="2:17" x14ac:dyDescent="0.25">
      <c r="B53" s="11" t="s">
        <v>16</v>
      </c>
      <c r="C53" s="33"/>
      <c r="D53" s="36"/>
      <c r="E53" s="1"/>
      <c r="O53" s="1"/>
      <c r="P53" s="1"/>
      <c r="Q53" s="1"/>
    </row>
    <row r="54" spans="2:17" x14ac:dyDescent="0.25">
      <c r="B54" s="15" t="s">
        <v>18</v>
      </c>
      <c r="C54" s="27">
        <f>E39*30/100-D54</f>
        <v>318000</v>
      </c>
      <c r="D54" s="36"/>
      <c r="E54" s="1"/>
      <c r="L54" s="24"/>
      <c r="O54" s="1"/>
      <c r="P54" s="1"/>
      <c r="Q54" s="1"/>
    </row>
    <row r="55" spans="2:17" x14ac:dyDescent="0.25">
      <c r="B55" s="15" t="s">
        <v>20</v>
      </c>
      <c r="C55" s="27">
        <f>E39*45/100-C56-D55</f>
        <v>347000</v>
      </c>
      <c r="D55" s="36"/>
      <c r="E55" s="1"/>
      <c r="L55" s="24"/>
      <c r="O55" s="1"/>
      <c r="P55" s="1"/>
      <c r="Q55" s="1"/>
    </row>
    <row r="56" spans="2:17" x14ac:dyDescent="0.25">
      <c r="B56" s="15" t="s">
        <v>22</v>
      </c>
      <c r="C56" s="33">
        <v>130000</v>
      </c>
      <c r="D56" s="36"/>
      <c r="E56" s="1"/>
      <c r="L56" s="24"/>
      <c r="O56" s="1"/>
      <c r="P56" s="1"/>
      <c r="Q56" s="1"/>
    </row>
    <row r="57" spans="2:17" x14ac:dyDescent="0.25">
      <c r="B57" s="8" t="s">
        <v>21</v>
      </c>
      <c r="C57" s="28">
        <f>SUM(C52:C56)</f>
        <v>1060000</v>
      </c>
      <c r="D57" s="34"/>
      <c r="E57" s="1"/>
      <c r="L57" s="24"/>
      <c r="O57" s="1"/>
      <c r="P57" s="1"/>
      <c r="Q57" s="1"/>
    </row>
    <row r="58" spans="2:17" x14ac:dyDescent="0.25">
      <c r="D58" s="1"/>
      <c r="E58" s="1"/>
      <c r="L58" s="24"/>
      <c r="O58" s="1"/>
      <c r="P58" s="1"/>
      <c r="Q58" s="1"/>
    </row>
    <row r="59" spans="2:17" x14ac:dyDescent="0.25">
      <c r="D59" s="1"/>
      <c r="E59" s="1"/>
      <c r="L59" s="25"/>
      <c r="O59" s="1"/>
      <c r="P59" s="1"/>
      <c r="Q59" s="1"/>
    </row>
    <row r="60" spans="2:17" ht="15.75" x14ac:dyDescent="0.25">
      <c r="B60" s="15" t="s">
        <v>35</v>
      </c>
      <c r="C60" s="51">
        <f>SUM(C54,C55)</f>
        <v>665000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2:17" x14ac:dyDescent="0.25">
      <c r="B61" s="19"/>
      <c r="C61" s="19"/>
      <c r="D61" s="19"/>
      <c r="E61" s="19"/>
      <c r="F61" s="19"/>
      <c r="G61" s="19"/>
      <c r="H61" s="19"/>
      <c r="I61" s="19"/>
    </row>
    <row r="62" spans="2:17" x14ac:dyDescent="0.25">
      <c r="B62" s="39"/>
      <c r="C62" s="40"/>
      <c r="D62" s="40"/>
      <c r="E62" s="40"/>
      <c r="F62" s="40"/>
      <c r="G62" s="41"/>
      <c r="H62" s="41"/>
      <c r="I62" s="41"/>
      <c r="J62" s="41"/>
    </row>
    <row r="63" spans="2:17" x14ac:dyDescent="0.25">
      <c r="B63" s="39"/>
      <c r="C63" s="40"/>
      <c r="D63" s="40"/>
      <c r="E63" s="40"/>
      <c r="F63" s="40"/>
      <c r="G63" s="41"/>
      <c r="H63" s="41"/>
      <c r="I63" s="41"/>
      <c r="J63" s="41"/>
    </row>
    <row r="64" spans="2:17" x14ac:dyDescent="0.25">
      <c r="B64" s="39"/>
      <c r="C64" s="40"/>
      <c r="D64" s="40"/>
      <c r="E64" s="40"/>
      <c r="F64" s="40"/>
      <c r="G64" s="41"/>
      <c r="H64" s="41"/>
      <c r="I64" s="41"/>
      <c r="J64" s="41"/>
    </row>
    <row r="65" spans="2:10" x14ac:dyDescent="0.25">
      <c r="B65" s="39"/>
      <c r="C65" s="40"/>
      <c r="D65" s="40"/>
      <c r="E65" s="40"/>
      <c r="F65" s="40"/>
      <c r="G65" s="41"/>
      <c r="H65" s="41"/>
      <c r="I65" s="41"/>
      <c r="J65" s="41"/>
    </row>
    <row r="66" spans="2:10" x14ac:dyDescent="0.25">
      <c r="B66" s="39"/>
      <c r="C66" s="40"/>
      <c r="D66" s="40"/>
      <c r="E66" s="40"/>
      <c r="F66" s="40"/>
      <c r="G66" s="41"/>
      <c r="H66" s="41"/>
      <c r="I66" s="41"/>
      <c r="J66" s="41"/>
    </row>
    <row r="67" spans="2:10" x14ac:dyDescent="0.25">
      <c r="B67" s="39"/>
      <c r="C67" s="40"/>
      <c r="D67" s="40"/>
      <c r="E67" s="40"/>
      <c r="F67" s="40"/>
      <c r="G67" s="41"/>
      <c r="H67" s="41"/>
      <c r="I67" s="41"/>
      <c r="J67" s="41"/>
    </row>
    <row r="68" spans="2:10" x14ac:dyDescent="0.25">
      <c r="B68" s="39"/>
      <c r="C68" s="40"/>
      <c r="D68" s="40"/>
      <c r="E68" s="40"/>
      <c r="F68" s="40"/>
      <c r="G68" s="41"/>
      <c r="H68" s="41"/>
      <c r="I68" s="41"/>
      <c r="J68" s="41"/>
    </row>
    <row r="69" spans="2:10" x14ac:dyDescent="0.25">
      <c r="B69" s="39"/>
      <c r="C69" s="40"/>
      <c r="D69" s="40"/>
      <c r="E69" s="40"/>
      <c r="F69" s="40"/>
      <c r="G69" s="41"/>
      <c r="H69" s="41"/>
      <c r="I69" s="41"/>
      <c r="J69" s="41"/>
    </row>
    <row r="70" spans="2:10" x14ac:dyDescent="0.25">
      <c r="B70" s="39"/>
      <c r="C70" s="40"/>
      <c r="D70" s="40"/>
      <c r="E70" s="40"/>
      <c r="F70" s="40"/>
      <c r="G70" s="41"/>
      <c r="H70" s="41"/>
      <c r="I70" s="41"/>
      <c r="J70" s="41"/>
    </row>
    <row r="71" spans="2:10" x14ac:dyDescent="0.25">
      <c r="B71" s="39"/>
      <c r="C71" s="40"/>
      <c r="D71" s="40"/>
      <c r="E71" s="40"/>
      <c r="F71" s="40"/>
      <c r="G71" s="41"/>
      <c r="H71" s="41"/>
      <c r="I71" s="41"/>
      <c r="J71" s="41"/>
    </row>
    <row r="72" spans="2:10" x14ac:dyDescent="0.25">
      <c r="B72" s="39"/>
      <c r="C72" s="40"/>
      <c r="D72" s="40"/>
      <c r="E72" s="40"/>
      <c r="F72" s="40"/>
      <c r="G72" s="41"/>
      <c r="H72" s="41"/>
      <c r="I72" s="41"/>
      <c r="J72" s="41"/>
    </row>
    <row r="73" spans="2:10" x14ac:dyDescent="0.25">
      <c r="B73" s="39"/>
      <c r="C73" s="40"/>
      <c r="D73" s="40"/>
      <c r="E73" s="40"/>
      <c r="F73" s="40"/>
      <c r="G73" s="41"/>
      <c r="H73" s="41"/>
      <c r="I73" s="41"/>
      <c r="J73" s="41"/>
    </row>
    <row r="74" spans="2:10" x14ac:dyDescent="0.25">
      <c r="B74" s="39"/>
      <c r="C74" s="40"/>
      <c r="D74" s="40"/>
      <c r="E74" s="40"/>
      <c r="F74" s="40"/>
      <c r="G74" s="41"/>
      <c r="H74" s="41"/>
      <c r="I74" s="41"/>
      <c r="J74" s="41"/>
    </row>
    <row r="75" spans="2:10" x14ac:dyDescent="0.25">
      <c r="B75" s="39"/>
      <c r="C75" s="40"/>
      <c r="D75" s="40"/>
      <c r="E75" s="40"/>
      <c r="F75" s="40"/>
      <c r="G75" s="41"/>
      <c r="H75" s="41"/>
      <c r="I75" s="41"/>
      <c r="J75" s="41"/>
    </row>
    <row r="76" spans="2:10" x14ac:dyDescent="0.25">
      <c r="B76" s="39"/>
      <c r="C76" s="40"/>
      <c r="D76" s="40"/>
      <c r="E76" s="40"/>
      <c r="F76" s="40"/>
      <c r="G76" s="41"/>
      <c r="H76" s="41"/>
      <c r="I76" s="41"/>
      <c r="J76" s="41"/>
    </row>
    <row r="77" spans="2:10" x14ac:dyDescent="0.25">
      <c r="B77" s="39"/>
      <c r="C77" s="40"/>
      <c r="D77" s="40"/>
      <c r="E77" s="40"/>
      <c r="F77" s="40"/>
      <c r="G77" s="41"/>
      <c r="H77" s="41"/>
      <c r="I77" s="41"/>
      <c r="J77" s="41"/>
    </row>
    <row r="78" spans="2:10" x14ac:dyDescent="0.25">
      <c r="B78" s="39"/>
      <c r="C78" s="40"/>
      <c r="D78" s="40"/>
      <c r="E78" s="40"/>
      <c r="F78" s="40"/>
      <c r="G78" s="41"/>
      <c r="H78" s="41"/>
      <c r="I78" s="41"/>
      <c r="J78" s="41"/>
    </row>
    <row r="79" spans="2:10" x14ac:dyDescent="0.25">
      <c r="B79" s="39"/>
      <c r="C79" s="40"/>
      <c r="D79" s="40"/>
      <c r="E79" s="40"/>
      <c r="F79" s="40"/>
      <c r="G79" s="41"/>
      <c r="H79" s="41"/>
      <c r="I79" s="41"/>
      <c r="J79" s="41"/>
    </row>
    <row r="80" spans="2:10" x14ac:dyDescent="0.25">
      <c r="B80" s="39"/>
      <c r="C80" s="40"/>
      <c r="D80" s="40"/>
      <c r="E80" s="40"/>
      <c r="F80" s="40"/>
      <c r="G80" s="41"/>
      <c r="H80" s="41"/>
      <c r="I80" s="41"/>
      <c r="J80" s="41"/>
    </row>
    <row r="81" spans="2:10" x14ac:dyDescent="0.25">
      <c r="B81" s="39"/>
      <c r="C81" s="40"/>
      <c r="D81" s="40"/>
      <c r="E81" s="40"/>
      <c r="F81" s="40"/>
      <c r="G81" s="41"/>
      <c r="H81" s="41"/>
      <c r="I81" s="41"/>
      <c r="J81" s="41"/>
    </row>
    <row r="82" spans="2:10" x14ac:dyDescent="0.25">
      <c r="B82" s="39"/>
      <c r="C82" s="40"/>
      <c r="D82" s="40"/>
      <c r="E82" s="40"/>
      <c r="F82" s="40"/>
      <c r="G82" s="41"/>
      <c r="H82" s="41"/>
      <c r="I82" s="41"/>
      <c r="J82" s="41"/>
    </row>
    <row r="83" spans="2:10" x14ac:dyDescent="0.25">
      <c r="B83" s="39"/>
      <c r="C83" s="40"/>
      <c r="D83" s="40"/>
      <c r="E83" s="40"/>
      <c r="F83" s="40"/>
      <c r="G83" s="41"/>
      <c r="H83" s="41"/>
      <c r="I83" s="41"/>
      <c r="J83" s="41"/>
    </row>
    <row r="84" spans="2:10" x14ac:dyDescent="0.25">
      <c r="B84" s="39"/>
      <c r="C84" s="40"/>
      <c r="D84" s="40"/>
      <c r="E84" s="40"/>
      <c r="F84" s="40"/>
      <c r="G84" s="41"/>
      <c r="H84" s="41"/>
      <c r="I84" s="41"/>
      <c r="J84" s="41"/>
    </row>
    <row r="85" spans="2:10" x14ac:dyDescent="0.25">
      <c r="B85" s="39"/>
      <c r="C85" s="40"/>
      <c r="D85" s="40"/>
      <c r="E85" s="40"/>
      <c r="F85" s="40"/>
      <c r="G85" s="41"/>
      <c r="H85" s="41"/>
      <c r="I85" s="41"/>
      <c r="J85" s="41"/>
    </row>
    <row r="86" spans="2:10" x14ac:dyDescent="0.25">
      <c r="B86" s="39"/>
      <c r="C86" s="40"/>
      <c r="D86" s="40"/>
      <c r="E86" s="40"/>
      <c r="F86" s="40"/>
      <c r="G86" s="41"/>
      <c r="H86" s="41"/>
      <c r="I86" s="41"/>
      <c r="J86" s="41"/>
    </row>
    <row r="87" spans="2:10" x14ac:dyDescent="0.25">
      <c r="B87" s="39"/>
      <c r="C87" s="40"/>
      <c r="D87" s="40"/>
      <c r="E87" s="40"/>
      <c r="F87" s="40"/>
      <c r="G87" s="41"/>
      <c r="H87" s="41"/>
      <c r="I87" s="41"/>
      <c r="J87" s="41"/>
    </row>
    <row r="88" spans="2:10" x14ac:dyDescent="0.25">
      <c r="B88" s="39"/>
      <c r="C88" s="40"/>
      <c r="D88" s="40"/>
      <c r="E88" s="40"/>
      <c r="F88" s="40"/>
      <c r="G88" s="41"/>
      <c r="H88" s="41"/>
      <c r="I88" s="41"/>
      <c r="J88" s="41"/>
    </row>
    <row r="89" spans="2:10" x14ac:dyDescent="0.25">
      <c r="B89" s="39"/>
      <c r="C89" s="40"/>
      <c r="D89" s="40"/>
      <c r="E89" s="40"/>
      <c r="F89" s="40"/>
      <c r="G89" s="41"/>
      <c r="H89" s="41"/>
      <c r="I89" s="41"/>
      <c r="J89" s="41"/>
    </row>
    <row r="90" spans="2:10" x14ac:dyDescent="0.25">
      <c r="B90" s="39"/>
      <c r="C90" s="40"/>
      <c r="D90" s="40"/>
      <c r="E90" s="40"/>
      <c r="F90" s="40"/>
      <c r="G90" s="41"/>
      <c r="H90" s="41"/>
      <c r="I90" s="41"/>
      <c r="J90" s="41"/>
    </row>
    <row r="91" spans="2:10" x14ac:dyDescent="0.25">
      <c r="B91" s="39"/>
      <c r="C91" s="40"/>
      <c r="D91" s="40"/>
      <c r="E91" s="40"/>
      <c r="F91" s="40"/>
      <c r="G91" s="41"/>
      <c r="H91" s="41"/>
      <c r="I91" s="41"/>
      <c r="J91" s="41"/>
    </row>
    <row r="92" spans="2:10" x14ac:dyDescent="0.25">
      <c r="B92" s="2"/>
      <c r="C92" s="21"/>
      <c r="D92" s="21"/>
      <c r="E92" s="21"/>
      <c r="F92" s="21"/>
      <c r="G92" s="42"/>
      <c r="H92" s="42"/>
      <c r="I92" s="42"/>
      <c r="J92" s="42"/>
    </row>
    <row r="93" spans="2:10" x14ac:dyDescent="0.25">
      <c r="B93" s="1"/>
      <c r="C93" s="1"/>
    </row>
    <row r="94" spans="2:10" x14ac:dyDescent="0.25">
      <c r="B94" s="1"/>
      <c r="C94" s="1"/>
    </row>
    <row r="95" spans="2:10" x14ac:dyDescent="0.25">
      <c r="B95" s="16"/>
      <c r="C95" s="17"/>
      <c r="D95" s="16"/>
    </row>
    <row r="96" spans="2:10" x14ac:dyDescent="0.25">
      <c r="B96" s="43"/>
      <c r="C96" s="44"/>
      <c r="D96" s="45"/>
    </row>
    <row r="97" spans="2:13" x14ac:dyDescent="0.25">
      <c r="B97" s="43"/>
      <c r="C97" s="44"/>
      <c r="D97" s="45"/>
      <c r="E97" s="20"/>
    </row>
    <row r="98" spans="2:13" x14ac:dyDescent="0.25">
      <c r="B98" s="43"/>
      <c r="C98" s="44"/>
      <c r="D98" s="45"/>
    </row>
    <row r="99" spans="2:13" x14ac:dyDescent="0.25">
      <c r="B99" s="16"/>
      <c r="C99" s="17"/>
      <c r="D99" s="45"/>
    </row>
    <row r="102" spans="2:13" x14ac:dyDescent="0.25">
      <c r="J102" s="25"/>
      <c r="K102" s="25"/>
      <c r="L102" s="25"/>
      <c r="M102" s="25"/>
    </row>
    <row r="103" spans="2:13" x14ac:dyDescent="0.25">
      <c r="J103" s="25"/>
      <c r="K103" s="25"/>
      <c r="L103" s="25"/>
      <c r="M103" s="25"/>
    </row>
    <row r="104" spans="2:13" x14ac:dyDescent="0.25">
      <c r="E104" s="25"/>
      <c r="F104" s="25"/>
      <c r="J104" s="25"/>
      <c r="K104" s="25"/>
      <c r="L104" s="25"/>
      <c r="M104" s="25"/>
    </row>
    <row r="105" spans="2:13" x14ac:dyDescent="0.25">
      <c r="E105" s="25"/>
      <c r="F105" s="25"/>
      <c r="J105" s="25"/>
      <c r="K105" s="25"/>
      <c r="L105" s="25"/>
      <c r="M105" s="25"/>
    </row>
    <row r="106" spans="2:13" x14ac:dyDescent="0.25">
      <c r="E106" s="25"/>
      <c r="J106" s="35"/>
      <c r="K106" s="25"/>
      <c r="L106" s="25"/>
      <c r="M106" s="25"/>
    </row>
    <row r="107" spans="2:13" x14ac:dyDescent="0.25">
      <c r="E107" s="25"/>
      <c r="J107" s="25"/>
      <c r="K107" s="25"/>
      <c r="L107" s="25"/>
      <c r="M107" s="25"/>
    </row>
    <row r="108" spans="2:13" x14ac:dyDescent="0.25">
      <c r="E108" s="35"/>
      <c r="F108" s="35"/>
      <c r="J108" s="35"/>
      <c r="K108" s="25"/>
      <c r="L108" s="25"/>
      <c r="M108" s="25"/>
    </row>
    <row r="109" spans="2:13" x14ac:dyDescent="0.25">
      <c r="D109" s="16"/>
      <c r="E109" s="25"/>
      <c r="J109" s="25"/>
      <c r="K109" s="25"/>
      <c r="L109" s="25"/>
      <c r="M109" s="25"/>
    </row>
    <row r="110" spans="2:13" x14ac:dyDescent="0.25">
      <c r="J110" s="25"/>
      <c r="K110" s="25"/>
      <c r="L110" s="25"/>
      <c r="M110" s="25"/>
    </row>
    <row r="111" spans="2:13" x14ac:dyDescent="0.25">
      <c r="J111" s="25"/>
      <c r="K111" s="25"/>
      <c r="L111" s="25"/>
      <c r="M111" s="25"/>
    </row>
    <row r="112" spans="2:13" x14ac:dyDescent="0.25">
      <c r="J112" s="25"/>
      <c r="K112" s="25"/>
      <c r="L112" s="25"/>
      <c r="M112" s="25"/>
    </row>
    <row r="113" spans="5:13" x14ac:dyDescent="0.25">
      <c r="E113" s="25"/>
      <c r="J113" s="25"/>
      <c r="K113" s="25"/>
      <c r="L113" s="25"/>
      <c r="M113" s="25"/>
    </row>
    <row r="114" spans="5:13" x14ac:dyDescent="0.25">
      <c r="E114" s="25"/>
      <c r="J114" s="35"/>
      <c r="K114" s="25"/>
      <c r="L114" s="25"/>
      <c r="M114" s="25"/>
    </row>
    <row r="115" spans="5:13" x14ac:dyDescent="0.25">
      <c r="E115" s="25"/>
      <c r="K115" s="25"/>
      <c r="L115" s="25"/>
      <c r="M115" s="25"/>
    </row>
    <row r="116" spans="5:13" x14ac:dyDescent="0.25">
      <c r="J116" s="35"/>
      <c r="K116" s="25"/>
      <c r="L116" s="25"/>
      <c r="M116" s="25"/>
    </row>
    <row r="117" spans="5:13" x14ac:dyDescent="0.25">
      <c r="J117" s="25"/>
      <c r="K117" s="25"/>
      <c r="L117" s="25"/>
      <c r="M117" s="25"/>
    </row>
    <row r="118" spans="5:13" x14ac:dyDescent="0.25">
      <c r="J118" s="25"/>
      <c r="K118" s="25"/>
      <c r="L118" s="25"/>
      <c r="M118" s="25"/>
    </row>
    <row r="119" spans="5:13" x14ac:dyDescent="0.25">
      <c r="J119" s="35"/>
      <c r="K119" s="25"/>
      <c r="L119" s="25"/>
      <c r="M119" s="25"/>
    </row>
    <row r="120" spans="5:13" x14ac:dyDescent="0.25">
      <c r="J120" s="25"/>
      <c r="K120" s="25"/>
      <c r="L120" s="25"/>
    </row>
    <row r="121" spans="5:13" x14ac:dyDescent="0.25">
      <c r="J121" s="25"/>
      <c r="K121" s="25"/>
      <c r="L121" s="25"/>
    </row>
    <row r="122" spans="5:13" x14ac:dyDescent="0.25">
      <c r="J122" s="35"/>
      <c r="K122" s="25"/>
      <c r="L122" s="25"/>
    </row>
  </sheetData>
  <mergeCells count="5">
    <mergeCell ref="B2:N2"/>
    <mergeCell ref="D39:D40"/>
    <mergeCell ref="E39:E40"/>
    <mergeCell ref="F39:F40"/>
    <mergeCell ref="G39:G40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122"/>
  <sheetViews>
    <sheetView topLeftCell="A36" zoomScale="95" zoomScaleNormal="95" workbookViewId="0">
      <selection activeCell="C52" sqref="C52"/>
    </sheetView>
  </sheetViews>
  <sheetFormatPr baseColWidth="10" defaultColWidth="10.7109375" defaultRowHeight="15" x14ac:dyDescent="0.25"/>
  <cols>
    <col min="1" max="1" width="2.7109375" customWidth="1"/>
    <col min="2" max="2" width="18.7109375" customWidth="1"/>
    <col min="3" max="3" width="16.5703125" customWidth="1"/>
    <col min="4" max="4" width="13.5703125" customWidth="1"/>
    <col min="5" max="5" width="19" customWidth="1"/>
    <col min="6" max="6" width="14.7109375" customWidth="1"/>
    <col min="7" max="7" width="12.7109375" customWidth="1"/>
    <col min="8" max="8" width="12.28515625" customWidth="1"/>
    <col min="9" max="9" width="12.140625" customWidth="1"/>
    <col min="10" max="10" width="15" customWidth="1"/>
    <col min="11" max="11" width="12.140625" customWidth="1"/>
    <col min="12" max="12" width="13.28515625" customWidth="1"/>
    <col min="13" max="13" width="12.140625" customWidth="1"/>
    <col min="14" max="14" width="17.85546875" customWidth="1"/>
    <col min="15" max="15" width="2.7109375" customWidth="1"/>
    <col min="16" max="16" width="17.5703125" customWidth="1"/>
    <col min="17" max="17" width="17.85546875" customWidth="1"/>
    <col min="18" max="18" width="16" customWidth="1"/>
    <col min="19" max="20" width="17.140625" customWidth="1"/>
    <col min="21" max="21" width="15.5703125" customWidth="1"/>
    <col min="23" max="23" width="12.140625" customWidth="1"/>
    <col min="24" max="24" width="18.85546875" customWidth="1"/>
  </cols>
  <sheetData>
    <row r="2" spans="2:15" ht="15.75" x14ac:dyDescent="0.25">
      <c r="B2" s="54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5" x14ac:dyDescent="0.25">
      <c r="B3" s="20" t="s">
        <v>0</v>
      </c>
      <c r="C3" s="20" t="s">
        <v>1</v>
      </c>
      <c r="D3" s="20" t="s">
        <v>2</v>
      </c>
      <c r="E3" s="20" t="s">
        <v>15</v>
      </c>
      <c r="F3" s="20" t="s">
        <v>12</v>
      </c>
      <c r="G3" t="s">
        <v>19</v>
      </c>
      <c r="H3" t="s">
        <v>4</v>
      </c>
      <c r="I3" t="s">
        <v>24</v>
      </c>
      <c r="J3" s="23" t="s">
        <v>25</v>
      </c>
      <c r="K3" s="23" t="s">
        <v>26</v>
      </c>
      <c r="L3" s="23" t="s">
        <v>3</v>
      </c>
      <c r="M3" s="23" t="s">
        <v>27</v>
      </c>
      <c r="N3" s="23" t="s">
        <v>7</v>
      </c>
      <c r="O3" s="1"/>
    </row>
    <row r="4" spans="2:15" x14ac:dyDescent="0.25">
      <c r="B4" s="2" t="s">
        <v>0</v>
      </c>
      <c r="C4" s="2" t="s">
        <v>1</v>
      </c>
      <c r="D4" s="2" t="s">
        <v>2</v>
      </c>
      <c r="E4" s="2" t="s">
        <v>15</v>
      </c>
      <c r="F4" s="2" t="s">
        <v>12</v>
      </c>
      <c r="G4" s="2" t="s">
        <v>19</v>
      </c>
      <c r="H4" s="2" t="s">
        <v>4</v>
      </c>
      <c r="I4" s="3" t="s">
        <v>1</v>
      </c>
      <c r="J4" s="3" t="s">
        <v>2</v>
      </c>
      <c r="K4" s="3" t="s">
        <v>15</v>
      </c>
      <c r="L4" s="3" t="s">
        <v>3</v>
      </c>
      <c r="M4" s="3" t="s">
        <v>19</v>
      </c>
      <c r="N4" s="3" t="s">
        <v>7</v>
      </c>
      <c r="O4" s="1"/>
    </row>
    <row r="5" spans="2:15" x14ac:dyDescent="0.25">
      <c r="B5" s="47">
        <v>1</v>
      </c>
      <c r="C5" s="18">
        <v>3000</v>
      </c>
      <c r="D5" s="18">
        <v>3000</v>
      </c>
      <c r="E5" s="18"/>
      <c r="F5" s="18">
        <v>42000</v>
      </c>
      <c r="G5" s="18"/>
      <c r="H5" s="4">
        <f>SUM(Tabla163810234534[[#This Row],[INTERNET]:[SERVICIOS]])</f>
        <v>48000</v>
      </c>
      <c r="I5" s="6"/>
      <c r="J5" s="6"/>
      <c r="K5" s="6"/>
      <c r="L5" s="6"/>
      <c r="M5" s="6"/>
      <c r="N5" s="6">
        <f>SUM(Tabla163810234534[[#This Row],[INTERNET2]:[SERVICIOS2]])</f>
        <v>0</v>
      </c>
      <c r="O5" s="1"/>
    </row>
    <row r="6" spans="2:15" x14ac:dyDescent="0.25">
      <c r="B6" s="47">
        <v>2</v>
      </c>
      <c r="C6" s="18">
        <v>6000</v>
      </c>
      <c r="D6" s="18">
        <v>5000</v>
      </c>
      <c r="E6" s="18"/>
      <c r="F6" s="18">
        <v>10000</v>
      </c>
      <c r="G6" s="18"/>
      <c r="H6" s="4">
        <f>SUM(Tabla163810234534[[#This Row],[INTERNET]:[SERVICIOS]])</f>
        <v>21000</v>
      </c>
      <c r="I6" s="6"/>
      <c r="J6" s="6"/>
      <c r="K6" s="6"/>
      <c r="L6" s="6"/>
      <c r="M6" s="6"/>
      <c r="N6" s="6">
        <f>SUM(Tabla163810234534[[#This Row],[INTERNET2]:[SERVICIOS2]])</f>
        <v>0</v>
      </c>
      <c r="O6" s="1"/>
    </row>
    <row r="7" spans="2:15" x14ac:dyDescent="0.25">
      <c r="B7" s="47">
        <v>3</v>
      </c>
      <c r="C7" s="18">
        <v>6000</v>
      </c>
      <c r="D7" s="18">
        <v>5000</v>
      </c>
      <c r="E7" s="18"/>
      <c r="F7" s="18">
        <v>17000</v>
      </c>
      <c r="G7" s="18"/>
      <c r="H7" s="4">
        <f>SUM(Tabla163810234534[[#This Row],[INTERNET]:[SERVICIOS]])</f>
        <v>28000</v>
      </c>
      <c r="I7" s="6"/>
      <c r="J7" s="6"/>
      <c r="K7" s="6"/>
      <c r="L7" s="6"/>
      <c r="M7" s="6"/>
      <c r="N7" s="6">
        <f>SUM(Tabla163810234534[[#This Row],[INTERNET2]:[SERVICIOS2]])</f>
        <v>0</v>
      </c>
      <c r="O7" s="1"/>
    </row>
    <row r="8" spans="2:15" x14ac:dyDescent="0.25">
      <c r="B8" s="47">
        <v>4</v>
      </c>
      <c r="C8" s="18">
        <v>4000</v>
      </c>
      <c r="D8" s="18">
        <v>9000</v>
      </c>
      <c r="E8" s="18"/>
      <c r="F8" s="18">
        <v>12000</v>
      </c>
      <c r="G8" s="18"/>
      <c r="H8" s="4">
        <f>SUM(Tabla163810234534[[#This Row],[INTERNET]:[SERVICIOS]])</f>
        <v>25000</v>
      </c>
      <c r="I8" s="6"/>
      <c r="J8" s="6"/>
      <c r="K8" s="6"/>
      <c r="L8" s="6"/>
      <c r="M8" s="6"/>
      <c r="N8" s="6">
        <f>SUM(Tabla163810234534[[#This Row],[INTERNET2]:[SERVICIOS2]])</f>
        <v>0</v>
      </c>
      <c r="O8" s="1"/>
    </row>
    <row r="9" spans="2:15" x14ac:dyDescent="0.25">
      <c r="B9" s="47">
        <v>5</v>
      </c>
      <c r="C9" s="18">
        <v>4000</v>
      </c>
      <c r="D9" s="18">
        <v>6000</v>
      </c>
      <c r="E9" s="18"/>
      <c r="F9" s="18"/>
      <c r="G9" s="18"/>
      <c r="H9" s="4">
        <f>SUM(Tabla163810234534[[#This Row],[INTERNET]:[SERVICIOS]])</f>
        <v>10000</v>
      </c>
      <c r="I9" s="6"/>
      <c r="J9" s="6"/>
      <c r="K9" s="6"/>
      <c r="L9" s="6"/>
      <c r="M9" s="6"/>
      <c r="N9" s="6">
        <f>SUM(Tabla163810234534[[#This Row],[INTERNET2]:[SERVICIOS2]])</f>
        <v>0</v>
      </c>
      <c r="O9" s="1"/>
    </row>
    <row r="10" spans="2:15" x14ac:dyDescent="0.25">
      <c r="B10" s="47">
        <v>6</v>
      </c>
      <c r="C10" s="18">
        <v>6000</v>
      </c>
      <c r="D10" s="18">
        <v>6000</v>
      </c>
      <c r="E10" s="18"/>
      <c r="F10" s="18"/>
      <c r="G10" s="18"/>
      <c r="H10" s="4">
        <f>SUM(Tabla163810234534[[#This Row],[INTERNET]:[SERVICIOS]])</f>
        <v>12000</v>
      </c>
      <c r="I10" s="6"/>
      <c r="J10" s="6"/>
      <c r="K10" s="6"/>
      <c r="L10" s="6"/>
      <c r="M10" s="6"/>
      <c r="N10" s="6">
        <f>SUM(Tabla163810234534[[#This Row],[INTERNET2]:[SERVICIOS2]])</f>
        <v>0</v>
      </c>
      <c r="O10" s="1"/>
    </row>
    <row r="11" spans="2:15" x14ac:dyDescent="0.25">
      <c r="B11" s="47">
        <v>7</v>
      </c>
      <c r="C11" s="18">
        <v>6000</v>
      </c>
      <c r="D11" s="18">
        <v>10000</v>
      </c>
      <c r="E11" s="18"/>
      <c r="F11" s="18"/>
      <c r="G11" s="18"/>
      <c r="H11" s="4">
        <f>SUM(Tabla163810234534[[#This Row],[INTERNET]:[SERVICIOS]])</f>
        <v>16000</v>
      </c>
      <c r="I11" s="6"/>
      <c r="J11" s="6"/>
      <c r="K11" s="6"/>
      <c r="L11" s="6"/>
      <c r="M11" s="6"/>
      <c r="N11" s="6">
        <f>SUM(Tabla163810234534[[#This Row],[INTERNET2]:[SERVICIOS2]])</f>
        <v>0</v>
      </c>
      <c r="O11" s="1"/>
    </row>
    <row r="12" spans="2:15" x14ac:dyDescent="0.25">
      <c r="B12" s="47">
        <v>8</v>
      </c>
      <c r="C12" s="18">
        <v>4000</v>
      </c>
      <c r="D12" s="18">
        <v>10000</v>
      </c>
      <c r="E12" s="18">
        <v>24000</v>
      </c>
      <c r="F12" s="18"/>
      <c r="G12" s="18"/>
      <c r="H12" s="4">
        <f>SUM(Tabla163810234534[[#This Row],[INTERNET]:[SERVICIOS]])</f>
        <v>38000</v>
      </c>
      <c r="I12" s="6"/>
      <c r="J12" s="6"/>
      <c r="K12" s="6"/>
      <c r="L12" s="6"/>
      <c r="M12" s="6"/>
      <c r="N12" s="6">
        <f>SUM(Tabla163810234534[[#This Row],[INTERNET2]:[SERVICIOS2]])</f>
        <v>0</v>
      </c>
      <c r="O12" s="1"/>
    </row>
    <row r="13" spans="2:15" x14ac:dyDescent="0.25">
      <c r="B13" s="47">
        <v>9</v>
      </c>
      <c r="C13" s="4">
        <v>6000</v>
      </c>
      <c r="D13" s="4">
        <v>25000</v>
      </c>
      <c r="E13" s="4"/>
      <c r="F13" s="4"/>
      <c r="G13" s="4"/>
      <c r="H13" s="4">
        <f>SUM(Tabla163810234534[[#This Row],[INTERNET]:[SERVICIOS]])</f>
        <v>31000</v>
      </c>
      <c r="I13" s="6"/>
      <c r="J13" s="6"/>
      <c r="K13" s="6"/>
      <c r="L13" s="6"/>
      <c r="M13" s="6"/>
      <c r="N13" s="6">
        <f>SUM(Tabla163810234534[[#This Row],[INTERNET2]:[SERVICIOS2]])</f>
        <v>0</v>
      </c>
      <c r="O13" s="1"/>
    </row>
    <row r="14" spans="2:15" x14ac:dyDescent="0.25">
      <c r="B14" s="47">
        <v>10</v>
      </c>
      <c r="C14" s="4">
        <v>11000</v>
      </c>
      <c r="D14" s="4">
        <v>32000</v>
      </c>
      <c r="E14" s="4"/>
      <c r="F14" s="4"/>
      <c r="G14" s="4"/>
      <c r="H14" s="4">
        <f>SUM(Tabla163810234534[[#This Row],[INTERNET]:[SERVICIOS]])</f>
        <v>43000</v>
      </c>
      <c r="I14" s="6"/>
      <c r="J14" s="6"/>
      <c r="K14" s="6"/>
      <c r="L14" s="6"/>
      <c r="M14" s="6"/>
      <c r="N14" s="6">
        <f>SUM(Tabla163810234534[[#This Row],[INTERNET2]:[SERVICIOS2]])</f>
        <v>0</v>
      </c>
      <c r="O14" s="1"/>
    </row>
    <row r="15" spans="2:15" x14ac:dyDescent="0.25">
      <c r="B15" s="47">
        <v>11</v>
      </c>
      <c r="C15" s="4">
        <v>5000</v>
      </c>
      <c r="D15" s="4">
        <v>31000</v>
      </c>
      <c r="E15" s="4"/>
      <c r="F15" s="4"/>
      <c r="G15" s="4"/>
      <c r="H15" s="4">
        <f>SUM(Tabla163810234534[[#This Row],[INTERNET]:[SERVICIOS]])</f>
        <v>36000</v>
      </c>
      <c r="I15" s="6"/>
      <c r="J15" s="6"/>
      <c r="K15" s="6"/>
      <c r="L15" s="6"/>
      <c r="M15" s="6"/>
      <c r="N15" s="6">
        <f>SUM(Tabla163810234534[[#This Row],[INTERNET2]:[SERVICIOS2]])</f>
        <v>0</v>
      </c>
      <c r="O15" s="1"/>
    </row>
    <row r="16" spans="2:15" x14ac:dyDescent="0.25">
      <c r="B16" s="47">
        <v>12</v>
      </c>
      <c r="C16" s="4">
        <v>3000</v>
      </c>
      <c r="D16" s="4">
        <v>28000</v>
      </c>
      <c r="E16" s="4"/>
      <c r="F16" s="4"/>
      <c r="G16" s="4"/>
      <c r="H16" s="4">
        <f>SUM(Tabla163810234534[[#This Row],[INTERNET]:[SERVICIOS]])</f>
        <v>31000</v>
      </c>
      <c r="I16" s="6"/>
      <c r="J16" s="6"/>
      <c r="K16" s="6"/>
      <c r="L16" s="6"/>
      <c r="M16" s="6"/>
      <c r="N16" s="6">
        <f>SUM(Tabla163810234534[[#This Row],[INTERNET2]:[SERVICIOS2]])</f>
        <v>0</v>
      </c>
      <c r="O16" s="1"/>
    </row>
    <row r="17" spans="2:15" x14ac:dyDescent="0.25">
      <c r="B17" s="47">
        <v>13</v>
      </c>
      <c r="C17" s="4">
        <v>3000</v>
      </c>
      <c r="D17" s="4">
        <v>28000</v>
      </c>
      <c r="E17" s="4"/>
      <c r="F17" s="4"/>
      <c r="G17" s="4"/>
      <c r="H17" s="4">
        <f>SUM(Tabla163810234534[[#This Row],[INTERNET]:[SERVICIOS]])</f>
        <v>31000</v>
      </c>
      <c r="I17" s="6"/>
      <c r="J17" s="6"/>
      <c r="K17" s="6"/>
      <c r="L17" s="6"/>
      <c r="M17" s="6"/>
      <c r="N17" s="6">
        <f>SUM(Tabla163810234534[[#This Row],[INTERNET2]:[SERVICIOS2]])</f>
        <v>0</v>
      </c>
      <c r="O17" s="1"/>
    </row>
    <row r="18" spans="2:15" x14ac:dyDescent="0.25">
      <c r="B18" s="47">
        <v>14</v>
      </c>
      <c r="C18" s="4">
        <v>4000</v>
      </c>
      <c r="D18" s="4">
        <v>28000</v>
      </c>
      <c r="E18" s="4">
        <v>16000</v>
      </c>
      <c r="F18" s="4"/>
      <c r="G18" s="4"/>
      <c r="H18" s="4">
        <f>SUM(Tabla163810234534[[#This Row],[INTERNET]:[SERVICIOS]])</f>
        <v>48000</v>
      </c>
      <c r="I18" s="6"/>
      <c r="J18" s="6"/>
      <c r="K18" s="6"/>
      <c r="L18" s="6"/>
      <c r="M18" s="6"/>
      <c r="N18" s="6">
        <f>SUM(Tabla163810234534[[#This Row],[INTERNET2]:[SERVICIOS2]])</f>
        <v>0</v>
      </c>
      <c r="O18" s="1"/>
    </row>
    <row r="19" spans="2:15" x14ac:dyDescent="0.25">
      <c r="B19" s="47">
        <v>15</v>
      </c>
      <c r="C19" s="4">
        <v>5000</v>
      </c>
      <c r="D19" s="4">
        <v>11000</v>
      </c>
      <c r="E19" s="4"/>
      <c r="F19" s="4"/>
      <c r="G19" s="4"/>
      <c r="H19" s="4">
        <f>SUM(Tabla163810234534[[#This Row],[INTERNET]:[SERVICIOS]])</f>
        <v>16000</v>
      </c>
      <c r="I19" s="6"/>
      <c r="J19" s="6"/>
      <c r="K19" s="6"/>
      <c r="L19" s="6"/>
      <c r="M19" s="6"/>
      <c r="N19" s="6">
        <f>SUM(Tabla163810234534[[#This Row],[INTERNET2]:[SERVICIOS2]])</f>
        <v>0</v>
      </c>
      <c r="O19" s="1"/>
    </row>
    <row r="20" spans="2:15" x14ac:dyDescent="0.25">
      <c r="B20" s="47">
        <v>16</v>
      </c>
      <c r="C20" s="18">
        <v>5000</v>
      </c>
      <c r="D20" s="18">
        <v>11000</v>
      </c>
      <c r="E20" s="4"/>
      <c r="F20" s="4"/>
      <c r="G20" s="4"/>
      <c r="H20" s="4">
        <f>SUM(Tabla163810234534[[#This Row],[INTERNET]:[SERVICIOS]])</f>
        <v>16000</v>
      </c>
      <c r="I20" s="6"/>
      <c r="J20" s="6"/>
      <c r="K20" s="6"/>
      <c r="L20" s="6"/>
      <c r="M20" s="6"/>
      <c r="N20" s="6">
        <f>SUM(Tabla163810234534[[#This Row],[INTERNET2]:[SERVICIOS2]])</f>
        <v>0</v>
      </c>
      <c r="O20" s="1"/>
    </row>
    <row r="21" spans="2:15" x14ac:dyDescent="0.25">
      <c r="B21" s="47">
        <v>17</v>
      </c>
      <c r="C21" s="18">
        <v>5000</v>
      </c>
      <c r="D21" s="18">
        <v>36000</v>
      </c>
      <c r="E21" s="4"/>
      <c r="F21" s="4"/>
      <c r="G21" s="4"/>
      <c r="H21" s="4">
        <f>SUM(Tabla163810234534[[#This Row],[INTERNET]:[SERVICIOS]])</f>
        <v>41000</v>
      </c>
      <c r="I21" s="6"/>
      <c r="J21" s="6"/>
      <c r="K21" s="6"/>
      <c r="L21" s="6"/>
      <c r="M21" s="6"/>
      <c r="N21" s="6">
        <f>SUM(Tabla163810234534[[#This Row],[INTERNET2]:[SERVICIOS2]])</f>
        <v>0</v>
      </c>
      <c r="O21" s="1"/>
    </row>
    <row r="22" spans="2:15" x14ac:dyDescent="0.25">
      <c r="B22" s="47">
        <v>18</v>
      </c>
      <c r="C22" s="4">
        <v>5000</v>
      </c>
      <c r="D22" s="4">
        <v>26000</v>
      </c>
      <c r="E22" s="4"/>
      <c r="F22" s="4"/>
      <c r="G22" s="4"/>
      <c r="H22" s="4">
        <f>SUM(Tabla163810234534[[#This Row],[INTERNET]:[SERVICIOS]])</f>
        <v>31000</v>
      </c>
      <c r="I22" s="6"/>
      <c r="J22" s="6"/>
      <c r="K22" s="6"/>
      <c r="L22" s="6"/>
      <c r="M22" s="6"/>
      <c r="N22" s="6">
        <f>SUM(Tabla163810234534[[#This Row],[INTERNET2]:[SERVICIOS2]])</f>
        <v>0</v>
      </c>
      <c r="O22" s="1"/>
    </row>
    <row r="23" spans="2:15" x14ac:dyDescent="0.25">
      <c r="B23" s="47">
        <v>19</v>
      </c>
      <c r="C23" s="4">
        <v>7000</v>
      </c>
      <c r="D23" s="4">
        <v>30000</v>
      </c>
      <c r="E23" s="4">
        <v>26000</v>
      </c>
      <c r="F23" s="4"/>
      <c r="G23" s="4"/>
      <c r="H23" s="4">
        <f>SUM(Tabla163810234534[[#This Row],[INTERNET]:[SERVICIOS]])</f>
        <v>63000</v>
      </c>
      <c r="I23" s="6"/>
      <c r="J23" s="6"/>
      <c r="K23" s="6"/>
      <c r="L23" s="6"/>
      <c r="M23" s="6"/>
      <c r="N23" s="6">
        <f>SUM(Tabla163810234534[[#This Row],[INTERNET2]:[SERVICIOS2]])</f>
        <v>0</v>
      </c>
      <c r="O23" s="1"/>
    </row>
    <row r="24" spans="2:15" x14ac:dyDescent="0.25">
      <c r="B24" s="47">
        <v>20</v>
      </c>
      <c r="C24" s="4">
        <v>5000</v>
      </c>
      <c r="D24" s="4">
        <v>14000</v>
      </c>
      <c r="E24" s="4"/>
      <c r="F24" s="4"/>
      <c r="G24" s="4"/>
      <c r="H24" s="4">
        <f>SUM(Tabla163810234534[[#This Row],[INTERNET]:[SERVICIOS]])</f>
        <v>19000</v>
      </c>
      <c r="I24" s="6"/>
      <c r="J24" s="6"/>
      <c r="K24" s="6"/>
      <c r="L24" s="6"/>
      <c r="M24" s="6"/>
      <c r="N24" s="6">
        <f>SUM(Tabla163810234534[[#This Row],[INTERNET2]:[SERVICIOS2]])</f>
        <v>0</v>
      </c>
      <c r="O24" s="1"/>
    </row>
    <row r="25" spans="2:15" x14ac:dyDescent="0.25">
      <c r="B25" s="47">
        <v>21</v>
      </c>
      <c r="C25" s="4">
        <v>5000</v>
      </c>
      <c r="D25" s="4">
        <v>12000</v>
      </c>
      <c r="E25" s="4"/>
      <c r="F25" s="4"/>
      <c r="G25" s="4"/>
      <c r="H25" s="4">
        <f>SUM(Tabla163810234534[[#This Row],[INTERNET]:[SERVICIOS]])</f>
        <v>17000</v>
      </c>
      <c r="I25" s="6"/>
      <c r="J25" s="6"/>
      <c r="K25" s="6"/>
      <c r="L25" s="6"/>
      <c r="M25" s="6"/>
      <c r="N25" s="6">
        <f>SUM(Tabla163810234534[[#This Row],[INTERNET2]:[SERVICIOS2]])</f>
        <v>0</v>
      </c>
      <c r="O25" s="1"/>
    </row>
    <row r="26" spans="2:15" x14ac:dyDescent="0.25">
      <c r="B26" s="47">
        <v>22</v>
      </c>
      <c r="C26" s="4">
        <v>7000</v>
      </c>
      <c r="D26" s="4">
        <v>7000</v>
      </c>
      <c r="E26" s="4"/>
      <c r="F26" s="4"/>
      <c r="G26" s="4"/>
      <c r="H26" s="4">
        <f>SUM(Tabla163810234534[[#This Row],[INTERNET]:[SERVICIOS]])</f>
        <v>14000</v>
      </c>
      <c r="I26" s="6"/>
      <c r="J26" s="6"/>
      <c r="K26" s="6"/>
      <c r="L26" s="6"/>
      <c r="M26" s="6"/>
      <c r="N26" s="6">
        <f>SUM(Tabla163810234534[[#This Row],[INTERNET2]:[SERVICIOS2]])</f>
        <v>0</v>
      </c>
      <c r="O26" s="1"/>
    </row>
    <row r="27" spans="2:15" x14ac:dyDescent="0.25">
      <c r="B27" s="47">
        <v>23</v>
      </c>
      <c r="C27" s="4">
        <v>5000</v>
      </c>
      <c r="D27" s="4">
        <v>6000</v>
      </c>
      <c r="E27" s="4"/>
      <c r="F27" s="4"/>
      <c r="G27" s="4"/>
      <c r="H27" s="4">
        <f>SUM(Tabla163810234534[[#This Row],[INTERNET]:[SERVICIOS]])</f>
        <v>11000</v>
      </c>
      <c r="I27" s="6"/>
      <c r="J27" s="6"/>
      <c r="K27" s="6"/>
      <c r="L27" s="6"/>
      <c r="M27" s="6"/>
      <c r="N27" s="6">
        <f>SUM(Tabla163810234534[[#This Row],[INTERNET2]:[SERVICIOS2]])</f>
        <v>0</v>
      </c>
      <c r="O27" s="1"/>
    </row>
    <row r="28" spans="2:15" x14ac:dyDescent="0.25">
      <c r="B28" s="47">
        <v>24</v>
      </c>
      <c r="C28" s="4">
        <v>5000</v>
      </c>
      <c r="D28" s="4">
        <v>30000</v>
      </c>
      <c r="E28" s="4"/>
      <c r="F28" s="4"/>
      <c r="G28" s="4"/>
      <c r="H28" s="4">
        <f>SUM(Tabla163810234534[[#This Row],[INTERNET]:[SERVICIOS]])</f>
        <v>35000</v>
      </c>
      <c r="I28" s="6"/>
      <c r="J28" s="6"/>
      <c r="K28" s="6"/>
      <c r="L28" s="6"/>
      <c r="M28" s="6"/>
      <c r="N28" s="6">
        <f>SUM(Tabla163810234534[[#This Row],[INTERNET2]:[SERVICIOS2]])</f>
        <v>0</v>
      </c>
      <c r="O28" s="1"/>
    </row>
    <row r="29" spans="2:15" x14ac:dyDescent="0.25">
      <c r="B29" s="47">
        <v>25</v>
      </c>
      <c r="C29" s="4">
        <v>5000</v>
      </c>
      <c r="D29" s="4">
        <v>30000</v>
      </c>
      <c r="E29" s="4">
        <v>22000</v>
      </c>
      <c r="F29" s="4"/>
      <c r="G29" s="4"/>
      <c r="H29" s="4">
        <f>SUM(Tabla163810234534[[#This Row],[INTERNET]:[SERVICIOS]])</f>
        <v>57000</v>
      </c>
      <c r="I29" s="6"/>
      <c r="J29" s="6"/>
      <c r="K29" s="6"/>
      <c r="L29" s="6"/>
      <c r="M29" s="6"/>
      <c r="N29" s="6">
        <f>SUM(Tabla163810234534[[#This Row],[INTERNET2]:[SERVICIOS2]])</f>
        <v>0</v>
      </c>
      <c r="O29" s="1"/>
    </row>
    <row r="30" spans="2:15" x14ac:dyDescent="0.25">
      <c r="B30" s="47">
        <v>26</v>
      </c>
      <c r="C30" s="4">
        <v>5000</v>
      </c>
      <c r="D30" s="4">
        <v>21000</v>
      </c>
      <c r="E30" s="4"/>
      <c r="F30" s="4"/>
      <c r="G30" s="4"/>
      <c r="H30" s="4">
        <f>SUM(Tabla163810234534[[#This Row],[INTERNET]:[SERVICIOS]])</f>
        <v>26000</v>
      </c>
      <c r="I30" s="6"/>
      <c r="J30" s="6"/>
      <c r="K30" s="6"/>
      <c r="L30" s="6"/>
      <c r="M30" s="6"/>
      <c r="N30" s="6">
        <f>SUM(Tabla163810234534[[#This Row],[INTERNET2]:[SERVICIOS2]])</f>
        <v>0</v>
      </c>
      <c r="O30" s="1"/>
    </row>
    <row r="31" spans="2:15" x14ac:dyDescent="0.25">
      <c r="B31" s="47">
        <v>27</v>
      </c>
      <c r="C31" s="4">
        <v>20000</v>
      </c>
      <c r="D31" s="4">
        <v>22000</v>
      </c>
      <c r="E31" s="4"/>
      <c r="F31" s="4"/>
      <c r="G31" s="4"/>
      <c r="H31" s="4">
        <f>SUM(Tabla163810234534[[#This Row],[INTERNET]:[SERVICIOS]])</f>
        <v>42000</v>
      </c>
      <c r="I31" s="6"/>
      <c r="J31" s="6"/>
      <c r="K31" s="6"/>
      <c r="L31" s="6"/>
      <c r="M31" s="6"/>
      <c r="N31" s="6">
        <f>SUM(Tabla163810234534[[#This Row],[INTERNET2]:[SERVICIOS2]])</f>
        <v>0</v>
      </c>
      <c r="O31" s="1"/>
    </row>
    <row r="32" spans="2:15" x14ac:dyDescent="0.25">
      <c r="B32" s="47">
        <v>28</v>
      </c>
      <c r="C32" s="4">
        <v>3000</v>
      </c>
      <c r="D32" s="4">
        <v>2000</v>
      </c>
      <c r="E32" s="4"/>
      <c r="F32" s="4"/>
      <c r="G32" s="4"/>
      <c r="H32" s="4">
        <f>SUM(Tabla163810234534[[#This Row],[INTERNET]:[SERVICIOS]])</f>
        <v>5000</v>
      </c>
      <c r="I32" s="6"/>
      <c r="J32" s="6"/>
      <c r="K32" s="6"/>
      <c r="L32" s="6"/>
      <c r="M32" s="6"/>
      <c r="N32" s="6">
        <f>SUM(Tabla163810234534[[#This Row],[INTERNET2]:[SERVICIOS2]])</f>
        <v>0</v>
      </c>
      <c r="O32" s="1"/>
    </row>
    <row r="33" spans="2:17" x14ac:dyDescent="0.25">
      <c r="B33" s="47">
        <v>29</v>
      </c>
      <c r="C33" s="4">
        <v>3000</v>
      </c>
      <c r="D33" s="4">
        <v>2000</v>
      </c>
      <c r="E33" s="4"/>
      <c r="F33" s="4"/>
      <c r="G33" s="4"/>
      <c r="H33" s="4">
        <f>SUM(Tabla163810234534[[#This Row],[INTERNET]:[SERVICIOS]])</f>
        <v>5000</v>
      </c>
      <c r="I33" s="6"/>
      <c r="J33" s="6"/>
      <c r="K33" s="6"/>
      <c r="L33" s="6"/>
      <c r="M33" s="6"/>
      <c r="N33" s="6">
        <f>SUM(Tabla163810234534[[#This Row],[INTERNET2]:[SERVICIOS2]])</f>
        <v>0</v>
      </c>
      <c r="O33" s="1"/>
    </row>
    <row r="34" spans="2:17" x14ac:dyDescent="0.25">
      <c r="B34" s="47">
        <v>30</v>
      </c>
      <c r="C34" s="4">
        <v>2000</v>
      </c>
      <c r="D34" s="4">
        <v>2000</v>
      </c>
      <c r="E34" s="4"/>
      <c r="F34" s="4"/>
      <c r="G34" s="4"/>
      <c r="H34" s="4">
        <f>SUM(Tabla163810234534[[#This Row],[INTERNET]:[SERVICIOS]])</f>
        <v>4000</v>
      </c>
      <c r="I34" s="6"/>
      <c r="J34" s="6"/>
      <c r="K34" s="6"/>
      <c r="L34" s="6"/>
      <c r="M34" s="6"/>
      <c r="N34" s="6">
        <f>SUM(Tabla163810234534[[#This Row],[INTERNET2]:[SERVICIOS2]])</f>
        <v>0</v>
      </c>
      <c r="O34" s="1"/>
    </row>
    <row r="35" spans="2:17" x14ac:dyDescent="0.25">
      <c r="B35" s="47"/>
      <c r="C35" s="4"/>
      <c r="D35" s="4" t="s">
        <v>39</v>
      </c>
      <c r="E35" s="4"/>
      <c r="F35" s="4"/>
      <c r="G35" s="4"/>
      <c r="H35" s="4">
        <f>SUM(Tabla163810234534[[#This Row],[INTERNET]:[SERVICIOS]])</f>
        <v>0</v>
      </c>
      <c r="I35" s="6"/>
      <c r="J35" s="6"/>
      <c r="K35" s="6"/>
      <c r="L35" s="6"/>
      <c r="M35" s="6"/>
      <c r="N35" s="6">
        <f>SUM(Tabla163810234534[[#This Row],[INTERNET2]:[SERVICIOS2]])</f>
        <v>0</v>
      </c>
      <c r="O35" s="1"/>
    </row>
    <row r="36" spans="2:17" x14ac:dyDescent="0.25">
      <c r="B36" s="2" t="s">
        <v>5</v>
      </c>
      <c r="C36" s="5">
        <f t="shared" ref="C36" si="0">SUM(C5:C35)</f>
        <v>163000</v>
      </c>
      <c r="D36" s="5">
        <f t="shared" ref="D36:M36" si="1">SUM(D5:D35)</f>
        <v>488000</v>
      </c>
      <c r="E36" s="5">
        <f t="shared" si="1"/>
        <v>88000</v>
      </c>
      <c r="F36" s="5">
        <f t="shared" si="1"/>
        <v>81000</v>
      </c>
      <c r="G36" s="5">
        <f t="shared" si="1"/>
        <v>0</v>
      </c>
      <c r="H36" s="5">
        <f>SUM(Tabla163810234534[[#This Row],[INTERNET]:[SERVICIOS]])</f>
        <v>820000</v>
      </c>
      <c r="I36" s="7">
        <v>0</v>
      </c>
      <c r="J36" s="7">
        <f t="shared" si="1"/>
        <v>0</v>
      </c>
      <c r="K36" s="7">
        <f t="shared" si="1"/>
        <v>0</v>
      </c>
      <c r="L36" s="7">
        <f t="shared" si="1"/>
        <v>0</v>
      </c>
      <c r="M36" s="7">
        <f t="shared" si="1"/>
        <v>0</v>
      </c>
      <c r="N36" s="6">
        <f>SUM(Tabla163810234534[[#This Row],[INTERNET2]:[SERVICIOS2]])</f>
        <v>0</v>
      </c>
      <c r="O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7" x14ac:dyDescent="0.25">
      <c r="B38" s="1"/>
      <c r="C38" s="1"/>
      <c r="D38" s="1"/>
      <c r="E38" s="1"/>
      <c r="F38" s="46" t="s">
        <v>32</v>
      </c>
      <c r="G38" s="46" t="s">
        <v>33</v>
      </c>
      <c r="H38" s="1"/>
      <c r="I38" s="1"/>
      <c r="J38" s="1"/>
      <c r="K38" s="1"/>
      <c r="L38" s="1"/>
      <c r="M38" s="1"/>
      <c r="N38" s="1"/>
      <c r="O38" s="1"/>
    </row>
    <row r="39" spans="2:17" x14ac:dyDescent="0.25">
      <c r="B39" s="9" t="s">
        <v>9</v>
      </c>
      <c r="C39" s="10">
        <f>H36</f>
        <v>820000</v>
      </c>
      <c r="D39" s="55" t="s">
        <v>28</v>
      </c>
      <c r="E39" s="57">
        <f>C39-C40+F39-G39</f>
        <v>820000</v>
      </c>
      <c r="F39" s="59"/>
      <c r="G39" s="57">
        <f>D49</f>
        <v>0</v>
      </c>
      <c r="O39" s="1"/>
    </row>
    <row r="40" spans="2:17" x14ac:dyDescent="0.25">
      <c r="B40" s="11" t="s">
        <v>8</v>
      </c>
      <c r="C40" s="12">
        <f>N36</f>
        <v>0</v>
      </c>
      <c r="D40" s="56"/>
      <c r="E40" s="58"/>
      <c r="F40" s="60"/>
      <c r="G40" s="58"/>
      <c r="H40" s="48" t="s">
        <v>23</v>
      </c>
      <c r="I40" s="14" t="s">
        <v>11</v>
      </c>
      <c r="J40" s="14" t="s">
        <v>10</v>
      </c>
      <c r="K40" s="14" t="s">
        <v>13</v>
      </c>
      <c r="L40" s="14" t="s">
        <v>14</v>
      </c>
      <c r="M40" s="20"/>
      <c r="O40" s="1"/>
    </row>
    <row r="41" spans="2:17" x14ac:dyDescent="0.25">
      <c r="B41" s="13"/>
      <c r="C41" s="13"/>
      <c r="D41" s="1"/>
      <c r="E41" s="1"/>
      <c r="F41" s="1"/>
      <c r="H41" s="32"/>
      <c r="I41" s="32"/>
      <c r="J41" s="32"/>
      <c r="K41" s="32"/>
      <c r="L41" s="32"/>
      <c r="M41" s="40"/>
      <c r="O41" s="1"/>
    </row>
    <row r="42" spans="2:17" x14ac:dyDescent="0.25">
      <c r="B42" s="30"/>
      <c r="C42" s="30"/>
      <c r="D42" s="29" t="s">
        <v>29</v>
      </c>
      <c r="E42" s="29"/>
      <c r="F42" s="1"/>
      <c r="H42" s="32"/>
      <c r="I42" s="32"/>
      <c r="J42" s="32"/>
      <c r="K42" s="32"/>
      <c r="L42" s="32"/>
      <c r="M42" s="40"/>
      <c r="O42" s="1"/>
    </row>
    <row r="43" spans="2:17" x14ac:dyDescent="0.25">
      <c r="B43" s="14" t="s">
        <v>10</v>
      </c>
      <c r="C43" s="27">
        <f>C36-I36</f>
        <v>163000</v>
      </c>
      <c r="D43" s="36"/>
      <c r="E43" s="37">
        <f t="shared" ref="E43:E48" si="2">C43-D43</f>
        <v>163000</v>
      </c>
      <c r="F43" s="1"/>
      <c r="H43" s="32"/>
      <c r="I43" s="32"/>
      <c r="J43" s="32"/>
      <c r="K43" s="32"/>
      <c r="L43" s="32"/>
      <c r="M43" s="40"/>
      <c r="O43" s="1"/>
    </row>
    <row r="44" spans="2:17" x14ac:dyDescent="0.25">
      <c r="B44" s="14" t="s">
        <v>11</v>
      </c>
      <c r="C44" s="27">
        <f>D36-J36</f>
        <v>488000</v>
      </c>
      <c r="D44" s="36"/>
      <c r="E44" s="37">
        <f t="shared" si="2"/>
        <v>488000</v>
      </c>
      <c r="F44" s="1"/>
      <c r="H44" s="32"/>
      <c r="I44" s="32"/>
      <c r="J44" s="32"/>
      <c r="K44" s="32"/>
      <c r="L44" s="32"/>
      <c r="M44" s="40"/>
      <c r="O44" s="1"/>
      <c r="P44" s="1"/>
      <c r="Q44" s="1"/>
    </row>
    <row r="45" spans="2:17" x14ac:dyDescent="0.25">
      <c r="B45" s="14" t="s">
        <v>12</v>
      </c>
      <c r="C45" s="27">
        <f>F36-L36</f>
        <v>81000</v>
      </c>
      <c r="D45" s="36"/>
      <c r="E45" s="38">
        <f t="shared" si="2"/>
        <v>81000</v>
      </c>
      <c r="F45" s="1"/>
      <c r="H45" s="32"/>
      <c r="I45" s="32"/>
      <c r="J45" s="50"/>
      <c r="K45" s="32"/>
      <c r="L45" s="32"/>
      <c r="M45" s="40"/>
      <c r="O45" s="1"/>
      <c r="P45" s="1"/>
      <c r="Q45" s="1"/>
    </row>
    <row r="46" spans="2:17" x14ac:dyDescent="0.25">
      <c r="B46" s="14" t="s">
        <v>14</v>
      </c>
      <c r="C46" s="27">
        <f>E36-K36</f>
        <v>88000</v>
      </c>
      <c r="D46" s="36"/>
      <c r="E46" s="38">
        <f t="shared" si="2"/>
        <v>88000</v>
      </c>
      <c r="F46" s="1"/>
      <c r="H46" s="32"/>
      <c r="I46" s="32"/>
      <c r="J46" s="50"/>
      <c r="K46" s="32"/>
      <c r="L46" s="32"/>
      <c r="M46" s="40"/>
      <c r="O46" s="1"/>
      <c r="P46" s="1"/>
      <c r="Q46" s="1"/>
    </row>
    <row r="47" spans="2:17" x14ac:dyDescent="0.25">
      <c r="B47" s="14" t="s">
        <v>23</v>
      </c>
      <c r="C47" s="27">
        <f>SUM(G36,-M36)</f>
        <v>0</v>
      </c>
      <c r="D47" s="36"/>
      <c r="E47" s="38">
        <f t="shared" si="2"/>
        <v>0</v>
      </c>
      <c r="F47" s="1" t="s">
        <v>30</v>
      </c>
      <c r="H47" s="32"/>
      <c r="I47" s="32"/>
      <c r="J47" s="32"/>
      <c r="K47" s="32"/>
      <c r="L47" s="32"/>
      <c r="M47" s="40"/>
      <c r="O47" s="1"/>
      <c r="P47" s="1"/>
      <c r="Q47" s="1"/>
    </row>
    <row r="48" spans="2:17" x14ac:dyDescent="0.25">
      <c r="B48" s="14" t="s">
        <v>34</v>
      </c>
      <c r="C48" s="27">
        <f>F39</f>
        <v>0</v>
      </c>
      <c r="D48" s="36"/>
      <c r="E48" s="38">
        <f t="shared" si="2"/>
        <v>0</v>
      </c>
      <c r="F48" s="1"/>
      <c r="H48" s="32"/>
      <c r="I48" s="32"/>
      <c r="J48" s="32"/>
      <c r="K48" s="32"/>
      <c r="L48" s="32"/>
      <c r="M48" s="40"/>
      <c r="O48" s="1"/>
      <c r="P48" s="1"/>
      <c r="Q48" s="1"/>
    </row>
    <row r="49" spans="2:17" x14ac:dyDescent="0.25">
      <c r="B49" s="8" t="s">
        <v>21</v>
      </c>
      <c r="C49" s="28">
        <f>SUM(C43:C48)</f>
        <v>820000</v>
      </c>
      <c r="D49" s="36">
        <f>SUM(D43:D48)</f>
        <v>0</v>
      </c>
      <c r="E49" s="49">
        <f>SUM(E43:E48)</f>
        <v>820000</v>
      </c>
      <c r="F49" s="1"/>
      <c r="H49" s="52">
        <f>SUM(H41:H48)</f>
        <v>0</v>
      </c>
      <c r="I49" s="52">
        <f>SUM(I41:I48)</f>
        <v>0</v>
      </c>
      <c r="J49" s="52">
        <f>SUM(J41:J48)</f>
        <v>0</v>
      </c>
      <c r="K49" s="52">
        <f>SUM(K41:K48)</f>
        <v>0</v>
      </c>
      <c r="L49" s="52">
        <f>SUM(L41:L48)</f>
        <v>0</v>
      </c>
      <c r="M49" s="21"/>
      <c r="O49" s="1"/>
      <c r="P49" s="1"/>
      <c r="Q49" s="1"/>
    </row>
    <row r="50" spans="2:17" x14ac:dyDescent="0.25">
      <c r="B50" s="16"/>
      <c r="C50" s="17"/>
      <c r="D50" s="1"/>
      <c r="E50" s="1"/>
      <c r="L50" s="25"/>
      <c r="O50" s="1"/>
      <c r="P50" s="1"/>
      <c r="Q50" s="1"/>
    </row>
    <row r="51" spans="2:17" x14ac:dyDescent="0.25">
      <c r="B51" s="26"/>
      <c r="C51" s="26"/>
      <c r="D51" s="29" t="s">
        <v>40</v>
      </c>
      <c r="E51" s="1"/>
      <c r="O51" s="1"/>
      <c r="P51" s="1"/>
      <c r="Q51" s="1"/>
    </row>
    <row r="52" spans="2:17" x14ac:dyDescent="0.25">
      <c r="B52" s="15" t="s">
        <v>17</v>
      </c>
      <c r="C52" s="27">
        <f>E39*25/100-D52</f>
        <v>205000</v>
      </c>
      <c r="D52" s="36"/>
      <c r="E52" s="1"/>
      <c r="O52" s="1"/>
      <c r="P52" s="1"/>
      <c r="Q52" s="1"/>
    </row>
    <row r="53" spans="2:17" x14ac:dyDescent="0.25">
      <c r="B53" s="11" t="s">
        <v>16</v>
      </c>
      <c r="C53" s="33"/>
      <c r="D53" s="36"/>
      <c r="E53" s="1"/>
      <c r="O53" s="1"/>
      <c r="P53" s="1"/>
      <c r="Q53" s="1"/>
    </row>
    <row r="54" spans="2:17" x14ac:dyDescent="0.25">
      <c r="B54" s="15" t="s">
        <v>18</v>
      </c>
      <c r="C54" s="27">
        <f>E39*30/100-D54</f>
        <v>246000</v>
      </c>
      <c r="D54" s="36"/>
      <c r="E54" s="1"/>
      <c r="L54" s="24"/>
      <c r="O54" s="1"/>
      <c r="P54" s="1"/>
      <c r="Q54" s="1"/>
    </row>
    <row r="55" spans="2:17" x14ac:dyDescent="0.25">
      <c r="B55" s="15" t="s">
        <v>20</v>
      </c>
      <c r="C55" s="27">
        <f>E39*45/100-C56-D55</f>
        <v>239000</v>
      </c>
      <c r="D55" s="36"/>
      <c r="E55" s="1"/>
      <c r="L55" s="24"/>
      <c r="O55" s="1"/>
      <c r="P55" s="1"/>
      <c r="Q55" s="1"/>
    </row>
    <row r="56" spans="2:17" x14ac:dyDescent="0.25">
      <c r="B56" s="15" t="s">
        <v>22</v>
      </c>
      <c r="C56" s="33">
        <v>130000</v>
      </c>
      <c r="D56" s="36"/>
      <c r="E56" s="1"/>
      <c r="L56" s="24"/>
      <c r="O56" s="1"/>
      <c r="P56" s="1"/>
      <c r="Q56" s="1"/>
    </row>
    <row r="57" spans="2:17" x14ac:dyDescent="0.25">
      <c r="B57" s="8" t="s">
        <v>21</v>
      </c>
      <c r="C57" s="28">
        <f>SUM(C52:C56)</f>
        <v>820000</v>
      </c>
      <c r="D57" s="34"/>
      <c r="E57" s="1"/>
      <c r="L57" s="24"/>
      <c r="O57" s="1"/>
      <c r="P57" s="1"/>
      <c r="Q57" s="1"/>
    </row>
    <row r="58" spans="2:17" x14ac:dyDescent="0.25">
      <c r="D58" s="1"/>
      <c r="E58" s="1"/>
      <c r="L58" s="24"/>
      <c r="O58" s="1"/>
      <c r="P58" s="1"/>
      <c r="Q58" s="1"/>
    </row>
    <row r="59" spans="2:17" x14ac:dyDescent="0.25">
      <c r="D59" s="1"/>
      <c r="E59" s="1"/>
      <c r="L59" s="25"/>
      <c r="O59" s="1"/>
      <c r="P59" s="1"/>
      <c r="Q59" s="1"/>
    </row>
    <row r="60" spans="2:17" ht="15.75" x14ac:dyDescent="0.25">
      <c r="B60" s="15" t="s">
        <v>35</v>
      </c>
      <c r="C60" s="51">
        <f>SUM(C54,C55)</f>
        <v>485000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2:17" x14ac:dyDescent="0.25">
      <c r="B61" s="19"/>
      <c r="C61" s="19"/>
      <c r="D61" s="19"/>
      <c r="E61" s="19"/>
      <c r="F61" s="19"/>
      <c r="G61" s="19"/>
      <c r="H61" s="19"/>
      <c r="I61" s="19"/>
    </row>
    <row r="62" spans="2:17" x14ac:dyDescent="0.25">
      <c r="B62" s="39"/>
      <c r="C62" s="40"/>
      <c r="D62" s="40"/>
      <c r="E62" s="40"/>
      <c r="F62" s="40"/>
      <c r="G62" s="41"/>
      <c r="H62" s="41"/>
      <c r="I62" s="41"/>
      <c r="J62" s="41"/>
    </row>
    <row r="63" spans="2:17" x14ac:dyDescent="0.25">
      <c r="B63" s="39"/>
      <c r="C63" s="40"/>
      <c r="D63" s="40"/>
      <c r="E63" s="40"/>
      <c r="F63" s="40"/>
      <c r="G63" s="41"/>
      <c r="H63" s="41"/>
      <c r="I63" s="41"/>
      <c r="J63" s="41"/>
    </row>
    <row r="64" spans="2:17" x14ac:dyDescent="0.25">
      <c r="B64" s="39"/>
      <c r="C64" s="40"/>
      <c r="D64" s="40"/>
      <c r="E64" s="40"/>
      <c r="F64" s="40"/>
      <c r="G64" s="41"/>
      <c r="H64" s="41"/>
      <c r="I64" s="41"/>
      <c r="J64" s="41"/>
    </row>
    <row r="65" spans="2:10" x14ac:dyDescent="0.25">
      <c r="B65" s="39"/>
      <c r="C65" s="40"/>
      <c r="D65" s="40"/>
      <c r="E65" s="40"/>
      <c r="F65" s="40"/>
      <c r="G65" s="41"/>
      <c r="H65" s="41"/>
      <c r="I65" s="41"/>
      <c r="J65" s="41"/>
    </row>
    <row r="66" spans="2:10" x14ac:dyDescent="0.25">
      <c r="B66" s="39"/>
      <c r="C66" s="40"/>
      <c r="D66" s="40"/>
      <c r="E66" s="40"/>
      <c r="F66" s="40"/>
      <c r="G66" s="41"/>
      <c r="H66" s="41"/>
      <c r="I66" s="41"/>
      <c r="J66" s="41"/>
    </row>
    <row r="67" spans="2:10" x14ac:dyDescent="0.25">
      <c r="B67" s="39"/>
      <c r="C67" s="40"/>
      <c r="D67" s="40"/>
      <c r="E67" s="40"/>
      <c r="F67" s="40"/>
      <c r="G67" s="41"/>
      <c r="H67" s="41"/>
      <c r="I67" s="41"/>
      <c r="J67" s="41"/>
    </row>
    <row r="68" spans="2:10" x14ac:dyDescent="0.25">
      <c r="B68" s="39"/>
      <c r="C68" s="40"/>
      <c r="D68" s="40"/>
      <c r="E68" s="40"/>
      <c r="F68" s="40"/>
      <c r="G68" s="41"/>
      <c r="H68" s="41"/>
      <c r="I68" s="41"/>
      <c r="J68" s="41"/>
    </row>
    <row r="69" spans="2:10" x14ac:dyDescent="0.25">
      <c r="B69" s="39"/>
      <c r="C69" s="40"/>
      <c r="D69" s="40"/>
      <c r="E69" s="40"/>
      <c r="F69" s="40"/>
      <c r="G69" s="41"/>
      <c r="H69" s="41"/>
      <c r="I69" s="41"/>
      <c r="J69" s="41"/>
    </row>
    <row r="70" spans="2:10" x14ac:dyDescent="0.25">
      <c r="B70" s="39"/>
      <c r="C70" s="40"/>
      <c r="D70" s="40"/>
      <c r="E70" s="40"/>
      <c r="F70" s="40"/>
      <c r="G70" s="41"/>
      <c r="H70" s="41"/>
      <c r="I70" s="41"/>
      <c r="J70" s="41"/>
    </row>
    <row r="71" spans="2:10" x14ac:dyDescent="0.25">
      <c r="B71" s="39"/>
      <c r="C71" s="40"/>
      <c r="D71" s="40"/>
      <c r="E71" s="40"/>
      <c r="F71" s="40"/>
      <c r="G71" s="41"/>
      <c r="H71" s="41"/>
      <c r="I71" s="41"/>
      <c r="J71" s="41"/>
    </row>
    <row r="72" spans="2:10" x14ac:dyDescent="0.25">
      <c r="B72" s="39"/>
      <c r="C72" s="40"/>
      <c r="D72" s="40"/>
      <c r="E72" s="40"/>
      <c r="F72" s="40"/>
      <c r="G72" s="41"/>
      <c r="H72" s="41"/>
      <c r="I72" s="41"/>
      <c r="J72" s="41"/>
    </row>
    <row r="73" spans="2:10" x14ac:dyDescent="0.25">
      <c r="B73" s="39"/>
      <c r="C73" s="40"/>
      <c r="D73" s="40"/>
      <c r="E73" s="40"/>
      <c r="F73" s="40"/>
      <c r="G73" s="41"/>
      <c r="H73" s="41"/>
      <c r="I73" s="41"/>
      <c r="J73" s="41"/>
    </row>
    <row r="74" spans="2:10" x14ac:dyDescent="0.25">
      <c r="B74" s="39"/>
      <c r="C74" s="40"/>
      <c r="D74" s="40"/>
      <c r="E74" s="40"/>
      <c r="F74" s="40"/>
      <c r="G74" s="41"/>
      <c r="H74" s="41"/>
      <c r="I74" s="41"/>
      <c r="J74" s="41"/>
    </row>
    <row r="75" spans="2:10" x14ac:dyDescent="0.25">
      <c r="B75" s="39"/>
      <c r="C75" s="40"/>
      <c r="D75" s="40"/>
      <c r="E75" s="40"/>
      <c r="F75" s="40"/>
      <c r="G75" s="41"/>
      <c r="H75" s="41"/>
      <c r="I75" s="41"/>
      <c r="J75" s="41"/>
    </row>
    <row r="76" spans="2:10" x14ac:dyDescent="0.25">
      <c r="B76" s="39"/>
      <c r="C76" s="40"/>
      <c r="D76" s="40"/>
      <c r="E76" s="40"/>
      <c r="F76" s="40"/>
      <c r="G76" s="41"/>
      <c r="H76" s="41"/>
      <c r="I76" s="41"/>
      <c r="J76" s="41"/>
    </row>
    <row r="77" spans="2:10" x14ac:dyDescent="0.25">
      <c r="B77" s="39"/>
      <c r="C77" s="40"/>
      <c r="D77" s="40"/>
      <c r="E77" s="40"/>
      <c r="F77" s="40"/>
      <c r="G77" s="41"/>
      <c r="H77" s="41"/>
      <c r="I77" s="41"/>
      <c r="J77" s="41"/>
    </row>
    <row r="78" spans="2:10" x14ac:dyDescent="0.25">
      <c r="B78" s="39"/>
      <c r="C78" s="40"/>
      <c r="D78" s="40"/>
      <c r="E78" s="40"/>
      <c r="F78" s="40"/>
      <c r="G78" s="41"/>
      <c r="H78" s="41"/>
      <c r="I78" s="41"/>
      <c r="J78" s="41"/>
    </row>
    <row r="79" spans="2:10" x14ac:dyDescent="0.25">
      <c r="B79" s="39"/>
      <c r="C79" s="40"/>
      <c r="D79" s="40"/>
      <c r="E79" s="40"/>
      <c r="F79" s="40"/>
      <c r="G79" s="41"/>
      <c r="H79" s="41"/>
      <c r="I79" s="41"/>
      <c r="J79" s="41"/>
    </row>
    <row r="80" spans="2:10" x14ac:dyDescent="0.25">
      <c r="B80" s="39"/>
      <c r="C80" s="40"/>
      <c r="D80" s="40"/>
      <c r="E80" s="40"/>
      <c r="F80" s="40"/>
      <c r="G80" s="41"/>
      <c r="H80" s="41"/>
      <c r="I80" s="41"/>
      <c r="J80" s="41"/>
    </row>
    <row r="81" spans="2:10" x14ac:dyDescent="0.25">
      <c r="B81" s="39"/>
      <c r="C81" s="40"/>
      <c r="D81" s="40"/>
      <c r="E81" s="40"/>
      <c r="F81" s="40"/>
      <c r="G81" s="41"/>
      <c r="H81" s="41"/>
      <c r="I81" s="41"/>
      <c r="J81" s="41"/>
    </row>
    <row r="82" spans="2:10" x14ac:dyDescent="0.25">
      <c r="B82" s="39"/>
      <c r="C82" s="40"/>
      <c r="D82" s="40"/>
      <c r="E82" s="40"/>
      <c r="F82" s="40"/>
      <c r="G82" s="41"/>
      <c r="H82" s="41"/>
      <c r="I82" s="41"/>
      <c r="J82" s="41"/>
    </row>
    <row r="83" spans="2:10" x14ac:dyDescent="0.25">
      <c r="B83" s="39"/>
      <c r="C83" s="40"/>
      <c r="D83" s="40"/>
      <c r="E83" s="40"/>
      <c r="F83" s="40"/>
      <c r="G83" s="41"/>
      <c r="H83" s="41"/>
      <c r="I83" s="41"/>
      <c r="J83" s="41"/>
    </row>
    <row r="84" spans="2:10" x14ac:dyDescent="0.25">
      <c r="B84" s="39"/>
      <c r="C84" s="40"/>
      <c r="D84" s="40"/>
      <c r="E84" s="40"/>
      <c r="F84" s="40"/>
      <c r="G84" s="41"/>
      <c r="H84" s="41"/>
      <c r="I84" s="41"/>
      <c r="J84" s="41"/>
    </row>
    <row r="85" spans="2:10" x14ac:dyDescent="0.25">
      <c r="B85" s="39"/>
      <c r="C85" s="40"/>
      <c r="D85" s="40"/>
      <c r="E85" s="40"/>
      <c r="F85" s="40"/>
      <c r="G85" s="41"/>
      <c r="H85" s="41"/>
      <c r="I85" s="41"/>
      <c r="J85" s="41"/>
    </row>
    <row r="86" spans="2:10" x14ac:dyDescent="0.25">
      <c r="B86" s="39"/>
      <c r="C86" s="40"/>
      <c r="D86" s="40"/>
      <c r="E86" s="40"/>
      <c r="F86" s="40"/>
      <c r="G86" s="41"/>
      <c r="H86" s="41"/>
      <c r="I86" s="41"/>
      <c r="J86" s="41"/>
    </row>
    <row r="87" spans="2:10" x14ac:dyDescent="0.25">
      <c r="B87" s="39"/>
      <c r="C87" s="40"/>
      <c r="D87" s="40"/>
      <c r="E87" s="40"/>
      <c r="F87" s="40"/>
      <c r="G87" s="41"/>
      <c r="H87" s="41"/>
      <c r="I87" s="41"/>
      <c r="J87" s="41"/>
    </row>
    <row r="88" spans="2:10" x14ac:dyDescent="0.25">
      <c r="B88" s="39"/>
      <c r="C88" s="40"/>
      <c r="D88" s="40"/>
      <c r="E88" s="40"/>
      <c r="F88" s="40"/>
      <c r="G88" s="41"/>
      <c r="H88" s="41"/>
      <c r="I88" s="41"/>
      <c r="J88" s="41"/>
    </row>
    <row r="89" spans="2:10" x14ac:dyDescent="0.25">
      <c r="B89" s="39"/>
      <c r="C89" s="40"/>
      <c r="D89" s="40"/>
      <c r="E89" s="40"/>
      <c r="F89" s="40"/>
      <c r="G89" s="41"/>
      <c r="H89" s="41"/>
      <c r="I89" s="41"/>
      <c r="J89" s="41"/>
    </row>
    <row r="90" spans="2:10" x14ac:dyDescent="0.25">
      <c r="B90" s="39"/>
      <c r="C90" s="40"/>
      <c r="D90" s="40"/>
      <c r="E90" s="40"/>
      <c r="F90" s="40"/>
      <c r="G90" s="41"/>
      <c r="H90" s="41"/>
      <c r="I90" s="41"/>
      <c r="J90" s="41"/>
    </row>
    <row r="91" spans="2:10" x14ac:dyDescent="0.25">
      <c r="B91" s="39"/>
      <c r="C91" s="40"/>
      <c r="D91" s="40"/>
      <c r="E91" s="40"/>
      <c r="F91" s="40"/>
      <c r="G91" s="41"/>
      <c r="H91" s="41"/>
      <c r="I91" s="41"/>
      <c r="J91" s="41"/>
    </row>
    <row r="92" spans="2:10" x14ac:dyDescent="0.25">
      <c r="B92" s="2"/>
      <c r="C92" s="21"/>
      <c r="D92" s="21"/>
      <c r="E92" s="21"/>
      <c r="F92" s="21"/>
      <c r="G92" s="42"/>
      <c r="H92" s="42"/>
      <c r="I92" s="42"/>
      <c r="J92" s="42"/>
    </row>
    <row r="93" spans="2:10" x14ac:dyDescent="0.25">
      <c r="B93" s="1"/>
      <c r="C93" s="1"/>
    </row>
    <row r="94" spans="2:10" x14ac:dyDescent="0.25">
      <c r="B94" s="1"/>
      <c r="C94" s="1"/>
    </row>
    <row r="95" spans="2:10" x14ac:dyDescent="0.25">
      <c r="B95" s="16"/>
      <c r="C95" s="17"/>
      <c r="D95" s="16"/>
    </row>
    <row r="96" spans="2:10" x14ac:dyDescent="0.25">
      <c r="B96" s="43"/>
      <c r="C96" s="44"/>
      <c r="D96" s="45"/>
    </row>
    <row r="97" spans="2:13" x14ac:dyDescent="0.25">
      <c r="B97" s="43"/>
      <c r="C97" s="44"/>
      <c r="D97" s="45"/>
      <c r="E97" s="20"/>
    </row>
    <row r="98" spans="2:13" x14ac:dyDescent="0.25">
      <c r="B98" s="43"/>
      <c r="C98" s="44"/>
      <c r="D98" s="45"/>
    </row>
    <row r="99" spans="2:13" x14ac:dyDescent="0.25">
      <c r="B99" s="16"/>
      <c r="C99" s="17"/>
      <c r="D99" s="45"/>
    </row>
    <row r="102" spans="2:13" x14ac:dyDescent="0.25">
      <c r="J102" s="25"/>
      <c r="K102" s="25"/>
      <c r="L102" s="25"/>
      <c r="M102" s="25"/>
    </row>
    <row r="103" spans="2:13" x14ac:dyDescent="0.25">
      <c r="J103" s="25"/>
      <c r="K103" s="25"/>
      <c r="L103" s="25"/>
      <c r="M103" s="25"/>
    </row>
    <row r="104" spans="2:13" x14ac:dyDescent="0.25">
      <c r="E104" s="25"/>
      <c r="F104" s="25"/>
      <c r="J104" s="25"/>
      <c r="K104" s="25"/>
      <c r="L104" s="25"/>
      <c r="M104" s="25"/>
    </row>
    <row r="105" spans="2:13" x14ac:dyDescent="0.25">
      <c r="E105" s="25"/>
      <c r="F105" s="25"/>
      <c r="J105" s="25"/>
      <c r="K105" s="25"/>
      <c r="L105" s="25"/>
      <c r="M105" s="25"/>
    </row>
    <row r="106" spans="2:13" x14ac:dyDescent="0.25">
      <c r="E106" s="25"/>
      <c r="J106" s="35"/>
      <c r="K106" s="25"/>
      <c r="L106" s="25"/>
      <c r="M106" s="25"/>
    </row>
    <row r="107" spans="2:13" x14ac:dyDescent="0.25">
      <c r="E107" s="25"/>
      <c r="J107" s="25"/>
      <c r="K107" s="25"/>
      <c r="L107" s="25"/>
      <c r="M107" s="25"/>
    </row>
    <row r="108" spans="2:13" x14ac:dyDescent="0.25">
      <c r="E108" s="35"/>
      <c r="F108" s="35"/>
      <c r="J108" s="35"/>
      <c r="K108" s="25"/>
      <c r="L108" s="25"/>
      <c r="M108" s="25"/>
    </row>
    <row r="109" spans="2:13" x14ac:dyDescent="0.25">
      <c r="D109" s="16"/>
      <c r="E109" s="25"/>
      <c r="J109" s="25"/>
      <c r="K109" s="25"/>
      <c r="L109" s="25"/>
      <c r="M109" s="25"/>
    </row>
    <row r="110" spans="2:13" x14ac:dyDescent="0.25">
      <c r="J110" s="25"/>
      <c r="K110" s="25"/>
      <c r="L110" s="25"/>
      <c r="M110" s="25"/>
    </row>
    <row r="111" spans="2:13" x14ac:dyDescent="0.25">
      <c r="J111" s="25"/>
      <c r="K111" s="25"/>
      <c r="L111" s="25"/>
      <c r="M111" s="25"/>
    </row>
    <row r="112" spans="2:13" x14ac:dyDescent="0.25">
      <c r="J112" s="25"/>
      <c r="K112" s="25"/>
      <c r="L112" s="25"/>
      <c r="M112" s="25"/>
    </row>
    <row r="113" spans="5:13" x14ac:dyDescent="0.25">
      <c r="E113" s="25"/>
      <c r="J113" s="25"/>
      <c r="K113" s="25"/>
      <c r="L113" s="25"/>
      <c r="M113" s="25"/>
    </row>
    <row r="114" spans="5:13" x14ac:dyDescent="0.25">
      <c r="E114" s="25"/>
      <c r="J114" s="35"/>
      <c r="K114" s="25"/>
      <c r="L114" s="25"/>
      <c r="M114" s="25"/>
    </row>
    <row r="115" spans="5:13" x14ac:dyDescent="0.25">
      <c r="E115" s="25"/>
      <c r="K115" s="25"/>
      <c r="L115" s="25"/>
      <c r="M115" s="25"/>
    </row>
    <row r="116" spans="5:13" x14ac:dyDescent="0.25">
      <c r="J116" s="35"/>
      <c r="K116" s="25"/>
      <c r="L116" s="25"/>
      <c r="M116" s="25"/>
    </row>
    <row r="117" spans="5:13" x14ac:dyDescent="0.25">
      <c r="J117" s="25"/>
      <c r="K117" s="25"/>
      <c r="L117" s="25"/>
      <c r="M117" s="25"/>
    </row>
    <row r="118" spans="5:13" x14ac:dyDescent="0.25">
      <c r="J118" s="25"/>
      <c r="K118" s="25"/>
      <c r="L118" s="25"/>
      <c r="M118" s="25"/>
    </row>
    <row r="119" spans="5:13" x14ac:dyDescent="0.25">
      <c r="J119" s="35"/>
      <c r="K119" s="25"/>
      <c r="L119" s="25"/>
      <c r="M119" s="25"/>
    </row>
    <row r="120" spans="5:13" x14ac:dyDescent="0.25">
      <c r="J120" s="25"/>
      <c r="K120" s="25"/>
      <c r="L120" s="25"/>
    </row>
    <row r="121" spans="5:13" x14ac:dyDescent="0.25">
      <c r="J121" s="25"/>
      <c r="K121" s="25"/>
      <c r="L121" s="25"/>
    </row>
    <row r="122" spans="5:13" x14ac:dyDescent="0.25">
      <c r="J122" s="35"/>
      <c r="K122" s="25"/>
      <c r="L122" s="25"/>
    </row>
  </sheetData>
  <mergeCells count="5">
    <mergeCell ref="B2:N2"/>
    <mergeCell ref="D39:D40"/>
    <mergeCell ref="E39:E40"/>
    <mergeCell ref="F39:F40"/>
    <mergeCell ref="G39:G40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122"/>
  <sheetViews>
    <sheetView topLeftCell="A50" zoomScale="95" zoomScaleNormal="95" workbookViewId="0">
      <selection activeCell="M31" sqref="M29:M32"/>
    </sheetView>
  </sheetViews>
  <sheetFormatPr baseColWidth="10" defaultColWidth="10.7109375" defaultRowHeight="15" x14ac:dyDescent="0.25"/>
  <cols>
    <col min="1" max="1" width="2.7109375" customWidth="1"/>
    <col min="2" max="2" width="18.7109375" customWidth="1"/>
    <col min="3" max="3" width="16.5703125" customWidth="1"/>
    <col min="4" max="4" width="13.5703125" customWidth="1"/>
    <col min="5" max="5" width="19" customWidth="1"/>
    <col min="6" max="6" width="14.7109375" customWidth="1"/>
    <col min="7" max="7" width="12.7109375" customWidth="1"/>
    <col min="8" max="8" width="12.28515625" customWidth="1"/>
    <col min="9" max="9" width="12.140625" customWidth="1"/>
    <col min="10" max="10" width="15" customWidth="1"/>
    <col min="11" max="11" width="12.140625" customWidth="1"/>
    <col min="12" max="12" width="13.28515625" customWidth="1"/>
    <col min="13" max="13" width="12.140625" customWidth="1"/>
    <col min="14" max="14" width="17.85546875" customWidth="1"/>
    <col min="15" max="15" width="2.7109375" customWidth="1"/>
    <col min="16" max="16" width="17.5703125" customWidth="1"/>
    <col min="17" max="17" width="17.85546875" customWidth="1"/>
    <col min="18" max="18" width="16" customWidth="1"/>
    <col min="19" max="20" width="17.140625" customWidth="1"/>
    <col min="21" max="21" width="15.5703125" customWidth="1"/>
    <col min="23" max="23" width="12.140625" customWidth="1"/>
    <col min="24" max="24" width="18.85546875" customWidth="1"/>
  </cols>
  <sheetData>
    <row r="2" spans="2:15" ht="15.75" x14ac:dyDescent="0.25">
      <c r="B2" s="54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5" x14ac:dyDescent="0.25">
      <c r="B3" s="20" t="s">
        <v>0</v>
      </c>
      <c r="C3" s="20" t="s">
        <v>1</v>
      </c>
      <c r="D3" s="20" t="s">
        <v>2</v>
      </c>
      <c r="E3" s="20" t="s">
        <v>15</v>
      </c>
      <c r="F3" s="20" t="s">
        <v>12</v>
      </c>
      <c r="G3" t="s">
        <v>19</v>
      </c>
      <c r="H3" t="s">
        <v>4</v>
      </c>
      <c r="I3" t="s">
        <v>24</v>
      </c>
      <c r="J3" s="23" t="s">
        <v>25</v>
      </c>
      <c r="K3" s="23" t="s">
        <v>26</v>
      </c>
      <c r="L3" s="23" t="s">
        <v>3</v>
      </c>
      <c r="M3" s="23" t="s">
        <v>27</v>
      </c>
      <c r="N3" s="23" t="s">
        <v>7</v>
      </c>
      <c r="O3" s="1"/>
    </row>
    <row r="4" spans="2:15" x14ac:dyDescent="0.25">
      <c r="B4" s="2" t="s">
        <v>0</v>
      </c>
      <c r="C4" s="2" t="s">
        <v>1</v>
      </c>
      <c r="D4" s="2" t="s">
        <v>2</v>
      </c>
      <c r="E4" s="2" t="s">
        <v>15</v>
      </c>
      <c r="F4" s="2" t="s">
        <v>12</v>
      </c>
      <c r="G4" s="2" t="s">
        <v>19</v>
      </c>
      <c r="H4" s="2" t="s">
        <v>4</v>
      </c>
      <c r="I4" s="3" t="s">
        <v>1</v>
      </c>
      <c r="J4" s="3" t="s">
        <v>2</v>
      </c>
      <c r="K4" s="3" t="s">
        <v>15</v>
      </c>
      <c r="L4" s="3" t="s">
        <v>3</v>
      </c>
      <c r="M4" s="3" t="s">
        <v>19</v>
      </c>
      <c r="N4" s="3" t="s">
        <v>7</v>
      </c>
      <c r="O4" s="1"/>
    </row>
    <row r="5" spans="2:15" x14ac:dyDescent="0.25">
      <c r="B5" s="47">
        <v>1</v>
      </c>
      <c r="C5" s="18">
        <v>10000</v>
      </c>
      <c r="D5" s="18">
        <v>21000</v>
      </c>
      <c r="E5" s="18"/>
      <c r="F5" s="18"/>
      <c r="G5" s="18"/>
      <c r="H5" s="4">
        <f>SUM(Tabla1638102345346[[#This Row],[INTERNET]:[SERVICIOS]])</f>
        <v>31000</v>
      </c>
      <c r="I5" s="6"/>
      <c r="J5" s="6"/>
      <c r="K5" s="6"/>
      <c r="L5" s="6"/>
      <c r="M5" s="6"/>
      <c r="N5" s="6">
        <f>SUM(Tabla1638102345346[[#This Row],[INTERNET2]:[SERVICIOS2]])</f>
        <v>0</v>
      </c>
      <c r="O5" s="1"/>
    </row>
    <row r="6" spans="2:15" x14ac:dyDescent="0.25">
      <c r="B6" s="47">
        <v>2</v>
      </c>
      <c r="C6" s="18">
        <v>10000</v>
      </c>
      <c r="D6" s="18">
        <v>17000</v>
      </c>
      <c r="E6" s="18"/>
      <c r="F6" s="18"/>
      <c r="G6" s="18">
        <v>16000</v>
      </c>
      <c r="H6" s="4">
        <f>SUM(Tabla1638102345346[[#This Row],[INTERNET]:[SERVICIOS]])</f>
        <v>43000</v>
      </c>
      <c r="I6" s="6"/>
      <c r="J6" s="6"/>
      <c r="K6" s="6"/>
      <c r="L6" s="6"/>
      <c r="M6" s="6"/>
      <c r="N6" s="6">
        <f>SUM(Tabla1638102345346[[#This Row],[INTERNET2]:[SERVICIOS2]])</f>
        <v>0</v>
      </c>
      <c r="O6" s="1"/>
    </row>
    <row r="7" spans="2:15" x14ac:dyDescent="0.25">
      <c r="B7" s="47">
        <v>3</v>
      </c>
      <c r="C7" s="18">
        <v>6000</v>
      </c>
      <c r="D7" s="18">
        <v>17000</v>
      </c>
      <c r="E7" s="18"/>
      <c r="F7" s="18"/>
      <c r="G7" s="18">
        <v>45000</v>
      </c>
      <c r="H7" s="4">
        <f>SUM(Tabla1638102345346[[#This Row],[INTERNET]:[SERVICIOS]])</f>
        <v>68000</v>
      </c>
      <c r="I7" s="6"/>
      <c r="J7" s="6"/>
      <c r="K7" s="6"/>
      <c r="L7" s="6"/>
      <c r="M7" s="6"/>
      <c r="N7" s="6">
        <f>SUM(Tabla1638102345346[[#This Row],[INTERNET2]:[SERVICIOS2]])</f>
        <v>0</v>
      </c>
      <c r="O7" s="1"/>
    </row>
    <row r="8" spans="2:15" x14ac:dyDescent="0.25">
      <c r="B8" s="47">
        <v>4</v>
      </c>
      <c r="C8" s="18">
        <v>11000</v>
      </c>
      <c r="D8" s="18">
        <v>16000</v>
      </c>
      <c r="E8" s="18">
        <v>23000</v>
      </c>
      <c r="F8" s="18"/>
      <c r="G8" s="18">
        <v>16000</v>
      </c>
      <c r="H8" s="4">
        <f>SUM(Tabla1638102345346[[#This Row],[INTERNET]:[SERVICIOS]])</f>
        <v>66000</v>
      </c>
      <c r="I8" s="6"/>
      <c r="J8" s="6"/>
      <c r="K8" s="6"/>
      <c r="L8" s="6"/>
      <c r="M8" s="6"/>
      <c r="N8" s="6">
        <f>SUM(Tabla1638102345346[[#This Row],[INTERNET2]:[SERVICIOS2]])</f>
        <v>0</v>
      </c>
      <c r="O8" s="1"/>
    </row>
    <row r="9" spans="2:15" x14ac:dyDescent="0.25">
      <c r="B9" s="47">
        <v>5</v>
      </c>
      <c r="C9" s="18">
        <v>11000</v>
      </c>
      <c r="D9" s="18">
        <v>17000</v>
      </c>
      <c r="E9" s="18"/>
      <c r="F9" s="18"/>
      <c r="G9" s="18">
        <v>40000</v>
      </c>
      <c r="H9" s="4">
        <f>SUM(Tabla1638102345346[[#This Row],[INTERNET]:[SERVICIOS]])</f>
        <v>68000</v>
      </c>
      <c r="I9" s="6"/>
      <c r="J9" s="6"/>
      <c r="K9" s="6"/>
      <c r="L9" s="6"/>
      <c r="M9" s="6"/>
      <c r="N9" s="6">
        <f>SUM(Tabla1638102345346[[#This Row],[INTERNET2]:[SERVICIOS2]])</f>
        <v>0</v>
      </c>
      <c r="O9" s="1"/>
    </row>
    <row r="10" spans="2:15" x14ac:dyDescent="0.25">
      <c r="B10" s="47">
        <v>6</v>
      </c>
      <c r="C10" s="18">
        <v>5000</v>
      </c>
      <c r="D10" s="18">
        <v>24000</v>
      </c>
      <c r="E10" s="18"/>
      <c r="F10" s="18"/>
      <c r="G10" s="18"/>
      <c r="H10" s="4">
        <f>SUM(Tabla1638102345346[[#This Row],[INTERNET]:[SERVICIOS]])</f>
        <v>29000</v>
      </c>
      <c r="I10" s="6"/>
      <c r="J10" s="6"/>
      <c r="K10" s="6"/>
      <c r="L10" s="6"/>
      <c r="M10" s="6"/>
      <c r="N10" s="6">
        <f>SUM(Tabla1638102345346[[#This Row],[INTERNET2]:[SERVICIOS2]])</f>
        <v>0</v>
      </c>
      <c r="O10" s="1"/>
    </row>
    <row r="11" spans="2:15" x14ac:dyDescent="0.25">
      <c r="B11" s="47">
        <v>7</v>
      </c>
      <c r="C11" s="18">
        <v>5000</v>
      </c>
      <c r="D11" s="18">
        <v>24000</v>
      </c>
      <c r="E11" s="18"/>
      <c r="F11" s="18"/>
      <c r="G11" s="18"/>
      <c r="H11" s="4">
        <f>SUM(Tabla1638102345346[[#This Row],[INTERNET]:[SERVICIOS]])</f>
        <v>29000</v>
      </c>
      <c r="I11" s="6"/>
      <c r="J11" s="6"/>
      <c r="K11" s="6"/>
      <c r="L11" s="6"/>
      <c r="M11" s="6"/>
      <c r="N11" s="6">
        <f>SUM(Tabla1638102345346[[#This Row],[INTERNET2]:[SERVICIOS2]])</f>
        <v>0</v>
      </c>
      <c r="O11" s="1"/>
    </row>
    <row r="12" spans="2:15" x14ac:dyDescent="0.25">
      <c r="B12" s="47">
        <v>8</v>
      </c>
      <c r="C12" s="18">
        <v>11000</v>
      </c>
      <c r="D12" s="18">
        <v>34000</v>
      </c>
      <c r="E12" s="18"/>
      <c r="F12" s="18"/>
      <c r="G12" s="18"/>
      <c r="H12" s="4">
        <f>SUM(Tabla1638102345346[[#This Row],[INTERNET]:[SERVICIOS]])</f>
        <v>45000</v>
      </c>
      <c r="I12" s="6"/>
      <c r="J12" s="6"/>
      <c r="K12" s="6"/>
      <c r="L12" s="6"/>
      <c r="M12" s="6"/>
      <c r="N12" s="6">
        <f>SUM(Tabla1638102345346[[#This Row],[INTERNET2]:[SERVICIOS2]])</f>
        <v>0</v>
      </c>
      <c r="O12" s="1"/>
    </row>
    <row r="13" spans="2:15" x14ac:dyDescent="0.25">
      <c r="B13" s="47">
        <v>9</v>
      </c>
      <c r="C13" s="4">
        <v>9000</v>
      </c>
      <c r="D13" s="4">
        <v>15000</v>
      </c>
      <c r="E13" s="4"/>
      <c r="F13" s="4"/>
      <c r="G13" s="4"/>
      <c r="H13" s="4">
        <f>SUM(Tabla1638102345346[[#This Row],[INTERNET]:[SERVICIOS]])</f>
        <v>24000</v>
      </c>
      <c r="I13" s="6"/>
      <c r="J13" s="6"/>
      <c r="K13" s="6"/>
      <c r="L13" s="6"/>
      <c r="M13" s="6"/>
      <c r="N13" s="6">
        <f>SUM(Tabla1638102345346[[#This Row],[INTERNET2]:[SERVICIOS2]])</f>
        <v>0</v>
      </c>
      <c r="O13" s="1"/>
    </row>
    <row r="14" spans="2:15" x14ac:dyDescent="0.25">
      <c r="B14" s="47">
        <v>10</v>
      </c>
      <c r="C14" s="4">
        <v>8000</v>
      </c>
      <c r="D14" s="4">
        <v>16000</v>
      </c>
      <c r="E14" s="4"/>
      <c r="F14" s="4"/>
      <c r="G14" s="4"/>
      <c r="H14" s="4">
        <f>SUM(Tabla1638102345346[[#This Row],[INTERNET]:[SERVICIOS]])</f>
        <v>24000</v>
      </c>
      <c r="I14" s="6"/>
      <c r="J14" s="6"/>
      <c r="K14" s="6"/>
      <c r="L14" s="6"/>
      <c r="M14" s="6"/>
      <c r="N14" s="6">
        <f>SUM(Tabla1638102345346[[#This Row],[INTERNET2]:[SERVICIOS2]])</f>
        <v>0</v>
      </c>
      <c r="O14" s="1"/>
    </row>
    <row r="15" spans="2:15" x14ac:dyDescent="0.25">
      <c r="B15" s="47">
        <v>11</v>
      </c>
      <c r="C15" s="4">
        <v>8000</v>
      </c>
      <c r="D15" s="4">
        <v>20000</v>
      </c>
      <c r="E15" s="4"/>
      <c r="F15" s="4"/>
      <c r="G15" s="4"/>
      <c r="H15" s="4">
        <f>SUM(Tabla1638102345346[[#This Row],[INTERNET]:[SERVICIOS]])</f>
        <v>28000</v>
      </c>
      <c r="I15" s="6"/>
      <c r="J15" s="6"/>
      <c r="K15" s="6"/>
      <c r="L15" s="6"/>
      <c r="M15" s="6"/>
      <c r="N15" s="6">
        <f>SUM(Tabla1638102345346[[#This Row],[INTERNET2]:[SERVICIOS2]])</f>
        <v>0</v>
      </c>
      <c r="O15" s="1"/>
    </row>
    <row r="16" spans="2:15" x14ac:dyDescent="0.25">
      <c r="B16" s="47">
        <v>12</v>
      </c>
      <c r="C16" s="4">
        <v>5000</v>
      </c>
      <c r="D16" s="4">
        <v>10000</v>
      </c>
      <c r="E16" s="4">
        <v>27000</v>
      </c>
      <c r="F16" s="4"/>
      <c r="G16" s="4"/>
      <c r="H16" s="4">
        <f>SUM(Tabla1638102345346[[#This Row],[INTERNET]:[SERVICIOS]])</f>
        <v>42000</v>
      </c>
      <c r="I16" s="6"/>
      <c r="J16" s="6"/>
      <c r="K16" s="6"/>
      <c r="L16" s="6"/>
      <c r="M16" s="6"/>
      <c r="N16" s="6">
        <f>SUM(Tabla1638102345346[[#This Row],[INTERNET2]:[SERVICIOS2]])</f>
        <v>0</v>
      </c>
      <c r="O16" s="1"/>
    </row>
    <row r="17" spans="2:15" x14ac:dyDescent="0.25">
      <c r="B17" s="47">
        <v>13</v>
      </c>
      <c r="C17" s="4">
        <v>5000</v>
      </c>
      <c r="D17" s="4">
        <v>10000</v>
      </c>
      <c r="E17" s="4"/>
      <c r="F17" s="4"/>
      <c r="G17" s="4"/>
      <c r="H17" s="4">
        <f>SUM(Tabla1638102345346[[#This Row],[INTERNET]:[SERVICIOS]])</f>
        <v>15000</v>
      </c>
      <c r="I17" s="6"/>
      <c r="J17" s="6"/>
      <c r="K17" s="6"/>
      <c r="L17" s="6"/>
      <c r="M17" s="6"/>
      <c r="N17" s="6">
        <f>SUM(Tabla1638102345346[[#This Row],[INTERNET2]:[SERVICIOS2]])</f>
        <v>0</v>
      </c>
      <c r="O17" s="1"/>
    </row>
    <row r="18" spans="2:15" x14ac:dyDescent="0.25">
      <c r="B18" s="47">
        <v>14</v>
      </c>
      <c r="C18" s="4">
        <v>4000</v>
      </c>
      <c r="D18" s="4">
        <v>4000</v>
      </c>
      <c r="E18" s="4"/>
      <c r="F18" s="4"/>
      <c r="G18" s="4"/>
      <c r="H18" s="4">
        <f>SUM(Tabla1638102345346[[#This Row],[INTERNET]:[SERVICIOS]])</f>
        <v>8000</v>
      </c>
      <c r="I18" s="6"/>
      <c r="J18" s="6"/>
      <c r="K18" s="6"/>
      <c r="L18" s="6"/>
      <c r="M18" s="6"/>
      <c r="N18" s="6">
        <f>SUM(Tabla1638102345346[[#This Row],[INTERNET2]:[SERVICIOS2]])</f>
        <v>0</v>
      </c>
      <c r="O18" s="1"/>
    </row>
    <row r="19" spans="2:15" x14ac:dyDescent="0.25">
      <c r="B19" s="47">
        <v>15</v>
      </c>
      <c r="C19" s="4">
        <v>3000</v>
      </c>
      <c r="D19" s="4">
        <v>4000</v>
      </c>
      <c r="E19" s="4"/>
      <c r="F19" s="4"/>
      <c r="G19" s="4"/>
      <c r="H19" s="4">
        <f>SUM(Tabla1638102345346[[#This Row],[INTERNET]:[SERVICIOS]])</f>
        <v>7000</v>
      </c>
      <c r="I19" s="6"/>
      <c r="J19" s="6"/>
      <c r="K19" s="6"/>
      <c r="L19" s="6"/>
      <c r="M19" s="6"/>
      <c r="N19" s="6">
        <f>SUM(Tabla1638102345346[[#This Row],[INTERNET2]:[SERVICIOS2]])</f>
        <v>0</v>
      </c>
      <c r="O19" s="1"/>
    </row>
    <row r="20" spans="2:15" x14ac:dyDescent="0.25">
      <c r="B20" s="47">
        <v>16</v>
      </c>
      <c r="C20" s="18">
        <v>3000</v>
      </c>
      <c r="D20" s="18">
        <v>4000</v>
      </c>
      <c r="E20" s="4"/>
      <c r="F20" s="4"/>
      <c r="G20" s="4"/>
      <c r="H20" s="4">
        <f>SUM(Tabla1638102345346[[#This Row],[INTERNET]:[SERVICIOS]])</f>
        <v>7000</v>
      </c>
      <c r="I20" s="6"/>
      <c r="J20" s="6"/>
      <c r="K20" s="6"/>
      <c r="L20" s="6"/>
      <c r="M20" s="6"/>
      <c r="N20" s="6">
        <f>SUM(Tabla1638102345346[[#This Row],[INTERNET2]:[SERVICIOS2]])</f>
        <v>0</v>
      </c>
      <c r="O20" s="1"/>
    </row>
    <row r="21" spans="2:15" x14ac:dyDescent="0.25">
      <c r="B21" s="47">
        <v>17</v>
      </c>
      <c r="C21" s="18">
        <v>10000</v>
      </c>
      <c r="D21" s="18">
        <v>10000</v>
      </c>
      <c r="E21" s="4"/>
      <c r="F21" s="4"/>
      <c r="G21" s="4"/>
      <c r="H21" s="4">
        <f>SUM(Tabla1638102345346[[#This Row],[INTERNET]:[SERVICIOS]])</f>
        <v>20000</v>
      </c>
      <c r="I21" s="6"/>
      <c r="J21" s="6"/>
      <c r="K21" s="6"/>
      <c r="L21" s="6"/>
      <c r="M21" s="6"/>
      <c r="N21" s="6">
        <f>SUM(Tabla1638102345346[[#This Row],[INTERNET2]:[SERVICIOS2]])</f>
        <v>0</v>
      </c>
      <c r="O21" s="1"/>
    </row>
    <row r="22" spans="2:15" x14ac:dyDescent="0.25">
      <c r="B22" s="47">
        <v>18</v>
      </c>
      <c r="C22" s="4">
        <v>10000</v>
      </c>
      <c r="D22" s="4">
        <v>9000</v>
      </c>
      <c r="E22" s="4"/>
      <c r="F22" s="4"/>
      <c r="G22" s="4"/>
      <c r="H22" s="4">
        <f>SUM(Tabla1638102345346[[#This Row],[INTERNET]:[SERVICIOS]])</f>
        <v>19000</v>
      </c>
      <c r="I22" s="6"/>
      <c r="J22" s="6"/>
      <c r="K22" s="6"/>
      <c r="L22" s="6"/>
      <c r="M22" s="6"/>
      <c r="N22" s="6">
        <f>SUM(Tabla1638102345346[[#This Row],[INTERNET2]:[SERVICIOS2]])</f>
        <v>0</v>
      </c>
      <c r="O22" s="1"/>
    </row>
    <row r="23" spans="2:15" x14ac:dyDescent="0.25">
      <c r="B23" s="47">
        <v>19</v>
      </c>
      <c r="C23" s="4">
        <v>11000</v>
      </c>
      <c r="D23" s="4">
        <v>8000</v>
      </c>
      <c r="E23" s="4"/>
      <c r="F23" s="4"/>
      <c r="G23" s="4"/>
      <c r="H23" s="4">
        <f>SUM(Tabla1638102345346[[#This Row],[INTERNET]:[SERVICIOS]])</f>
        <v>19000</v>
      </c>
      <c r="I23" s="6"/>
      <c r="J23" s="6"/>
      <c r="K23" s="6"/>
      <c r="L23" s="6"/>
      <c r="M23" s="6"/>
      <c r="N23" s="6">
        <f>SUM(Tabla1638102345346[[#This Row],[INTERNET2]:[SERVICIOS2]])</f>
        <v>0</v>
      </c>
      <c r="O23" s="1"/>
    </row>
    <row r="24" spans="2:15" x14ac:dyDescent="0.25">
      <c r="B24" s="47">
        <v>20</v>
      </c>
      <c r="C24" s="4">
        <v>13000</v>
      </c>
      <c r="D24" s="4">
        <v>2000</v>
      </c>
      <c r="E24" s="4"/>
      <c r="F24" s="4"/>
      <c r="G24" s="4"/>
      <c r="H24" s="4">
        <f>SUM(Tabla1638102345346[[#This Row],[INTERNET]:[SERVICIOS]])</f>
        <v>15000</v>
      </c>
      <c r="I24" s="6"/>
      <c r="J24" s="6"/>
      <c r="K24" s="6"/>
      <c r="L24" s="6"/>
      <c r="M24" s="6"/>
      <c r="N24" s="6">
        <f>SUM(Tabla1638102345346[[#This Row],[INTERNET2]:[SERVICIOS2]])</f>
        <v>0</v>
      </c>
      <c r="O24" s="1"/>
    </row>
    <row r="25" spans="2:15" x14ac:dyDescent="0.25">
      <c r="B25" s="47">
        <v>21</v>
      </c>
      <c r="C25" s="4">
        <v>5000</v>
      </c>
      <c r="D25" s="4">
        <v>10000</v>
      </c>
      <c r="E25" s="4"/>
      <c r="F25" s="4"/>
      <c r="G25" s="4"/>
      <c r="H25" s="4">
        <f>SUM(Tabla1638102345346[[#This Row],[INTERNET]:[SERVICIOS]])</f>
        <v>15000</v>
      </c>
      <c r="I25" s="6"/>
      <c r="J25" s="6"/>
      <c r="K25" s="6"/>
      <c r="L25" s="6"/>
      <c r="M25" s="6"/>
      <c r="N25" s="6">
        <f>SUM(Tabla1638102345346[[#This Row],[INTERNET2]:[SERVICIOS2]])</f>
        <v>0</v>
      </c>
      <c r="O25" s="1"/>
    </row>
    <row r="26" spans="2:15" x14ac:dyDescent="0.25">
      <c r="B26" s="47">
        <v>22</v>
      </c>
      <c r="C26" s="4">
        <v>4000</v>
      </c>
      <c r="D26" s="4">
        <v>5000</v>
      </c>
      <c r="E26" s="4">
        <v>26000</v>
      </c>
      <c r="F26" s="4"/>
      <c r="G26" s="4"/>
      <c r="H26" s="4">
        <f>SUM(Tabla1638102345346[[#This Row],[INTERNET]:[SERVICIOS]])</f>
        <v>35000</v>
      </c>
      <c r="I26" s="6"/>
      <c r="J26" s="6"/>
      <c r="K26" s="6"/>
      <c r="L26" s="6"/>
      <c r="M26" s="6"/>
      <c r="N26" s="6">
        <f>SUM(Tabla1638102345346[[#This Row],[INTERNET2]:[SERVICIOS2]])</f>
        <v>0</v>
      </c>
      <c r="O26" s="1"/>
    </row>
    <row r="27" spans="2:15" x14ac:dyDescent="0.25">
      <c r="B27" s="47">
        <v>23</v>
      </c>
      <c r="C27" s="4">
        <v>4000</v>
      </c>
      <c r="D27" s="4">
        <v>5000</v>
      </c>
      <c r="E27" s="4"/>
      <c r="F27" s="4"/>
      <c r="G27" s="4"/>
      <c r="H27" s="4">
        <f>SUM(Tabla1638102345346[[#This Row],[INTERNET]:[SERVICIOS]])</f>
        <v>9000</v>
      </c>
      <c r="I27" s="6"/>
      <c r="J27" s="6"/>
      <c r="K27" s="6"/>
      <c r="L27" s="6"/>
      <c r="M27" s="6"/>
      <c r="N27" s="6">
        <f>SUM(Tabla1638102345346[[#This Row],[INTERNET2]:[SERVICIOS2]])</f>
        <v>0</v>
      </c>
      <c r="O27" s="1"/>
    </row>
    <row r="28" spans="2:15" x14ac:dyDescent="0.25">
      <c r="B28" s="47">
        <v>24</v>
      </c>
      <c r="C28" s="4">
        <v>5000</v>
      </c>
      <c r="D28" s="4">
        <v>27000</v>
      </c>
      <c r="E28" s="4"/>
      <c r="F28" s="4"/>
      <c r="G28" s="4"/>
      <c r="H28" s="4">
        <f>SUM(Tabla1638102345346[[#This Row],[INTERNET]:[SERVICIOS]])</f>
        <v>32000</v>
      </c>
      <c r="I28" s="6"/>
      <c r="J28" s="6"/>
      <c r="K28" s="6"/>
      <c r="L28" s="6"/>
      <c r="M28" s="6"/>
      <c r="N28" s="6">
        <f>SUM(Tabla1638102345346[[#This Row],[INTERNET2]:[SERVICIOS2]])</f>
        <v>0</v>
      </c>
      <c r="O28" s="1"/>
    </row>
    <row r="29" spans="2:15" x14ac:dyDescent="0.25">
      <c r="B29" s="47">
        <v>25</v>
      </c>
      <c r="C29" s="4">
        <v>9000</v>
      </c>
      <c r="D29" s="4">
        <v>18000</v>
      </c>
      <c r="E29" s="4"/>
      <c r="F29" s="4"/>
      <c r="G29" s="4"/>
      <c r="H29" s="4">
        <f>SUM(Tabla1638102345346[[#This Row],[INTERNET]:[SERVICIOS]])</f>
        <v>27000</v>
      </c>
      <c r="I29" s="6"/>
      <c r="J29" s="6"/>
      <c r="K29" s="6"/>
      <c r="L29" s="6"/>
      <c r="M29" s="6"/>
      <c r="N29" s="6">
        <f>SUM(Tabla1638102345346[[#This Row],[INTERNET2]:[SERVICIOS2]])</f>
        <v>0</v>
      </c>
      <c r="O29" s="1"/>
    </row>
    <row r="30" spans="2:15" x14ac:dyDescent="0.25">
      <c r="B30" s="47">
        <v>26</v>
      </c>
      <c r="C30" s="4">
        <v>8000</v>
      </c>
      <c r="D30" s="4">
        <v>13000</v>
      </c>
      <c r="E30" s="4"/>
      <c r="F30" s="4"/>
      <c r="G30" s="4"/>
      <c r="H30" s="4">
        <f>SUM(Tabla1638102345346[[#This Row],[INTERNET]:[SERVICIOS]])</f>
        <v>21000</v>
      </c>
      <c r="I30" s="6"/>
      <c r="J30" s="6"/>
      <c r="K30" s="6"/>
      <c r="L30" s="6"/>
      <c r="M30" s="6"/>
      <c r="N30" s="6">
        <f>SUM(Tabla1638102345346[[#This Row],[INTERNET2]:[SERVICIOS2]])</f>
        <v>0</v>
      </c>
      <c r="O30" s="1"/>
    </row>
    <row r="31" spans="2:15" x14ac:dyDescent="0.25">
      <c r="B31" s="47">
        <v>27</v>
      </c>
      <c r="C31" s="4">
        <v>8000</v>
      </c>
      <c r="D31" s="4">
        <v>30000</v>
      </c>
      <c r="E31" s="4"/>
      <c r="F31" s="4"/>
      <c r="G31" s="4"/>
      <c r="H31" s="4">
        <f>SUM(Tabla1638102345346[[#This Row],[INTERNET]:[SERVICIOS]])</f>
        <v>38000</v>
      </c>
      <c r="I31" s="6"/>
      <c r="J31" s="6"/>
      <c r="K31" s="6"/>
      <c r="L31" s="6"/>
      <c r="M31" s="6"/>
      <c r="N31" s="6">
        <f>SUM(Tabla1638102345346[[#This Row],[INTERNET2]:[SERVICIOS2]])</f>
        <v>0</v>
      </c>
      <c r="O31" s="1"/>
    </row>
    <row r="32" spans="2:15" x14ac:dyDescent="0.25">
      <c r="B32" s="47">
        <v>28</v>
      </c>
      <c r="C32" s="4">
        <v>8000</v>
      </c>
      <c r="D32" s="4">
        <v>30000</v>
      </c>
      <c r="E32" s="4"/>
      <c r="F32" s="4"/>
      <c r="G32" s="4"/>
      <c r="H32" s="4">
        <f>SUM(Tabla1638102345346[[#This Row],[INTERNET]:[SERVICIOS]])</f>
        <v>38000</v>
      </c>
      <c r="I32" s="6"/>
      <c r="J32" s="6"/>
      <c r="K32" s="6"/>
      <c r="L32" s="6"/>
      <c r="M32" s="6"/>
      <c r="N32" s="6">
        <f>SUM(Tabla1638102345346[[#This Row],[INTERNET2]:[SERVICIOS2]])</f>
        <v>0</v>
      </c>
      <c r="O32" s="1"/>
    </row>
    <row r="33" spans="2:17" x14ac:dyDescent="0.25">
      <c r="B33" s="47">
        <v>29</v>
      </c>
      <c r="C33" s="4">
        <v>10000</v>
      </c>
      <c r="D33" s="4">
        <v>30000</v>
      </c>
      <c r="E33" s="4">
        <v>12000</v>
      </c>
      <c r="F33" s="4"/>
      <c r="G33" s="4"/>
      <c r="H33" s="4">
        <f>SUM(Tabla1638102345346[[#This Row],[INTERNET]:[SERVICIOS]])</f>
        <v>52000</v>
      </c>
      <c r="I33" s="6"/>
      <c r="J33" s="6"/>
      <c r="K33" s="6"/>
      <c r="L33" s="6"/>
      <c r="M33" s="6"/>
      <c r="N33" s="6">
        <f>SUM(Tabla1638102345346[[#This Row],[INTERNET2]:[SERVICIOS2]])</f>
        <v>0</v>
      </c>
      <c r="O33" s="1"/>
    </row>
    <row r="34" spans="2:17" x14ac:dyDescent="0.25">
      <c r="B34" s="47">
        <v>30</v>
      </c>
      <c r="C34" s="4">
        <v>12000</v>
      </c>
      <c r="D34" s="4">
        <v>10000</v>
      </c>
      <c r="E34" s="4"/>
      <c r="F34" s="4"/>
      <c r="G34" s="4"/>
      <c r="H34" s="4">
        <f>SUM(Tabla1638102345346[[#This Row],[INTERNET]:[SERVICIOS]])</f>
        <v>22000</v>
      </c>
      <c r="I34" s="6"/>
      <c r="J34" s="6"/>
      <c r="K34" s="6"/>
      <c r="L34" s="6"/>
      <c r="M34" s="6"/>
      <c r="N34" s="6">
        <f>SUM(Tabla1638102345346[[#This Row],[INTERNET2]:[SERVICIOS2]])</f>
        <v>0</v>
      </c>
      <c r="O34" s="1"/>
    </row>
    <row r="35" spans="2:17" x14ac:dyDescent="0.25">
      <c r="B35" s="47">
        <v>31</v>
      </c>
      <c r="C35" s="4"/>
      <c r="D35" s="4"/>
      <c r="E35" s="4"/>
      <c r="F35" s="4"/>
      <c r="G35" s="4"/>
      <c r="H35" s="4">
        <f>SUM(Tabla1638102345346[[#This Row],[INTERNET]:[SERVICIOS]])</f>
        <v>0</v>
      </c>
      <c r="I35" s="6"/>
      <c r="J35" s="6"/>
      <c r="K35" s="6"/>
      <c r="L35" s="6"/>
      <c r="M35" s="6"/>
      <c r="N35" s="6">
        <f>SUM(Tabla1638102345346[[#This Row],[INTERNET2]:[SERVICIOS2]])</f>
        <v>0</v>
      </c>
      <c r="O35" s="1"/>
    </row>
    <row r="36" spans="2:17" x14ac:dyDescent="0.25">
      <c r="B36" s="2" t="s">
        <v>5</v>
      </c>
      <c r="C36" s="5">
        <f t="shared" ref="C36:M36" si="0">SUM(C5:C35)</f>
        <v>231000</v>
      </c>
      <c r="D36" s="5">
        <f t="shared" si="0"/>
        <v>460000</v>
      </c>
      <c r="E36" s="5">
        <f t="shared" si="0"/>
        <v>88000</v>
      </c>
      <c r="F36" s="5">
        <f t="shared" si="0"/>
        <v>0</v>
      </c>
      <c r="G36" s="5">
        <f t="shared" si="0"/>
        <v>117000</v>
      </c>
      <c r="H36" s="5">
        <f>SUM(Tabla1638102345346[[#This Row],[INTERNET]:[SERVICIOS]])</f>
        <v>896000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6">
        <f>SUM(Tabla1638102345346[[#This Row],[INTERNET2]:[SERVICIOS2]])</f>
        <v>0</v>
      </c>
      <c r="O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7" x14ac:dyDescent="0.25">
      <c r="B38" s="1"/>
      <c r="C38" s="1"/>
      <c r="D38" s="1"/>
      <c r="E38" s="1"/>
      <c r="F38" s="46" t="s">
        <v>32</v>
      </c>
      <c r="G38" s="46" t="s">
        <v>33</v>
      </c>
      <c r="H38" s="1"/>
      <c r="I38" s="1"/>
      <c r="J38" s="1"/>
      <c r="K38" s="1"/>
      <c r="L38" s="1"/>
      <c r="M38" s="1"/>
      <c r="N38" s="1"/>
      <c r="O38" s="1"/>
    </row>
    <row r="39" spans="2:17" x14ac:dyDescent="0.25">
      <c r="B39" s="9" t="s">
        <v>9</v>
      </c>
      <c r="C39" s="10">
        <f>H36</f>
        <v>896000</v>
      </c>
      <c r="D39" s="55" t="s">
        <v>28</v>
      </c>
      <c r="E39" s="57">
        <f>C39-C40+F39-G39</f>
        <v>896000</v>
      </c>
      <c r="F39" s="59"/>
      <c r="G39" s="57">
        <f>D49</f>
        <v>0</v>
      </c>
      <c r="O39" s="1"/>
    </row>
    <row r="40" spans="2:17" x14ac:dyDescent="0.25">
      <c r="B40" s="11" t="s">
        <v>8</v>
      </c>
      <c r="C40" s="12">
        <f>N36</f>
        <v>0</v>
      </c>
      <c r="D40" s="56"/>
      <c r="E40" s="58"/>
      <c r="F40" s="60"/>
      <c r="G40" s="58"/>
      <c r="H40" s="48" t="s">
        <v>23</v>
      </c>
      <c r="I40" s="14" t="s">
        <v>11</v>
      </c>
      <c r="J40" s="14" t="s">
        <v>10</v>
      </c>
      <c r="K40" s="14" t="s">
        <v>13</v>
      </c>
      <c r="L40" s="14" t="s">
        <v>14</v>
      </c>
      <c r="M40" s="20"/>
      <c r="O40" s="1"/>
    </row>
    <row r="41" spans="2:17" x14ac:dyDescent="0.25">
      <c r="B41" s="13"/>
      <c r="C41" s="13"/>
      <c r="D41" s="1"/>
      <c r="E41" s="1"/>
      <c r="F41" s="1"/>
      <c r="H41" s="32"/>
      <c r="I41" s="32"/>
      <c r="J41" s="32"/>
      <c r="K41" s="32"/>
      <c r="L41" s="32"/>
      <c r="M41" s="40"/>
      <c r="O41" s="1"/>
    </row>
    <row r="42" spans="2:17" x14ac:dyDescent="0.25">
      <c r="B42" s="30"/>
      <c r="C42" s="30"/>
      <c r="D42" s="29" t="s">
        <v>29</v>
      </c>
      <c r="E42" s="29"/>
      <c r="F42" s="1"/>
      <c r="H42" s="32"/>
      <c r="I42" s="32"/>
      <c r="J42" s="32"/>
      <c r="K42" s="32"/>
      <c r="L42" s="32"/>
      <c r="M42" s="40"/>
      <c r="O42" s="1"/>
    </row>
    <row r="43" spans="2:17" x14ac:dyDescent="0.25">
      <c r="B43" s="14" t="s">
        <v>10</v>
      </c>
      <c r="C43" s="27">
        <f>C36-I36</f>
        <v>231000</v>
      </c>
      <c r="D43" s="36"/>
      <c r="E43" s="37">
        <f t="shared" ref="E43:E48" si="1">C43-D43</f>
        <v>231000</v>
      </c>
      <c r="F43" s="1"/>
      <c r="H43" s="32"/>
      <c r="I43" s="32"/>
      <c r="J43" s="32"/>
      <c r="K43" s="32"/>
      <c r="L43" s="32"/>
      <c r="M43" s="40"/>
      <c r="O43" s="1"/>
    </row>
    <row r="44" spans="2:17" x14ac:dyDescent="0.25">
      <c r="B44" s="14" t="s">
        <v>11</v>
      </c>
      <c r="C44" s="27">
        <f>D36-J36</f>
        <v>460000</v>
      </c>
      <c r="D44" s="36"/>
      <c r="E44" s="37">
        <f t="shared" si="1"/>
        <v>460000</v>
      </c>
      <c r="F44" s="1"/>
      <c r="H44" s="32"/>
      <c r="I44" s="32"/>
      <c r="J44" s="32"/>
      <c r="K44" s="32"/>
      <c r="L44" s="32"/>
      <c r="M44" s="40"/>
      <c r="O44" s="1"/>
      <c r="P44" s="1"/>
      <c r="Q44" s="1"/>
    </row>
    <row r="45" spans="2:17" x14ac:dyDescent="0.25">
      <c r="B45" s="14" t="s">
        <v>12</v>
      </c>
      <c r="C45" s="27">
        <f>F36-L36</f>
        <v>0</v>
      </c>
      <c r="D45" s="36"/>
      <c r="E45" s="38">
        <f t="shared" si="1"/>
        <v>0</v>
      </c>
      <c r="F45" s="1"/>
      <c r="H45" s="32"/>
      <c r="I45" s="32"/>
      <c r="J45" s="50"/>
      <c r="K45" s="32"/>
      <c r="L45" s="32"/>
      <c r="M45" s="40"/>
      <c r="O45" s="1"/>
      <c r="P45" s="1"/>
      <c r="Q45" s="1"/>
    </row>
    <row r="46" spans="2:17" x14ac:dyDescent="0.25">
      <c r="B46" s="14" t="s">
        <v>14</v>
      </c>
      <c r="C46" s="27">
        <f>E36-K36</f>
        <v>88000</v>
      </c>
      <c r="D46" s="36"/>
      <c r="E46" s="38">
        <f t="shared" si="1"/>
        <v>88000</v>
      </c>
      <c r="F46" s="1"/>
      <c r="H46" s="32"/>
      <c r="I46" s="32"/>
      <c r="J46" s="50"/>
      <c r="K46" s="32"/>
      <c r="L46" s="32"/>
      <c r="M46" s="40"/>
      <c r="O46" s="1"/>
      <c r="P46" s="1"/>
      <c r="Q46" s="1"/>
    </row>
    <row r="47" spans="2:17" x14ac:dyDescent="0.25">
      <c r="B47" s="14" t="s">
        <v>23</v>
      </c>
      <c r="C47" s="27">
        <f>SUM(G36,-M36)</f>
        <v>117000</v>
      </c>
      <c r="D47" s="36"/>
      <c r="E47" s="38">
        <f t="shared" si="1"/>
        <v>117000</v>
      </c>
      <c r="F47" s="1" t="s">
        <v>30</v>
      </c>
      <c r="H47" s="32"/>
      <c r="I47" s="32"/>
      <c r="J47" s="32"/>
      <c r="K47" s="32"/>
      <c r="L47" s="32"/>
      <c r="M47" s="40"/>
      <c r="O47" s="1"/>
      <c r="P47" s="1"/>
      <c r="Q47" s="1"/>
    </row>
    <row r="48" spans="2:17" x14ac:dyDescent="0.25">
      <c r="B48" s="14" t="s">
        <v>34</v>
      </c>
      <c r="C48" s="27">
        <f>F39</f>
        <v>0</v>
      </c>
      <c r="D48" s="36"/>
      <c r="E48" s="38">
        <f t="shared" si="1"/>
        <v>0</v>
      </c>
      <c r="F48" s="1"/>
      <c r="H48" s="32"/>
      <c r="I48" s="32"/>
      <c r="J48" s="32"/>
      <c r="K48" s="32"/>
      <c r="L48" s="32"/>
      <c r="M48" s="40"/>
      <c r="O48" s="1"/>
      <c r="P48" s="1"/>
      <c r="Q48" s="1"/>
    </row>
    <row r="49" spans="2:17" x14ac:dyDescent="0.25">
      <c r="B49" s="8" t="s">
        <v>21</v>
      </c>
      <c r="C49" s="28">
        <f>SUM(C43:C48)</f>
        <v>896000</v>
      </c>
      <c r="D49" s="36">
        <f>SUM(D43:D48)</f>
        <v>0</v>
      </c>
      <c r="E49" s="49">
        <f>SUM(E43:E48)</f>
        <v>896000</v>
      </c>
      <c r="F49" s="1"/>
      <c r="H49" s="52">
        <f>SUM(H41:H48)</f>
        <v>0</v>
      </c>
      <c r="I49" s="52">
        <f>SUM(I41:I48)</f>
        <v>0</v>
      </c>
      <c r="J49" s="52">
        <f>SUM(J41:J48)</f>
        <v>0</v>
      </c>
      <c r="K49" s="52">
        <f>SUM(K41:K48)</f>
        <v>0</v>
      </c>
      <c r="L49" s="52">
        <f>SUM(L41:L48)</f>
        <v>0</v>
      </c>
      <c r="M49" s="21"/>
      <c r="O49" s="1"/>
      <c r="P49" s="1"/>
      <c r="Q49" s="1"/>
    </row>
    <row r="50" spans="2:17" x14ac:dyDescent="0.25">
      <c r="B50" s="16"/>
      <c r="C50" s="17"/>
      <c r="D50" s="1"/>
      <c r="E50" s="1"/>
      <c r="L50" s="25"/>
      <c r="O50" s="1"/>
      <c r="P50" s="1"/>
      <c r="Q50" s="1"/>
    </row>
    <row r="51" spans="2:17" x14ac:dyDescent="0.25">
      <c r="B51" s="26"/>
      <c r="C51" s="26"/>
      <c r="D51" s="29" t="s">
        <v>31</v>
      </c>
      <c r="E51" s="1"/>
      <c r="O51" s="1"/>
      <c r="P51" s="1"/>
      <c r="Q51" s="1"/>
    </row>
    <row r="52" spans="2:17" x14ac:dyDescent="0.25">
      <c r="B52" s="15" t="s">
        <v>17</v>
      </c>
      <c r="C52" s="27">
        <f>E39*25/100-D52</f>
        <v>224000</v>
      </c>
      <c r="D52" s="36"/>
      <c r="E52" s="1"/>
      <c r="O52" s="1"/>
      <c r="P52" s="1"/>
      <c r="Q52" s="1"/>
    </row>
    <row r="53" spans="2:17" x14ac:dyDescent="0.25">
      <c r="B53" s="11" t="s">
        <v>16</v>
      </c>
      <c r="C53" s="33"/>
      <c r="D53" s="36"/>
      <c r="E53" s="1"/>
      <c r="O53" s="1"/>
      <c r="P53" s="1"/>
      <c r="Q53" s="1"/>
    </row>
    <row r="54" spans="2:17" x14ac:dyDescent="0.25">
      <c r="B54" s="15" t="s">
        <v>37</v>
      </c>
      <c r="C54" s="27">
        <f>E39*30/100-D54</f>
        <v>268800</v>
      </c>
      <c r="D54" s="36"/>
      <c r="E54" s="1"/>
      <c r="L54" s="24"/>
      <c r="O54" s="1"/>
      <c r="P54" s="1"/>
      <c r="Q54" s="1"/>
    </row>
    <row r="55" spans="2:17" x14ac:dyDescent="0.25">
      <c r="B55" s="15" t="s">
        <v>20</v>
      </c>
      <c r="C55" s="27">
        <f>E39*45/100-C56-D55</f>
        <v>273200</v>
      </c>
      <c r="D55" s="36"/>
      <c r="E55" s="1"/>
      <c r="L55" s="24"/>
      <c r="O55" s="1"/>
      <c r="P55" s="1"/>
      <c r="Q55" s="1"/>
    </row>
    <row r="56" spans="2:17" x14ac:dyDescent="0.25">
      <c r="B56" s="15" t="s">
        <v>22</v>
      </c>
      <c r="C56" s="33">
        <v>130000</v>
      </c>
      <c r="D56" s="36"/>
      <c r="E56" s="1"/>
      <c r="L56" s="24"/>
      <c r="O56" s="1"/>
      <c r="P56" s="1"/>
      <c r="Q56" s="1"/>
    </row>
    <row r="57" spans="2:17" x14ac:dyDescent="0.25">
      <c r="B57" s="8" t="s">
        <v>21</v>
      </c>
      <c r="C57" s="28">
        <f>SUM(C52:C56)</f>
        <v>896000</v>
      </c>
      <c r="D57" s="34"/>
      <c r="E57" s="1"/>
      <c r="L57" s="24"/>
      <c r="O57" s="1"/>
      <c r="P57" s="1"/>
      <c r="Q57" s="1"/>
    </row>
    <row r="58" spans="2:17" x14ac:dyDescent="0.25">
      <c r="D58" s="1"/>
      <c r="E58" s="1"/>
      <c r="L58" s="24"/>
      <c r="O58" s="1"/>
      <c r="P58" s="1"/>
      <c r="Q58" s="1"/>
    </row>
    <row r="59" spans="2:17" x14ac:dyDescent="0.25">
      <c r="D59" s="1"/>
      <c r="E59" s="1"/>
      <c r="L59" s="25"/>
      <c r="O59" s="1"/>
      <c r="P59" s="1"/>
      <c r="Q59" s="1"/>
    </row>
    <row r="60" spans="2:17" ht="15.75" x14ac:dyDescent="0.25">
      <c r="B60" s="15" t="s">
        <v>35</v>
      </c>
      <c r="C60" s="51">
        <f>SUM(C54,C55)</f>
        <v>542000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2:17" x14ac:dyDescent="0.25">
      <c r="B61" s="19"/>
      <c r="C61" s="19"/>
      <c r="D61" s="19"/>
      <c r="E61" s="19"/>
      <c r="F61" s="19"/>
      <c r="G61" s="19"/>
      <c r="H61" s="19"/>
      <c r="I61" s="19"/>
    </row>
    <row r="62" spans="2:17" x14ac:dyDescent="0.25">
      <c r="B62" s="39"/>
      <c r="C62" s="40"/>
      <c r="D62" s="40"/>
      <c r="E62" s="40"/>
      <c r="F62" s="40"/>
      <c r="G62" s="41"/>
      <c r="H62" s="41"/>
      <c r="I62" s="41"/>
      <c r="J62" s="41"/>
    </row>
    <row r="63" spans="2:17" x14ac:dyDescent="0.25">
      <c r="B63" s="39"/>
      <c r="C63" s="40"/>
      <c r="D63" s="40"/>
      <c r="E63" s="40"/>
      <c r="F63" s="40"/>
      <c r="G63" s="41"/>
      <c r="H63" s="41"/>
      <c r="I63" s="41"/>
      <c r="J63" s="41"/>
    </row>
    <row r="64" spans="2:17" x14ac:dyDescent="0.25">
      <c r="B64" s="39"/>
      <c r="C64" s="40"/>
      <c r="D64" s="40"/>
      <c r="E64" s="40"/>
      <c r="F64" s="40"/>
      <c r="G64" s="41"/>
      <c r="H64" s="41"/>
      <c r="I64" s="41"/>
      <c r="J64" s="41"/>
    </row>
    <row r="65" spans="2:10" x14ac:dyDescent="0.25">
      <c r="B65" s="39"/>
      <c r="C65" s="40"/>
      <c r="D65" s="40"/>
      <c r="E65" s="40"/>
      <c r="F65" s="40"/>
      <c r="G65" s="41"/>
      <c r="H65" s="41"/>
      <c r="I65" s="41"/>
      <c r="J65" s="41"/>
    </row>
    <row r="66" spans="2:10" x14ac:dyDescent="0.25">
      <c r="B66" s="39"/>
      <c r="C66" s="40"/>
      <c r="D66" s="40"/>
      <c r="E66" s="40"/>
      <c r="F66" s="40"/>
      <c r="G66" s="41"/>
      <c r="H66" s="41"/>
      <c r="I66" s="41"/>
      <c r="J66" s="41"/>
    </row>
    <row r="67" spans="2:10" x14ac:dyDescent="0.25">
      <c r="B67" s="39"/>
      <c r="C67" s="40"/>
      <c r="D67" s="40"/>
      <c r="E67" s="40"/>
      <c r="F67" s="40"/>
      <c r="G67" s="41"/>
      <c r="H67" s="41"/>
      <c r="I67" s="41"/>
      <c r="J67" s="41"/>
    </row>
    <row r="68" spans="2:10" x14ac:dyDescent="0.25">
      <c r="B68" s="39"/>
      <c r="C68" s="40"/>
      <c r="D68" s="40"/>
      <c r="E68" s="40"/>
      <c r="F68" s="40"/>
      <c r="G68" s="41"/>
      <c r="H68" s="41"/>
      <c r="I68" s="41"/>
      <c r="J68" s="41"/>
    </row>
    <row r="69" spans="2:10" x14ac:dyDescent="0.25">
      <c r="B69" s="39"/>
      <c r="C69" s="40"/>
      <c r="D69" s="40"/>
      <c r="E69" s="40"/>
      <c r="F69" s="40"/>
      <c r="G69" s="41"/>
      <c r="H69" s="41"/>
      <c r="I69" s="41"/>
      <c r="J69" s="41"/>
    </row>
    <row r="70" spans="2:10" x14ac:dyDescent="0.25">
      <c r="B70" s="39"/>
      <c r="C70" s="40"/>
      <c r="D70" s="40"/>
      <c r="E70" s="40"/>
      <c r="F70" s="40"/>
      <c r="G70" s="41"/>
      <c r="H70" s="41"/>
      <c r="I70" s="41"/>
      <c r="J70" s="41"/>
    </row>
    <row r="71" spans="2:10" x14ac:dyDescent="0.25">
      <c r="B71" s="39"/>
      <c r="C71" s="40"/>
      <c r="D71" s="40"/>
      <c r="E71" s="40"/>
      <c r="F71" s="40"/>
      <c r="G71" s="41"/>
      <c r="H71" s="41"/>
      <c r="I71" s="41"/>
      <c r="J71" s="41"/>
    </row>
    <row r="72" spans="2:10" x14ac:dyDescent="0.25">
      <c r="B72" s="39"/>
      <c r="C72" s="40"/>
      <c r="D72" s="40"/>
      <c r="E72" s="40"/>
      <c r="F72" s="40"/>
      <c r="G72" s="41"/>
      <c r="H72" s="41"/>
      <c r="I72" s="41"/>
      <c r="J72" s="41"/>
    </row>
    <row r="73" spans="2:10" x14ac:dyDescent="0.25">
      <c r="B73" s="39"/>
      <c r="C73" s="40"/>
      <c r="D73" s="40"/>
      <c r="E73" s="40"/>
      <c r="F73" s="40"/>
      <c r="G73" s="41"/>
      <c r="H73" s="41"/>
      <c r="I73" s="41"/>
      <c r="J73" s="41"/>
    </row>
    <row r="74" spans="2:10" x14ac:dyDescent="0.25">
      <c r="B74" s="39"/>
      <c r="C74" s="40"/>
      <c r="D74" s="40"/>
      <c r="E74" s="40"/>
      <c r="F74" s="40"/>
      <c r="G74" s="41"/>
      <c r="H74" s="41"/>
      <c r="I74" s="41"/>
      <c r="J74" s="41"/>
    </row>
    <row r="75" spans="2:10" x14ac:dyDescent="0.25">
      <c r="B75" s="39"/>
      <c r="C75" s="40"/>
      <c r="D75" s="40"/>
      <c r="E75" s="40"/>
      <c r="F75" s="40"/>
      <c r="G75" s="41"/>
      <c r="H75" s="41"/>
      <c r="I75" s="41"/>
      <c r="J75" s="41"/>
    </row>
    <row r="76" spans="2:10" x14ac:dyDescent="0.25">
      <c r="B76" s="39"/>
      <c r="C76" s="40"/>
      <c r="D76" s="40"/>
      <c r="E76" s="40"/>
      <c r="F76" s="40"/>
      <c r="G76" s="41"/>
      <c r="H76" s="41"/>
      <c r="I76" s="41"/>
      <c r="J76" s="41"/>
    </row>
    <row r="77" spans="2:10" x14ac:dyDescent="0.25">
      <c r="B77" s="39"/>
      <c r="C77" s="40"/>
      <c r="D77" s="40"/>
      <c r="E77" s="40"/>
      <c r="F77" s="40"/>
      <c r="G77" s="41"/>
      <c r="H77" s="41"/>
      <c r="I77" s="41"/>
      <c r="J77" s="41"/>
    </row>
    <row r="78" spans="2:10" x14ac:dyDescent="0.25">
      <c r="B78" s="39"/>
      <c r="C78" s="40"/>
      <c r="D78" s="40"/>
      <c r="E78" s="40"/>
      <c r="F78" s="40"/>
      <c r="G78" s="41"/>
      <c r="H78" s="41"/>
      <c r="I78" s="41"/>
      <c r="J78" s="41"/>
    </row>
    <row r="79" spans="2:10" x14ac:dyDescent="0.25">
      <c r="B79" s="39"/>
      <c r="C79" s="40"/>
      <c r="D79" s="40"/>
      <c r="E79" s="40"/>
      <c r="F79" s="40"/>
      <c r="G79" s="41"/>
      <c r="H79" s="41"/>
      <c r="I79" s="41"/>
      <c r="J79" s="41"/>
    </row>
    <row r="80" spans="2:10" x14ac:dyDescent="0.25">
      <c r="B80" s="39"/>
      <c r="C80" s="40"/>
      <c r="D80" s="40"/>
      <c r="E80" s="40"/>
      <c r="F80" s="40"/>
      <c r="G80" s="41"/>
      <c r="H80" s="41"/>
      <c r="I80" s="41"/>
      <c r="J80" s="41"/>
    </row>
    <row r="81" spans="2:10" x14ac:dyDescent="0.25">
      <c r="B81" s="39"/>
      <c r="C81" s="40"/>
      <c r="D81" s="40"/>
      <c r="E81" s="40"/>
      <c r="F81" s="40"/>
      <c r="G81" s="41"/>
      <c r="H81" s="41"/>
      <c r="I81" s="41"/>
      <c r="J81" s="41"/>
    </row>
    <row r="82" spans="2:10" x14ac:dyDescent="0.25">
      <c r="B82" s="39"/>
      <c r="C82" s="40"/>
      <c r="D82" s="40"/>
      <c r="E82" s="40"/>
      <c r="F82" s="40"/>
      <c r="G82" s="41"/>
      <c r="H82" s="41"/>
      <c r="I82" s="41"/>
      <c r="J82" s="41"/>
    </row>
    <row r="83" spans="2:10" x14ac:dyDescent="0.25">
      <c r="B83" s="39"/>
      <c r="C83" s="40"/>
      <c r="D83" s="40"/>
      <c r="E83" s="40"/>
      <c r="F83" s="40"/>
      <c r="G83" s="41"/>
      <c r="H83" s="41"/>
      <c r="I83" s="41"/>
      <c r="J83" s="41"/>
    </row>
    <row r="84" spans="2:10" x14ac:dyDescent="0.25">
      <c r="B84" s="39"/>
      <c r="C84" s="40"/>
      <c r="D84" s="40"/>
      <c r="E84" s="40"/>
      <c r="F84" s="40"/>
      <c r="G84" s="41"/>
      <c r="H84" s="41"/>
      <c r="I84" s="41"/>
      <c r="J84" s="41"/>
    </row>
    <row r="85" spans="2:10" x14ac:dyDescent="0.25">
      <c r="B85" s="39"/>
      <c r="C85" s="40"/>
      <c r="D85" s="40"/>
      <c r="E85" s="40"/>
      <c r="F85" s="40"/>
      <c r="G85" s="41"/>
      <c r="H85" s="41"/>
      <c r="I85" s="41"/>
      <c r="J85" s="41"/>
    </row>
    <row r="86" spans="2:10" x14ac:dyDescent="0.25">
      <c r="B86" s="39"/>
      <c r="C86" s="40"/>
      <c r="D86" s="40"/>
      <c r="E86" s="40"/>
      <c r="F86" s="40"/>
      <c r="G86" s="41"/>
      <c r="H86" s="41"/>
      <c r="I86" s="41"/>
      <c r="J86" s="41"/>
    </row>
    <row r="87" spans="2:10" x14ac:dyDescent="0.25">
      <c r="B87" s="39"/>
      <c r="C87" s="40"/>
      <c r="D87" s="40"/>
      <c r="E87" s="40"/>
      <c r="F87" s="40"/>
      <c r="G87" s="41"/>
      <c r="H87" s="41"/>
      <c r="I87" s="41"/>
      <c r="J87" s="41"/>
    </row>
    <row r="88" spans="2:10" x14ac:dyDescent="0.25">
      <c r="B88" s="39"/>
      <c r="C88" s="40"/>
      <c r="D88" s="40"/>
      <c r="E88" s="40"/>
      <c r="F88" s="40"/>
      <c r="G88" s="41"/>
      <c r="H88" s="41"/>
      <c r="I88" s="41"/>
      <c r="J88" s="41"/>
    </row>
    <row r="89" spans="2:10" x14ac:dyDescent="0.25">
      <c r="B89" s="39"/>
      <c r="C89" s="40"/>
      <c r="D89" s="40"/>
      <c r="E89" s="40"/>
      <c r="F89" s="40"/>
      <c r="G89" s="41"/>
      <c r="H89" s="41"/>
      <c r="I89" s="41"/>
      <c r="J89" s="41"/>
    </row>
    <row r="90" spans="2:10" x14ac:dyDescent="0.25">
      <c r="B90" s="39"/>
      <c r="C90" s="40"/>
      <c r="D90" s="40"/>
      <c r="E90" s="40"/>
      <c r="F90" s="40"/>
      <c r="G90" s="41"/>
      <c r="H90" s="41"/>
      <c r="I90" s="41"/>
      <c r="J90" s="41"/>
    </row>
    <row r="91" spans="2:10" x14ac:dyDescent="0.25">
      <c r="B91" s="39"/>
      <c r="C91" s="40"/>
      <c r="D91" s="40"/>
      <c r="E91" s="40"/>
      <c r="F91" s="40"/>
      <c r="G91" s="41"/>
      <c r="H91" s="41"/>
      <c r="I91" s="41"/>
      <c r="J91" s="41"/>
    </row>
    <row r="92" spans="2:10" x14ac:dyDescent="0.25">
      <c r="B92" s="2"/>
      <c r="C92" s="21"/>
      <c r="D92" s="21"/>
      <c r="E92" s="21"/>
      <c r="F92" s="21"/>
      <c r="G92" s="42"/>
      <c r="H92" s="42"/>
      <c r="I92" s="42"/>
      <c r="J92" s="42"/>
    </row>
    <row r="93" spans="2:10" x14ac:dyDescent="0.25">
      <c r="B93" s="1"/>
      <c r="C93" s="1"/>
    </row>
    <row r="94" spans="2:10" x14ac:dyDescent="0.25">
      <c r="B94" s="1"/>
      <c r="C94" s="1"/>
    </row>
    <row r="95" spans="2:10" x14ac:dyDescent="0.25">
      <c r="B95" s="16"/>
      <c r="C95" s="17"/>
      <c r="D95" s="16"/>
    </row>
    <row r="96" spans="2:10" x14ac:dyDescent="0.25">
      <c r="B96" s="43"/>
      <c r="C96" s="44"/>
      <c r="D96" s="45"/>
    </row>
    <row r="97" spans="2:13" x14ac:dyDescent="0.25">
      <c r="B97" s="43"/>
      <c r="C97" s="44"/>
      <c r="D97" s="45"/>
      <c r="E97" s="20"/>
    </row>
    <row r="98" spans="2:13" x14ac:dyDescent="0.25">
      <c r="B98" s="43"/>
      <c r="C98" s="44"/>
      <c r="D98" s="45"/>
    </row>
    <row r="99" spans="2:13" x14ac:dyDescent="0.25">
      <c r="B99" s="16"/>
      <c r="C99" s="17"/>
      <c r="D99" s="45"/>
    </row>
    <row r="102" spans="2:13" x14ac:dyDescent="0.25">
      <c r="J102" s="25"/>
      <c r="K102" s="25"/>
      <c r="L102" s="25"/>
      <c r="M102" s="25"/>
    </row>
    <row r="103" spans="2:13" x14ac:dyDescent="0.25">
      <c r="J103" s="25"/>
      <c r="K103" s="25"/>
      <c r="L103" s="25"/>
      <c r="M103" s="25"/>
    </row>
    <row r="104" spans="2:13" x14ac:dyDescent="0.25">
      <c r="E104" s="25"/>
      <c r="F104" s="25"/>
      <c r="J104" s="25"/>
      <c r="K104" s="25"/>
      <c r="L104" s="25"/>
      <c r="M104" s="25"/>
    </row>
    <row r="105" spans="2:13" x14ac:dyDescent="0.25">
      <c r="E105" s="25"/>
      <c r="F105" s="25"/>
      <c r="J105" s="25"/>
      <c r="K105" s="25"/>
      <c r="L105" s="25"/>
      <c r="M105" s="25"/>
    </row>
    <row r="106" spans="2:13" x14ac:dyDescent="0.25">
      <c r="E106" s="25"/>
      <c r="J106" s="35"/>
      <c r="K106" s="25"/>
      <c r="L106" s="25"/>
      <c r="M106" s="25"/>
    </row>
    <row r="107" spans="2:13" x14ac:dyDescent="0.25">
      <c r="E107" s="25"/>
      <c r="J107" s="25"/>
      <c r="K107" s="25"/>
      <c r="L107" s="25"/>
      <c r="M107" s="25"/>
    </row>
    <row r="108" spans="2:13" x14ac:dyDescent="0.25">
      <c r="E108" s="35"/>
      <c r="F108" s="35"/>
      <c r="J108" s="35"/>
      <c r="K108" s="25"/>
      <c r="L108" s="25"/>
      <c r="M108" s="25"/>
    </row>
    <row r="109" spans="2:13" x14ac:dyDescent="0.25">
      <c r="D109" s="16"/>
      <c r="E109" s="25"/>
      <c r="J109" s="25"/>
      <c r="K109" s="25"/>
      <c r="L109" s="25"/>
      <c r="M109" s="25"/>
    </row>
    <row r="110" spans="2:13" x14ac:dyDescent="0.25">
      <c r="J110" s="25"/>
      <c r="K110" s="25"/>
      <c r="L110" s="25"/>
      <c r="M110" s="25"/>
    </row>
    <row r="111" spans="2:13" x14ac:dyDescent="0.25">
      <c r="J111" s="25"/>
      <c r="K111" s="25"/>
      <c r="L111" s="25"/>
      <c r="M111" s="25"/>
    </row>
    <row r="112" spans="2:13" x14ac:dyDescent="0.25">
      <c r="J112" s="25"/>
      <c r="K112" s="25"/>
      <c r="L112" s="25"/>
      <c r="M112" s="25"/>
    </row>
    <row r="113" spans="5:13" x14ac:dyDescent="0.25">
      <c r="E113" s="25"/>
      <c r="J113" s="25"/>
      <c r="K113" s="25"/>
      <c r="L113" s="25"/>
      <c r="M113" s="25"/>
    </row>
    <row r="114" spans="5:13" x14ac:dyDescent="0.25">
      <c r="E114" s="25"/>
      <c r="J114" s="35"/>
      <c r="K114" s="25"/>
      <c r="L114" s="25"/>
      <c r="M114" s="25"/>
    </row>
    <row r="115" spans="5:13" x14ac:dyDescent="0.25">
      <c r="E115" s="25"/>
      <c r="K115" s="25"/>
      <c r="L115" s="25"/>
      <c r="M115" s="25"/>
    </row>
    <row r="116" spans="5:13" x14ac:dyDescent="0.25">
      <c r="J116" s="35"/>
      <c r="K116" s="25"/>
      <c r="L116" s="25"/>
      <c r="M116" s="25"/>
    </row>
    <row r="117" spans="5:13" x14ac:dyDescent="0.25">
      <c r="J117" s="25"/>
      <c r="K117" s="25"/>
      <c r="L117" s="25"/>
      <c r="M117" s="25"/>
    </row>
    <row r="118" spans="5:13" x14ac:dyDescent="0.25">
      <c r="J118" s="25"/>
      <c r="K118" s="25"/>
      <c r="L118" s="25"/>
      <c r="M118" s="25"/>
    </row>
    <row r="119" spans="5:13" x14ac:dyDescent="0.25">
      <c r="J119" s="35"/>
      <c r="K119" s="25"/>
      <c r="L119" s="25"/>
      <c r="M119" s="25"/>
    </row>
    <row r="120" spans="5:13" x14ac:dyDescent="0.25">
      <c r="J120" s="25"/>
      <c r="K120" s="25"/>
      <c r="L120" s="25"/>
    </row>
    <row r="121" spans="5:13" x14ac:dyDescent="0.25">
      <c r="J121" s="25"/>
      <c r="K121" s="25"/>
      <c r="L121" s="25"/>
    </row>
    <row r="122" spans="5:13" x14ac:dyDescent="0.25">
      <c r="J122" s="35"/>
      <c r="K122" s="25"/>
      <c r="L122" s="25"/>
    </row>
  </sheetData>
  <mergeCells count="5">
    <mergeCell ref="B2:N2"/>
    <mergeCell ref="D39:D40"/>
    <mergeCell ref="E39:E40"/>
    <mergeCell ref="F39:F40"/>
    <mergeCell ref="G39:G40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122"/>
  <sheetViews>
    <sheetView topLeftCell="A30" zoomScale="95" zoomScaleNormal="95" workbookViewId="0">
      <selection activeCell="I14" sqref="I14"/>
    </sheetView>
  </sheetViews>
  <sheetFormatPr baseColWidth="10" defaultColWidth="10.7109375" defaultRowHeight="15" x14ac:dyDescent="0.25"/>
  <cols>
    <col min="1" max="1" width="2.7109375" customWidth="1"/>
    <col min="2" max="2" width="18.7109375" customWidth="1"/>
    <col min="3" max="3" width="16.5703125" customWidth="1"/>
    <col min="4" max="4" width="13.5703125" customWidth="1"/>
    <col min="5" max="5" width="19" customWidth="1"/>
    <col min="6" max="6" width="14.7109375" customWidth="1"/>
    <col min="7" max="7" width="12.7109375" customWidth="1"/>
    <col min="8" max="8" width="12.28515625" customWidth="1"/>
    <col min="9" max="9" width="12.140625" customWidth="1"/>
    <col min="10" max="10" width="15" customWidth="1"/>
    <col min="11" max="11" width="12.140625" customWidth="1"/>
    <col min="12" max="12" width="13.28515625" customWidth="1"/>
    <col min="13" max="13" width="12.140625" customWidth="1"/>
    <col min="14" max="14" width="17.85546875" customWidth="1"/>
    <col min="15" max="15" width="2.7109375" customWidth="1"/>
    <col min="16" max="16" width="17.5703125" customWidth="1"/>
    <col min="17" max="17" width="17.85546875" customWidth="1"/>
    <col min="18" max="18" width="16" customWidth="1"/>
    <col min="19" max="20" width="17.140625" customWidth="1"/>
    <col min="21" max="21" width="15.5703125" customWidth="1"/>
    <col min="23" max="23" width="12.140625" customWidth="1"/>
    <col min="24" max="24" width="18.85546875" customWidth="1"/>
  </cols>
  <sheetData>
    <row r="2" spans="2:15" ht="15.75" x14ac:dyDescent="0.25">
      <c r="B2" s="54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5" x14ac:dyDescent="0.25">
      <c r="B3" s="20" t="s">
        <v>0</v>
      </c>
      <c r="C3" s="20" t="s">
        <v>1</v>
      </c>
      <c r="D3" s="20" t="s">
        <v>2</v>
      </c>
      <c r="E3" s="20" t="s">
        <v>15</v>
      </c>
      <c r="F3" s="20" t="s">
        <v>12</v>
      </c>
      <c r="G3" t="s">
        <v>19</v>
      </c>
      <c r="H3" t="s">
        <v>4</v>
      </c>
      <c r="I3" t="s">
        <v>24</v>
      </c>
      <c r="J3" s="23" t="s">
        <v>25</v>
      </c>
      <c r="K3" s="23" t="s">
        <v>26</v>
      </c>
      <c r="L3" s="23" t="s">
        <v>3</v>
      </c>
      <c r="M3" s="23" t="s">
        <v>27</v>
      </c>
      <c r="N3" s="23" t="s">
        <v>7</v>
      </c>
      <c r="O3" s="1"/>
    </row>
    <row r="4" spans="2:15" x14ac:dyDescent="0.25">
      <c r="B4" s="2" t="s">
        <v>0</v>
      </c>
      <c r="C4" s="2" t="s">
        <v>1</v>
      </c>
      <c r="D4" s="2" t="s">
        <v>2</v>
      </c>
      <c r="E4" s="2" t="s">
        <v>15</v>
      </c>
      <c r="F4" s="2" t="s">
        <v>12</v>
      </c>
      <c r="G4" s="2" t="s">
        <v>19</v>
      </c>
      <c r="H4" s="2" t="s">
        <v>4</v>
      </c>
      <c r="I4" s="3" t="s">
        <v>1</v>
      </c>
      <c r="J4" s="3" t="s">
        <v>2</v>
      </c>
      <c r="K4" s="3" t="s">
        <v>15</v>
      </c>
      <c r="L4" s="3" t="s">
        <v>3</v>
      </c>
      <c r="M4" s="3" t="s">
        <v>19</v>
      </c>
      <c r="N4" s="3" t="s">
        <v>7</v>
      </c>
      <c r="O4" s="1"/>
    </row>
    <row r="5" spans="2:15" x14ac:dyDescent="0.25">
      <c r="B5" s="47">
        <v>1</v>
      </c>
      <c r="C5" s="18">
        <v>6000</v>
      </c>
      <c r="D5" s="18">
        <v>10000</v>
      </c>
      <c r="E5" s="18"/>
      <c r="F5" s="18"/>
      <c r="G5" s="18"/>
      <c r="H5" s="4">
        <f>SUM(Tabla16381023453467[[#This Row],[INTERNET]:[SERVICIOS]])</f>
        <v>16000</v>
      </c>
      <c r="I5" s="6"/>
      <c r="J5" s="6"/>
      <c r="K5" s="6"/>
      <c r="L5" s="6"/>
      <c r="M5" s="6"/>
      <c r="N5" s="6">
        <f>SUM(Tabla16381023453467[[#This Row],[INTERNET2]:[SERVICIOS2]])</f>
        <v>0</v>
      </c>
      <c r="O5" s="1"/>
    </row>
    <row r="6" spans="2:15" x14ac:dyDescent="0.25">
      <c r="B6" s="47">
        <v>2</v>
      </c>
      <c r="C6" s="18">
        <v>6000</v>
      </c>
      <c r="D6" s="18">
        <v>10000</v>
      </c>
      <c r="E6" s="18">
        <v>57000</v>
      </c>
      <c r="F6" s="18">
        <v>41000</v>
      </c>
      <c r="G6" s="18"/>
      <c r="H6" s="4">
        <f>SUM(Tabla16381023453467[[#This Row],[INTERNET]:[SERVICIOS]])</f>
        <v>114000</v>
      </c>
      <c r="I6" s="6"/>
      <c r="J6" s="6"/>
      <c r="K6" s="6"/>
      <c r="L6" s="6"/>
      <c r="M6" s="6"/>
      <c r="N6" s="6">
        <f>SUM(Tabla16381023453467[[#This Row],[INTERNET2]:[SERVICIOS2]])</f>
        <v>0</v>
      </c>
      <c r="O6" s="1"/>
    </row>
    <row r="7" spans="2:15" x14ac:dyDescent="0.25">
      <c r="B7" s="47">
        <v>3</v>
      </c>
      <c r="C7" s="18">
        <v>5000</v>
      </c>
      <c r="D7" s="18">
        <v>10000</v>
      </c>
      <c r="E7" s="18"/>
      <c r="F7" s="18"/>
      <c r="G7" s="18"/>
      <c r="H7" s="4">
        <f>SUM(Tabla16381023453467[[#This Row],[INTERNET]:[SERVICIOS]])</f>
        <v>15000</v>
      </c>
      <c r="I7" s="6"/>
      <c r="J7" s="6"/>
      <c r="K7" s="6"/>
      <c r="L7" s="6"/>
      <c r="M7" s="6"/>
      <c r="N7" s="6">
        <f>SUM(Tabla16381023453467[[#This Row],[INTERNET2]:[SERVICIOS2]])</f>
        <v>0</v>
      </c>
      <c r="O7" s="1"/>
    </row>
    <row r="8" spans="2:15" x14ac:dyDescent="0.25">
      <c r="B8" s="47">
        <v>4</v>
      </c>
      <c r="C8" s="18">
        <v>5000</v>
      </c>
      <c r="D8" s="18">
        <v>8000</v>
      </c>
      <c r="E8" s="18"/>
      <c r="F8" s="18">
        <v>44000</v>
      </c>
      <c r="G8" s="18"/>
      <c r="H8" s="4">
        <f>SUM(Tabla16381023453467[[#This Row],[INTERNET]:[SERVICIOS]])</f>
        <v>57000</v>
      </c>
      <c r="I8" s="6"/>
      <c r="J8" s="6"/>
      <c r="K8" s="6"/>
      <c r="L8" s="6"/>
      <c r="M8" s="6"/>
      <c r="N8" s="6">
        <f>SUM(Tabla16381023453467[[#This Row],[INTERNET2]:[SERVICIOS2]])</f>
        <v>0</v>
      </c>
      <c r="O8" s="1"/>
    </row>
    <row r="9" spans="2:15" x14ac:dyDescent="0.25">
      <c r="B9" s="47">
        <v>5</v>
      </c>
      <c r="C9" s="18">
        <v>6000</v>
      </c>
      <c r="D9" s="18">
        <v>20000</v>
      </c>
      <c r="E9" s="18"/>
      <c r="F9" s="18"/>
      <c r="G9" s="18"/>
      <c r="H9" s="4">
        <f>SUM(Tabla16381023453467[[#This Row],[INTERNET]:[SERVICIOS]])</f>
        <v>26000</v>
      </c>
      <c r="I9" s="6"/>
      <c r="J9" s="6"/>
      <c r="K9" s="6"/>
      <c r="L9" s="6"/>
      <c r="M9" s="6"/>
      <c r="N9" s="6">
        <f>SUM(Tabla16381023453467[[#This Row],[INTERNET2]:[SERVICIOS2]])</f>
        <v>0</v>
      </c>
      <c r="O9" s="1"/>
    </row>
    <row r="10" spans="2:15" x14ac:dyDescent="0.25">
      <c r="B10" s="47">
        <v>6</v>
      </c>
      <c r="C10" s="18">
        <v>6000</v>
      </c>
      <c r="D10" s="18">
        <v>20000</v>
      </c>
      <c r="E10" s="18"/>
      <c r="F10" s="18">
        <v>13000</v>
      </c>
      <c r="G10" s="18"/>
      <c r="H10" s="4">
        <f>SUM(Tabla16381023453467[[#This Row],[INTERNET]:[SERVICIOS]])</f>
        <v>39000</v>
      </c>
      <c r="I10" s="6"/>
      <c r="J10" s="6"/>
      <c r="K10" s="6"/>
      <c r="L10" s="6"/>
      <c r="M10" s="6"/>
      <c r="N10" s="6">
        <f>SUM(Tabla16381023453467[[#This Row],[INTERNET2]:[SERVICIOS2]])</f>
        <v>0</v>
      </c>
      <c r="O10" s="1"/>
    </row>
    <row r="11" spans="2:15" x14ac:dyDescent="0.25">
      <c r="B11" s="47">
        <v>7</v>
      </c>
      <c r="C11" s="18">
        <v>5000</v>
      </c>
      <c r="D11" s="18">
        <v>15000</v>
      </c>
      <c r="E11" s="18"/>
      <c r="F11" s="18"/>
      <c r="G11" s="18"/>
      <c r="H11" s="4">
        <f>SUM(Tabla16381023453467[[#This Row],[INTERNET]:[SERVICIOS]])</f>
        <v>20000</v>
      </c>
      <c r="I11" s="6"/>
      <c r="J11" s="6"/>
      <c r="K11" s="6"/>
      <c r="L11" s="6"/>
      <c r="M11" s="6"/>
      <c r="N11" s="6">
        <f>SUM(Tabla16381023453467[[#This Row],[INTERNET2]:[SERVICIOS2]])</f>
        <v>0</v>
      </c>
      <c r="O11" s="1"/>
    </row>
    <row r="12" spans="2:15" x14ac:dyDescent="0.25">
      <c r="B12" s="47">
        <v>8</v>
      </c>
      <c r="C12" s="18">
        <v>8000</v>
      </c>
      <c r="D12" s="18">
        <v>16000</v>
      </c>
      <c r="E12" s="18"/>
      <c r="F12" s="18">
        <v>47000</v>
      </c>
      <c r="G12" s="18"/>
      <c r="H12" s="4">
        <f>SUM(Tabla16381023453467[[#This Row],[INTERNET]:[SERVICIOS]])</f>
        <v>71000</v>
      </c>
      <c r="I12" s="6"/>
      <c r="J12" s="6"/>
      <c r="K12" s="6"/>
      <c r="L12" s="6"/>
      <c r="M12" s="6"/>
      <c r="N12" s="6">
        <f>SUM(Tabla16381023453467[[#This Row],[INTERNET2]:[SERVICIOS2]])</f>
        <v>0</v>
      </c>
      <c r="O12" s="1"/>
    </row>
    <row r="13" spans="2:15" x14ac:dyDescent="0.25">
      <c r="B13" s="47">
        <v>9</v>
      </c>
      <c r="C13" s="4">
        <v>6000</v>
      </c>
      <c r="D13" s="4">
        <v>20000</v>
      </c>
      <c r="E13" s="4"/>
      <c r="F13" s="4"/>
      <c r="G13" s="4"/>
      <c r="H13" s="4">
        <f>SUM(Tabla16381023453467[[#This Row],[INTERNET]:[SERVICIOS]])</f>
        <v>26000</v>
      </c>
      <c r="I13" s="6"/>
      <c r="J13" s="6"/>
      <c r="K13" s="6"/>
      <c r="L13" s="6"/>
      <c r="M13" s="6"/>
      <c r="N13" s="6">
        <f>SUM(Tabla16381023453467[[#This Row],[INTERNET2]:[SERVICIOS2]])</f>
        <v>0</v>
      </c>
      <c r="O13" s="1"/>
    </row>
    <row r="14" spans="2:15" x14ac:dyDescent="0.25">
      <c r="B14" s="47">
        <v>10</v>
      </c>
      <c r="C14" s="4">
        <v>6000</v>
      </c>
      <c r="D14" s="4">
        <v>16000</v>
      </c>
      <c r="E14" s="4"/>
      <c r="F14" s="4"/>
      <c r="G14" s="4"/>
      <c r="H14" s="4">
        <f>SUM(Tabla16381023453467[[#This Row],[INTERNET]:[SERVICIOS]])</f>
        <v>22000</v>
      </c>
      <c r="I14" s="6"/>
      <c r="J14" s="6"/>
      <c r="K14" s="6"/>
      <c r="L14" s="6"/>
      <c r="M14" s="6"/>
      <c r="N14" s="6">
        <f>SUM(Tabla16381023453467[[#This Row],[INTERNET2]:[SERVICIOS2]])</f>
        <v>0</v>
      </c>
      <c r="O14" s="1"/>
    </row>
    <row r="15" spans="2:15" x14ac:dyDescent="0.25">
      <c r="B15" s="47">
        <v>11</v>
      </c>
      <c r="C15" s="4">
        <v>6000</v>
      </c>
      <c r="D15" s="4">
        <v>15000</v>
      </c>
      <c r="E15" s="4"/>
      <c r="F15" s="4"/>
      <c r="G15" s="4"/>
      <c r="H15" s="4">
        <f>SUM(Tabla16381023453467[[#This Row],[INTERNET]:[SERVICIOS]])</f>
        <v>21000</v>
      </c>
      <c r="I15" s="6"/>
      <c r="J15" s="6"/>
      <c r="K15" s="6"/>
      <c r="L15" s="6"/>
      <c r="M15" s="6"/>
      <c r="N15" s="6">
        <f>SUM(Tabla16381023453467[[#This Row],[INTERNET2]:[SERVICIOS2]])</f>
        <v>0</v>
      </c>
      <c r="O15" s="1"/>
    </row>
    <row r="16" spans="2:15" x14ac:dyDescent="0.25">
      <c r="B16" s="47">
        <v>12</v>
      </c>
      <c r="C16" s="4">
        <v>6000</v>
      </c>
      <c r="D16" s="4">
        <v>15000</v>
      </c>
      <c r="E16" s="4"/>
      <c r="F16" s="4"/>
      <c r="G16" s="4"/>
      <c r="H16" s="4">
        <f>SUM(Tabla16381023453467[[#This Row],[INTERNET]:[SERVICIOS]])</f>
        <v>21000</v>
      </c>
      <c r="I16" s="6"/>
      <c r="J16" s="6"/>
      <c r="K16" s="6"/>
      <c r="L16" s="6"/>
      <c r="M16" s="6"/>
      <c r="N16" s="6">
        <f>SUM(Tabla16381023453467[[#This Row],[INTERNET2]:[SERVICIOS2]])</f>
        <v>0</v>
      </c>
      <c r="O16" s="1"/>
    </row>
    <row r="17" spans="2:15" x14ac:dyDescent="0.25">
      <c r="B17" s="47">
        <v>13</v>
      </c>
      <c r="C17" s="4">
        <v>4000</v>
      </c>
      <c r="D17" s="4">
        <v>42000</v>
      </c>
      <c r="E17" s="4"/>
      <c r="F17" s="4"/>
      <c r="G17" s="4"/>
      <c r="H17" s="4">
        <f>SUM(Tabla16381023453467[[#This Row],[INTERNET]:[SERVICIOS]])</f>
        <v>46000</v>
      </c>
      <c r="I17" s="6"/>
      <c r="J17" s="6"/>
      <c r="K17" s="6"/>
      <c r="L17" s="6"/>
      <c r="M17" s="6"/>
      <c r="N17" s="6">
        <f>SUM(Tabla16381023453467[[#This Row],[INTERNET2]:[SERVICIOS2]])</f>
        <v>0</v>
      </c>
      <c r="O17" s="1"/>
    </row>
    <row r="18" spans="2:15" x14ac:dyDescent="0.25">
      <c r="B18" s="47">
        <v>14</v>
      </c>
      <c r="C18" s="4">
        <v>20000</v>
      </c>
      <c r="D18" s="4">
        <v>43000</v>
      </c>
      <c r="E18" s="4"/>
      <c r="F18" s="4"/>
      <c r="G18" s="4"/>
      <c r="H18" s="4">
        <f>SUM(Tabla16381023453467[[#This Row],[INTERNET]:[SERVICIOS]])</f>
        <v>63000</v>
      </c>
      <c r="I18" s="6"/>
      <c r="J18" s="6"/>
      <c r="K18" s="6"/>
      <c r="L18" s="6"/>
      <c r="M18" s="6"/>
      <c r="N18" s="6">
        <f>SUM(Tabla16381023453467[[#This Row],[INTERNET2]:[SERVICIOS2]])</f>
        <v>0</v>
      </c>
      <c r="O18" s="1"/>
    </row>
    <row r="19" spans="2:15" x14ac:dyDescent="0.25">
      <c r="B19" s="47">
        <v>15</v>
      </c>
      <c r="C19" s="4">
        <v>17000</v>
      </c>
      <c r="D19" s="4">
        <v>36000</v>
      </c>
      <c r="E19" s="4"/>
      <c r="F19" s="4"/>
      <c r="G19" s="4"/>
      <c r="H19" s="4">
        <f>SUM(Tabla16381023453467[[#This Row],[INTERNET]:[SERVICIOS]])</f>
        <v>53000</v>
      </c>
      <c r="I19" s="6"/>
      <c r="J19" s="6"/>
      <c r="K19" s="6"/>
      <c r="L19" s="6"/>
      <c r="M19" s="6"/>
      <c r="N19" s="6">
        <f>SUM(Tabla16381023453467[[#This Row],[INTERNET2]:[SERVICIOS2]])</f>
        <v>0</v>
      </c>
      <c r="O19" s="1"/>
    </row>
    <row r="20" spans="2:15" x14ac:dyDescent="0.25">
      <c r="B20" s="47">
        <v>16</v>
      </c>
      <c r="C20" s="18">
        <v>17000</v>
      </c>
      <c r="D20" s="18">
        <v>41000</v>
      </c>
      <c r="E20" s="4"/>
      <c r="F20" s="4"/>
      <c r="G20" s="4"/>
      <c r="H20" s="4">
        <f>SUM(Tabla16381023453467[[#This Row],[INTERNET]:[SERVICIOS]])</f>
        <v>58000</v>
      </c>
      <c r="I20" s="6"/>
      <c r="J20" s="6"/>
      <c r="K20" s="6"/>
      <c r="L20" s="6"/>
      <c r="M20" s="6"/>
      <c r="N20" s="6">
        <f>SUM(Tabla16381023453467[[#This Row],[INTERNET2]:[SERVICIOS2]])</f>
        <v>0</v>
      </c>
      <c r="O20" s="1"/>
    </row>
    <row r="21" spans="2:15" x14ac:dyDescent="0.25">
      <c r="B21" s="47">
        <v>17</v>
      </c>
      <c r="C21" s="18">
        <v>4000</v>
      </c>
      <c r="D21" s="18">
        <v>10000</v>
      </c>
      <c r="E21" s="4"/>
      <c r="F21" s="4"/>
      <c r="G21" s="4"/>
      <c r="H21" s="4">
        <f>SUM(Tabla16381023453467[[#This Row],[INTERNET]:[SERVICIOS]])</f>
        <v>14000</v>
      </c>
      <c r="I21" s="6"/>
      <c r="J21" s="6"/>
      <c r="K21" s="6"/>
      <c r="L21" s="6"/>
      <c r="M21" s="6"/>
      <c r="N21" s="6">
        <f>SUM(Tabla16381023453467[[#This Row],[INTERNET2]:[SERVICIOS2]])</f>
        <v>0</v>
      </c>
      <c r="O21" s="1"/>
    </row>
    <row r="22" spans="2:15" x14ac:dyDescent="0.25">
      <c r="B22" s="47">
        <v>18</v>
      </c>
      <c r="C22" s="4">
        <v>4000</v>
      </c>
      <c r="D22" s="4">
        <v>10000</v>
      </c>
      <c r="E22" s="4"/>
      <c r="F22" s="4"/>
      <c r="G22" s="4"/>
      <c r="H22" s="4">
        <f>SUM(Tabla16381023453467[[#This Row],[INTERNET]:[SERVICIOS]])</f>
        <v>14000</v>
      </c>
      <c r="I22" s="6"/>
      <c r="J22" s="6"/>
      <c r="K22" s="6"/>
      <c r="L22" s="6"/>
      <c r="M22" s="6"/>
      <c r="N22" s="6">
        <f>SUM(Tabla16381023453467[[#This Row],[INTERNET2]:[SERVICIOS2]])</f>
        <v>0</v>
      </c>
      <c r="O22" s="1"/>
    </row>
    <row r="23" spans="2:15" x14ac:dyDescent="0.25">
      <c r="B23" s="47">
        <v>19</v>
      </c>
      <c r="C23" s="4">
        <v>4000</v>
      </c>
      <c r="D23" s="4">
        <v>10000</v>
      </c>
      <c r="E23" s="4"/>
      <c r="F23" s="4"/>
      <c r="G23" s="4"/>
      <c r="H23" s="4">
        <f>SUM(Tabla16381023453467[[#This Row],[INTERNET]:[SERVICIOS]])</f>
        <v>14000</v>
      </c>
      <c r="I23" s="6"/>
      <c r="J23" s="6"/>
      <c r="K23" s="6"/>
      <c r="L23" s="6"/>
      <c r="M23" s="6"/>
      <c r="N23" s="6">
        <f>SUM(Tabla16381023453467[[#This Row],[INTERNET2]:[SERVICIOS2]])</f>
        <v>0</v>
      </c>
      <c r="O23" s="1"/>
    </row>
    <row r="24" spans="2:15" x14ac:dyDescent="0.25">
      <c r="B24" s="47">
        <v>20</v>
      </c>
      <c r="C24" s="4">
        <v>22000</v>
      </c>
      <c r="D24" s="4">
        <v>40000</v>
      </c>
      <c r="E24" s="4"/>
      <c r="F24" s="4"/>
      <c r="G24" s="4"/>
      <c r="H24" s="4">
        <f>SUM(Tabla16381023453467[[#This Row],[INTERNET]:[SERVICIOS]])</f>
        <v>62000</v>
      </c>
      <c r="I24" s="6"/>
      <c r="J24" s="6"/>
      <c r="K24" s="6"/>
      <c r="L24" s="6"/>
      <c r="M24" s="6"/>
      <c r="N24" s="6">
        <f>SUM(Tabla16381023453467[[#This Row],[INTERNET2]:[SERVICIOS2]])</f>
        <v>0</v>
      </c>
      <c r="O24" s="1"/>
    </row>
    <row r="25" spans="2:15" x14ac:dyDescent="0.25">
      <c r="B25" s="47">
        <v>21</v>
      </c>
      <c r="C25" s="4">
        <v>14000</v>
      </c>
      <c r="D25" s="4">
        <v>28000</v>
      </c>
      <c r="E25" s="4"/>
      <c r="F25" s="4"/>
      <c r="G25" s="4"/>
      <c r="H25" s="4">
        <f>SUM(Tabla16381023453467[[#This Row],[INTERNET]:[SERVICIOS]])</f>
        <v>42000</v>
      </c>
      <c r="I25" s="6"/>
      <c r="J25" s="6"/>
      <c r="K25" s="6"/>
      <c r="L25" s="6"/>
      <c r="M25" s="6"/>
      <c r="N25" s="6">
        <f>SUM(Tabla16381023453467[[#This Row],[INTERNET2]:[SERVICIOS2]])</f>
        <v>0</v>
      </c>
      <c r="O25" s="1"/>
    </row>
    <row r="26" spans="2:15" x14ac:dyDescent="0.25">
      <c r="B26" s="47">
        <v>22</v>
      </c>
      <c r="C26" s="4">
        <v>14000</v>
      </c>
      <c r="D26" s="4">
        <v>29000</v>
      </c>
      <c r="E26" s="4"/>
      <c r="F26" s="4"/>
      <c r="G26" s="4"/>
      <c r="H26" s="4">
        <f>SUM(Tabla16381023453467[[#This Row],[INTERNET]:[SERVICIOS]])</f>
        <v>43000</v>
      </c>
      <c r="I26" s="6"/>
      <c r="J26" s="6"/>
      <c r="K26" s="6"/>
      <c r="L26" s="6"/>
      <c r="M26" s="6"/>
      <c r="N26" s="6">
        <f>SUM(Tabla16381023453467[[#This Row],[INTERNET2]:[SERVICIOS2]])</f>
        <v>0</v>
      </c>
      <c r="O26" s="1"/>
    </row>
    <row r="27" spans="2:15" x14ac:dyDescent="0.25">
      <c r="B27" s="47">
        <v>23</v>
      </c>
      <c r="C27" s="4">
        <v>6000</v>
      </c>
      <c r="D27" s="4">
        <v>30000</v>
      </c>
      <c r="E27" s="4"/>
      <c r="F27" s="4"/>
      <c r="G27" s="4"/>
      <c r="H27" s="4">
        <f>SUM(Tabla16381023453467[[#This Row],[INTERNET]:[SERVICIOS]])</f>
        <v>36000</v>
      </c>
      <c r="I27" s="6"/>
      <c r="J27" s="6"/>
      <c r="K27" s="6"/>
      <c r="L27" s="6"/>
      <c r="M27" s="6"/>
      <c r="N27" s="6">
        <f>SUM(Tabla16381023453467[[#This Row],[INTERNET2]:[SERVICIOS2]])</f>
        <v>0</v>
      </c>
      <c r="O27" s="1"/>
    </row>
    <row r="28" spans="2:15" x14ac:dyDescent="0.25">
      <c r="B28" s="47">
        <v>24</v>
      </c>
      <c r="C28" s="4">
        <v>6000</v>
      </c>
      <c r="D28" s="4">
        <v>30000</v>
      </c>
      <c r="E28" s="4"/>
      <c r="F28" s="4"/>
      <c r="G28" s="4"/>
      <c r="H28" s="4">
        <f>SUM(Tabla16381023453467[[#This Row],[INTERNET]:[SERVICIOS]])</f>
        <v>36000</v>
      </c>
      <c r="I28" s="6"/>
      <c r="J28" s="6"/>
      <c r="K28" s="6"/>
      <c r="L28" s="6"/>
      <c r="M28" s="6"/>
      <c r="N28" s="6">
        <f>SUM(Tabla16381023453467[[#This Row],[INTERNET2]:[SERVICIOS2]])</f>
        <v>0</v>
      </c>
      <c r="O28" s="1"/>
    </row>
    <row r="29" spans="2:15" x14ac:dyDescent="0.25">
      <c r="B29" s="47">
        <v>25</v>
      </c>
      <c r="C29" s="4">
        <v>5000</v>
      </c>
      <c r="D29" s="4">
        <v>28000</v>
      </c>
      <c r="E29" s="4"/>
      <c r="F29" s="4"/>
      <c r="G29" s="4"/>
      <c r="H29" s="4">
        <f>SUM(Tabla16381023453467[[#This Row],[INTERNET]:[SERVICIOS]])</f>
        <v>33000</v>
      </c>
      <c r="I29" s="6"/>
      <c r="J29" s="6"/>
      <c r="K29" s="6"/>
      <c r="L29" s="6"/>
      <c r="M29" s="6"/>
      <c r="N29" s="6">
        <f>SUM(Tabla16381023453467[[#This Row],[INTERNET2]:[SERVICIOS2]])</f>
        <v>0</v>
      </c>
      <c r="O29" s="1"/>
    </row>
    <row r="30" spans="2:15" x14ac:dyDescent="0.25">
      <c r="B30" s="47">
        <v>26</v>
      </c>
      <c r="C30" s="4">
        <v>10000</v>
      </c>
      <c r="D30" s="4">
        <v>27000</v>
      </c>
      <c r="E30" s="4"/>
      <c r="F30" s="4"/>
      <c r="G30" s="4"/>
      <c r="H30" s="4">
        <f>SUM(Tabla16381023453467[[#This Row],[INTERNET]:[SERVICIOS]])</f>
        <v>37000</v>
      </c>
      <c r="I30" s="6"/>
      <c r="J30" s="6"/>
      <c r="K30" s="6"/>
      <c r="L30" s="6"/>
      <c r="M30" s="6"/>
      <c r="N30" s="6">
        <f>SUM(Tabla16381023453467[[#This Row],[INTERNET2]:[SERVICIOS2]])</f>
        <v>0</v>
      </c>
      <c r="O30" s="1"/>
    </row>
    <row r="31" spans="2:15" x14ac:dyDescent="0.25">
      <c r="B31" s="47">
        <v>27</v>
      </c>
      <c r="C31" s="4">
        <v>11000</v>
      </c>
      <c r="D31" s="4">
        <v>32000</v>
      </c>
      <c r="E31" s="4"/>
      <c r="F31" s="4"/>
      <c r="G31" s="4"/>
      <c r="H31" s="4">
        <f>SUM(Tabla16381023453467[[#This Row],[INTERNET]:[SERVICIOS]])</f>
        <v>43000</v>
      </c>
      <c r="I31" s="6"/>
      <c r="J31" s="6"/>
      <c r="K31" s="6"/>
      <c r="L31" s="6"/>
      <c r="M31" s="6"/>
      <c r="N31" s="6">
        <f>SUM(Tabla16381023453467[[#This Row],[INTERNET2]:[SERVICIOS2]])</f>
        <v>0</v>
      </c>
      <c r="O31" s="1"/>
    </row>
    <row r="32" spans="2:15" x14ac:dyDescent="0.25">
      <c r="B32" s="47">
        <v>28</v>
      </c>
      <c r="C32" s="4">
        <v>10000</v>
      </c>
      <c r="D32" s="4">
        <v>40000</v>
      </c>
      <c r="E32" s="4"/>
      <c r="F32" s="4"/>
      <c r="G32" s="4"/>
      <c r="H32" s="4">
        <f>SUM(Tabla16381023453467[[#This Row],[INTERNET]:[SERVICIOS]])</f>
        <v>50000</v>
      </c>
      <c r="I32" s="6"/>
      <c r="J32" s="6"/>
      <c r="K32" s="6"/>
      <c r="L32" s="6"/>
      <c r="M32" s="6"/>
      <c r="N32" s="6">
        <f>SUM(Tabla16381023453467[[#This Row],[INTERNET2]:[SERVICIOS2]])</f>
        <v>0</v>
      </c>
      <c r="O32" s="1"/>
    </row>
    <row r="33" spans="2:17" x14ac:dyDescent="0.25">
      <c r="B33" s="47">
        <v>29</v>
      </c>
      <c r="C33" s="4">
        <v>11000</v>
      </c>
      <c r="D33" s="4">
        <v>39000</v>
      </c>
      <c r="E33" s="4"/>
      <c r="F33" s="4"/>
      <c r="G33" s="4"/>
      <c r="H33" s="4">
        <f>SUM(Tabla16381023453467[[#This Row],[INTERNET]:[SERVICIOS]])</f>
        <v>50000</v>
      </c>
      <c r="I33" s="6"/>
      <c r="J33" s="6"/>
      <c r="K33" s="6"/>
      <c r="L33" s="6"/>
      <c r="M33" s="6"/>
      <c r="N33" s="6">
        <f>SUM(Tabla16381023453467[[#This Row],[INTERNET2]:[SERVICIOS2]])</f>
        <v>0</v>
      </c>
      <c r="O33" s="1"/>
    </row>
    <row r="34" spans="2:17" x14ac:dyDescent="0.25">
      <c r="B34" s="47">
        <v>30</v>
      </c>
      <c r="C34" s="4">
        <v>12000</v>
      </c>
      <c r="D34" s="4">
        <v>15000</v>
      </c>
      <c r="E34" s="4"/>
      <c r="F34" s="4"/>
      <c r="G34" s="4"/>
      <c r="H34" s="4">
        <f>SUM(Tabla16381023453467[[#This Row],[INTERNET]:[SERVICIOS]])</f>
        <v>27000</v>
      </c>
      <c r="I34" s="6"/>
      <c r="J34" s="6"/>
      <c r="K34" s="6"/>
      <c r="L34" s="6"/>
      <c r="M34" s="6"/>
      <c r="N34" s="6">
        <f>SUM(Tabla16381023453467[[#This Row],[INTERNET2]:[SERVICIOS2]])</f>
        <v>0</v>
      </c>
      <c r="O34" s="1"/>
    </row>
    <row r="35" spans="2:17" x14ac:dyDescent="0.25">
      <c r="B35" s="47"/>
      <c r="C35" s="4"/>
      <c r="D35" s="4"/>
      <c r="E35" s="4"/>
      <c r="F35" s="4"/>
      <c r="G35" s="4"/>
      <c r="H35" s="4">
        <f>SUM(Tabla16381023453467[[#This Row],[INTERNET]:[SERVICIOS]])</f>
        <v>0</v>
      </c>
      <c r="I35" s="6"/>
      <c r="J35" s="6"/>
      <c r="K35" s="6"/>
      <c r="L35" s="6"/>
      <c r="M35" s="6"/>
      <c r="N35" s="6">
        <f>SUM(Tabla16381023453467[[#This Row],[INTERNET2]:[SERVICIOS2]])</f>
        <v>0</v>
      </c>
      <c r="O35" s="1"/>
    </row>
    <row r="36" spans="2:17" x14ac:dyDescent="0.25">
      <c r="B36" s="2" t="s">
        <v>5</v>
      </c>
      <c r="C36" s="5">
        <f t="shared" ref="C36:M36" si="0">SUM(C5:C35)</f>
        <v>262000</v>
      </c>
      <c r="D36" s="5">
        <f t="shared" si="0"/>
        <v>705000</v>
      </c>
      <c r="E36" s="5">
        <f t="shared" si="0"/>
        <v>57000</v>
      </c>
      <c r="F36" s="5">
        <f t="shared" si="0"/>
        <v>145000</v>
      </c>
      <c r="G36" s="5">
        <f t="shared" si="0"/>
        <v>0</v>
      </c>
      <c r="H36" s="5">
        <f>SUM(Tabla16381023453467[[#This Row],[INTERNET]:[SERVICIOS]])</f>
        <v>1169000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6">
        <f>SUM(Tabla16381023453467[[#This Row],[INTERNET2]:[SERVICIOS2]])</f>
        <v>0</v>
      </c>
      <c r="O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7" x14ac:dyDescent="0.25">
      <c r="B38" s="1"/>
      <c r="C38" s="1"/>
      <c r="D38" s="1"/>
      <c r="E38" s="1"/>
      <c r="F38" s="46" t="s">
        <v>32</v>
      </c>
      <c r="G38" s="46" t="s">
        <v>33</v>
      </c>
      <c r="H38" s="1"/>
      <c r="I38" s="1"/>
      <c r="J38" s="1"/>
      <c r="K38" s="1"/>
      <c r="L38" s="1"/>
      <c r="M38" s="1"/>
      <c r="N38" s="1"/>
      <c r="O38" s="1"/>
    </row>
    <row r="39" spans="2:17" x14ac:dyDescent="0.25">
      <c r="B39" s="9" t="s">
        <v>9</v>
      </c>
      <c r="C39" s="10">
        <f>H36</f>
        <v>1169000</v>
      </c>
      <c r="D39" s="55" t="s">
        <v>28</v>
      </c>
      <c r="E39" s="57">
        <f>C39-C40+F39-G39</f>
        <v>1169000</v>
      </c>
      <c r="F39" s="59"/>
      <c r="G39" s="57">
        <f>D49</f>
        <v>0</v>
      </c>
      <c r="O39" s="1"/>
    </row>
    <row r="40" spans="2:17" x14ac:dyDescent="0.25">
      <c r="B40" s="11" t="s">
        <v>8</v>
      </c>
      <c r="C40" s="12">
        <f>N36</f>
        <v>0</v>
      </c>
      <c r="D40" s="56"/>
      <c r="E40" s="58"/>
      <c r="F40" s="60"/>
      <c r="G40" s="58"/>
      <c r="H40" s="48" t="s">
        <v>23</v>
      </c>
      <c r="I40" s="14" t="s">
        <v>11</v>
      </c>
      <c r="J40" s="14" t="s">
        <v>10</v>
      </c>
      <c r="K40" s="14" t="s">
        <v>13</v>
      </c>
      <c r="L40" s="14" t="s">
        <v>14</v>
      </c>
      <c r="M40" s="20"/>
      <c r="O40" s="1"/>
    </row>
    <row r="41" spans="2:17" x14ac:dyDescent="0.25">
      <c r="B41" s="13"/>
      <c r="C41" s="13"/>
      <c r="D41" s="1"/>
      <c r="E41" s="1"/>
      <c r="F41" s="1"/>
      <c r="H41" s="32"/>
      <c r="I41" s="32"/>
      <c r="J41" s="32"/>
      <c r="K41" s="32"/>
      <c r="L41" s="32"/>
      <c r="M41" s="40"/>
      <c r="O41" s="1"/>
    </row>
    <row r="42" spans="2:17" x14ac:dyDescent="0.25">
      <c r="B42" s="30"/>
      <c r="C42" s="30"/>
      <c r="D42" s="29" t="s">
        <v>29</v>
      </c>
      <c r="E42" s="29"/>
      <c r="F42" s="1"/>
      <c r="H42" s="32"/>
      <c r="I42" s="32"/>
      <c r="J42" s="32"/>
      <c r="K42" s="32"/>
      <c r="L42" s="32"/>
      <c r="M42" s="40"/>
      <c r="O42" s="1"/>
    </row>
    <row r="43" spans="2:17" x14ac:dyDescent="0.25">
      <c r="B43" s="14" t="s">
        <v>10</v>
      </c>
      <c r="C43" s="27">
        <f>C36-I36</f>
        <v>262000</v>
      </c>
      <c r="D43" s="36"/>
      <c r="E43" s="37">
        <f t="shared" ref="E43:E48" si="1">C43-D43</f>
        <v>262000</v>
      </c>
      <c r="F43" s="1"/>
      <c r="H43" s="32"/>
      <c r="I43" s="32"/>
      <c r="J43" s="32"/>
      <c r="K43" s="32"/>
      <c r="L43" s="32"/>
      <c r="M43" s="40"/>
      <c r="O43" s="1"/>
    </row>
    <row r="44" spans="2:17" x14ac:dyDescent="0.25">
      <c r="B44" s="14" t="s">
        <v>11</v>
      </c>
      <c r="C44" s="27">
        <f>D36-J36</f>
        <v>705000</v>
      </c>
      <c r="D44" s="36"/>
      <c r="E44" s="37">
        <f t="shared" si="1"/>
        <v>705000</v>
      </c>
      <c r="F44" s="1"/>
      <c r="H44" s="32"/>
      <c r="I44" s="32"/>
      <c r="J44" s="32"/>
      <c r="K44" s="32"/>
      <c r="L44" s="32"/>
      <c r="M44" s="40"/>
      <c r="O44" s="1"/>
      <c r="P44" s="1"/>
      <c r="Q44" s="1"/>
    </row>
    <row r="45" spans="2:17" x14ac:dyDescent="0.25">
      <c r="B45" s="14" t="s">
        <v>12</v>
      </c>
      <c r="C45" s="27">
        <f>F36-L36</f>
        <v>145000</v>
      </c>
      <c r="D45" s="36"/>
      <c r="E45" s="38">
        <f t="shared" si="1"/>
        <v>145000</v>
      </c>
      <c r="F45" s="1"/>
      <c r="H45" s="32"/>
      <c r="I45" s="32"/>
      <c r="J45" s="50"/>
      <c r="K45" s="32"/>
      <c r="L45" s="32"/>
      <c r="M45" s="40"/>
      <c r="O45" s="1"/>
      <c r="P45" s="1"/>
      <c r="Q45" s="1"/>
    </row>
    <row r="46" spans="2:17" x14ac:dyDescent="0.25">
      <c r="B46" s="14" t="s">
        <v>14</v>
      </c>
      <c r="C46" s="27">
        <f>E36-K36</f>
        <v>57000</v>
      </c>
      <c r="D46" s="36"/>
      <c r="E46" s="38">
        <f t="shared" si="1"/>
        <v>57000</v>
      </c>
      <c r="F46" s="1"/>
      <c r="H46" s="32"/>
      <c r="I46" s="32"/>
      <c r="J46" s="50"/>
      <c r="K46" s="32"/>
      <c r="L46" s="32"/>
      <c r="M46" s="40"/>
      <c r="O46" s="1"/>
      <c r="P46" s="1"/>
      <c r="Q46" s="1"/>
    </row>
    <row r="47" spans="2:17" x14ac:dyDescent="0.25">
      <c r="B47" s="14" t="s">
        <v>23</v>
      </c>
      <c r="C47" s="27">
        <f>SUM(G36,-M36)</f>
        <v>0</v>
      </c>
      <c r="D47" s="36"/>
      <c r="E47" s="38">
        <f t="shared" si="1"/>
        <v>0</v>
      </c>
      <c r="F47" s="1" t="s">
        <v>30</v>
      </c>
      <c r="H47" s="32"/>
      <c r="I47" s="32"/>
      <c r="J47" s="32"/>
      <c r="K47" s="32"/>
      <c r="L47" s="32"/>
      <c r="M47" s="40"/>
      <c r="O47" s="1"/>
      <c r="P47" s="1"/>
      <c r="Q47" s="1"/>
    </row>
    <row r="48" spans="2:17" x14ac:dyDescent="0.25">
      <c r="B48" s="14" t="s">
        <v>34</v>
      </c>
      <c r="C48" s="27">
        <f>F39</f>
        <v>0</v>
      </c>
      <c r="D48" s="36"/>
      <c r="E48" s="38">
        <f t="shared" si="1"/>
        <v>0</v>
      </c>
      <c r="F48" s="1"/>
      <c r="H48" s="32"/>
      <c r="I48" s="32"/>
      <c r="J48" s="32"/>
      <c r="K48" s="32"/>
      <c r="L48" s="32"/>
      <c r="M48" s="40"/>
      <c r="O48" s="1"/>
      <c r="P48" s="1"/>
      <c r="Q48" s="1"/>
    </row>
    <row r="49" spans="2:17" x14ac:dyDescent="0.25">
      <c r="B49" s="8" t="s">
        <v>21</v>
      </c>
      <c r="C49" s="28">
        <f>SUM(C43:C48)</f>
        <v>1169000</v>
      </c>
      <c r="D49" s="36">
        <f>SUM(D43:D48)</f>
        <v>0</v>
      </c>
      <c r="E49" s="49">
        <f>SUM(E43:E48)</f>
        <v>1169000</v>
      </c>
      <c r="F49" s="1"/>
      <c r="H49" s="52">
        <f>SUM(H41:H48)</f>
        <v>0</v>
      </c>
      <c r="I49" s="52">
        <f>SUM(I41:I48)</f>
        <v>0</v>
      </c>
      <c r="J49" s="52">
        <f>SUM(J41:J48)</f>
        <v>0</v>
      </c>
      <c r="K49" s="52">
        <f>SUM(K41:K48)</f>
        <v>0</v>
      </c>
      <c r="L49" s="52">
        <f>SUM(L41:L48)</f>
        <v>0</v>
      </c>
      <c r="M49" s="21"/>
      <c r="O49" s="1"/>
      <c r="P49" s="1"/>
      <c r="Q49" s="1"/>
    </row>
    <row r="50" spans="2:17" x14ac:dyDescent="0.25">
      <c r="B50" s="16"/>
      <c r="C50" s="17"/>
      <c r="D50" s="1"/>
      <c r="E50" s="1"/>
      <c r="L50" s="25"/>
      <c r="O50" s="1"/>
      <c r="P50" s="1"/>
      <c r="Q50" s="1"/>
    </row>
    <row r="51" spans="2:17" x14ac:dyDescent="0.25">
      <c r="B51" s="26"/>
      <c r="C51" s="26"/>
      <c r="D51" s="29" t="s">
        <v>31</v>
      </c>
      <c r="E51" s="1"/>
      <c r="O51" s="1"/>
      <c r="P51" s="1"/>
      <c r="Q51" s="1"/>
    </row>
    <row r="52" spans="2:17" x14ac:dyDescent="0.25">
      <c r="B52" s="15" t="s">
        <v>17</v>
      </c>
      <c r="C52" s="27">
        <f>E39*25/100-D52</f>
        <v>292250</v>
      </c>
      <c r="D52" s="36"/>
      <c r="E52" s="1"/>
      <c r="O52" s="1"/>
      <c r="P52" s="1"/>
      <c r="Q52" s="1"/>
    </row>
    <row r="53" spans="2:17" x14ac:dyDescent="0.25">
      <c r="B53" s="11" t="s">
        <v>16</v>
      </c>
      <c r="C53" s="33"/>
      <c r="D53" s="36"/>
      <c r="E53" s="1"/>
      <c r="O53" s="1"/>
      <c r="P53" s="1"/>
      <c r="Q53" s="1"/>
    </row>
    <row r="54" spans="2:17" x14ac:dyDescent="0.25">
      <c r="B54" s="15" t="s">
        <v>18</v>
      </c>
      <c r="C54" s="27">
        <f>E39*30/100-D54</f>
        <v>350700</v>
      </c>
      <c r="D54" s="36"/>
      <c r="E54" s="1"/>
      <c r="L54" s="24"/>
      <c r="O54" s="1"/>
      <c r="P54" s="1"/>
      <c r="Q54" s="1"/>
    </row>
    <row r="55" spans="2:17" x14ac:dyDescent="0.25">
      <c r="B55" s="15" t="s">
        <v>20</v>
      </c>
      <c r="C55" s="27">
        <f>E39*45/100-C56-D55</f>
        <v>396050</v>
      </c>
      <c r="D55" s="36"/>
      <c r="E55" s="1"/>
      <c r="L55" s="24"/>
      <c r="O55" s="1"/>
      <c r="P55" s="1"/>
      <c r="Q55" s="1"/>
    </row>
    <row r="56" spans="2:17" x14ac:dyDescent="0.25">
      <c r="B56" s="15" t="s">
        <v>22</v>
      </c>
      <c r="C56" s="33">
        <v>130000</v>
      </c>
      <c r="D56" s="36"/>
      <c r="E56" s="1"/>
      <c r="L56" s="24"/>
      <c r="O56" s="1"/>
      <c r="P56" s="1"/>
      <c r="Q56" s="1"/>
    </row>
    <row r="57" spans="2:17" x14ac:dyDescent="0.25">
      <c r="B57" s="8" t="s">
        <v>21</v>
      </c>
      <c r="C57" s="28">
        <f>SUM(C52:C56)</f>
        <v>1169000</v>
      </c>
      <c r="D57" s="34"/>
      <c r="E57" s="1"/>
      <c r="L57" s="24"/>
      <c r="O57" s="1"/>
      <c r="P57" s="1"/>
      <c r="Q57" s="1"/>
    </row>
    <row r="58" spans="2:17" x14ac:dyDescent="0.25">
      <c r="D58" s="1"/>
      <c r="E58" s="1"/>
      <c r="L58" s="24"/>
      <c r="O58" s="1"/>
      <c r="P58" s="1"/>
      <c r="Q58" s="1"/>
    </row>
    <row r="59" spans="2:17" x14ac:dyDescent="0.25">
      <c r="D59" s="1"/>
      <c r="E59" s="1"/>
      <c r="L59" s="25"/>
      <c r="O59" s="1"/>
      <c r="P59" s="1"/>
      <c r="Q59" s="1"/>
    </row>
    <row r="60" spans="2:17" ht="15.75" x14ac:dyDescent="0.25">
      <c r="B60" s="15" t="s">
        <v>35</v>
      </c>
      <c r="C60" s="51">
        <f>SUM(C54,C55)</f>
        <v>746750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2:17" x14ac:dyDescent="0.25">
      <c r="B61" s="19"/>
      <c r="C61" s="19"/>
      <c r="D61" s="19"/>
      <c r="E61" s="19"/>
      <c r="F61" s="19"/>
      <c r="G61" s="19"/>
      <c r="H61" s="19"/>
      <c r="I61" s="19"/>
    </row>
    <row r="62" spans="2:17" x14ac:dyDescent="0.25">
      <c r="B62" s="39"/>
      <c r="C62" s="40"/>
      <c r="D62" s="40"/>
      <c r="E62" s="40"/>
      <c r="F62" s="40"/>
      <c r="G62" s="41"/>
      <c r="H62" s="41"/>
      <c r="I62" s="41"/>
      <c r="J62" s="41"/>
    </row>
    <row r="63" spans="2:17" x14ac:dyDescent="0.25">
      <c r="B63" s="39"/>
      <c r="C63" s="40"/>
      <c r="D63" s="40"/>
      <c r="E63" s="40"/>
      <c r="F63" s="40"/>
      <c r="G63" s="41"/>
      <c r="H63" s="41"/>
      <c r="I63" s="41"/>
      <c r="J63" s="41"/>
    </row>
    <row r="64" spans="2:17" x14ac:dyDescent="0.25">
      <c r="B64" s="39"/>
      <c r="C64" s="40"/>
      <c r="D64" s="40"/>
      <c r="E64" s="40"/>
      <c r="F64" s="40"/>
      <c r="G64" s="41"/>
      <c r="H64" s="41"/>
      <c r="I64" s="41"/>
      <c r="J64" s="41"/>
    </row>
    <row r="65" spans="2:10" x14ac:dyDescent="0.25">
      <c r="B65" s="39"/>
      <c r="C65" s="40"/>
      <c r="D65" s="40"/>
      <c r="E65" s="40"/>
      <c r="F65" s="40"/>
      <c r="G65" s="41"/>
      <c r="H65" s="41"/>
      <c r="I65" s="41"/>
      <c r="J65" s="41"/>
    </row>
    <row r="66" spans="2:10" x14ac:dyDescent="0.25">
      <c r="B66" s="39"/>
      <c r="C66" s="40"/>
      <c r="D66" s="40"/>
      <c r="E66" s="40"/>
      <c r="F66" s="40"/>
      <c r="G66" s="41"/>
      <c r="H66" s="41"/>
      <c r="I66" s="41"/>
      <c r="J66" s="41"/>
    </row>
    <row r="67" spans="2:10" x14ac:dyDescent="0.25">
      <c r="B67" s="39"/>
      <c r="C67" s="40"/>
      <c r="D67" s="40"/>
      <c r="E67" s="40"/>
      <c r="F67" s="40"/>
      <c r="G67" s="41"/>
      <c r="H67" s="41"/>
      <c r="I67" s="41"/>
      <c r="J67" s="41"/>
    </row>
    <row r="68" spans="2:10" x14ac:dyDescent="0.25">
      <c r="B68" s="39"/>
      <c r="C68" s="40"/>
      <c r="D68" s="40"/>
      <c r="E68" s="40"/>
      <c r="F68" s="40"/>
      <c r="G68" s="41"/>
      <c r="H68" s="41"/>
      <c r="I68" s="41"/>
      <c r="J68" s="41"/>
    </row>
    <row r="69" spans="2:10" x14ac:dyDescent="0.25">
      <c r="B69" s="39"/>
      <c r="C69" s="40"/>
      <c r="D69" s="40"/>
      <c r="E69" s="40"/>
      <c r="F69" s="40"/>
      <c r="G69" s="41"/>
      <c r="H69" s="41"/>
      <c r="I69" s="41"/>
      <c r="J69" s="41"/>
    </row>
    <row r="70" spans="2:10" x14ac:dyDescent="0.25">
      <c r="B70" s="39"/>
      <c r="C70" s="40"/>
      <c r="D70" s="40"/>
      <c r="E70" s="40"/>
      <c r="F70" s="40"/>
      <c r="G70" s="41"/>
      <c r="H70" s="41"/>
      <c r="I70" s="41"/>
      <c r="J70" s="41"/>
    </row>
    <row r="71" spans="2:10" x14ac:dyDescent="0.25">
      <c r="B71" s="39"/>
      <c r="C71" s="40"/>
      <c r="D71" s="40"/>
      <c r="E71" s="40"/>
      <c r="F71" s="40"/>
      <c r="G71" s="41"/>
      <c r="H71" s="41"/>
      <c r="I71" s="41"/>
      <c r="J71" s="41"/>
    </row>
    <row r="72" spans="2:10" x14ac:dyDescent="0.25">
      <c r="B72" s="39"/>
      <c r="C72" s="40"/>
      <c r="D72" s="40"/>
      <c r="E72" s="40"/>
      <c r="F72" s="40"/>
      <c r="G72" s="41"/>
      <c r="H72" s="41"/>
      <c r="I72" s="41"/>
      <c r="J72" s="41"/>
    </row>
    <row r="73" spans="2:10" x14ac:dyDescent="0.25">
      <c r="B73" s="39"/>
      <c r="C73" s="40"/>
      <c r="D73" s="40"/>
      <c r="E73" s="40"/>
      <c r="F73" s="40"/>
      <c r="G73" s="41"/>
      <c r="H73" s="41"/>
      <c r="I73" s="41"/>
      <c r="J73" s="41"/>
    </row>
    <row r="74" spans="2:10" x14ac:dyDescent="0.25">
      <c r="B74" s="39"/>
      <c r="C74" s="40"/>
      <c r="D74" s="40"/>
      <c r="E74" s="40"/>
      <c r="F74" s="40"/>
      <c r="G74" s="41"/>
      <c r="H74" s="41"/>
      <c r="I74" s="41"/>
      <c r="J74" s="41"/>
    </row>
    <row r="75" spans="2:10" x14ac:dyDescent="0.25">
      <c r="B75" s="39"/>
      <c r="C75" s="40"/>
      <c r="D75" s="40"/>
      <c r="E75" s="40"/>
      <c r="F75" s="40"/>
      <c r="G75" s="41"/>
      <c r="H75" s="41"/>
      <c r="I75" s="41"/>
      <c r="J75" s="41"/>
    </row>
    <row r="76" spans="2:10" x14ac:dyDescent="0.25">
      <c r="B76" s="39"/>
      <c r="C76" s="40"/>
      <c r="D76" s="40"/>
      <c r="E76" s="40"/>
      <c r="F76" s="40"/>
      <c r="G76" s="41"/>
      <c r="H76" s="41"/>
      <c r="I76" s="41"/>
      <c r="J76" s="41"/>
    </row>
    <row r="77" spans="2:10" x14ac:dyDescent="0.25">
      <c r="B77" s="39"/>
      <c r="C77" s="40"/>
      <c r="D77" s="40"/>
      <c r="E77" s="40"/>
      <c r="F77" s="40"/>
      <c r="G77" s="41"/>
      <c r="H77" s="41"/>
      <c r="I77" s="41"/>
      <c r="J77" s="41"/>
    </row>
    <row r="78" spans="2:10" x14ac:dyDescent="0.25">
      <c r="B78" s="39"/>
      <c r="C78" s="40"/>
      <c r="D78" s="40"/>
      <c r="E78" s="40"/>
      <c r="F78" s="40"/>
      <c r="G78" s="41"/>
      <c r="H78" s="41"/>
      <c r="I78" s="41"/>
      <c r="J78" s="41"/>
    </row>
    <row r="79" spans="2:10" x14ac:dyDescent="0.25">
      <c r="B79" s="39"/>
      <c r="C79" s="40"/>
      <c r="D79" s="40"/>
      <c r="E79" s="40"/>
      <c r="F79" s="40"/>
      <c r="G79" s="41"/>
      <c r="H79" s="41"/>
      <c r="I79" s="41"/>
      <c r="J79" s="41"/>
    </row>
    <row r="80" spans="2:10" x14ac:dyDescent="0.25">
      <c r="B80" s="39"/>
      <c r="C80" s="40"/>
      <c r="D80" s="40"/>
      <c r="E80" s="40"/>
      <c r="F80" s="40"/>
      <c r="G80" s="41"/>
      <c r="H80" s="41"/>
      <c r="I80" s="41"/>
      <c r="J80" s="41"/>
    </row>
    <row r="81" spans="2:10" x14ac:dyDescent="0.25">
      <c r="B81" s="39"/>
      <c r="C81" s="40"/>
      <c r="D81" s="40"/>
      <c r="E81" s="40"/>
      <c r="F81" s="40"/>
      <c r="G81" s="41"/>
      <c r="H81" s="41"/>
      <c r="I81" s="41"/>
      <c r="J81" s="41"/>
    </row>
    <row r="82" spans="2:10" x14ac:dyDescent="0.25">
      <c r="B82" s="39"/>
      <c r="C82" s="40"/>
      <c r="D82" s="40"/>
      <c r="E82" s="40"/>
      <c r="F82" s="40"/>
      <c r="G82" s="41"/>
      <c r="H82" s="41"/>
      <c r="I82" s="41"/>
      <c r="J82" s="41"/>
    </row>
    <row r="83" spans="2:10" x14ac:dyDescent="0.25">
      <c r="B83" s="39"/>
      <c r="C83" s="40"/>
      <c r="D83" s="40"/>
      <c r="E83" s="40"/>
      <c r="F83" s="40"/>
      <c r="G83" s="41"/>
      <c r="H83" s="41"/>
      <c r="I83" s="41"/>
      <c r="J83" s="41"/>
    </row>
    <row r="84" spans="2:10" x14ac:dyDescent="0.25">
      <c r="B84" s="39"/>
      <c r="C84" s="40"/>
      <c r="D84" s="40"/>
      <c r="E84" s="40"/>
      <c r="F84" s="40"/>
      <c r="G84" s="41"/>
      <c r="H84" s="41"/>
      <c r="I84" s="41"/>
      <c r="J84" s="41"/>
    </row>
    <row r="85" spans="2:10" x14ac:dyDescent="0.25">
      <c r="B85" s="39"/>
      <c r="C85" s="40"/>
      <c r="D85" s="40"/>
      <c r="E85" s="40"/>
      <c r="F85" s="40"/>
      <c r="G85" s="41"/>
      <c r="H85" s="41"/>
      <c r="I85" s="41"/>
      <c r="J85" s="41"/>
    </row>
    <row r="86" spans="2:10" x14ac:dyDescent="0.25">
      <c r="B86" s="39"/>
      <c r="C86" s="40"/>
      <c r="D86" s="40"/>
      <c r="E86" s="40"/>
      <c r="F86" s="40"/>
      <c r="G86" s="41"/>
      <c r="H86" s="41"/>
      <c r="I86" s="41"/>
      <c r="J86" s="41"/>
    </row>
    <row r="87" spans="2:10" x14ac:dyDescent="0.25">
      <c r="B87" s="39"/>
      <c r="C87" s="40"/>
      <c r="D87" s="40"/>
      <c r="E87" s="40"/>
      <c r="F87" s="40"/>
      <c r="G87" s="41"/>
      <c r="H87" s="41"/>
      <c r="I87" s="41"/>
      <c r="J87" s="41"/>
    </row>
    <row r="88" spans="2:10" x14ac:dyDescent="0.25">
      <c r="B88" s="39"/>
      <c r="C88" s="40"/>
      <c r="D88" s="40"/>
      <c r="E88" s="40"/>
      <c r="F88" s="40"/>
      <c r="G88" s="41"/>
      <c r="H88" s="41"/>
      <c r="I88" s="41"/>
      <c r="J88" s="41"/>
    </row>
    <row r="89" spans="2:10" x14ac:dyDescent="0.25">
      <c r="B89" s="39"/>
      <c r="C89" s="40"/>
      <c r="D89" s="40"/>
      <c r="E89" s="40"/>
      <c r="F89" s="40"/>
      <c r="G89" s="41"/>
      <c r="H89" s="41"/>
      <c r="I89" s="41"/>
      <c r="J89" s="41"/>
    </row>
    <row r="90" spans="2:10" x14ac:dyDescent="0.25">
      <c r="B90" s="39"/>
      <c r="C90" s="40"/>
      <c r="D90" s="40"/>
      <c r="E90" s="40"/>
      <c r="F90" s="40"/>
      <c r="G90" s="41"/>
      <c r="H90" s="41"/>
      <c r="I90" s="41"/>
      <c r="J90" s="41"/>
    </row>
    <row r="91" spans="2:10" x14ac:dyDescent="0.25">
      <c r="B91" s="39"/>
      <c r="C91" s="40"/>
      <c r="D91" s="40"/>
      <c r="E91" s="40"/>
      <c r="F91" s="40"/>
      <c r="G91" s="41"/>
      <c r="H91" s="41"/>
      <c r="I91" s="41"/>
      <c r="J91" s="41"/>
    </row>
    <row r="92" spans="2:10" x14ac:dyDescent="0.25">
      <c r="B92" s="2"/>
      <c r="C92" s="21"/>
      <c r="D92" s="21"/>
      <c r="E92" s="21"/>
      <c r="F92" s="21"/>
      <c r="G92" s="42"/>
      <c r="H92" s="42"/>
      <c r="I92" s="42"/>
      <c r="J92" s="42"/>
    </row>
    <row r="93" spans="2:10" x14ac:dyDescent="0.25">
      <c r="B93" s="1"/>
      <c r="C93" s="1"/>
    </row>
    <row r="94" spans="2:10" x14ac:dyDescent="0.25">
      <c r="B94" s="1"/>
      <c r="C94" s="1"/>
    </row>
    <row r="95" spans="2:10" x14ac:dyDescent="0.25">
      <c r="B95" s="16"/>
      <c r="C95" s="17"/>
      <c r="D95" s="16"/>
    </row>
    <row r="96" spans="2:10" x14ac:dyDescent="0.25">
      <c r="B96" s="43"/>
      <c r="C96" s="44"/>
      <c r="D96" s="45"/>
    </row>
    <row r="97" spans="2:13" x14ac:dyDescent="0.25">
      <c r="B97" s="43"/>
      <c r="C97" s="44"/>
      <c r="D97" s="45"/>
      <c r="E97" s="20"/>
    </row>
    <row r="98" spans="2:13" x14ac:dyDescent="0.25">
      <c r="B98" s="43"/>
      <c r="C98" s="44"/>
      <c r="D98" s="45"/>
    </row>
    <row r="99" spans="2:13" x14ac:dyDescent="0.25">
      <c r="B99" s="16"/>
      <c r="C99" s="17"/>
      <c r="D99" s="45"/>
    </row>
    <row r="102" spans="2:13" x14ac:dyDescent="0.25">
      <c r="J102" s="25"/>
      <c r="K102" s="25"/>
      <c r="L102" s="25"/>
      <c r="M102" s="25"/>
    </row>
    <row r="103" spans="2:13" x14ac:dyDescent="0.25">
      <c r="J103" s="25"/>
      <c r="K103" s="25"/>
      <c r="L103" s="25"/>
      <c r="M103" s="25"/>
    </row>
    <row r="104" spans="2:13" x14ac:dyDescent="0.25">
      <c r="E104" s="25"/>
      <c r="F104" s="25"/>
      <c r="J104" s="25"/>
      <c r="K104" s="25"/>
      <c r="L104" s="25"/>
      <c r="M104" s="25"/>
    </row>
    <row r="105" spans="2:13" x14ac:dyDescent="0.25">
      <c r="E105" s="25"/>
      <c r="F105" s="25"/>
      <c r="J105" s="25"/>
      <c r="K105" s="25"/>
      <c r="L105" s="25"/>
      <c r="M105" s="25"/>
    </row>
    <row r="106" spans="2:13" x14ac:dyDescent="0.25">
      <c r="E106" s="25"/>
      <c r="J106" s="35"/>
      <c r="K106" s="25"/>
      <c r="L106" s="25"/>
      <c r="M106" s="25"/>
    </row>
    <row r="107" spans="2:13" x14ac:dyDescent="0.25">
      <c r="E107" s="25"/>
      <c r="J107" s="25"/>
      <c r="K107" s="25"/>
      <c r="L107" s="25"/>
      <c r="M107" s="25"/>
    </row>
    <row r="108" spans="2:13" x14ac:dyDescent="0.25">
      <c r="E108" s="35"/>
      <c r="F108" s="35"/>
      <c r="J108" s="35"/>
      <c r="K108" s="25"/>
      <c r="L108" s="25"/>
      <c r="M108" s="25"/>
    </row>
    <row r="109" spans="2:13" x14ac:dyDescent="0.25">
      <c r="D109" s="16"/>
      <c r="E109" s="25"/>
      <c r="J109" s="25"/>
      <c r="K109" s="25"/>
      <c r="L109" s="25"/>
      <c r="M109" s="25"/>
    </row>
    <row r="110" spans="2:13" x14ac:dyDescent="0.25">
      <c r="J110" s="25"/>
      <c r="K110" s="25"/>
      <c r="L110" s="25"/>
      <c r="M110" s="25"/>
    </row>
    <row r="111" spans="2:13" x14ac:dyDescent="0.25">
      <c r="J111" s="25"/>
      <c r="K111" s="25"/>
      <c r="L111" s="25"/>
      <c r="M111" s="25"/>
    </row>
    <row r="112" spans="2:13" x14ac:dyDescent="0.25">
      <c r="J112" s="25"/>
      <c r="K112" s="25"/>
      <c r="L112" s="25"/>
      <c r="M112" s="25"/>
    </row>
    <row r="113" spans="5:13" x14ac:dyDescent="0.25">
      <c r="E113" s="25"/>
      <c r="J113" s="25"/>
      <c r="K113" s="25"/>
      <c r="L113" s="25"/>
      <c r="M113" s="25"/>
    </row>
    <row r="114" spans="5:13" x14ac:dyDescent="0.25">
      <c r="E114" s="25"/>
      <c r="J114" s="35"/>
      <c r="K114" s="25"/>
      <c r="L114" s="25"/>
      <c r="M114" s="25"/>
    </row>
    <row r="115" spans="5:13" x14ac:dyDescent="0.25">
      <c r="E115" s="25"/>
      <c r="K115" s="25"/>
      <c r="L115" s="25"/>
      <c r="M115" s="25"/>
    </row>
    <row r="116" spans="5:13" x14ac:dyDescent="0.25">
      <c r="J116" s="35"/>
      <c r="K116" s="25"/>
      <c r="L116" s="25"/>
      <c r="M116" s="25"/>
    </row>
    <row r="117" spans="5:13" x14ac:dyDescent="0.25">
      <c r="J117" s="25"/>
      <c r="K117" s="25"/>
      <c r="L117" s="25"/>
      <c r="M117" s="25"/>
    </row>
    <row r="118" spans="5:13" x14ac:dyDescent="0.25">
      <c r="J118" s="25"/>
      <c r="K118" s="25"/>
      <c r="L118" s="25"/>
      <c r="M118" s="25"/>
    </row>
    <row r="119" spans="5:13" x14ac:dyDescent="0.25">
      <c r="J119" s="35"/>
      <c r="K119" s="25"/>
      <c r="L119" s="25"/>
      <c r="M119" s="25"/>
    </row>
    <row r="120" spans="5:13" x14ac:dyDescent="0.25">
      <c r="J120" s="25"/>
      <c r="K120" s="25"/>
      <c r="L120" s="25"/>
    </row>
    <row r="121" spans="5:13" x14ac:dyDescent="0.25">
      <c r="J121" s="25"/>
      <c r="K121" s="25"/>
      <c r="L121" s="25"/>
    </row>
    <row r="122" spans="5:13" x14ac:dyDescent="0.25">
      <c r="J122" s="35"/>
      <c r="K122" s="25"/>
      <c r="L122" s="25"/>
    </row>
  </sheetData>
  <mergeCells count="5">
    <mergeCell ref="B2:N2"/>
    <mergeCell ref="D39:D40"/>
    <mergeCell ref="E39:E40"/>
    <mergeCell ref="F39:F40"/>
    <mergeCell ref="G39:G40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Q122"/>
  <sheetViews>
    <sheetView topLeftCell="A27" zoomScale="95" zoomScaleNormal="95" workbookViewId="0">
      <selection activeCell="K13" sqref="K13"/>
    </sheetView>
  </sheetViews>
  <sheetFormatPr baseColWidth="10" defaultColWidth="10.7109375" defaultRowHeight="15" x14ac:dyDescent="0.25"/>
  <cols>
    <col min="1" max="1" width="2.7109375" customWidth="1"/>
    <col min="2" max="2" width="18.7109375" customWidth="1"/>
    <col min="3" max="3" width="16.5703125" customWidth="1"/>
    <col min="4" max="4" width="13.5703125" customWidth="1"/>
    <col min="5" max="5" width="19" customWidth="1"/>
    <col min="6" max="6" width="14.7109375" customWidth="1"/>
    <col min="7" max="7" width="12.7109375" customWidth="1"/>
    <col min="8" max="8" width="12.28515625" customWidth="1"/>
    <col min="9" max="9" width="12.140625" customWidth="1"/>
    <col min="10" max="10" width="15" customWidth="1"/>
    <col min="11" max="11" width="12.140625" customWidth="1"/>
    <col min="12" max="12" width="13.28515625" customWidth="1"/>
    <col min="13" max="13" width="12.140625" customWidth="1"/>
    <col min="14" max="14" width="17.85546875" customWidth="1"/>
    <col min="15" max="15" width="2.7109375" customWidth="1"/>
    <col min="16" max="16" width="17.5703125" customWidth="1"/>
    <col min="17" max="17" width="17.85546875" customWidth="1"/>
    <col min="18" max="18" width="16" customWidth="1"/>
    <col min="19" max="20" width="17.140625" customWidth="1"/>
    <col min="21" max="21" width="15.5703125" customWidth="1"/>
    <col min="23" max="23" width="12.140625" customWidth="1"/>
    <col min="24" max="24" width="18.85546875" customWidth="1"/>
  </cols>
  <sheetData>
    <row r="2" spans="2:15" ht="15.75" x14ac:dyDescent="0.25">
      <c r="B2" s="54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5" x14ac:dyDescent="0.25">
      <c r="B3" s="20" t="s">
        <v>0</v>
      </c>
      <c r="C3" s="20" t="s">
        <v>1</v>
      </c>
      <c r="D3" s="20" t="s">
        <v>2</v>
      </c>
      <c r="E3" s="20" t="s">
        <v>15</v>
      </c>
      <c r="F3" s="20" t="s">
        <v>12</v>
      </c>
      <c r="G3" t="s">
        <v>19</v>
      </c>
      <c r="H3" t="s">
        <v>4</v>
      </c>
      <c r="I3" t="s">
        <v>24</v>
      </c>
      <c r="J3" s="23" t="s">
        <v>25</v>
      </c>
      <c r="K3" s="23" t="s">
        <v>26</v>
      </c>
      <c r="L3" s="23" t="s">
        <v>3</v>
      </c>
      <c r="M3" s="23" t="s">
        <v>27</v>
      </c>
      <c r="N3" s="23" t="s">
        <v>7</v>
      </c>
      <c r="O3" s="1"/>
    </row>
    <row r="4" spans="2:15" x14ac:dyDescent="0.25">
      <c r="B4" s="2" t="s">
        <v>0</v>
      </c>
      <c r="C4" s="2" t="s">
        <v>1</v>
      </c>
      <c r="D4" s="2" t="s">
        <v>2</v>
      </c>
      <c r="E4" s="2" t="s">
        <v>15</v>
      </c>
      <c r="F4" s="2" t="s">
        <v>12</v>
      </c>
      <c r="G4" s="2" t="s">
        <v>19</v>
      </c>
      <c r="H4" s="2" t="s">
        <v>4</v>
      </c>
      <c r="I4" s="3" t="s">
        <v>1</v>
      </c>
      <c r="J4" s="3" t="s">
        <v>2</v>
      </c>
      <c r="K4" s="3" t="s">
        <v>15</v>
      </c>
      <c r="L4" s="3" t="s">
        <v>3</v>
      </c>
      <c r="M4" s="3" t="s">
        <v>19</v>
      </c>
      <c r="N4" s="3" t="s">
        <v>7</v>
      </c>
      <c r="O4" s="1"/>
    </row>
    <row r="5" spans="2:15" x14ac:dyDescent="0.25">
      <c r="B5" s="47">
        <v>1</v>
      </c>
      <c r="C5" s="18">
        <v>7000</v>
      </c>
      <c r="D5" s="18">
        <v>20000</v>
      </c>
      <c r="E5" s="18"/>
      <c r="F5" s="18"/>
      <c r="G5" s="18"/>
      <c r="H5" s="4">
        <f>SUM(Tabla163810234534678[[#This Row],[INTERNET]:[SERVICIOS]])</f>
        <v>27000</v>
      </c>
      <c r="I5" s="6"/>
      <c r="J5" s="6"/>
      <c r="K5" s="6"/>
      <c r="L5" s="6"/>
      <c r="M5" s="6"/>
      <c r="N5" s="6">
        <f>SUM(Tabla163810234534678[[#This Row],[INTERNET2]:[SERVICIOS2]])</f>
        <v>0</v>
      </c>
      <c r="O5" s="1"/>
    </row>
    <row r="6" spans="2:15" x14ac:dyDescent="0.25">
      <c r="B6" s="47">
        <v>2</v>
      </c>
      <c r="C6" s="18">
        <v>8000</v>
      </c>
      <c r="D6" s="18">
        <v>20000</v>
      </c>
      <c r="E6" s="18"/>
      <c r="F6" s="18">
        <v>31000</v>
      </c>
      <c r="G6" s="18"/>
      <c r="H6" s="4">
        <f>SUM(Tabla163810234534678[[#This Row],[INTERNET]:[SERVICIOS]])</f>
        <v>59000</v>
      </c>
      <c r="I6" s="6"/>
      <c r="J6" s="6"/>
      <c r="K6" s="6"/>
      <c r="L6" s="6"/>
      <c r="M6" s="6"/>
      <c r="N6" s="6">
        <f>SUM(Tabla163810234534678[[#This Row],[INTERNET2]:[SERVICIOS2]])</f>
        <v>0</v>
      </c>
      <c r="O6" s="1"/>
    </row>
    <row r="7" spans="2:15" x14ac:dyDescent="0.25">
      <c r="B7" s="47">
        <v>3</v>
      </c>
      <c r="C7" s="18">
        <v>10000</v>
      </c>
      <c r="D7" s="18">
        <v>20000</v>
      </c>
      <c r="E7" s="18"/>
      <c r="F7" s="18"/>
      <c r="G7" s="18"/>
      <c r="H7" s="4">
        <f>SUM(Tabla163810234534678[[#This Row],[INTERNET]:[SERVICIOS]])</f>
        <v>30000</v>
      </c>
      <c r="I7" s="6"/>
      <c r="J7" s="6"/>
      <c r="K7" s="6"/>
      <c r="L7" s="6"/>
      <c r="M7" s="6"/>
      <c r="N7" s="6">
        <f>SUM(Tabla163810234534678[[#This Row],[INTERNET2]:[SERVICIOS2]])</f>
        <v>0</v>
      </c>
      <c r="O7" s="1"/>
    </row>
    <row r="8" spans="2:15" x14ac:dyDescent="0.25">
      <c r="B8" s="47">
        <v>4</v>
      </c>
      <c r="C8" s="18">
        <v>10000</v>
      </c>
      <c r="D8" s="18">
        <v>20000</v>
      </c>
      <c r="E8" s="18">
        <v>31000</v>
      </c>
      <c r="F8" s="18">
        <v>40000</v>
      </c>
      <c r="G8" s="18"/>
      <c r="H8" s="4">
        <f>SUM(Tabla163810234534678[[#This Row],[INTERNET]:[SERVICIOS]])</f>
        <v>101000</v>
      </c>
      <c r="I8" s="6"/>
      <c r="J8" s="6"/>
      <c r="K8" s="6"/>
      <c r="L8" s="6"/>
      <c r="M8" s="6"/>
      <c r="N8" s="6">
        <f>SUM(Tabla163810234534678[[#This Row],[INTERNET2]:[SERVICIOS2]])</f>
        <v>0</v>
      </c>
      <c r="O8" s="1"/>
    </row>
    <row r="9" spans="2:15" x14ac:dyDescent="0.25">
      <c r="B9" s="47">
        <v>5</v>
      </c>
      <c r="C9" s="18">
        <v>5000</v>
      </c>
      <c r="D9" s="18">
        <v>12000</v>
      </c>
      <c r="E9" s="18"/>
      <c r="F9" s="18"/>
      <c r="G9" s="18"/>
      <c r="H9" s="4">
        <f>SUM(Tabla163810234534678[[#This Row],[INTERNET]:[SERVICIOS]])</f>
        <v>17000</v>
      </c>
      <c r="I9" s="6"/>
      <c r="J9" s="6"/>
      <c r="K9" s="6"/>
      <c r="L9" s="6"/>
      <c r="M9" s="6"/>
      <c r="N9" s="6">
        <f>SUM(Tabla163810234534678[[#This Row],[INTERNET2]:[SERVICIOS2]])</f>
        <v>0</v>
      </c>
      <c r="O9" s="1"/>
    </row>
    <row r="10" spans="2:15" x14ac:dyDescent="0.25">
      <c r="B10" s="47">
        <v>6</v>
      </c>
      <c r="C10" s="18">
        <v>5000</v>
      </c>
      <c r="D10" s="18">
        <v>12000</v>
      </c>
      <c r="E10" s="18"/>
      <c r="F10" s="18">
        <v>5000</v>
      </c>
      <c r="G10" s="18"/>
      <c r="H10" s="4">
        <f>SUM(Tabla163810234534678[[#This Row],[INTERNET]:[SERVICIOS]])</f>
        <v>22000</v>
      </c>
      <c r="I10" s="6"/>
      <c r="J10" s="6"/>
      <c r="K10" s="6"/>
      <c r="L10" s="6"/>
      <c r="M10" s="6"/>
      <c r="N10" s="6">
        <f>SUM(Tabla163810234534678[[#This Row],[INTERNET2]:[SERVICIOS2]])</f>
        <v>0</v>
      </c>
      <c r="O10" s="1"/>
    </row>
    <row r="11" spans="2:15" x14ac:dyDescent="0.25">
      <c r="B11" s="47">
        <v>7</v>
      </c>
      <c r="C11" s="18">
        <v>5000</v>
      </c>
      <c r="D11" s="18">
        <v>14000</v>
      </c>
      <c r="E11" s="18"/>
      <c r="F11" s="18"/>
      <c r="G11" s="18"/>
      <c r="H11" s="4">
        <f>SUM(Tabla163810234534678[[#This Row],[INTERNET]:[SERVICIOS]])</f>
        <v>19000</v>
      </c>
      <c r="I11" s="6"/>
      <c r="J11" s="6"/>
      <c r="K11" s="6"/>
      <c r="L11" s="6"/>
      <c r="M11" s="6"/>
      <c r="N11" s="6">
        <f>SUM(Tabla163810234534678[[#This Row],[INTERNET2]:[SERVICIOS2]])</f>
        <v>0</v>
      </c>
      <c r="O11" s="1"/>
    </row>
    <row r="12" spans="2:15" x14ac:dyDescent="0.25">
      <c r="B12" s="47">
        <v>8</v>
      </c>
      <c r="C12" s="18">
        <v>6000</v>
      </c>
      <c r="D12" s="18">
        <v>12000</v>
      </c>
      <c r="E12" s="18">
        <v>53000</v>
      </c>
      <c r="F12" s="18">
        <v>32000</v>
      </c>
      <c r="G12" s="18"/>
      <c r="H12" s="4">
        <f>SUM(Tabla163810234534678[[#This Row],[INTERNET]:[SERVICIOS]])</f>
        <v>103000</v>
      </c>
      <c r="I12" s="6"/>
      <c r="J12" s="6"/>
      <c r="K12" s="6"/>
      <c r="L12" s="6"/>
      <c r="M12" s="6"/>
      <c r="N12" s="6">
        <f>SUM(Tabla163810234534678[[#This Row],[INTERNET2]:[SERVICIOS2]])</f>
        <v>0</v>
      </c>
      <c r="O12" s="1"/>
    </row>
    <row r="13" spans="2:15" x14ac:dyDescent="0.25">
      <c r="B13" s="47">
        <v>9</v>
      </c>
      <c r="C13" s="4">
        <v>2000</v>
      </c>
      <c r="D13" s="4">
        <v>12000</v>
      </c>
      <c r="E13" s="4"/>
      <c r="F13" s="4"/>
      <c r="G13" s="4"/>
      <c r="H13" s="4">
        <f>SUM(Tabla163810234534678[[#This Row],[INTERNET]:[SERVICIOS]])</f>
        <v>14000</v>
      </c>
      <c r="I13" s="6"/>
      <c r="J13" s="6"/>
      <c r="K13" s="6"/>
      <c r="L13" s="6"/>
      <c r="M13" s="6"/>
      <c r="N13" s="6">
        <f>SUM(Tabla163810234534678[[#This Row],[INTERNET2]:[SERVICIOS2]])</f>
        <v>0</v>
      </c>
      <c r="O13" s="1"/>
    </row>
    <row r="14" spans="2:15" x14ac:dyDescent="0.25">
      <c r="B14" s="47">
        <v>10</v>
      </c>
      <c r="C14" s="4">
        <v>10000</v>
      </c>
      <c r="D14" s="4">
        <v>24000</v>
      </c>
      <c r="E14" s="4"/>
      <c r="F14" s="4"/>
      <c r="G14" s="4"/>
      <c r="H14" s="4">
        <f>SUM(Tabla163810234534678[[#This Row],[INTERNET]:[SERVICIOS]])</f>
        <v>34000</v>
      </c>
      <c r="I14" s="6"/>
      <c r="J14" s="6"/>
      <c r="K14" s="6"/>
      <c r="L14" s="6"/>
      <c r="M14" s="6"/>
      <c r="N14" s="6">
        <f>SUM(Tabla163810234534678[[#This Row],[INTERNET2]:[SERVICIOS2]])</f>
        <v>0</v>
      </c>
      <c r="O14" s="1"/>
    </row>
    <row r="15" spans="2:15" x14ac:dyDescent="0.25">
      <c r="B15" s="47">
        <v>11</v>
      </c>
      <c r="C15" s="4">
        <v>10000</v>
      </c>
      <c r="D15" s="4">
        <v>24000</v>
      </c>
      <c r="E15" s="4"/>
      <c r="F15" s="4"/>
      <c r="G15" s="4"/>
      <c r="H15" s="4">
        <f>SUM(Tabla163810234534678[[#This Row],[INTERNET]:[SERVICIOS]])</f>
        <v>34000</v>
      </c>
      <c r="I15" s="6"/>
      <c r="J15" s="6"/>
      <c r="K15" s="6"/>
      <c r="L15" s="6"/>
      <c r="M15" s="6"/>
      <c r="N15" s="6">
        <f>SUM(Tabla163810234534678[[#This Row],[INTERNET2]:[SERVICIOS2]])</f>
        <v>0</v>
      </c>
      <c r="O15" s="1"/>
    </row>
    <row r="16" spans="2:15" x14ac:dyDescent="0.25">
      <c r="B16" s="47">
        <v>12</v>
      </c>
      <c r="C16" s="4">
        <v>5000</v>
      </c>
      <c r="D16" s="4">
        <v>24000</v>
      </c>
      <c r="E16" s="4"/>
      <c r="F16" s="4"/>
      <c r="G16" s="4"/>
      <c r="H16" s="4">
        <f>SUM(Tabla163810234534678[[#This Row],[INTERNET]:[SERVICIOS]])</f>
        <v>29000</v>
      </c>
      <c r="I16" s="6"/>
      <c r="J16" s="6"/>
      <c r="K16" s="6"/>
      <c r="L16" s="6"/>
      <c r="M16" s="6"/>
      <c r="N16" s="6">
        <f>SUM(Tabla163810234534678[[#This Row],[INTERNET2]:[SERVICIOS2]])</f>
        <v>0</v>
      </c>
      <c r="O16" s="1"/>
    </row>
    <row r="17" spans="2:15" x14ac:dyDescent="0.25">
      <c r="B17" s="47">
        <v>13</v>
      </c>
      <c r="C17" s="4">
        <v>5000</v>
      </c>
      <c r="D17" s="4">
        <v>22000</v>
      </c>
      <c r="E17" s="4"/>
      <c r="F17" s="4"/>
      <c r="G17" s="4"/>
      <c r="H17" s="4">
        <f>SUM(Tabla163810234534678[[#This Row],[INTERNET]:[SERVICIOS]])</f>
        <v>27000</v>
      </c>
      <c r="I17" s="6"/>
      <c r="J17" s="6"/>
      <c r="K17" s="6"/>
      <c r="L17" s="6"/>
      <c r="M17" s="6"/>
      <c r="N17" s="6">
        <f>SUM(Tabla163810234534678[[#This Row],[INTERNET2]:[SERVICIOS2]])</f>
        <v>0</v>
      </c>
      <c r="O17" s="1"/>
    </row>
    <row r="18" spans="2:15" x14ac:dyDescent="0.25">
      <c r="B18" s="47">
        <v>14</v>
      </c>
      <c r="C18" s="4">
        <v>5000</v>
      </c>
      <c r="D18" s="4">
        <v>22000</v>
      </c>
      <c r="E18" s="4"/>
      <c r="F18" s="4"/>
      <c r="G18" s="4"/>
      <c r="H18" s="4">
        <f>SUM(Tabla163810234534678[[#This Row],[INTERNET]:[SERVICIOS]])</f>
        <v>27000</v>
      </c>
      <c r="I18" s="6"/>
      <c r="J18" s="6"/>
      <c r="K18" s="6"/>
      <c r="L18" s="6"/>
      <c r="M18" s="6"/>
      <c r="N18" s="6">
        <f>SUM(Tabla163810234534678[[#This Row],[INTERNET2]:[SERVICIOS2]])</f>
        <v>0</v>
      </c>
      <c r="O18" s="1"/>
    </row>
    <row r="19" spans="2:15" x14ac:dyDescent="0.25">
      <c r="B19" s="47">
        <v>15</v>
      </c>
      <c r="C19" s="4">
        <v>6000</v>
      </c>
      <c r="D19" s="4">
        <v>20000</v>
      </c>
      <c r="E19" s="4"/>
      <c r="F19" s="4"/>
      <c r="G19" s="4"/>
      <c r="H19" s="4">
        <f>SUM(Tabla163810234534678[[#This Row],[INTERNET]:[SERVICIOS]])</f>
        <v>26000</v>
      </c>
      <c r="I19" s="6"/>
      <c r="J19" s="6"/>
      <c r="K19" s="6"/>
      <c r="L19" s="6"/>
      <c r="M19" s="6"/>
      <c r="N19" s="6">
        <f>SUM(Tabla163810234534678[[#This Row],[INTERNET2]:[SERVICIOS2]])</f>
        <v>0</v>
      </c>
      <c r="O19" s="1"/>
    </row>
    <row r="20" spans="2:15" x14ac:dyDescent="0.25">
      <c r="B20" s="47">
        <v>16</v>
      </c>
      <c r="C20" s="18">
        <v>7000</v>
      </c>
      <c r="D20" s="18">
        <v>20000</v>
      </c>
      <c r="E20" s="4"/>
      <c r="F20" s="4"/>
      <c r="G20" s="4"/>
      <c r="H20" s="4">
        <f>SUM(Tabla163810234534678[[#This Row],[INTERNET]:[SERVICIOS]])</f>
        <v>27000</v>
      </c>
      <c r="I20" s="6"/>
      <c r="J20" s="6"/>
      <c r="K20" s="6"/>
      <c r="L20" s="6"/>
      <c r="M20" s="6"/>
      <c r="N20" s="6">
        <f>SUM(Tabla163810234534678[[#This Row],[INTERNET2]:[SERVICIOS2]])</f>
        <v>0</v>
      </c>
      <c r="O20" s="1"/>
    </row>
    <row r="21" spans="2:15" x14ac:dyDescent="0.25">
      <c r="B21" s="47">
        <v>17</v>
      </c>
      <c r="C21" s="18">
        <v>10000</v>
      </c>
      <c r="D21" s="18">
        <v>25000</v>
      </c>
      <c r="E21" s="4"/>
      <c r="F21" s="4"/>
      <c r="G21" s="4"/>
      <c r="H21" s="4">
        <f>SUM(Tabla163810234534678[[#This Row],[INTERNET]:[SERVICIOS]])</f>
        <v>35000</v>
      </c>
      <c r="I21" s="6"/>
      <c r="J21" s="6"/>
      <c r="K21" s="6"/>
      <c r="L21" s="6"/>
      <c r="M21" s="6"/>
      <c r="N21" s="6">
        <f>SUM(Tabla163810234534678[[#This Row],[INTERNET2]:[SERVICIOS2]])</f>
        <v>0</v>
      </c>
      <c r="O21" s="1"/>
    </row>
    <row r="22" spans="2:15" x14ac:dyDescent="0.25">
      <c r="B22" s="47">
        <v>18</v>
      </c>
      <c r="C22" s="4">
        <v>10000</v>
      </c>
      <c r="D22" s="4">
        <v>25000</v>
      </c>
      <c r="E22" s="4"/>
      <c r="F22" s="4"/>
      <c r="G22" s="4"/>
      <c r="H22" s="4">
        <f>SUM(Tabla163810234534678[[#This Row],[INTERNET]:[SERVICIOS]])</f>
        <v>35000</v>
      </c>
      <c r="I22" s="6"/>
      <c r="J22" s="6"/>
      <c r="K22" s="6"/>
      <c r="L22" s="6"/>
      <c r="M22" s="6"/>
      <c r="N22" s="6">
        <f>SUM(Tabla163810234534678[[#This Row],[INTERNET2]:[SERVICIOS2]])</f>
        <v>0</v>
      </c>
      <c r="O22" s="1"/>
    </row>
    <row r="23" spans="2:15" x14ac:dyDescent="0.25">
      <c r="B23" s="47">
        <v>19</v>
      </c>
      <c r="C23" s="4">
        <v>10000</v>
      </c>
      <c r="D23" s="4">
        <v>21000</v>
      </c>
      <c r="E23" s="4"/>
      <c r="F23" s="4"/>
      <c r="G23" s="4"/>
      <c r="H23" s="4">
        <f>SUM(Tabla163810234534678[[#This Row],[INTERNET]:[SERVICIOS]])</f>
        <v>31000</v>
      </c>
      <c r="I23" s="6"/>
      <c r="J23" s="6"/>
      <c r="K23" s="6"/>
      <c r="L23" s="6"/>
      <c r="M23" s="6"/>
      <c r="N23" s="6">
        <f>SUM(Tabla163810234534678[[#This Row],[INTERNET2]:[SERVICIOS2]])</f>
        <v>0</v>
      </c>
      <c r="O23" s="1"/>
    </row>
    <row r="24" spans="2:15" x14ac:dyDescent="0.25">
      <c r="B24" s="47">
        <v>20</v>
      </c>
      <c r="C24" s="4">
        <v>8000</v>
      </c>
      <c r="D24" s="4">
        <v>22000</v>
      </c>
      <c r="E24" s="4"/>
      <c r="F24" s="4"/>
      <c r="G24" s="4"/>
      <c r="H24" s="4">
        <f>SUM(Tabla163810234534678[[#This Row],[INTERNET]:[SERVICIOS]])</f>
        <v>30000</v>
      </c>
      <c r="I24" s="6"/>
      <c r="J24" s="6"/>
      <c r="K24" s="6"/>
      <c r="L24" s="6"/>
      <c r="M24" s="6"/>
      <c r="N24" s="6">
        <f>SUM(Tabla163810234534678[[#This Row],[INTERNET2]:[SERVICIOS2]])</f>
        <v>0</v>
      </c>
      <c r="O24" s="1"/>
    </row>
    <row r="25" spans="2:15" x14ac:dyDescent="0.25">
      <c r="B25" s="47">
        <v>21</v>
      </c>
      <c r="C25" s="4">
        <v>11000</v>
      </c>
      <c r="D25" s="4">
        <v>17000</v>
      </c>
      <c r="E25" s="4"/>
      <c r="F25" s="4"/>
      <c r="G25" s="4"/>
      <c r="H25" s="4">
        <f>SUM(Tabla163810234534678[[#This Row],[INTERNET]:[SERVICIOS]])</f>
        <v>28000</v>
      </c>
      <c r="I25" s="6"/>
      <c r="J25" s="6"/>
      <c r="K25" s="6"/>
      <c r="L25" s="6"/>
      <c r="M25" s="6"/>
      <c r="N25" s="6">
        <f>SUM(Tabla163810234534678[[#This Row],[INTERNET2]:[SERVICIOS2]])</f>
        <v>0</v>
      </c>
      <c r="O25" s="1"/>
    </row>
    <row r="26" spans="2:15" x14ac:dyDescent="0.25">
      <c r="B26" s="47">
        <v>22</v>
      </c>
      <c r="C26" s="4">
        <v>11000</v>
      </c>
      <c r="D26" s="4">
        <v>17000</v>
      </c>
      <c r="E26" s="4"/>
      <c r="F26" s="4"/>
      <c r="G26" s="4"/>
      <c r="H26" s="4">
        <f>SUM(Tabla163810234534678[[#This Row],[INTERNET]:[SERVICIOS]])</f>
        <v>28000</v>
      </c>
      <c r="I26" s="6"/>
      <c r="J26" s="6"/>
      <c r="K26" s="6"/>
      <c r="L26" s="6"/>
      <c r="M26" s="6"/>
      <c r="N26" s="6">
        <f>SUM(Tabla163810234534678[[#This Row],[INTERNET2]:[SERVICIOS2]])</f>
        <v>0</v>
      </c>
      <c r="O26" s="1"/>
    </row>
    <row r="27" spans="2:15" x14ac:dyDescent="0.25">
      <c r="B27" s="47">
        <v>23</v>
      </c>
      <c r="C27" s="4">
        <v>11000</v>
      </c>
      <c r="D27" s="4">
        <v>16000</v>
      </c>
      <c r="E27" s="4"/>
      <c r="F27" s="4"/>
      <c r="G27" s="4"/>
      <c r="H27" s="4">
        <f>SUM(Tabla163810234534678[[#This Row],[INTERNET]:[SERVICIOS]])</f>
        <v>27000</v>
      </c>
      <c r="I27" s="6"/>
      <c r="J27" s="6"/>
      <c r="K27" s="6"/>
      <c r="L27" s="6"/>
      <c r="M27" s="6"/>
      <c r="N27" s="6">
        <f>SUM(Tabla163810234534678[[#This Row],[INTERNET2]:[SERVICIOS2]])</f>
        <v>0</v>
      </c>
      <c r="O27" s="1"/>
    </row>
    <row r="28" spans="2:15" x14ac:dyDescent="0.25">
      <c r="B28" s="47">
        <v>24</v>
      </c>
      <c r="C28" s="4">
        <v>10000</v>
      </c>
      <c r="D28" s="4">
        <v>39000</v>
      </c>
      <c r="E28" s="4"/>
      <c r="F28" s="4"/>
      <c r="G28" s="4"/>
      <c r="H28" s="4">
        <f>SUM(Tabla163810234534678[[#This Row],[INTERNET]:[SERVICIOS]])</f>
        <v>49000</v>
      </c>
      <c r="I28" s="6"/>
      <c r="J28" s="6"/>
      <c r="K28" s="6"/>
      <c r="L28" s="6"/>
      <c r="M28" s="6"/>
      <c r="N28" s="6">
        <f>SUM(Tabla163810234534678[[#This Row],[INTERNET2]:[SERVICIOS2]])</f>
        <v>0</v>
      </c>
      <c r="O28" s="1"/>
    </row>
    <row r="29" spans="2:15" x14ac:dyDescent="0.25">
      <c r="B29" s="47">
        <v>25</v>
      </c>
      <c r="C29" s="4">
        <v>5000</v>
      </c>
      <c r="D29" s="4">
        <v>34000</v>
      </c>
      <c r="E29" s="4"/>
      <c r="F29" s="4"/>
      <c r="G29" s="4"/>
      <c r="H29" s="4">
        <f>SUM(Tabla163810234534678[[#This Row],[INTERNET]:[SERVICIOS]])</f>
        <v>39000</v>
      </c>
      <c r="I29" s="6"/>
      <c r="J29" s="6"/>
      <c r="K29" s="6"/>
      <c r="L29" s="6"/>
      <c r="M29" s="6"/>
      <c r="N29" s="6">
        <f>SUM(Tabla163810234534678[[#This Row],[INTERNET2]:[SERVICIOS2]])</f>
        <v>0</v>
      </c>
      <c r="O29" s="1"/>
    </row>
    <row r="30" spans="2:15" x14ac:dyDescent="0.25">
      <c r="B30" s="47">
        <v>26</v>
      </c>
      <c r="C30" s="4">
        <v>5000</v>
      </c>
      <c r="D30" s="4">
        <v>34000</v>
      </c>
      <c r="E30" s="4"/>
      <c r="F30" s="4"/>
      <c r="G30" s="4"/>
      <c r="H30" s="4">
        <f>SUM(Tabla163810234534678[[#This Row],[INTERNET]:[SERVICIOS]])</f>
        <v>39000</v>
      </c>
      <c r="I30" s="6"/>
      <c r="J30" s="6"/>
      <c r="K30" s="6"/>
      <c r="L30" s="6"/>
      <c r="M30" s="6"/>
      <c r="N30" s="6">
        <f>SUM(Tabla163810234534678[[#This Row],[INTERNET2]:[SERVICIOS2]])</f>
        <v>0</v>
      </c>
      <c r="O30" s="1"/>
    </row>
    <row r="31" spans="2:15" x14ac:dyDescent="0.25">
      <c r="B31" s="47">
        <v>27</v>
      </c>
      <c r="C31" s="4">
        <v>6000</v>
      </c>
      <c r="D31" s="4">
        <v>19000</v>
      </c>
      <c r="E31" s="4"/>
      <c r="F31" s="4"/>
      <c r="G31" s="4"/>
      <c r="H31" s="4">
        <f>SUM(Tabla163810234534678[[#This Row],[INTERNET]:[SERVICIOS]])</f>
        <v>25000</v>
      </c>
      <c r="I31" s="6"/>
      <c r="J31" s="6"/>
      <c r="K31" s="6"/>
      <c r="L31" s="6"/>
      <c r="M31" s="6"/>
      <c r="N31" s="6">
        <f>SUM(Tabla163810234534678[[#This Row],[INTERNET2]:[SERVICIOS2]])</f>
        <v>0</v>
      </c>
      <c r="O31" s="1"/>
    </row>
    <row r="32" spans="2:15" x14ac:dyDescent="0.25">
      <c r="B32" s="47">
        <v>28</v>
      </c>
      <c r="C32" s="4">
        <v>5000</v>
      </c>
      <c r="D32" s="4">
        <v>20000</v>
      </c>
      <c r="E32" s="4"/>
      <c r="F32" s="4"/>
      <c r="G32" s="4"/>
      <c r="H32" s="4">
        <f>SUM(Tabla163810234534678[[#This Row],[INTERNET]:[SERVICIOS]])</f>
        <v>25000</v>
      </c>
      <c r="I32" s="6"/>
      <c r="J32" s="6"/>
      <c r="K32" s="6"/>
      <c r="L32" s="6"/>
      <c r="M32" s="6"/>
      <c r="N32" s="6">
        <f>SUM(Tabla163810234534678[[#This Row],[INTERNET2]:[SERVICIOS2]])</f>
        <v>0</v>
      </c>
      <c r="O32" s="1"/>
    </row>
    <row r="33" spans="2:17" x14ac:dyDescent="0.25">
      <c r="B33" s="47">
        <v>29</v>
      </c>
      <c r="C33" s="4">
        <v>4000</v>
      </c>
      <c r="D33" s="4">
        <v>20000</v>
      </c>
      <c r="E33" s="4"/>
      <c r="F33" s="4"/>
      <c r="G33" s="4"/>
      <c r="H33" s="4">
        <f>SUM(Tabla163810234534678[[#This Row],[INTERNET]:[SERVICIOS]])</f>
        <v>24000</v>
      </c>
      <c r="I33" s="6"/>
      <c r="J33" s="6"/>
      <c r="K33" s="6"/>
      <c r="L33" s="6"/>
      <c r="M33" s="6"/>
      <c r="N33" s="6">
        <f>SUM(Tabla163810234534678[[#This Row],[INTERNET2]:[SERVICIOS2]])</f>
        <v>0</v>
      </c>
      <c r="O33" s="1"/>
    </row>
    <row r="34" spans="2:17" x14ac:dyDescent="0.25">
      <c r="B34" s="47">
        <v>30</v>
      </c>
      <c r="C34" s="4">
        <v>5000</v>
      </c>
      <c r="D34" s="4">
        <v>22000</v>
      </c>
      <c r="E34" s="4"/>
      <c r="F34" s="4"/>
      <c r="G34" s="4"/>
      <c r="H34" s="4">
        <f>SUM(Tabla163810234534678[[#This Row],[INTERNET]:[SERVICIOS]])</f>
        <v>27000</v>
      </c>
      <c r="I34" s="6"/>
      <c r="J34" s="6"/>
      <c r="K34" s="6"/>
      <c r="L34" s="6"/>
      <c r="M34" s="6"/>
      <c r="N34" s="6">
        <f>SUM(Tabla163810234534678[[#This Row],[INTERNET2]:[SERVICIOS2]])</f>
        <v>0</v>
      </c>
      <c r="O34" s="1"/>
    </row>
    <row r="35" spans="2:17" x14ac:dyDescent="0.25">
      <c r="B35" s="47">
        <v>31</v>
      </c>
      <c r="C35" s="4">
        <v>5000</v>
      </c>
      <c r="D35" s="4">
        <v>23000</v>
      </c>
      <c r="E35" s="4"/>
      <c r="F35" s="4"/>
      <c r="G35" s="4"/>
      <c r="H35" s="4">
        <f>SUM(Tabla163810234534678[[#This Row],[INTERNET]:[SERVICIOS]])</f>
        <v>28000</v>
      </c>
      <c r="I35" s="6"/>
      <c r="J35" s="6"/>
      <c r="K35" s="6"/>
      <c r="L35" s="6"/>
      <c r="M35" s="6"/>
      <c r="N35" s="6">
        <f>SUM(Tabla163810234534678[[#This Row],[INTERNET2]:[SERVICIOS2]])</f>
        <v>0</v>
      </c>
      <c r="O35" s="1"/>
    </row>
    <row r="36" spans="2:17" x14ac:dyDescent="0.25">
      <c r="B36" s="2" t="s">
        <v>5</v>
      </c>
      <c r="C36" s="5">
        <f t="shared" ref="C36:M36" si="0">SUM(C5:C35)</f>
        <v>222000</v>
      </c>
      <c r="D36" s="5">
        <f t="shared" si="0"/>
        <v>652000</v>
      </c>
      <c r="E36" s="5">
        <f t="shared" si="0"/>
        <v>84000</v>
      </c>
      <c r="F36" s="5">
        <f t="shared" si="0"/>
        <v>108000</v>
      </c>
      <c r="G36" s="5">
        <f t="shared" si="0"/>
        <v>0</v>
      </c>
      <c r="H36" s="5">
        <f>SUM(Tabla163810234534678[[#This Row],[INTERNET]:[SERVICIOS]])</f>
        <v>1066000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6">
        <f>SUM(Tabla163810234534678[[#This Row],[INTERNET2]:[SERVICIOS2]])</f>
        <v>0</v>
      </c>
      <c r="O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7" x14ac:dyDescent="0.25">
      <c r="B38" s="1"/>
      <c r="C38" s="1"/>
      <c r="D38" s="1"/>
      <c r="E38" s="1"/>
      <c r="F38" s="46" t="s">
        <v>32</v>
      </c>
      <c r="G38" s="46" t="s">
        <v>33</v>
      </c>
      <c r="H38" s="1"/>
      <c r="I38" s="1"/>
      <c r="J38" s="1"/>
      <c r="K38" s="1"/>
      <c r="L38" s="1"/>
      <c r="M38" s="1"/>
      <c r="N38" s="1"/>
      <c r="O38" s="1"/>
    </row>
    <row r="39" spans="2:17" x14ac:dyDescent="0.25">
      <c r="B39" s="9" t="s">
        <v>9</v>
      </c>
      <c r="C39" s="10">
        <f>H36</f>
        <v>1066000</v>
      </c>
      <c r="D39" s="55" t="s">
        <v>28</v>
      </c>
      <c r="E39" s="57">
        <f>C39-C40+F39-G39</f>
        <v>1066000</v>
      </c>
      <c r="F39" s="59"/>
      <c r="G39" s="57">
        <f>D49</f>
        <v>0</v>
      </c>
      <c r="O39" s="1"/>
    </row>
    <row r="40" spans="2:17" x14ac:dyDescent="0.25">
      <c r="B40" s="11" t="s">
        <v>8</v>
      </c>
      <c r="C40" s="12">
        <f>N36</f>
        <v>0</v>
      </c>
      <c r="D40" s="56"/>
      <c r="E40" s="58"/>
      <c r="F40" s="60"/>
      <c r="G40" s="58"/>
      <c r="H40" s="48" t="s">
        <v>23</v>
      </c>
      <c r="I40" s="14" t="s">
        <v>11</v>
      </c>
      <c r="J40" s="14" t="s">
        <v>10</v>
      </c>
      <c r="K40" s="14" t="s">
        <v>13</v>
      </c>
      <c r="L40" s="14" t="s">
        <v>14</v>
      </c>
      <c r="M40" s="20"/>
      <c r="O40" s="1"/>
    </row>
    <row r="41" spans="2:17" x14ac:dyDescent="0.25">
      <c r="B41" s="13"/>
      <c r="C41" s="13"/>
      <c r="D41" s="1"/>
      <c r="E41" s="1"/>
      <c r="F41" s="1"/>
      <c r="H41" s="32"/>
      <c r="I41" s="32"/>
      <c r="J41" s="32"/>
      <c r="K41" s="32"/>
      <c r="L41" s="32"/>
      <c r="M41" s="40"/>
      <c r="O41" s="1"/>
    </row>
    <row r="42" spans="2:17" x14ac:dyDescent="0.25">
      <c r="B42" s="30"/>
      <c r="C42" s="30"/>
      <c r="D42" s="29" t="s">
        <v>29</v>
      </c>
      <c r="E42" s="29"/>
      <c r="F42" s="1"/>
      <c r="H42" s="32"/>
      <c r="I42" s="32"/>
      <c r="J42" s="32"/>
      <c r="K42" s="32"/>
      <c r="L42" s="32"/>
      <c r="M42" s="40"/>
      <c r="O42" s="1"/>
    </row>
    <row r="43" spans="2:17" x14ac:dyDescent="0.25">
      <c r="B43" s="14" t="s">
        <v>10</v>
      </c>
      <c r="C43" s="27">
        <f>C36-I36</f>
        <v>222000</v>
      </c>
      <c r="D43" s="36"/>
      <c r="E43" s="37">
        <f t="shared" ref="E43:E48" si="1">C43-D43</f>
        <v>222000</v>
      </c>
      <c r="F43" s="1"/>
      <c r="H43" s="32"/>
      <c r="I43" s="32"/>
      <c r="J43" s="32"/>
      <c r="K43" s="32"/>
      <c r="L43" s="32"/>
      <c r="M43" s="40"/>
      <c r="O43" s="1"/>
    </row>
    <row r="44" spans="2:17" x14ac:dyDescent="0.25">
      <c r="B44" s="14" t="s">
        <v>11</v>
      </c>
      <c r="C44" s="27">
        <f>D36-J36</f>
        <v>652000</v>
      </c>
      <c r="D44" s="36"/>
      <c r="E44" s="37">
        <f t="shared" si="1"/>
        <v>652000</v>
      </c>
      <c r="F44" s="1"/>
      <c r="H44" s="32"/>
      <c r="I44" s="32"/>
      <c r="J44" s="32"/>
      <c r="K44" s="32"/>
      <c r="L44" s="32"/>
      <c r="M44" s="40"/>
      <c r="O44" s="1"/>
      <c r="P44" s="1"/>
      <c r="Q44" s="1"/>
    </row>
    <row r="45" spans="2:17" x14ac:dyDescent="0.25">
      <c r="B45" s="14" t="s">
        <v>12</v>
      </c>
      <c r="C45" s="27">
        <f>F36-L36</f>
        <v>108000</v>
      </c>
      <c r="D45" s="36"/>
      <c r="E45" s="38">
        <f t="shared" si="1"/>
        <v>108000</v>
      </c>
      <c r="F45" s="1"/>
      <c r="H45" s="32"/>
      <c r="I45" s="32"/>
      <c r="J45" s="50"/>
      <c r="K45" s="32"/>
      <c r="L45" s="32"/>
      <c r="M45" s="40"/>
      <c r="O45" s="1"/>
      <c r="P45" s="1"/>
      <c r="Q45" s="1"/>
    </row>
    <row r="46" spans="2:17" x14ac:dyDescent="0.25">
      <c r="B46" s="14" t="s">
        <v>14</v>
      </c>
      <c r="C46" s="27">
        <f>E36-K36</f>
        <v>84000</v>
      </c>
      <c r="D46" s="36"/>
      <c r="E46" s="38">
        <f t="shared" si="1"/>
        <v>84000</v>
      </c>
      <c r="F46" s="1"/>
      <c r="H46" s="32"/>
      <c r="I46" s="32"/>
      <c r="J46" s="50"/>
      <c r="K46" s="32"/>
      <c r="L46" s="32"/>
      <c r="M46" s="40"/>
      <c r="O46" s="1"/>
      <c r="P46" s="1"/>
      <c r="Q46" s="1"/>
    </row>
    <row r="47" spans="2:17" x14ac:dyDescent="0.25">
      <c r="B47" s="14" t="s">
        <v>23</v>
      </c>
      <c r="C47" s="27">
        <f>SUM(G36,-M36)</f>
        <v>0</v>
      </c>
      <c r="D47" s="36"/>
      <c r="E47" s="38">
        <f t="shared" si="1"/>
        <v>0</v>
      </c>
      <c r="F47" s="1" t="s">
        <v>30</v>
      </c>
      <c r="H47" s="32"/>
      <c r="I47" s="32"/>
      <c r="J47" s="32"/>
      <c r="K47" s="32"/>
      <c r="L47" s="32"/>
      <c r="M47" s="40"/>
      <c r="O47" s="1"/>
      <c r="P47" s="1"/>
      <c r="Q47" s="1"/>
    </row>
    <row r="48" spans="2:17" x14ac:dyDescent="0.25">
      <c r="B48" s="14" t="s">
        <v>34</v>
      </c>
      <c r="C48" s="27">
        <f>F39</f>
        <v>0</v>
      </c>
      <c r="D48" s="36"/>
      <c r="E48" s="38">
        <f t="shared" si="1"/>
        <v>0</v>
      </c>
      <c r="F48" s="1"/>
      <c r="H48" s="32"/>
      <c r="I48" s="32"/>
      <c r="J48" s="32"/>
      <c r="K48" s="32"/>
      <c r="L48" s="32"/>
      <c r="M48" s="40"/>
      <c r="O48" s="1"/>
      <c r="P48" s="1"/>
      <c r="Q48" s="1"/>
    </row>
    <row r="49" spans="2:17" x14ac:dyDescent="0.25">
      <c r="B49" s="8" t="s">
        <v>21</v>
      </c>
      <c r="C49" s="28">
        <f>SUM(C43:C48)</f>
        <v>1066000</v>
      </c>
      <c r="D49" s="36">
        <f>SUM(D43:D48)</f>
        <v>0</v>
      </c>
      <c r="E49" s="49">
        <f>SUM(E43:E48)</f>
        <v>1066000</v>
      </c>
      <c r="F49" s="1"/>
      <c r="H49" s="52">
        <f>SUM(H41:H48)</f>
        <v>0</v>
      </c>
      <c r="I49" s="52">
        <f>SUM(I41:I48)</f>
        <v>0</v>
      </c>
      <c r="J49" s="52">
        <f>SUM(J41:J48)</f>
        <v>0</v>
      </c>
      <c r="K49" s="52">
        <f>SUM(K41:K48)</f>
        <v>0</v>
      </c>
      <c r="L49" s="52">
        <f>SUM(L41:L48)</f>
        <v>0</v>
      </c>
      <c r="M49" s="21"/>
      <c r="O49" s="1"/>
      <c r="P49" s="1"/>
      <c r="Q49" s="1"/>
    </row>
    <row r="50" spans="2:17" x14ac:dyDescent="0.25">
      <c r="B50" s="16"/>
      <c r="C50" s="17"/>
      <c r="D50" s="1"/>
      <c r="E50" s="1"/>
      <c r="L50" s="25"/>
      <c r="O50" s="1"/>
      <c r="P50" s="1"/>
      <c r="Q50" s="1"/>
    </row>
    <row r="51" spans="2:17" x14ac:dyDescent="0.25">
      <c r="B51" s="26"/>
      <c r="C51" s="26"/>
      <c r="D51" s="29" t="s">
        <v>31</v>
      </c>
      <c r="E51" s="1"/>
      <c r="O51" s="1"/>
      <c r="P51" s="1"/>
      <c r="Q51" s="1"/>
    </row>
    <row r="52" spans="2:17" x14ac:dyDescent="0.25">
      <c r="B52" s="15" t="s">
        <v>17</v>
      </c>
      <c r="C52" s="27">
        <f>E39*25/100-D52</f>
        <v>266500</v>
      </c>
      <c r="D52" s="36"/>
      <c r="E52" s="1"/>
      <c r="O52" s="1"/>
      <c r="P52" s="1"/>
      <c r="Q52" s="1"/>
    </row>
    <row r="53" spans="2:17" x14ac:dyDescent="0.25">
      <c r="B53" s="11" t="s">
        <v>16</v>
      </c>
      <c r="C53" s="33"/>
      <c r="D53" s="36"/>
      <c r="E53" s="1"/>
      <c r="O53" s="1"/>
      <c r="P53" s="1"/>
      <c r="Q53" s="1"/>
    </row>
    <row r="54" spans="2:17" x14ac:dyDescent="0.25">
      <c r="B54" s="15" t="s">
        <v>18</v>
      </c>
      <c r="C54" s="27">
        <f>E39*30/100-D54</f>
        <v>319800</v>
      </c>
      <c r="D54" s="36"/>
      <c r="E54" s="1"/>
      <c r="L54" s="24"/>
      <c r="O54" s="1"/>
      <c r="P54" s="1"/>
      <c r="Q54" s="1"/>
    </row>
    <row r="55" spans="2:17" x14ac:dyDescent="0.25">
      <c r="B55" s="15" t="s">
        <v>20</v>
      </c>
      <c r="C55" s="27">
        <f>E39*45/100-C56-D55</f>
        <v>349700</v>
      </c>
      <c r="D55" s="36"/>
      <c r="E55" s="1"/>
      <c r="L55" s="24"/>
      <c r="O55" s="1"/>
      <c r="P55" s="1"/>
      <c r="Q55" s="1"/>
    </row>
    <row r="56" spans="2:17" x14ac:dyDescent="0.25">
      <c r="B56" s="15" t="s">
        <v>22</v>
      </c>
      <c r="C56" s="33">
        <v>130000</v>
      </c>
      <c r="D56" s="36"/>
      <c r="E56" s="1"/>
      <c r="L56" s="24"/>
      <c r="O56" s="1"/>
      <c r="P56" s="1"/>
      <c r="Q56" s="1"/>
    </row>
    <row r="57" spans="2:17" x14ac:dyDescent="0.25">
      <c r="B57" s="8" t="s">
        <v>21</v>
      </c>
      <c r="C57" s="28">
        <f>SUM(C52:C56)</f>
        <v>1066000</v>
      </c>
      <c r="D57" s="34"/>
      <c r="E57" s="1"/>
      <c r="L57" s="24"/>
      <c r="O57" s="1"/>
      <c r="P57" s="1"/>
      <c r="Q57" s="1"/>
    </row>
    <row r="58" spans="2:17" x14ac:dyDescent="0.25">
      <c r="D58" s="1"/>
      <c r="E58" s="1"/>
      <c r="L58" s="24"/>
      <c r="O58" s="1"/>
      <c r="P58" s="1"/>
      <c r="Q58" s="1"/>
    </row>
    <row r="59" spans="2:17" x14ac:dyDescent="0.25">
      <c r="D59" s="1"/>
      <c r="E59" s="1"/>
      <c r="L59" s="25"/>
      <c r="O59" s="1"/>
      <c r="P59" s="1"/>
      <c r="Q59" s="1"/>
    </row>
    <row r="60" spans="2:17" ht="15.75" x14ac:dyDescent="0.25">
      <c r="B60" s="15" t="s">
        <v>35</v>
      </c>
      <c r="C60" s="51">
        <f>SUM(C54,C55)</f>
        <v>669500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2:17" x14ac:dyDescent="0.25">
      <c r="B61" s="19"/>
      <c r="C61" s="19"/>
      <c r="D61" s="19"/>
      <c r="E61" s="19"/>
      <c r="F61" s="19"/>
      <c r="G61" s="19"/>
      <c r="H61" s="19"/>
      <c r="I61" s="19"/>
    </row>
    <row r="62" spans="2:17" x14ac:dyDescent="0.25">
      <c r="B62" s="39"/>
      <c r="C62" s="40"/>
      <c r="D62" s="40"/>
      <c r="E62" s="40"/>
      <c r="F62" s="40"/>
      <c r="G62" s="41"/>
      <c r="H62" s="41"/>
      <c r="I62" s="41"/>
      <c r="J62" s="41"/>
    </row>
    <row r="63" spans="2:17" x14ac:dyDescent="0.25">
      <c r="B63" s="39"/>
      <c r="C63" s="40"/>
      <c r="D63" s="40"/>
      <c r="E63" s="40"/>
      <c r="F63" s="40"/>
      <c r="G63" s="41"/>
      <c r="H63" s="41"/>
      <c r="I63" s="41"/>
      <c r="J63" s="41"/>
    </row>
    <row r="64" spans="2:17" x14ac:dyDescent="0.25">
      <c r="B64" s="39"/>
      <c r="C64" s="40"/>
      <c r="D64" s="40"/>
      <c r="E64" s="40"/>
      <c r="F64" s="40"/>
      <c r="G64" s="41"/>
      <c r="H64" s="41"/>
      <c r="I64" s="41"/>
      <c r="J64" s="41"/>
    </row>
    <row r="65" spans="2:10" x14ac:dyDescent="0.25">
      <c r="B65" s="39"/>
      <c r="C65" s="40"/>
      <c r="D65" s="40"/>
      <c r="E65" s="40"/>
      <c r="F65" s="40"/>
      <c r="G65" s="41"/>
      <c r="H65" s="41"/>
      <c r="I65" s="41"/>
      <c r="J65" s="41"/>
    </row>
    <row r="66" spans="2:10" x14ac:dyDescent="0.25">
      <c r="B66" s="39"/>
      <c r="C66" s="40"/>
      <c r="D66" s="40"/>
      <c r="E66" s="40"/>
      <c r="F66" s="40"/>
      <c r="G66" s="41"/>
      <c r="H66" s="41"/>
      <c r="I66" s="41"/>
      <c r="J66" s="41"/>
    </row>
    <row r="67" spans="2:10" x14ac:dyDescent="0.25">
      <c r="B67" s="39"/>
      <c r="C67" s="40"/>
      <c r="D67" s="40"/>
      <c r="E67" s="40"/>
      <c r="F67" s="40"/>
      <c r="G67" s="41"/>
      <c r="H67" s="41"/>
      <c r="I67" s="41"/>
      <c r="J67" s="41"/>
    </row>
    <row r="68" spans="2:10" x14ac:dyDescent="0.25">
      <c r="B68" s="39"/>
      <c r="C68" s="40"/>
      <c r="D68" s="40"/>
      <c r="E68" s="40"/>
      <c r="F68" s="40"/>
      <c r="G68" s="41"/>
      <c r="H68" s="41"/>
      <c r="I68" s="41"/>
      <c r="J68" s="41"/>
    </row>
    <row r="69" spans="2:10" x14ac:dyDescent="0.25">
      <c r="B69" s="39"/>
      <c r="C69" s="40"/>
      <c r="D69" s="40"/>
      <c r="E69" s="40"/>
      <c r="F69" s="40"/>
      <c r="G69" s="41"/>
      <c r="H69" s="41"/>
      <c r="I69" s="41"/>
      <c r="J69" s="41"/>
    </row>
    <row r="70" spans="2:10" x14ac:dyDescent="0.25">
      <c r="B70" s="39"/>
      <c r="C70" s="40"/>
      <c r="D70" s="40"/>
      <c r="E70" s="40"/>
      <c r="F70" s="40"/>
      <c r="G70" s="41"/>
      <c r="H70" s="41"/>
      <c r="I70" s="41"/>
      <c r="J70" s="41"/>
    </row>
    <row r="71" spans="2:10" x14ac:dyDescent="0.25">
      <c r="B71" s="39"/>
      <c r="C71" s="40"/>
      <c r="D71" s="40"/>
      <c r="E71" s="40"/>
      <c r="F71" s="40"/>
      <c r="G71" s="41"/>
      <c r="H71" s="41"/>
      <c r="I71" s="41"/>
      <c r="J71" s="41"/>
    </row>
    <row r="72" spans="2:10" x14ac:dyDescent="0.25">
      <c r="B72" s="39"/>
      <c r="C72" s="40"/>
      <c r="D72" s="40"/>
      <c r="E72" s="40"/>
      <c r="F72" s="40"/>
      <c r="G72" s="41"/>
      <c r="H72" s="41"/>
      <c r="I72" s="41"/>
      <c r="J72" s="41"/>
    </row>
    <row r="73" spans="2:10" x14ac:dyDescent="0.25">
      <c r="B73" s="39"/>
      <c r="C73" s="40"/>
      <c r="D73" s="40"/>
      <c r="E73" s="40"/>
      <c r="F73" s="40"/>
      <c r="G73" s="41"/>
      <c r="H73" s="41"/>
      <c r="I73" s="41"/>
      <c r="J73" s="41"/>
    </row>
    <row r="74" spans="2:10" x14ac:dyDescent="0.25">
      <c r="B74" s="39"/>
      <c r="C74" s="40"/>
      <c r="D74" s="40"/>
      <c r="E74" s="40"/>
      <c r="F74" s="40"/>
      <c r="G74" s="41"/>
      <c r="H74" s="41"/>
      <c r="I74" s="41"/>
      <c r="J74" s="41"/>
    </row>
    <row r="75" spans="2:10" x14ac:dyDescent="0.25">
      <c r="B75" s="39"/>
      <c r="C75" s="40"/>
      <c r="D75" s="40"/>
      <c r="E75" s="40"/>
      <c r="F75" s="40"/>
      <c r="G75" s="41"/>
      <c r="H75" s="41"/>
      <c r="I75" s="41"/>
      <c r="J75" s="41"/>
    </row>
    <row r="76" spans="2:10" x14ac:dyDescent="0.25">
      <c r="B76" s="39"/>
      <c r="C76" s="40"/>
      <c r="D76" s="40"/>
      <c r="E76" s="40"/>
      <c r="F76" s="40"/>
      <c r="G76" s="41"/>
      <c r="H76" s="41"/>
      <c r="I76" s="41"/>
      <c r="J76" s="41"/>
    </row>
    <row r="77" spans="2:10" x14ac:dyDescent="0.25">
      <c r="B77" s="39"/>
      <c r="C77" s="40"/>
      <c r="D77" s="40"/>
      <c r="E77" s="40"/>
      <c r="F77" s="40"/>
      <c r="G77" s="41"/>
      <c r="H77" s="41"/>
      <c r="I77" s="41"/>
      <c r="J77" s="41"/>
    </row>
    <row r="78" spans="2:10" x14ac:dyDescent="0.25">
      <c r="B78" s="39"/>
      <c r="C78" s="40"/>
      <c r="D78" s="40"/>
      <c r="E78" s="40"/>
      <c r="F78" s="40"/>
      <c r="G78" s="41"/>
      <c r="H78" s="41"/>
      <c r="I78" s="41"/>
      <c r="J78" s="41"/>
    </row>
    <row r="79" spans="2:10" x14ac:dyDescent="0.25">
      <c r="B79" s="39"/>
      <c r="C79" s="40"/>
      <c r="D79" s="40"/>
      <c r="E79" s="40"/>
      <c r="F79" s="40"/>
      <c r="G79" s="41"/>
      <c r="H79" s="41"/>
      <c r="I79" s="41"/>
      <c r="J79" s="41"/>
    </row>
    <row r="80" spans="2:10" x14ac:dyDescent="0.25">
      <c r="B80" s="39"/>
      <c r="C80" s="40"/>
      <c r="D80" s="40"/>
      <c r="E80" s="40"/>
      <c r="F80" s="40"/>
      <c r="G80" s="41"/>
      <c r="H80" s="41"/>
      <c r="I80" s="41"/>
      <c r="J80" s="41"/>
    </row>
    <row r="81" spans="2:10" x14ac:dyDescent="0.25">
      <c r="B81" s="39"/>
      <c r="C81" s="40"/>
      <c r="D81" s="40"/>
      <c r="E81" s="40"/>
      <c r="F81" s="40"/>
      <c r="G81" s="41"/>
      <c r="H81" s="41"/>
      <c r="I81" s="41"/>
      <c r="J81" s="41"/>
    </row>
    <row r="82" spans="2:10" x14ac:dyDescent="0.25">
      <c r="B82" s="39"/>
      <c r="C82" s="40"/>
      <c r="D82" s="40"/>
      <c r="E82" s="40"/>
      <c r="F82" s="40"/>
      <c r="G82" s="41"/>
      <c r="H82" s="41"/>
      <c r="I82" s="41"/>
      <c r="J82" s="41"/>
    </row>
    <row r="83" spans="2:10" x14ac:dyDescent="0.25">
      <c r="B83" s="39"/>
      <c r="C83" s="40"/>
      <c r="D83" s="40"/>
      <c r="E83" s="40"/>
      <c r="F83" s="40"/>
      <c r="G83" s="41"/>
      <c r="H83" s="41"/>
      <c r="I83" s="41"/>
      <c r="J83" s="41"/>
    </row>
    <row r="84" spans="2:10" x14ac:dyDescent="0.25">
      <c r="B84" s="39"/>
      <c r="C84" s="40"/>
      <c r="D84" s="40"/>
      <c r="E84" s="40"/>
      <c r="F84" s="40"/>
      <c r="G84" s="41"/>
      <c r="H84" s="41"/>
      <c r="I84" s="41"/>
      <c r="J84" s="41"/>
    </row>
    <row r="85" spans="2:10" x14ac:dyDescent="0.25">
      <c r="B85" s="39"/>
      <c r="C85" s="40"/>
      <c r="D85" s="40"/>
      <c r="E85" s="40"/>
      <c r="F85" s="40"/>
      <c r="G85" s="41"/>
      <c r="H85" s="41"/>
      <c r="I85" s="41"/>
      <c r="J85" s="41"/>
    </row>
    <row r="86" spans="2:10" x14ac:dyDescent="0.25">
      <c r="B86" s="39"/>
      <c r="C86" s="40"/>
      <c r="D86" s="40"/>
      <c r="E86" s="40"/>
      <c r="F86" s="40"/>
      <c r="G86" s="41"/>
      <c r="H86" s="41"/>
      <c r="I86" s="41"/>
      <c r="J86" s="41"/>
    </row>
    <row r="87" spans="2:10" x14ac:dyDescent="0.25">
      <c r="B87" s="39"/>
      <c r="C87" s="40"/>
      <c r="D87" s="40"/>
      <c r="E87" s="40"/>
      <c r="F87" s="40"/>
      <c r="G87" s="41"/>
      <c r="H87" s="41"/>
      <c r="I87" s="41"/>
      <c r="J87" s="41"/>
    </row>
    <row r="88" spans="2:10" x14ac:dyDescent="0.25">
      <c r="B88" s="39"/>
      <c r="C88" s="40"/>
      <c r="D88" s="40"/>
      <c r="E88" s="40"/>
      <c r="F88" s="40"/>
      <c r="G88" s="41"/>
      <c r="H88" s="41"/>
      <c r="I88" s="41"/>
      <c r="J88" s="41"/>
    </row>
    <row r="89" spans="2:10" x14ac:dyDescent="0.25">
      <c r="B89" s="39"/>
      <c r="C89" s="40"/>
      <c r="D89" s="40"/>
      <c r="E89" s="40"/>
      <c r="F89" s="40"/>
      <c r="G89" s="41"/>
      <c r="H89" s="41"/>
      <c r="I89" s="41"/>
      <c r="J89" s="41"/>
    </row>
    <row r="90" spans="2:10" x14ac:dyDescent="0.25">
      <c r="B90" s="39"/>
      <c r="C90" s="40"/>
      <c r="D90" s="40"/>
      <c r="E90" s="40"/>
      <c r="F90" s="40"/>
      <c r="G90" s="41"/>
      <c r="H90" s="41"/>
      <c r="I90" s="41"/>
      <c r="J90" s="41"/>
    </row>
    <row r="91" spans="2:10" x14ac:dyDescent="0.25">
      <c r="B91" s="39"/>
      <c r="C91" s="40"/>
      <c r="D91" s="40"/>
      <c r="E91" s="40"/>
      <c r="F91" s="40"/>
      <c r="G91" s="41"/>
      <c r="H91" s="41"/>
      <c r="I91" s="41"/>
      <c r="J91" s="41"/>
    </row>
    <row r="92" spans="2:10" x14ac:dyDescent="0.25">
      <c r="B92" s="2"/>
      <c r="C92" s="21"/>
      <c r="D92" s="21"/>
      <c r="E92" s="21"/>
      <c r="F92" s="21"/>
      <c r="G92" s="42"/>
      <c r="H92" s="42"/>
      <c r="I92" s="42"/>
      <c r="J92" s="42"/>
    </row>
    <row r="93" spans="2:10" x14ac:dyDescent="0.25">
      <c r="B93" s="1"/>
      <c r="C93" s="1"/>
    </row>
    <row r="94" spans="2:10" x14ac:dyDescent="0.25">
      <c r="B94" s="1"/>
      <c r="C94" s="1"/>
    </row>
    <row r="95" spans="2:10" x14ac:dyDescent="0.25">
      <c r="B95" s="16"/>
      <c r="C95" s="17"/>
      <c r="D95" s="16"/>
    </row>
    <row r="96" spans="2:10" x14ac:dyDescent="0.25">
      <c r="B96" s="43"/>
      <c r="C96" s="44"/>
      <c r="D96" s="45"/>
    </row>
    <row r="97" spans="2:13" x14ac:dyDescent="0.25">
      <c r="B97" s="43"/>
      <c r="C97" s="44"/>
      <c r="D97" s="45"/>
      <c r="E97" s="20"/>
    </row>
    <row r="98" spans="2:13" x14ac:dyDescent="0.25">
      <c r="B98" s="43"/>
      <c r="C98" s="44"/>
      <c r="D98" s="45"/>
    </row>
    <row r="99" spans="2:13" x14ac:dyDescent="0.25">
      <c r="B99" s="16"/>
      <c r="C99" s="17"/>
      <c r="D99" s="45"/>
    </row>
    <row r="102" spans="2:13" x14ac:dyDescent="0.25">
      <c r="J102" s="25"/>
      <c r="K102" s="25"/>
      <c r="L102" s="25"/>
      <c r="M102" s="25"/>
    </row>
    <row r="103" spans="2:13" x14ac:dyDescent="0.25">
      <c r="J103" s="25"/>
      <c r="K103" s="25"/>
      <c r="L103" s="25"/>
      <c r="M103" s="25"/>
    </row>
    <row r="104" spans="2:13" x14ac:dyDescent="0.25">
      <c r="E104" s="25"/>
      <c r="F104" s="25"/>
      <c r="J104" s="25"/>
      <c r="K104" s="25"/>
      <c r="L104" s="25"/>
      <c r="M104" s="25"/>
    </row>
    <row r="105" spans="2:13" x14ac:dyDescent="0.25">
      <c r="E105" s="25"/>
      <c r="F105" s="25"/>
      <c r="J105" s="25"/>
      <c r="K105" s="25"/>
      <c r="L105" s="25"/>
      <c r="M105" s="25"/>
    </row>
    <row r="106" spans="2:13" x14ac:dyDescent="0.25">
      <c r="E106" s="25"/>
      <c r="J106" s="35"/>
      <c r="K106" s="25"/>
      <c r="L106" s="25"/>
      <c r="M106" s="25"/>
    </row>
    <row r="107" spans="2:13" x14ac:dyDescent="0.25">
      <c r="E107" s="25"/>
      <c r="J107" s="25"/>
      <c r="K107" s="25"/>
      <c r="L107" s="25"/>
      <c r="M107" s="25"/>
    </row>
    <row r="108" spans="2:13" x14ac:dyDescent="0.25">
      <c r="E108" s="35"/>
      <c r="F108" s="35"/>
      <c r="J108" s="35"/>
      <c r="K108" s="25"/>
      <c r="L108" s="25"/>
      <c r="M108" s="25"/>
    </row>
    <row r="109" spans="2:13" x14ac:dyDescent="0.25">
      <c r="D109" s="16"/>
      <c r="E109" s="25"/>
      <c r="J109" s="25"/>
      <c r="K109" s="25"/>
      <c r="L109" s="25"/>
      <c r="M109" s="25"/>
    </row>
    <row r="110" spans="2:13" x14ac:dyDescent="0.25">
      <c r="J110" s="25"/>
      <c r="K110" s="25"/>
      <c r="L110" s="25"/>
      <c r="M110" s="25"/>
    </row>
    <row r="111" spans="2:13" x14ac:dyDescent="0.25">
      <c r="J111" s="25"/>
      <c r="K111" s="25"/>
      <c r="L111" s="25"/>
      <c r="M111" s="25"/>
    </row>
    <row r="112" spans="2:13" x14ac:dyDescent="0.25">
      <c r="J112" s="25"/>
      <c r="K112" s="25"/>
      <c r="L112" s="25"/>
      <c r="M112" s="25"/>
    </row>
    <row r="113" spans="5:13" x14ac:dyDescent="0.25">
      <c r="E113" s="25"/>
      <c r="J113" s="25"/>
      <c r="K113" s="25"/>
      <c r="L113" s="25"/>
      <c r="M113" s="25"/>
    </row>
    <row r="114" spans="5:13" x14ac:dyDescent="0.25">
      <c r="E114" s="25"/>
      <c r="J114" s="35"/>
      <c r="K114" s="25"/>
      <c r="L114" s="25"/>
      <c r="M114" s="25"/>
    </row>
    <row r="115" spans="5:13" x14ac:dyDescent="0.25">
      <c r="E115" s="25"/>
      <c r="K115" s="25"/>
      <c r="L115" s="25"/>
      <c r="M115" s="25"/>
    </row>
    <row r="116" spans="5:13" x14ac:dyDescent="0.25">
      <c r="J116" s="35"/>
      <c r="K116" s="25"/>
      <c r="L116" s="25"/>
      <c r="M116" s="25"/>
    </row>
    <row r="117" spans="5:13" x14ac:dyDescent="0.25">
      <c r="J117" s="25"/>
      <c r="K117" s="25"/>
      <c r="L117" s="25"/>
      <c r="M117" s="25"/>
    </row>
    <row r="118" spans="5:13" x14ac:dyDescent="0.25">
      <c r="J118" s="25"/>
      <c r="K118" s="25"/>
      <c r="L118" s="25"/>
      <c r="M118" s="25"/>
    </row>
    <row r="119" spans="5:13" x14ac:dyDescent="0.25">
      <c r="J119" s="35"/>
      <c r="K119" s="25"/>
      <c r="L119" s="25"/>
      <c r="M119" s="25"/>
    </row>
    <row r="120" spans="5:13" x14ac:dyDescent="0.25">
      <c r="J120" s="25"/>
      <c r="K120" s="25"/>
      <c r="L120" s="25"/>
    </row>
    <row r="121" spans="5:13" x14ac:dyDescent="0.25">
      <c r="J121" s="25"/>
      <c r="K121" s="25"/>
      <c r="L121" s="25"/>
    </row>
    <row r="122" spans="5:13" x14ac:dyDescent="0.25">
      <c r="J122" s="35"/>
      <c r="K122" s="25"/>
      <c r="L122" s="25"/>
    </row>
  </sheetData>
  <mergeCells count="5">
    <mergeCell ref="B2:N2"/>
    <mergeCell ref="D39:D40"/>
    <mergeCell ref="E39:E40"/>
    <mergeCell ref="F39:F40"/>
    <mergeCell ref="G39:G40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Q122"/>
  <sheetViews>
    <sheetView topLeftCell="A33" zoomScale="95" zoomScaleNormal="95" workbookViewId="0">
      <selection activeCell="F15" sqref="F15"/>
    </sheetView>
  </sheetViews>
  <sheetFormatPr baseColWidth="10" defaultColWidth="10.7109375" defaultRowHeight="15" x14ac:dyDescent="0.25"/>
  <cols>
    <col min="1" max="1" width="2.7109375" customWidth="1"/>
    <col min="2" max="2" width="18.7109375" customWidth="1"/>
    <col min="3" max="3" width="16.5703125" customWidth="1"/>
    <col min="4" max="4" width="13.5703125" customWidth="1"/>
    <col min="5" max="5" width="19" customWidth="1"/>
    <col min="6" max="6" width="14.7109375" customWidth="1"/>
    <col min="7" max="7" width="12.7109375" customWidth="1"/>
    <col min="8" max="8" width="12.28515625" customWidth="1"/>
    <col min="9" max="9" width="12.140625" customWidth="1"/>
    <col min="10" max="10" width="15" customWidth="1"/>
    <col min="11" max="11" width="12.140625" customWidth="1"/>
    <col min="12" max="12" width="13.28515625" customWidth="1"/>
    <col min="13" max="13" width="12.140625" customWidth="1"/>
    <col min="14" max="14" width="17.85546875" customWidth="1"/>
    <col min="15" max="15" width="2.7109375" customWidth="1"/>
    <col min="16" max="16" width="17.5703125" customWidth="1"/>
    <col min="17" max="17" width="17.85546875" customWidth="1"/>
    <col min="18" max="18" width="16" customWidth="1"/>
    <col min="19" max="20" width="17.140625" customWidth="1"/>
    <col min="21" max="21" width="15.5703125" customWidth="1"/>
    <col min="23" max="23" width="12.140625" customWidth="1"/>
    <col min="24" max="24" width="18.85546875" customWidth="1"/>
  </cols>
  <sheetData>
    <row r="2" spans="2:15" ht="15.75" x14ac:dyDescent="0.25">
      <c r="B2" s="54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5" x14ac:dyDescent="0.25">
      <c r="B3" s="20" t="s">
        <v>0</v>
      </c>
      <c r="C3" s="20" t="s">
        <v>1</v>
      </c>
      <c r="D3" s="20" t="s">
        <v>2</v>
      </c>
      <c r="E3" s="20" t="s">
        <v>15</v>
      </c>
      <c r="F3" s="20" t="s">
        <v>12</v>
      </c>
      <c r="G3" t="s">
        <v>19</v>
      </c>
      <c r="H3" t="s">
        <v>4</v>
      </c>
      <c r="I3" t="s">
        <v>24</v>
      </c>
      <c r="J3" s="23" t="s">
        <v>25</v>
      </c>
      <c r="K3" s="23" t="s">
        <v>26</v>
      </c>
      <c r="L3" s="23" t="s">
        <v>3</v>
      </c>
      <c r="M3" s="23" t="s">
        <v>27</v>
      </c>
      <c r="N3" s="23" t="s">
        <v>7</v>
      </c>
      <c r="O3" s="1"/>
    </row>
    <row r="4" spans="2:15" x14ac:dyDescent="0.25">
      <c r="B4" s="2" t="s">
        <v>0</v>
      </c>
      <c r="C4" s="2" t="s">
        <v>1</v>
      </c>
      <c r="D4" s="2" t="s">
        <v>2</v>
      </c>
      <c r="E4" s="2" t="s">
        <v>15</v>
      </c>
      <c r="F4" s="2" t="s">
        <v>12</v>
      </c>
      <c r="G4" s="2" t="s">
        <v>19</v>
      </c>
      <c r="H4" s="2" t="s">
        <v>4</v>
      </c>
      <c r="I4" s="3" t="s">
        <v>1</v>
      </c>
      <c r="J4" s="3" t="s">
        <v>2</v>
      </c>
      <c r="K4" s="3" t="s">
        <v>15</v>
      </c>
      <c r="L4" s="3" t="s">
        <v>3</v>
      </c>
      <c r="M4" s="3" t="s">
        <v>19</v>
      </c>
      <c r="N4" s="3" t="s">
        <v>7</v>
      </c>
      <c r="O4" s="1"/>
    </row>
    <row r="5" spans="2:15" x14ac:dyDescent="0.25">
      <c r="B5" s="47">
        <v>1</v>
      </c>
      <c r="C5" s="18">
        <v>6000</v>
      </c>
      <c r="D5" s="18">
        <v>28000</v>
      </c>
      <c r="E5" s="18"/>
      <c r="F5" s="18"/>
      <c r="G5" s="18"/>
      <c r="H5" s="4">
        <f>SUM(Tabla1638102345346789[[#This Row],[INTERNET]:[SERVICIOS]])</f>
        <v>34000</v>
      </c>
      <c r="I5" s="6"/>
      <c r="J5" s="6"/>
      <c r="K5" s="6"/>
      <c r="L5" s="6"/>
      <c r="M5" s="6"/>
      <c r="N5" s="6">
        <f>SUM(Tabla1638102345346789[[#This Row],[INTERNET2]:[SERVICIOS2]])</f>
        <v>0</v>
      </c>
      <c r="O5" s="1"/>
    </row>
    <row r="6" spans="2:15" x14ac:dyDescent="0.25">
      <c r="B6" s="47">
        <v>2</v>
      </c>
      <c r="C6" s="18">
        <v>7000</v>
      </c>
      <c r="D6" s="18">
        <v>36000</v>
      </c>
      <c r="E6" s="18"/>
      <c r="F6" s="18">
        <v>49000</v>
      </c>
      <c r="G6" s="18"/>
      <c r="H6" s="4">
        <f>SUM(Tabla1638102345346789[[#This Row],[INTERNET]:[SERVICIOS]])</f>
        <v>92000</v>
      </c>
      <c r="I6" s="6"/>
      <c r="J6" s="6"/>
      <c r="K6" s="6"/>
      <c r="L6" s="6"/>
      <c r="M6" s="6"/>
      <c r="N6" s="6">
        <f>SUM(Tabla1638102345346789[[#This Row],[INTERNET2]:[SERVICIOS2]])</f>
        <v>0</v>
      </c>
      <c r="O6" s="1"/>
    </row>
    <row r="7" spans="2:15" x14ac:dyDescent="0.25">
      <c r="B7" s="47">
        <v>3</v>
      </c>
      <c r="C7" s="18">
        <v>8000</v>
      </c>
      <c r="D7" s="18">
        <v>28000</v>
      </c>
      <c r="E7" s="18"/>
      <c r="F7" s="18"/>
      <c r="G7" s="18"/>
      <c r="H7" s="4">
        <f>SUM(Tabla1638102345346789[[#This Row],[INTERNET]:[SERVICIOS]])</f>
        <v>36000</v>
      </c>
      <c r="I7" s="6"/>
      <c r="J7" s="6"/>
      <c r="K7" s="6"/>
      <c r="L7" s="6"/>
      <c r="M7" s="6"/>
      <c r="N7" s="6">
        <f>SUM(Tabla1638102345346789[[#This Row],[INTERNET2]:[SERVICIOS2]])</f>
        <v>0</v>
      </c>
      <c r="O7" s="1"/>
    </row>
    <row r="8" spans="2:15" x14ac:dyDescent="0.25">
      <c r="B8" s="47">
        <v>4</v>
      </c>
      <c r="C8" s="18">
        <v>3000</v>
      </c>
      <c r="D8" s="18">
        <v>14000</v>
      </c>
      <c r="E8" s="18">
        <v>36000</v>
      </c>
      <c r="F8" s="18"/>
      <c r="G8" s="18"/>
      <c r="H8" s="4">
        <f>SUM(Tabla1638102345346789[[#This Row],[INTERNET]:[SERVICIOS]])</f>
        <v>53000</v>
      </c>
      <c r="I8" s="6"/>
      <c r="J8" s="6"/>
      <c r="K8" s="6"/>
      <c r="L8" s="6"/>
      <c r="M8" s="6"/>
      <c r="N8" s="6">
        <f>SUM(Tabla1638102345346789[[#This Row],[INTERNET2]:[SERVICIOS2]])</f>
        <v>0</v>
      </c>
      <c r="O8" s="1"/>
    </row>
    <row r="9" spans="2:15" x14ac:dyDescent="0.25">
      <c r="B9" s="47">
        <v>5</v>
      </c>
      <c r="C9" s="18">
        <v>3000</v>
      </c>
      <c r="D9" s="18">
        <v>14000</v>
      </c>
      <c r="E9" s="18"/>
      <c r="F9" s="18">
        <v>44000</v>
      </c>
      <c r="G9" s="18"/>
      <c r="H9" s="4">
        <f>SUM(Tabla1638102345346789[[#This Row],[INTERNET]:[SERVICIOS]])</f>
        <v>61000</v>
      </c>
      <c r="I9" s="6"/>
      <c r="J9" s="6"/>
      <c r="K9" s="6"/>
      <c r="L9" s="6"/>
      <c r="M9" s="6"/>
      <c r="N9" s="6">
        <f>SUM(Tabla1638102345346789[[#This Row],[INTERNET2]:[SERVICIOS2]])</f>
        <v>0</v>
      </c>
      <c r="O9" s="1"/>
    </row>
    <row r="10" spans="2:15" x14ac:dyDescent="0.25">
      <c r="B10" s="47">
        <v>6</v>
      </c>
      <c r="C10" s="18">
        <v>2000</v>
      </c>
      <c r="D10" s="18">
        <v>12000</v>
      </c>
      <c r="E10" s="18"/>
      <c r="F10" s="18"/>
      <c r="G10" s="18"/>
      <c r="H10" s="4">
        <f>SUM(Tabla1638102345346789[[#This Row],[INTERNET]:[SERVICIOS]])</f>
        <v>14000</v>
      </c>
      <c r="I10" s="6"/>
      <c r="J10" s="6"/>
      <c r="K10" s="6"/>
      <c r="L10" s="6"/>
      <c r="M10" s="6"/>
      <c r="N10" s="6">
        <f>SUM(Tabla1638102345346789[[#This Row],[INTERNET2]:[SERVICIOS2]])</f>
        <v>0</v>
      </c>
      <c r="O10" s="1"/>
    </row>
    <row r="11" spans="2:15" x14ac:dyDescent="0.25">
      <c r="B11" s="47">
        <v>7</v>
      </c>
      <c r="C11" s="18">
        <v>2000</v>
      </c>
      <c r="D11" s="18">
        <v>12000</v>
      </c>
      <c r="E11" s="18"/>
      <c r="F11" s="18"/>
      <c r="G11" s="18"/>
      <c r="H11" s="4">
        <f>SUM(Tabla1638102345346789[[#This Row],[INTERNET]:[SERVICIOS]])</f>
        <v>14000</v>
      </c>
      <c r="I11" s="6"/>
      <c r="J11" s="6"/>
      <c r="K11" s="6"/>
      <c r="L11" s="6"/>
      <c r="M11" s="6"/>
      <c r="N11" s="6">
        <f>SUM(Tabla1638102345346789[[#This Row],[INTERNET2]:[SERVICIOS2]])</f>
        <v>0</v>
      </c>
      <c r="O11" s="1"/>
    </row>
    <row r="12" spans="2:15" x14ac:dyDescent="0.25">
      <c r="B12" s="47">
        <v>8</v>
      </c>
      <c r="C12" s="18">
        <v>3000</v>
      </c>
      <c r="D12" s="18">
        <v>13000</v>
      </c>
      <c r="E12" s="18"/>
      <c r="F12" s="18">
        <v>14000</v>
      </c>
      <c r="G12" s="18"/>
      <c r="H12" s="4">
        <f>SUM(Tabla1638102345346789[[#This Row],[INTERNET]:[SERVICIOS]])</f>
        <v>30000</v>
      </c>
      <c r="I12" s="6"/>
      <c r="J12" s="6"/>
      <c r="K12" s="6"/>
      <c r="L12" s="6"/>
      <c r="M12" s="6"/>
      <c r="N12" s="6">
        <f>SUM(Tabla1638102345346789[[#This Row],[INTERNET2]:[SERVICIOS2]])</f>
        <v>0</v>
      </c>
      <c r="O12" s="1"/>
    </row>
    <row r="13" spans="2:15" x14ac:dyDescent="0.25">
      <c r="B13" s="47">
        <v>9</v>
      </c>
      <c r="C13" s="4">
        <v>2000</v>
      </c>
      <c r="D13" s="4">
        <v>27000</v>
      </c>
      <c r="E13" s="4"/>
      <c r="F13" s="4"/>
      <c r="G13" s="4"/>
      <c r="H13" s="4">
        <f>SUM(Tabla1638102345346789[[#This Row],[INTERNET]:[SERVICIOS]])</f>
        <v>29000</v>
      </c>
      <c r="I13" s="6"/>
      <c r="J13" s="6"/>
      <c r="K13" s="6"/>
      <c r="L13" s="6"/>
      <c r="M13" s="6"/>
      <c r="N13" s="6">
        <f>SUM(Tabla1638102345346789[[#This Row],[INTERNET2]:[SERVICIOS2]])</f>
        <v>0</v>
      </c>
      <c r="O13" s="1"/>
    </row>
    <row r="14" spans="2:15" x14ac:dyDescent="0.25">
      <c r="B14" s="47">
        <v>10</v>
      </c>
      <c r="C14" s="4">
        <v>2000</v>
      </c>
      <c r="D14" s="4">
        <v>25000</v>
      </c>
      <c r="E14" s="4"/>
      <c r="F14" s="4">
        <v>69000</v>
      </c>
      <c r="G14" s="4"/>
      <c r="H14" s="4">
        <f>SUM(Tabla1638102345346789[[#This Row],[INTERNET]:[SERVICIOS]])</f>
        <v>96000</v>
      </c>
      <c r="I14" s="6"/>
      <c r="J14" s="6"/>
      <c r="K14" s="6"/>
      <c r="L14" s="6"/>
      <c r="M14" s="6"/>
      <c r="N14" s="6">
        <f>SUM(Tabla1638102345346789[[#This Row],[INTERNET2]:[SERVICIOS2]])</f>
        <v>0</v>
      </c>
      <c r="O14" s="1"/>
    </row>
    <row r="15" spans="2:15" x14ac:dyDescent="0.25">
      <c r="B15" s="47">
        <v>11</v>
      </c>
      <c r="C15" s="4">
        <v>7000</v>
      </c>
      <c r="D15" s="4">
        <v>25000</v>
      </c>
      <c r="E15" s="4"/>
      <c r="F15" s="4"/>
      <c r="G15" s="4"/>
      <c r="H15" s="4">
        <f>SUM(Tabla1638102345346789[[#This Row],[INTERNET]:[SERVICIOS]])</f>
        <v>32000</v>
      </c>
      <c r="I15" s="6"/>
      <c r="J15" s="6"/>
      <c r="K15" s="6"/>
      <c r="L15" s="6"/>
      <c r="M15" s="6"/>
      <c r="N15" s="6">
        <f>SUM(Tabla1638102345346789[[#This Row],[INTERNET2]:[SERVICIOS2]])</f>
        <v>0</v>
      </c>
      <c r="O15" s="1"/>
    </row>
    <row r="16" spans="2:15" x14ac:dyDescent="0.25">
      <c r="B16" s="47">
        <v>12</v>
      </c>
      <c r="C16" s="4">
        <v>3000</v>
      </c>
      <c r="D16" s="4">
        <v>20000</v>
      </c>
      <c r="E16" s="4"/>
      <c r="F16" s="4"/>
      <c r="G16" s="4"/>
      <c r="H16" s="4">
        <f>SUM(Tabla1638102345346789[[#This Row],[INTERNET]:[SERVICIOS]])</f>
        <v>23000</v>
      </c>
      <c r="I16" s="6"/>
      <c r="J16" s="6"/>
      <c r="K16" s="6"/>
      <c r="L16" s="6"/>
      <c r="M16" s="6"/>
      <c r="N16" s="6">
        <f>SUM(Tabla1638102345346789[[#This Row],[INTERNET2]:[SERVICIOS2]])</f>
        <v>0</v>
      </c>
      <c r="O16" s="1"/>
    </row>
    <row r="17" spans="2:15" x14ac:dyDescent="0.25">
      <c r="B17" s="47">
        <v>13</v>
      </c>
      <c r="C17" s="4">
        <v>2000</v>
      </c>
      <c r="D17" s="4">
        <v>20000</v>
      </c>
      <c r="E17" s="4"/>
      <c r="F17" s="4"/>
      <c r="G17" s="4"/>
      <c r="H17" s="4">
        <f>SUM(Tabla1638102345346789[[#This Row],[INTERNET]:[SERVICIOS]])</f>
        <v>22000</v>
      </c>
      <c r="I17" s="6"/>
      <c r="J17" s="6"/>
      <c r="K17" s="6"/>
      <c r="L17" s="6"/>
      <c r="M17" s="6"/>
      <c r="N17" s="6">
        <f>SUM(Tabla1638102345346789[[#This Row],[INTERNET2]:[SERVICIOS2]])</f>
        <v>0</v>
      </c>
      <c r="O17" s="1"/>
    </row>
    <row r="18" spans="2:15" x14ac:dyDescent="0.25">
      <c r="B18" s="47">
        <v>14</v>
      </c>
      <c r="C18" s="4">
        <v>3000</v>
      </c>
      <c r="D18" s="4">
        <v>10000</v>
      </c>
      <c r="E18" s="4"/>
      <c r="F18" s="4"/>
      <c r="G18" s="4"/>
      <c r="H18" s="4">
        <f>SUM(Tabla1638102345346789[[#This Row],[INTERNET]:[SERVICIOS]])</f>
        <v>13000</v>
      </c>
      <c r="I18" s="6" t="s">
        <v>36</v>
      </c>
      <c r="J18" s="6"/>
      <c r="K18" s="6"/>
      <c r="L18" s="6"/>
      <c r="M18" s="6"/>
      <c r="N18" s="6">
        <f>SUM(Tabla1638102345346789[[#This Row],[INTERNET2]:[SERVICIOS2]])</f>
        <v>0</v>
      </c>
      <c r="O18" s="1"/>
    </row>
    <row r="19" spans="2:15" x14ac:dyDescent="0.25">
      <c r="B19" s="47">
        <v>15</v>
      </c>
      <c r="C19" s="4">
        <v>3000</v>
      </c>
      <c r="D19" s="4">
        <v>13000</v>
      </c>
      <c r="E19" s="4">
        <v>24000</v>
      </c>
      <c r="F19" s="4"/>
      <c r="G19" s="4"/>
      <c r="H19" s="4">
        <f>SUM(Tabla1638102345346789[[#This Row],[INTERNET]:[SERVICIOS]])</f>
        <v>40000</v>
      </c>
      <c r="I19" s="6"/>
      <c r="J19" s="6"/>
      <c r="K19" s="6"/>
      <c r="L19" s="6"/>
      <c r="M19" s="6"/>
      <c r="N19" s="6">
        <f>SUM(Tabla1638102345346789[[#This Row],[INTERNET2]:[SERVICIOS2]])</f>
        <v>0</v>
      </c>
      <c r="O19" s="1"/>
    </row>
    <row r="20" spans="2:15" x14ac:dyDescent="0.25">
      <c r="B20" s="47">
        <v>16</v>
      </c>
      <c r="C20" s="18">
        <v>5000</v>
      </c>
      <c r="D20" s="18">
        <v>12000</v>
      </c>
      <c r="E20" s="4"/>
      <c r="F20" s="4"/>
      <c r="G20" s="4"/>
      <c r="H20" s="4">
        <f>SUM(Tabla1638102345346789[[#This Row],[INTERNET]:[SERVICIOS]])</f>
        <v>17000</v>
      </c>
      <c r="I20" s="6"/>
      <c r="J20" s="6"/>
      <c r="K20" s="6"/>
      <c r="L20" s="6"/>
      <c r="M20" s="6"/>
      <c r="N20" s="6">
        <f>SUM(Tabla1638102345346789[[#This Row],[INTERNET2]:[SERVICIOS2]])</f>
        <v>0</v>
      </c>
      <c r="O20" s="1"/>
    </row>
    <row r="21" spans="2:15" x14ac:dyDescent="0.25">
      <c r="B21" s="47">
        <v>17</v>
      </c>
      <c r="C21" s="18">
        <v>5000</v>
      </c>
      <c r="D21" s="18">
        <v>10000</v>
      </c>
      <c r="E21" s="4"/>
      <c r="F21" s="4"/>
      <c r="G21" s="4"/>
      <c r="H21" s="4">
        <f>SUM(Tabla1638102345346789[[#This Row],[INTERNET]:[SERVICIOS]])</f>
        <v>15000</v>
      </c>
      <c r="I21" s="6"/>
      <c r="J21" s="6"/>
      <c r="K21" s="6"/>
      <c r="L21" s="6"/>
      <c r="M21" s="6"/>
      <c r="N21" s="6">
        <f>SUM(Tabla1638102345346789[[#This Row],[INTERNET2]:[SERVICIOS2]])</f>
        <v>0</v>
      </c>
      <c r="O21" s="1"/>
    </row>
    <row r="22" spans="2:15" x14ac:dyDescent="0.25">
      <c r="B22" s="47">
        <v>18</v>
      </c>
      <c r="C22" s="4">
        <v>5000</v>
      </c>
      <c r="D22" s="4">
        <v>10000</v>
      </c>
      <c r="E22" s="4"/>
      <c r="F22" s="4"/>
      <c r="G22" s="4"/>
      <c r="H22" s="4">
        <f>SUM(Tabla1638102345346789[[#This Row],[INTERNET]:[SERVICIOS]])</f>
        <v>15000</v>
      </c>
      <c r="I22" s="6"/>
      <c r="J22" s="6"/>
      <c r="K22" s="6"/>
      <c r="L22" s="6"/>
      <c r="M22" s="6"/>
      <c r="N22" s="6">
        <f>SUM(Tabla1638102345346789[[#This Row],[INTERNET2]:[SERVICIOS2]])</f>
        <v>0</v>
      </c>
      <c r="O22" s="1"/>
    </row>
    <row r="23" spans="2:15" x14ac:dyDescent="0.25">
      <c r="B23" s="47">
        <v>19</v>
      </c>
      <c r="C23" s="4">
        <v>5000</v>
      </c>
      <c r="D23" s="4">
        <v>10000</v>
      </c>
      <c r="E23" s="4"/>
      <c r="F23" s="4"/>
      <c r="G23" s="4"/>
      <c r="H23" s="4">
        <f>SUM(Tabla1638102345346789[[#This Row],[INTERNET]:[SERVICIOS]])</f>
        <v>15000</v>
      </c>
      <c r="I23" s="6"/>
      <c r="J23" s="6"/>
      <c r="K23" s="6"/>
      <c r="L23" s="6"/>
      <c r="M23" s="6"/>
      <c r="N23" s="6">
        <f>SUM(Tabla1638102345346789[[#This Row],[INTERNET2]:[SERVICIOS2]])</f>
        <v>0</v>
      </c>
      <c r="O23" s="1"/>
    </row>
    <row r="24" spans="2:15" x14ac:dyDescent="0.25">
      <c r="B24" s="47">
        <v>20</v>
      </c>
      <c r="C24" s="4">
        <v>6000</v>
      </c>
      <c r="D24" s="4">
        <v>20000</v>
      </c>
      <c r="E24" s="4"/>
      <c r="F24" s="4"/>
      <c r="G24" s="4"/>
      <c r="H24" s="4">
        <f>SUM(Tabla1638102345346789[[#This Row],[INTERNET]:[SERVICIOS]])</f>
        <v>26000</v>
      </c>
      <c r="I24" s="6"/>
      <c r="J24" s="6"/>
      <c r="K24" s="6"/>
      <c r="L24" s="6"/>
      <c r="M24" s="6"/>
      <c r="N24" s="6">
        <f>SUM(Tabla1638102345346789[[#This Row],[INTERNET2]:[SERVICIOS2]])</f>
        <v>0</v>
      </c>
      <c r="O24" s="1"/>
    </row>
    <row r="25" spans="2:15" x14ac:dyDescent="0.25">
      <c r="B25" s="47">
        <v>21</v>
      </c>
      <c r="C25" s="4">
        <v>5000</v>
      </c>
      <c r="D25" s="4">
        <v>20000</v>
      </c>
      <c r="E25" s="4"/>
      <c r="F25" s="4"/>
      <c r="G25" s="4"/>
      <c r="H25" s="4">
        <f>SUM(Tabla1638102345346789[[#This Row],[INTERNET]:[SERVICIOS]])</f>
        <v>25000</v>
      </c>
      <c r="I25" s="6"/>
      <c r="J25" s="6"/>
      <c r="K25" s="6"/>
      <c r="L25" s="6"/>
      <c r="M25" s="6"/>
      <c r="N25" s="6">
        <f>SUM(Tabla1638102345346789[[#This Row],[INTERNET2]:[SERVICIOS2]])</f>
        <v>0</v>
      </c>
      <c r="O25" s="1"/>
    </row>
    <row r="26" spans="2:15" x14ac:dyDescent="0.25">
      <c r="B26" s="47">
        <v>22</v>
      </c>
      <c r="C26" s="4">
        <v>5000</v>
      </c>
      <c r="D26" s="4">
        <v>20000</v>
      </c>
      <c r="E26" s="4"/>
      <c r="F26" s="4"/>
      <c r="G26" s="4"/>
      <c r="H26" s="4">
        <f>SUM(Tabla1638102345346789[[#This Row],[INTERNET]:[SERVICIOS]])</f>
        <v>25000</v>
      </c>
      <c r="I26" s="6"/>
      <c r="J26" s="6"/>
      <c r="K26" s="6"/>
      <c r="L26" s="6"/>
      <c r="M26" s="6"/>
      <c r="N26" s="6">
        <f>SUM(Tabla1638102345346789[[#This Row],[INTERNET2]:[SERVICIOS2]])</f>
        <v>0</v>
      </c>
      <c r="O26" s="1"/>
    </row>
    <row r="27" spans="2:15" x14ac:dyDescent="0.25">
      <c r="B27" s="47">
        <v>23</v>
      </c>
      <c r="C27" s="4">
        <v>6000</v>
      </c>
      <c r="D27" s="4">
        <v>19000</v>
      </c>
      <c r="E27" s="4"/>
      <c r="F27" s="4"/>
      <c r="G27" s="4"/>
      <c r="H27" s="4">
        <f>SUM(Tabla1638102345346789[[#This Row],[INTERNET]:[SERVICIOS]])</f>
        <v>25000</v>
      </c>
      <c r="I27" s="6"/>
      <c r="J27" s="6"/>
      <c r="K27" s="6"/>
      <c r="L27" s="6"/>
      <c r="M27" s="6"/>
      <c r="N27" s="6">
        <f>SUM(Tabla1638102345346789[[#This Row],[INTERNET2]:[SERVICIOS2]])</f>
        <v>0</v>
      </c>
      <c r="O27" s="1"/>
    </row>
    <row r="28" spans="2:15" x14ac:dyDescent="0.25">
      <c r="B28" s="47">
        <v>24</v>
      </c>
      <c r="C28" s="4">
        <v>6000</v>
      </c>
      <c r="D28" s="4">
        <v>30000</v>
      </c>
      <c r="E28" s="4"/>
      <c r="F28" s="4"/>
      <c r="G28" s="4"/>
      <c r="H28" s="4">
        <f>SUM(Tabla1638102345346789[[#This Row],[INTERNET]:[SERVICIOS]])</f>
        <v>36000</v>
      </c>
      <c r="I28" s="6"/>
      <c r="J28" s="6"/>
      <c r="K28" s="6"/>
      <c r="L28" s="6"/>
      <c r="M28" s="6"/>
      <c r="N28" s="6">
        <f>SUM(Tabla1638102345346789[[#This Row],[INTERNET2]:[SERVICIOS2]])</f>
        <v>0</v>
      </c>
      <c r="O28" s="1"/>
    </row>
    <row r="29" spans="2:15" x14ac:dyDescent="0.25">
      <c r="B29" s="47">
        <v>25</v>
      </c>
      <c r="C29" s="4">
        <v>5000</v>
      </c>
      <c r="D29" s="4">
        <v>31000</v>
      </c>
      <c r="E29" s="4">
        <v>24000</v>
      </c>
      <c r="F29" s="4"/>
      <c r="G29" s="4"/>
      <c r="H29" s="4">
        <f>SUM(Tabla1638102345346789[[#This Row],[INTERNET]:[SERVICIOS]])</f>
        <v>60000</v>
      </c>
      <c r="I29" s="6"/>
      <c r="J29" s="6"/>
      <c r="K29" s="6"/>
      <c r="L29" s="6"/>
      <c r="M29" s="6"/>
      <c r="N29" s="6">
        <f>SUM(Tabla1638102345346789[[#This Row],[INTERNET2]:[SERVICIOS2]])</f>
        <v>0</v>
      </c>
      <c r="O29" s="1"/>
    </row>
    <row r="30" spans="2:15" x14ac:dyDescent="0.25">
      <c r="B30" s="47">
        <v>26</v>
      </c>
      <c r="C30" s="4">
        <v>7000</v>
      </c>
      <c r="D30" s="4">
        <v>9000</v>
      </c>
      <c r="E30" s="4"/>
      <c r="F30" s="4"/>
      <c r="G30" s="4"/>
      <c r="H30" s="4">
        <f>SUM(Tabla1638102345346789[[#This Row],[INTERNET]:[SERVICIOS]])</f>
        <v>16000</v>
      </c>
      <c r="I30" s="6"/>
      <c r="J30" s="6"/>
      <c r="K30" s="6"/>
      <c r="L30" s="6"/>
      <c r="M30" s="6"/>
      <c r="N30" s="6">
        <f>SUM(Tabla1638102345346789[[#This Row],[INTERNET2]:[SERVICIOS2]])</f>
        <v>0</v>
      </c>
      <c r="O30" s="1"/>
    </row>
    <row r="31" spans="2:15" x14ac:dyDescent="0.25">
      <c r="B31" s="47">
        <v>27</v>
      </c>
      <c r="C31" s="4">
        <v>6000</v>
      </c>
      <c r="D31" s="4">
        <v>31000</v>
      </c>
      <c r="E31" s="4"/>
      <c r="F31" s="4"/>
      <c r="G31" s="4"/>
      <c r="H31" s="4">
        <f>SUM(Tabla1638102345346789[[#This Row],[INTERNET]:[SERVICIOS]])</f>
        <v>37000</v>
      </c>
      <c r="I31" s="6"/>
      <c r="J31" s="6"/>
      <c r="K31" s="6"/>
      <c r="L31" s="6"/>
      <c r="M31" s="6"/>
      <c r="N31" s="6">
        <f>SUM(Tabla1638102345346789[[#This Row],[INTERNET2]:[SERVICIOS2]])</f>
        <v>0</v>
      </c>
      <c r="O31" s="1"/>
    </row>
    <row r="32" spans="2:15" x14ac:dyDescent="0.25">
      <c r="B32" s="47">
        <v>28</v>
      </c>
      <c r="C32" s="4">
        <v>6000</v>
      </c>
      <c r="D32" s="4">
        <v>30000</v>
      </c>
      <c r="E32" s="4"/>
      <c r="F32" s="4"/>
      <c r="G32" s="4"/>
      <c r="H32" s="4">
        <f>SUM(Tabla1638102345346789[[#This Row],[INTERNET]:[SERVICIOS]])</f>
        <v>36000</v>
      </c>
      <c r="I32" s="6"/>
      <c r="J32" s="6"/>
      <c r="K32" s="6"/>
      <c r="L32" s="6"/>
      <c r="M32" s="6"/>
      <c r="N32" s="6">
        <f>SUM(Tabla1638102345346789[[#This Row],[INTERNET2]:[SERVICIOS2]])</f>
        <v>0</v>
      </c>
      <c r="O32" s="1"/>
    </row>
    <row r="33" spans="2:17" x14ac:dyDescent="0.25">
      <c r="B33" s="47">
        <v>29</v>
      </c>
      <c r="C33" s="4">
        <v>6000</v>
      </c>
      <c r="D33" s="4">
        <v>17000</v>
      </c>
      <c r="E33" s="4"/>
      <c r="F33" s="4"/>
      <c r="G33" s="4"/>
      <c r="H33" s="4">
        <f>SUM(Tabla1638102345346789[[#This Row],[INTERNET]:[SERVICIOS]])</f>
        <v>23000</v>
      </c>
      <c r="I33" s="6"/>
      <c r="J33" s="6"/>
      <c r="K33" s="6"/>
      <c r="L33" s="6"/>
      <c r="M33" s="6"/>
      <c r="N33" s="6">
        <f>SUM(Tabla1638102345346789[[#This Row],[INTERNET2]:[SERVICIOS2]])</f>
        <v>0</v>
      </c>
      <c r="O33" s="1"/>
    </row>
    <row r="34" spans="2:17" x14ac:dyDescent="0.25">
      <c r="B34" s="47">
        <v>30</v>
      </c>
      <c r="C34" s="4">
        <v>5000</v>
      </c>
      <c r="D34" s="4">
        <v>16000</v>
      </c>
      <c r="E34" s="4"/>
      <c r="F34" s="4"/>
      <c r="G34" s="4"/>
      <c r="H34" s="4">
        <f>SUM(Tabla1638102345346789[[#This Row],[INTERNET]:[SERVICIOS]])</f>
        <v>21000</v>
      </c>
      <c r="I34" s="6"/>
      <c r="J34" s="6"/>
      <c r="K34" s="6"/>
      <c r="L34" s="6"/>
      <c r="M34" s="6"/>
      <c r="N34" s="6">
        <f>SUM(Tabla1638102345346789[[#This Row],[INTERNET2]:[SERVICIOS2]])</f>
        <v>0</v>
      </c>
      <c r="O34" s="1"/>
    </row>
    <row r="35" spans="2:17" x14ac:dyDescent="0.25">
      <c r="B35" s="47">
        <v>31</v>
      </c>
      <c r="C35" s="4"/>
      <c r="D35" s="4">
        <v>11000</v>
      </c>
      <c r="E35" s="4">
        <v>21000</v>
      </c>
      <c r="F35" s="4"/>
      <c r="G35" s="4"/>
      <c r="H35" s="4">
        <f>SUM(Tabla1638102345346789[[#This Row],[INTERNET]:[SERVICIOS]])</f>
        <v>32000</v>
      </c>
      <c r="I35" s="6"/>
      <c r="J35" s="6"/>
      <c r="K35" s="6"/>
      <c r="L35" s="6"/>
      <c r="M35" s="6"/>
      <c r="N35" s="6">
        <f>SUM(Tabla1638102345346789[[#This Row],[INTERNET2]:[SERVICIOS2]])</f>
        <v>0</v>
      </c>
      <c r="O35" s="1"/>
    </row>
    <row r="36" spans="2:17" x14ac:dyDescent="0.25">
      <c r="B36" s="2" t="s">
        <v>5</v>
      </c>
      <c r="C36" s="5">
        <f t="shared" ref="C36:M36" si="0">SUM(C5:C35)</f>
        <v>139000</v>
      </c>
      <c r="D36" s="5">
        <f t="shared" si="0"/>
        <v>593000</v>
      </c>
      <c r="E36" s="5">
        <f t="shared" si="0"/>
        <v>105000</v>
      </c>
      <c r="F36" s="5">
        <f t="shared" si="0"/>
        <v>176000</v>
      </c>
      <c r="G36" s="5">
        <f t="shared" si="0"/>
        <v>0</v>
      </c>
      <c r="H36" s="5">
        <f>SUM(Tabla1638102345346789[[#This Row],[INTERNET]:[SERVICIOS]])</f>
        <v>1013000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6">
        <f>SUM(Tabla1638102345346789[[#This Row],[INTERNET2]:[SERVICIOS2]])</f>
        <v>0</v>
      </c>
      <c r="O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7" x14ac:dyDescent="0.25">
      <c r="B38" s="1"/>
      <c r="C38" s="1"/>
      <c r="D38" s="1"/>
      <c r="E38" s="1"/>
      <c r="F38" s="46" t="s">
        <v>32</v>
      </c>
      <c r="G38" s="46" t="s">
        <v>33</v>
      </c>
      <c r="H38" s="1"/>
      <c r="I38" s="1"/>
      <c r="J38" s="1"/>
      <c r="K38" s="1"/>
      <c r="L38" s="1"/>
      <c r="M38" s="1"/>
      <c r="N38" s="1"/>
      <c r="O38" s="1"/>
    </row>
    <row r="39" spans="2:17" x14ac:dyDescent="0.25">
      <c r="B39" s="9" t="s">
        <v>9</v>
      </c>
      <c r="C39" s="10">
        <f>H36</f>
        <v>1013000</v>
      </c>
      <c r="D39" s="55" t="s">
        <v>28</v>
      </c>
      <c r="E39" s="57">
        <f>C39-C40+F39-G39</f>
        <v>1013000</v>
      </c>
      <c r="F39" s="59"/>
      <c r="G39" s="57">
        <f>D49</f>
        <v>0</v>
      </c>
      <c r="O39" s="1"/>
    </row>
    <row r="40" spans="2:17" x14ac:dyDescent="0.25">
      <c r="B40" s="11" t="s">
        <v>8</v>
      </c>
      <c r="C40" s="12">
        <f>N36</f>
        <v>0</v>
      </c>
      <c r="D40" s="56"/>
      <c r="E40" s="58"/>
      <c r="F40" s="60"/>
      <c r="G40" s="58"/>
      <c r="H40" s="48" t="s">
        <v>23</v>
      </c>
      <c r="I40" s="14" t="s">
        <v>11</v>
      </c>
      <c r="J40" s="14" t="s">
        <v>10</v>
      </c>
      <c r="K40" s="14" t="s">
        <v>13</v>
      </c>
      <c r="L40" s="14" t="s">
        <v>14</v>
      </c>
      <c r="M40" s="20"/>
      <c r="O40" s="1"/>
    </row>
    <row r="41" spans="2:17" x14ac:dyDescent="0.25">
      <c r="B41" s="13"/>
      <c r="C41" s="13"/>
      <c r="D41" s="1"/>
      <c r="E41" s="1"/>
      <c r="F41" s="1"/>
      <c r="H41" s="32"/>
      <c r="I41" s="32"/>
      <c r="J41" s="32"/>
      <c r="K41" s="32"/>
      <c r="L41" s="32"/>
      <c r="M41" s="40"/>
      <c r="O41" s="1"/>
    </row>
    <row r="42" spans="2:17" x14ac:dyDescent="0.25">
      <c r="B42" s="30"/>
      <c r="C42" s="30"/>
      <c r="D42" s="29" t="s">
        <v>29</v>
      </c>
      <c r="E42" s="29"/>
      <c r="F42" s="1"/>
      <c r="H42" s="32"/>
      <c r="I42" s="32"/>
      <c r="J42" s="32"/>
      <c r="K42" s="32"/>
      <c r="L42" s="32"/>
      <c r="M42" s="40"/>
      <c r="O42" s="1"/>
    </row>
    <row r="43" spans="2:17" x14ac:dyDescent="0.25">
      <c r="B43" s="14" t="s">
        <v>10</v>
      </c>
      <c r="C43" s="27">
        <f>C36-I36</f>
        <v>139000</v>
      </c>
      <c r="D43" s="36"/>
      <c r="E43" s="37">
        <f t="shared" ref="E43:E48" si="1">C43-D43</f>
        <v>139000</v>
      </c>
      <c r="F43" s="1"/>
      <c r="H43" s="32"/>
      <c r="I43" s="32"/>
      <c r="J43" s="32"/>
      <c r="K43" s="32"/>
      <c r="L43" s="32"/>
      <c r="M43" s="40"/>
      <c r="O43" s="1"/>
    </row>
    <row r="44" spans="2:17" x14ac:dyDescent="0.25">
      <c r="B44" s="14" t="s">
        <v>11</v>
      </c>
      <c r="C44" s="27">
        <f>D36-J36</f>
        <v>593000</v>
      </c>
      <c r="D44" s="36"/>
      <c r="E44" s="37">
        <f t="shared" si="1"/>
        <v>593000</v>
      </c>
      <c r="F44" s="1"/>
      <c r="H44" s="32"/>
      <c r="I44" s="32"/>
      <c r="J44" s="32"/>
      <c r="K44" s="32"/>
      <c r="L44" s="32"/>
      <c r="M44" s="40"/>
      <c r="O44" s="1"/>
      <c r="P44" s="1"/>
      <c r="Q44" s="1"/>
    </row>
    <row r="45" spans="2:17" x14ac:dyDescent="0.25">
      <c r="B45" s="14" t="s">
        <v>12</v>
      </c>
      <c r="C45" s="27">
        <f>F36-L36</f>
        <v>176000</v>
      </c>
      <c r="D45" s="36"/>
      <c r="E45" s="38">
        <f t="shared" si="1"/>
        <v>176000</v>
      </c>
      <c r="F45" s="1"/>
      <c r="H45" s="32"/>
      <c r="I45" s="32"/>
      <c r="J45" s="50"/>
      <c r="K45" s="32"/>
      <c r="L45" s="32"/>
      <c r="M45" s="40"/>
      <c r="O45" s="1"/>
      <c r="P45" s="1"/>
      <c r="Q45" s="1"/>
    </row>
    <row r="46" spans="2:17" x14ac:dyDescent="0.25">
      <c r="B46" s="14" t="s">
        <v>14</v>
      </c>
      <c r="C46" s="27">
        <f>E36-K36</f>
        <v>105000</v>
      </c>
      <c r="D46" s="36"/>
      <c r="E46" s="38">
        <f t="shared" si="1"/>
        <v>105000</v>
      </c>
      <c r="F46" s="1"/>
      <c r="H46" s="32"/>
      <c r="I46" s="32"/>
      <c r="J46" s="50"/>
      <c r="K46" s="32"/>
      <c r="L46" s="32"/>
      <c r="M46" s="40"/>
      <c r="O46" s="1"/>
      <c r="P46" s="1"/>
      <c r="Q46" s="1"/>
    </row>
    <row r="47" spans="2:17" x14ac:dyDescent="0.25">
      <c r="B47" s="14" t="s">
        <v>23</v>
      </c>
      <c r="C47" s="27">
        <f>SUM(G36,-M36)</f>
        <v>0</v>
      </c>
      <c r="D47" s="36"/>
      <c r="E47" s="38">
        <f t="shared" si="1"/>
        <v>0</v>
      </c>
      <c r="F47" s="1" t="s">
        <v>30</v>
      </c>
      <c r="H47" s="32"/>
      <c r="I47" s="32"/>
      <c r="J47" s="32"/>
      <c r="K47" s="32"/>
      <c r="L47" s="32"/>
      <c r="M47" s="40"/>
      <c r="O47" s="1"/>
      <c r="P47" s="1"/>
      <c r="Q47" s="1"/>
    </row>
    <row r="48" spans="2:17" x14ac:dyDescent="0.25">
      <c r="B48" s="14" t="s">
        <v>34</v>
      </c>
      <c r="C48" s="27">
        <f>F39</f>
        <v>0</v>
      </c>
      <c r="D48" s="36"/>
      <c r="E48" s="38">
        <f t="shared" si="1"/>
        <v>0</v>
      </c>
      <c r="F48" s="1"/>
      <c r="H48" s="32"/>
      <c r="I48" s="32"/>
      <c r="J48" s="32"/>
      <c r="K48" s="32"/>
      <c r="L48" s="32"/>
      <c r="M48" s="40"/>
      <c r="O48" s="1"/>
      <c r="P48" s="1"/>
      <c r="Q48" s="1"/>
    </row>
    <row r="49" spans="2:17" x14ac:dyDescent="0.25">
      <c r="B49" s="8" t="s">
        <v>21</v>
      </c>
      <c r="C49" s="28">
        <f>SUM(C43:C48)</f>
        <v>1013000</v>
      </c>
      <c r="D49" s="36">
        <f>SUM(D43:D48)</f>
        <v>0</v>
      </c>
      <c r="E49" s="49">
        <f>SUM(E43:E48)</f>
        <v>1013000</v>
      </c>
      <c r="F49" s="1"/>
      <c r="H49" s="52">
        <f>SUM(H41:H48)</f>
        <v>0</v>
      </c>
      <c r="I49" s="52">
        <f>SUM(I41:I48)</f>
        <v>0</v>
      </c>
      <c r="J49" s="52">
        <f>SUM(J41:J48)</f>
        <v>0</v>
      </c>
      <c r="K49" s="52">
        <f>SUM(K41:K48)</f>
        <v>0</v>
      </c>
      <c r="L49" s="52">
        <f>SUM(L41:L48)</f>
        <v>0</v>
      </c>
      <c r="M49" s="21"/>
      <c r="O49" s="1"/>
      <c r="P49" s="1"/>
      <c r="Q49" s="1"/>
    </row>
    <row r="50" spans="2:17" x14ac:dyDescent="0.25">
      <c r="B50" s="16"/>
      <c r="C50" s="17"/>
      <c r="D50" s="1"/>
      <c r="E50" s="1"/>
      <c r="L50" s="25"/>
      <c r="O50" s="1"/>
      <c r="P50" s="1"/>
      <c r="Q50" s="1"/>
    </row>
    <row r="51" spans="2:17" x14ac:dyDescent="0.25">
      <c r="B51" s="26"/>
      <c r="C51" s="26"/>
      <c r="D51" s="29" t="s">
        <v>31</v>
      </c>
      <c r="E51" s="1"/>
      <c r="O51" s="1"/>
      <c r="P51" s="1"/>
      <c r="Q51" s="1"/>
    </row>
    <row r="52" spans="2:17" x14ac:dyDescent="0.25">
      <c r="B52" s="15" t="s">
        <v>17</v>
      </c>
      <c r="C52" s="27">
        <f>E39*25/100-D52</f>
        <v>253250</v>
      </c>
      <c r="D52" s="36"/>
      <c r="E52" s="1"/>
      <c r="O52" s="1"/>
      <c r="P52" s="1"/>
      <c r="Q52" s="1"/>
    </row>
    <row r="53" spans="2:17" x14ac:dyDescent="0.25">
      <c r="B53" s="11" t="s">
        <v>16</v>
      </c>
      <c r="C53" s="33"/>
      <c r="D53" s="36"/>
      <c r="E53" s="1"/>
      <c r="O53" s="1"/>
      <c r="P53" s="1"/>
      <c r="Q53" s="1"/>
    </row>
    <row r="54" spans="2:17" x14ac:dyDescent="0.25">
      <c r="B54" s="15" t="s">
        <v>18</v>
      </c>
      <c r="C54" s="27">
        <f>E39*30/100-D54</f>
        <v>303900</v>
      </c>
      <c r="D54" s="36"/>
      <c r="E54" s="1"/>
      <c r="L54" s="24"/>
      <c r="O54" s="1"/>
      <c r="P54" s="1"/>
      <c r="Q54" s="1"/>
    </row>
    <row r="55" spans="2:17" x14ac:dyDescent="0.25">
      <c r="B55" s="15" t="s">
        <v>20</v>
      </c>
      <c r="C55" s="27">
        <f>E39*45/100-C56-D55</f>
        <v>325850</v>
      </c>
      <c r="D55" s="36"/>
      <c r="E55" s="1"/>
      <c r="L55" s="24"/>
      <c r="O55" s="1"/>
      <c r="P55" s="1"/>
      <c r="Q55" s="1"/>
    </row>
    <row r="56" spans="2:17" x14ac:dyDescent="0.25">
      <c r="B56" s="15" t="s">
        <v>22</v>
      </c>
      <c r="C56" s="33">
        <v>130000</v>
      </c>
      <c r="D56" s="36"/>
      <c r="E56" s="1"/>
      <c r="L56" s="24"/>
      <c r="O56" s="1"/>
      <c r="P56" s="1"/>
      <c r="Q56" s="1"/>
    </row>
    <row r="57" spans="2:17" x14ac:dyDescent="0.25">
      <c r="B57" s="8" t="s">
        <v>21</v>
      </c>
      <c r="C57" s="28">
        <f>SUM(C52:C56)</f>
        <v>1013000</v>
      </c>
      <c r="D57" s="34"/>
      <c r="E57" s="1"/>
      <c r="L57" s="24"/>
      <c r="O57" s="1"/>
      <c r="P57" s="1"/>
      <c r="Q57" s="1"/>
    </row>
    <row r="58" spans="2:17" x14ac:dyDescent="0.25">
      <c r="D58" s="1"/>
      <c r="E58" s="1"/>
      <c r="L58" s="24"/>
      <c r="O58" s="1"/>
      <c r="P58" s="1"/>
      <c r="Q58" s="1"/>
    </row>
    <row r="59" spans="2:17" x14ac:dyDescent="0.25">
      <c r="D59" s="1"/>
      <c r="E59" s="1"/>
      <c r="L59" s="25"/>
      <c r="O59" s="1"/>
      <c r="P59" s="1"/>
      <c r="Q59" s="1"/>
    </row>
    <row r="60" spans="2:17" ht="15.75" x14ac:dyDescent="0.25">
      <c r="B60" s="15" t="s">
        <v>35</v>
      </c>
      <c r="C60" s="51">
        <f>SUM(C54,C55)</f>
        <v>629750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2:17" x14ac:dyDescent="0.25">
      <c r="B61" s="19"/>
      <c r="C61" s="19"/>
      <c r="D61" s="19"/>
      <c r="E61" s="19"/>
      <c r="F61" s="19"/>
      <c r="G61" s="19"/>
      <c r="H61" s="19"/>
      <c r="I61" s="19"/>
    </row>
    <row r="62" spans="2:17" x14ac:dyDescent="0.25">
      <c r="B62" s="39"/>
      <c r="C62" s="40"/>
      <c r="D62" s="40"/>
      <c r="E62" s="40"/>
      <c r="F62" s="40"/>
      <c r="G62" s="41"/>
      <c r="H62" s="41"/>
      <c r="I62" s="41"/>
      <c r="J62" s="41"/>
    </row>
    <row r="63" spans="2:17" x14ac:dyDescent="0.25">
      <c r="B63" s="39"/>
      <c r="C63" s="40"/>
      <c r="D63" s="40"/>
      <c r="E63" s="40"/>
      <c r="F63" s="40"/>
      <c r="G63" s="41"/>
      <c r="H63" s="41"/>
      <c r="I63" s="41"/>
      <c r="J63" s="41"/>
    </row>
    <row r="64" spans="2:17" x14ac:dyDescent="0.25">
      <c r="B64" s="39"/>
      <c r="C64" s="40"/>
      <c r="D64" s="40"/>
      <c r="E64" s="40"/>
      <c r="F64" s="40"/>
      <c r="G64" s="41"/>
      <c r="H64" s="41"/>
      <c r="I64" s="41"/>
      <c r="J64" s="41"/>
    </row>
    <row r="65" spans="2:10" x14ac:dyDescent="0.25">
      <c r="B65" s="39"/>
      <c r="C65" s="40"/>
      <c r="D65" s="40"/>
      <c r="E65" s="40"/>
      <c r="F65" s="40"/>
      <c r="G65" s="41"/>
      <c r="H65" s="41"/>
      <c r="I65" s="41"/>
      <c r="J65" s="41"/>
    </row>
    <row r="66" spans="2:10" x14ac:dyDescent="0.25">
      <c r="B66" s="39"/>
      <c r="C66" s="40"/>
      <c r="D66" s="40"/>
      <c r="E66" s="40"/>
      <c r="F66" s="40"/>
      <c r="G66" s="41"/>
      <c r="H66" s="41"/>
      <c r="I66" s="41"/>
      <c r="J66" s="41"/>
    </row>
    <row r="67" spans="2:10" x14ac:dyDescent="0.25">
      <c r="B67" s="39"/>
      <c r="C67" s="40"/>
      <c r="D67" s="40"/>
      <c r="E67" s="40"/>
      <c r="F67" s="40"/>
      <c r="G67" s="41"/>
      <c r="H67" s="41"/>
      <c r="I67" s="41"/>
      <c r="J67" s="41"/>
    </row>
    <row r="68" spans="2:10" x14ac:dyDescent="0.25">
      <c r="B68" s="39"/>
      <c r="C68" s="40"/>
      <c r="D68" s="40"/>
      <c r="E68" s="40"/>
      <c r="F68" s="40"/>
      <c r="G68" s="41"/>
      <c r="H68" s="41"/>
      <c r="I68" s="41"/>
      <c r="J68" s="41"/>
    </row>
    <row r="69" spans="2:10" x14ac:dyDescent="0.25">
      <c r="B69" s="39"/>
      <c r="C69" s="40"/>
      <c r="D69" s="40"/>
      <c r="E69" s="40"/>
      <c r="F69" s="40"/>
      <c r="G69" s="41"/>
      <c r="H69" s="41"/>
      <c r="I69" s="41"/>
      <c r="J69" s="41"/>
    </row>
    <row r="70" spans="2:10" x14ac:dyDescent="0.25">
      <c r="B70" s="39"/>
      <c r="C70" s="40"/>
      <c r="D70" s="40"/>
      <c r="E70" s="40"/>
      <c r="F70" s="40"/>
      <c r="G70" s="41"/>
      <c r="H70" s="41"/>
      <c r="I70" s="41"/>
      <c r="J70" s="41"/>
    </row>
    <row r="71" spans="2:10" x14ac:dyDescent="0.25">
      <c r="B71" s="39"/>
      <c r="C71" s="40"/>
      <c r="D71" s="40"/>
      <c r="E71" s="40"/>
      <c r="F71" s="40"/>
      <c r="G71" s="41"/>
      <c r="H71" s="41"/>
      <c r="I71" s="41"/>
      <c r="J71" s="41"/>
    </row>
    <row r="72" spans="2:10" x14ac:dyDescent="0.25">
      <c r="B72" s="39"/>
      <c r="C72" s="40"/>
      <c r="D72" s="40"/>
      <c r="E72" s="40"/>
      <c r="F72" s="40"/>
      <c r="G72" s="41"/>
      <c r="H72" s="41"/>
      <c r="I72" s="41"/>
      <c r="J72" s="41"/>
    </row>
    <row r="73" spans="2:10" x14ac:dyDescent="0.25">
      <c r="B73" s="39"/>
      <c r="C73" s="40"/>
      <c r="D73" s="40"/>
      <c r="E73" s="40"/>
      <c r="F73" s="40"/>
      <c r="G73" s="41"/>
      <c r="H73" s="41"/>
      <c r="I73" s="41"/>
      <c r="J73" s="41"/>
    </row>
    <row r="74" spans="2:10" x14ac:dyDescent="0.25">
      <c r="B74" s="39"/>
      <c r="C74" s="40"/>
      <c r="D74" s="40"/>
      <c r="E74" s="40"/>
      <c r="F74" s="40"/>
      <c r="G74" s="41"/>
      <c r="H74" s="41"/>
      <c r="I74" s="41"/>
      <c r="J74" s="41"/>
    </row>
    <row r="75" spans="2:10" x14ac:dyDescent="0.25">
      <c r="B75" s="39"/>
      <c r="C75" s="40"/>
      <c r="D75" s="40"/>
      <c r="E75" s="40"/>
      <c r="F75" s="40"/>
      <c r="G75" s="41"/>
      <c r="H75" s="41"/>
      <c r="I75" s="41"/>
      <c r="J75" s="41"/>
    </row>
    <row r="76" spans="2:10" x14ac:dyDescent="0.25">
      <c r="B76" s="39"/>
      <c r="C76" s="40"/>
      <c r="D76" s="40"/>
      <c r="E76" s="40"/>
      <c r="F76" s="40"/>
      <c r="G76" s="41"/>
      <c r="H76" s="41"/>
      <c r="I76" s="41"/>
      <c r="J76" s="41"/>
    </row>
    <row r="77" spans="2:10" x14ac:dyDescent="0.25">
      <c r="B77" s="39"/>
      <c r="C77" s="40"/>
      <c r="D77" s="40"/>
      <c r="E77" s="40"/>
      <c r="F77" s="40"/>
      <c r="G77" s="41"/>
      <c r="H77" s="41"/>
      <c r="I77" s="41"/>
      <c r="J77" s="41"/>
    </row>
    <row r="78" spans="2:10" x14ac:dyDescent="0.25">
      <c r="B78" s="39"/>
      <c r="C78" s="40"/>
      <c r="D78" s="40"/>
      <c r="E78" s="40"/>
      <c r="F78" s="40"/>
      <c r="G78" s="41"/>
      <c r="H78" s="41"/>
      <c r="I78" s="41"/>
      <c r="J78" s="41"/>
    </row>
    <row r="79" spans="2:10" x14ac:dyDescent="0.25">
      <c r="B79" s="39"/>
      <c r="C79" s="40"/>
      <c r="D79" s="40"/>
      <c r="E79" s="40"/>
      <c r="F79" s="40"/>
      <c r="G79" s="41"/>
      <c r="H79" s="41"/>
      <c r="I79" s="41"/>
      <c r="J79" s="41"/>
    </row>
    <row r="80" spans="2:10" x14ac:dyDescent="0.25">
      <c r="B80" s="39"/>
      <c r="C80" s="40"/>
      <c r="D80" s="40"/>
      <c r="E80" s="40"/>
      <c r="F80" s="40"/>
      <c r="G80" s="41"/>
      <c r="H80" s="41"/>
      <c r="I80" s="41"/>
      <c r="J80" s="41"/>
    </row>
    <row r="81" spans="2:10" x14ac:dyDescent="0.25">
      <c r="B81" s="39"/>
      <c r="C81" s="40"/>
      <c r="D81" s="40"/>
      <c r="E81" s="40"/>
      <c r="F81" s="40"/>
      <c r="G81" s="41"/>
      <c r="H81" s="41"/>
      <c r="I81" s="41"/>
      <c r="J81" s="41"/>
    </row>
    <row r="82" spans="2:10" x14ac:dyDescent="0.25">
      <c r="B82" s="39"/>
      <c r="C82" s="40"/>
      <c r="D82" s="40"/>
      <c r="E82" s="40"/>
      <c r="F82" s="40"/>
      <c r="G82" s="41"/>
      <c r="H82" s="41"/>
      <c r="I82" s="41"/>
      <c r="J82" s="41"/>
    </row>
    <row r="83" spans="2:10" x14ac:dyDescent="0.25">
      <c r="B83" s="39"/>
      <c r="C83" s="40"/>
      <c r="D83" s="40"/>
      <c r="E83" s="40"/>
      <c r="F83" s="40"/>
      <c r="G83" s="41"/>
      <c r="H83" s="41"/>
      <c r="I83" s="41"/>
      <c r="J83" s="41"/>
    </row>
    <row r="84" spans="2:10" x14ac:dyDescent="0.25">
      <c r="B84" s="39"/>
      <c r="C84" s="40"/>
      <c r="D84" s="40"/>
      <c r="E84" s="40"/>
      <c r="F84" s="40"/>
      <c r="G84" s="41"/>
      <c r="H84" s="41"/>
      <c r="I84" s="41"/>
      <c r="J84" s="41"/>
    </row>
    <row r="85" spans="2:10" x14ac:dyDescent="0.25">
      <c r="B85" s="39"/>
      <c r="C85" s="40"/>
      <c r="D85" s="40"/>
      <c r="E85" s="40"/>
      <c r="F85" s="40"/>
      <c r="G85" s="41"/>
      <c r="H85" s="41"/>
      <c r="I85" s="41"/>
      <c r="J85" s="41"/>
    </row>
    <row r="86" spans="2:10" x14ac:dyDescent="0.25">
      <c r="B86" s="39"/>
      <c r="C86" s="40"/>
      <c r="D86" s="40"/>
      <c r="E86" s="40"/>
      <c r="F86" s="40"/>
      <c r="G86" s="41"/>
      <c r="H86" s="41"/>
      <c r="I86" s="41"/>
      <c r="J86" s="41"/>
    </row>
    <row r="87" spans="2:10" x14ac:dyDescent="0.25">
      <c r="B87" s="39"/>
      <c r="C87" s="40"/>
      <c r="D87" s="40"/>
      <c r="E87" s="40"/>
      <c r="F87" s="40"/>
      <c r="G87" s="41"/>
      <c r="H87" s="41"/>
      <c r="I87" s="41"/>
      <c r="J87" s="41"/>
    </row>
    <row r="88" spans="2:10" x14ac:dyDescent="0.25">
      <c r="B88" s="39"/>
      <c r="C88" s="40"/>
      <c r="D88" s="40"/>
      <c r="E88" s="40"/>
      <c r="F88" s="40"/>
      <c r="G88" s="41"/>
      <c r="H88" s="41"/>
      <c r="I88" s="41"/>
      <c r="J88" s="41"/>
    </row>
    <row r="89" spans="2:10" x14ac:dyDescent="0.25">
      <c r="B89" s="39"/>
      <c r="C89" s="40"/>
      <c r="D89" s="40"/>
      <c r="E89" s="40"/>
      <c r="F89" s="40"/>
      <c r="G89" s="41"/>
      <c r="H89" s="41"/>
      <c r="I89" s="41"/>
      <c r="J89" s="41"/>
    </row>
    <row r="90" spans="2:10" x14ac:dyDescent="0.25">
      <c r="B90" s="39"/>
      <c r="C90" s="40"/>
      <c r="D90" s="40"/>
      <c r="E90" s="40"/>
      <c r="F90" s="40"/>
      <c r="G90" s="41"/>
      <c r="H90" s="41"/>
      <c r="I90" s="41"/>
      <c r="J90" s="41"/>
    </row>
    <row r="91" spans="2:10" x14ac:dyDescent="0.25">
      <c r="B91" s="39"/>
      <c r="C91" s="40"/>
      <c r="D91" s="40"/>
      <c r="E91" s="40"/>
      <c r="F91" s="40"/>
      <c r="G91" s="41"/>
      <c r="H91" s="41"/>
      <c r="I91" s="41"/>
      <c r="J91" s="41"/>
    </row>
    <row r="92" spans="2:10" x14ac:dyDescent="0.25">
      <c r="B92" s="2"/>
      <c r="C92" s="21"/>
      <c r="D92" s="21"/>
      <c r="E92" s="21"/>
      <c r="F92" s="21"/>
      <c r="G92" s="42"/>
      <c r="H92" s="42"/>
      <c r="I92" s="42"/>
      <c r="J92" s="42"/>
    </row>
    <row r="93" spans="2:10" x14ac:dyDescent="0.25">
      <c r="B93" s="1"/>
      <c r="C93" s="1"/>
    </row>
    <row r="94" spans="2:10" x14ac:dyDescent="0.25">
      <c r="B94" s="1"/>
      <c r="C94" s="1"/>
    </row>
    <row r="95" spans="2:10" x14ac:dyDescent="0.25">
      <c r="B95" s="16"/>
      <c r="C95" s="17"/>
      <c r="D95" s="16"/>
    </row>
    <row r="96" spans="2:10" x14ac:dyDescent="0.25">
      <c r="B96" s="43"/>
      <c r="C96" s="44"/>
      <c r="D96" s="45"/>
    </row>
    <row r="97" spans="2:13" x14ac:dyDescent="0.25">
      <c r="B97" s="43"/>
      <c r="C97" s="44"/>
      <c r="D97" s="45"/>
      <c r="E97" s="20"/>
    </row>
    <row r="98" spans="2:13" x14ac:dyDescent="0.25">
      <c r="B98" s="43"/>
      <c r="C98" s="44"/>
      <c r="D98" s="45"/>
    </row>
    <row r="99" spans="2:13" x14ac:dyDescent="0.25">
      <c r="B99" s="16"/>
      <c r="C99" s="17"/>
      <c r="D99" s="45"/>
    </row>
    <row r="102" spans="2:13" x14ac:dyDescent="0.25">
      <c r="J102" s="25"/>
      <c r="K102" s="25"/>
      <c r="L102" s="25"/>
      <c r="M102" s="25"/>
    </row>
    <row r="103" spans="2:13" x14ac:dyDescent="0.25">
      <c r="J103" s="25"/>
      <c r="K103" s="25"/>
      <c r="L103" s="25"/>
      <c r="M103" s="25"/>
    </row>
    <row r="104" spans="2:13" x14ac:dyDescent="0.25">
      <c r="E104" s="25"/>
      <c r="F104" s="25"/>
      <c r="J104" s="25"/>
      <c r="K104" s="25"/>
      <c r="L104" s="25"/>
      <c r="M104" s="25"/>
    </row>
    <row r="105" spans="2:13" x14ac:dyDescent="0.25">
      <c r="E105" s="25"/>
      <c r="F105" s="25"/>
      <c r="J105" s="25"/>
      <c r="K105" s="25"/>
      <c r="L105" s="25"/>
      <c r="M105" s="25"/>
    </row>
    <row r="106" spans="2:13" x14ac:dyDescent="0.25">
      <c r="E106" s="25"/>
      <c r="J106" s="35"/>
      <c r="K106" s="25"/>
      <c r="L106" s="25"/>
      <c r="M106" s="25"/>
    </row>
    <row r="107" spans="2:13" x14ac:dyDescent="0.25">
      <c r="E107" s="25"/>
      <c r="J107" s="25"/>
      <c r="K107" s="25"/>
      <c r="L107" s="25"/>
      <c r="M107" s="25"/>
    </row>
    <row r="108" spans="2:13" x14ac:dyDescent="0.25">
      <c r="E108" s="35"/>
      <c r="F108" s="35"/>
      <c r="J108" s="35"/>
      <c r="K108" s="25"/>
      <c r="L108" s="25"/>
      <c r="M108" s="25"/>
    </row>
    <row r="109" spans="2:13" x14ac:dyDescent="0.25">
      <c r="D109" s="16"/>
      <c r="E109" s="25"/>
      <c r="J109" s="25"/>
      <c r="K109" s="25"/>
      <c r="L109" s="25"/>
      <c r="M109" s="25"/>
    </row>
    <row r="110" spans="2:13" x14ac:dyDescent="0.25">
      <c r="J110" s="25"/>
      <c r="K110" s="25"/>
      <c r="L110" s="25"/>
      <c r="M110" s="25"/>
    </row>
    <row r="111" spans="2:13" x14ac:dyDescent="0.25">
      <c r="J111" s="25"/>
      <c r="K111" s="25"/>
      <c r="L111" s="25"/>
      <c r="M111" s="25"/>
    </row>
    <row r="112" spans="2:13" x14ac:dyDescent="0.25">
      <c r="J112" s="25"/>
      <c r="K112" s="25"/>
      <c r="L112" s="25"/>
      <c r="M112" s="25"/>
    </row>
    <row r="113" spans="5:13" x14ac:dyDescent="0.25">
      <c r="E113" s="25"/>
      <c r="J113" s="25"/>
      <c r="K113" s="25"/>
      <c r="L113" s="25"/>
      <c r="M113" s="25"/>
    </row>
    <row r="114" spans="5:13" x14ac:dyDescent="0.25">
      <c r="E114" s="25"/>
      <c r="J114" s="35"/>
      <c r="K114" s="25"/>
      <c r="L114" s="25"/>
      <c r="M114" s="25"/>
    </row>
    <row r="115" spans="5:13" x14ac:dyDescent="0.25">
      <c r="E115" s="25"/>
      <c r="K115" s="25"/>
      <c r="L115" s="25"/>
      <c r="M115" s="25"/>
    </row>
    <row r="116" spans="5:13" x14ac:dyDescent="0.25">
      <c r="J116" s="35"/>
      <c r="K116" s="25"/>
      <c r="L116" s="25"/>
      <c r="M116" s="25"/>
    </row>
    <row r="117" spans="5:13" x14ac:dyDescent="0.25">
      <c r="J117" s="25"/>
      <c r="K117" s="25"/>
      <c r="L117" s="25"/>
      <c r="M117" s="25"/>
    </row>
    <row r="118" spans="5:13" x14ac:dyDescent="0.25">
      <c r="J118" s="25"/>
      <c r="K118" s="25"/>
      <c r="L118" s="25"/>
      <c r="M118" s="25"/>
    </row>
    <row r="119" spans="5:13" x14ac:dyDescent="0.25">
      <c r="J119" s="35"/>
      <c r="K119" s="25"/>
      <c r="L119" s="25"/>
      <c r="M119" s="25"/>
    </row>
    <row r="120" spans="5:13" x14ac:dyDescent="0.25">
      <c r="J120" s="25"/>
      <c r="K120" s="25"/>
      <c r="L120" s="25"/>
    </row>
    <row r="121" spans="5:13" x14ac:dyDescent="0.25">
      <c r="J121" s="25"/>
      <c r="K121" s="25"/>
      <c r="L121" s="25"/>
    </row>
    <row r="122" spans="5:13" x14ac:dyDescent="0.25">
      <c r="J122" s="35"/>
      <c r="K122" s="25"/>
      <c r="L122" s="25"/>
    </row>
  </sheetData>
  <mergeCells count="5">
    <mergeCell ref="B2:N2"/>
    <mergeCell ref="D39:D40"/>
    <mergeCell ref="E39:E40"/>
    <mergeCell ref="F39:F40"/>
    <mergeCell ref="G39:G4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Q122"/>
  <sheetViews>
    <sheetView topLeftCell="A33" zoomScale="95" zoomScaleNormal="95" workbookViewId="0">
      <selection activeCell="L63" sqref="L63"/>
    </sheetView>
  </sheetViews>
  <sheetFormatPr baseColWidth="10" defaultColWidth="10.7109375" defaultRowHeight="15" x14ac:dyDescent="0.25"/>
  <cols>
    <col min="1" max="1" width="2.7109375" customWidth="1"/>
    <col min="2" max="2" width="18.7109375" customWidth="1"/>
    <col min="3" max="3" width="16.5703125" customWidth="1"/>
    <col min="4" max="4" width="13.5703125" customWidth="1"/>
    <col min="5" max="5" width="19" customWidth="1"/>
    <col min="6" max="6" width="14.7109375" customWidth="1"/>
    <col min="7" max="7" width="12.7109375" customWidth="1"/>
    <col min="8" max="8" width="12.28515625" customWidth="1"/>
    <col min="9" max="9" width="12.140625" customWidth="1"/>
    <col min="10" max="10" width="15" customWidth="1"/>
    <col min="11" max="11" width="12.140625" customWidth="1"/>
    <col min="12" max="12" width="13.28515625" customWidth="1"/>
    <col min="13" max="13" width="12.140625" customWidth="1"/>
    <col min="14" max="14" width="17.85546875" customWidth="1"/>
    <col min="15" max="15" width="2.7109375" customWidth="1"/>
    <col min="16" max="16" width="17.5703125" customWidth="1"/>
    <col min="17" max="17" width="17.85546875" customWidth="1"/>
    <col min="18" max="18" width="16" customWidth="1"/>
    <col min="19" max="20" width="17.140625" customWidth="1"/>
    <col min="21" max="21" width="15.5703125" customWidth="1"/>
    <col min="23" max="23" width="12.140625" customWidth="1"/>
    <col min="24" max="24" width="18.85546875" customWidth="1"/>
  </cols>
  <sheetData>
    <row r="2" spans="2:15" ht="15.75" x14ac:dyDescent="0.25">
      <c r="B2" s="54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5" x14ac:dyDescent="0.25">
      <c r="B3" s="20" t="s">
        <v>0</v>
      </c>
      <c r="C3" s="20" t="s">
        <v>1</v>
      </c>
      <c r="D3" s="20" t="s">
        <v>2</v>
      </c>
      <c r="E3" s="20" t="s">
        <v>15</v>
      </c>
      <c r="F3" s="20" t="s">
        <v>12</v>
      </c>
      <c r="G3" t="s">
        <v>19</v>
      </c>
      <c r="H3" t="s">
        <v>4</v>
      </c>
      <c r="I3" t="s">
        <v>24</v>
      </c>
      <c r="J3" s="23" t="s">
        <v>25</v>
      </c>
      <c r="K3" s="23" t="s">
        <v>26</v>
      </c>
      <c r="L3" s="23" t="s">
        <v>3</v>
      </c>
      <c r="M3" s="23" t="s">
        <v>27</v>
      </c>
      <c r="N3" s="23" t="s">
        <v>7</v>
      </c>
      <c r="O3" s="1"/>
    </row>
    <row r="4" spans="2:15" x14ac:dyDescent="0.25">
      <c r="B4" s="2" t="s">
        <v>0</v>
      </c>
      <c r="C4" s="2" t="s">
        <v>1</v>
      </c>
      <c r="D4" s="2" t="s">
        <v>2</v>
      </c>
      <c r="E4" s="2" t="s">
        <v>15</v>
      </c>
      <c r="F4" s="2" t="s">
        <v>12</v>
      </c>
      <c r="G4" s="2" t="s">
        <v>19</v>
      </c>
      <c r="H4" s="2" t="s">
        <v>4</v>
      </c>
      <c r="I4" s="3" t="s">
        <v>1</v>
      </c>
      <c r="J4" s="3" t="s">
        <v>2</v>
      </c>
      <c r="K4" s="3" t="s">
        <v>15</v>
      </c>
      <c r="L4" s="3" t="s">
        <v>3</v>
      </c>
      <c r="M4" s="3" t="s">
        <v>19</v>
      </c>
      <c r="N4" s="3" t="s">
        <v>7</v>
      </c>
      <c r="O4" s="1"/>
    </row>
    <row r="5" spans="2:15" x14ac:dyDescent="0.25">
      <c r="B5" s="47">
        <v>1</v>
      </c>
      <c r="C5" s="18">
        <v>8000</v>
      </c>
      <c r="D5" s="18">
        <v>17000</v>
      </c>
      <c r="E5" s="18"/>
      <c r="F5" s="18"/>
      <c r="G5" s="18"/>
      <c r="H5" s="4">
        <f>SUM(Tabla163810234534678910[[#This Row],[INTERNET]:[SERVICIOS]])</f>
        <v>25000</v>
      </c>
      <c r="I5" s="6"/>
      <c r="J5" s="6"/>
      <c r="K5" s="6"/>
      <c r="L5" s="6"/>
      <c r="M5" s="6"/>
      <c r="N5" s="6">
        <f>SUM(Tabla163810234534678910[[#This Row],[INTERNET2]:[SERVICIOS2]])</f>
        <v>0</v>
      </c>
      <c r="O5" s="1"/>
    </row>
    <row r="6" spans="2:15" x14ac:dyDescent="0.25">
      <c r="B6" s="47">
        <v>2</v>
      </c>
      <c r="C6" s="18">
        <v>8000</v>
      </c>
      <c r="D6" s="18">
        <v>17000</v>
      </c>
      <c r="E6" s="18"/>
      <c r="F6" s="18">
        <v>2000</v>
      </c>
      <c r="G6" s="18"/>
      <c r="H6" s="4">
        <f>SUM(Tabla163810234534678910[[#This Row],[INTERNET]:[SERVICIOS]])</f>
        <v>27000</v>
      </c>
      <c r="I6" s="6"/>
      <c r="J6" s="6"/>
      <c r="K6" s="6"/>
      <c r="L6" s="6"/>
      <c r="M6" s="6"/>
      <c r="N6" s="6">
        <f>SUM(Tabla163810234534678910[[#This Row],[INTERNET2]:[SERVICIOS2]])</f>
        <v>0</v>
      </c>
      <c r="O6" s="1"/>
    </row>
    <row r="7" spans="2:15" x14ac:dyDescent="0.25">
      <c r="B7" s="47">
        <v>3</v>
      </c>
      <c r="C7" s="18">
        <v>3000</v>
      </c>
      <c r="D7" s="18">
        <v>23000</v>
      </c>
      <c r="E7" s="18"/>
      <c r="F7" s="18">
        <v>32000</v>
      </c>
      <c r="G7" s="18"/>
      <c r="H7" s="4">
        <f>SUM(Tabla163810234534678910[[#This Row],[INTERNET]:[SERVICIOS]])</f>
        <v>58000</v>
      </c>
      <c r="I7" s="6"/>
      <c r="J7" s="6"/>
      <c r="K7" s="6"/>
      <c r="L7" s="6"/>
      <c r="M7" s="6"/>
      <c r="N7" s="6">
        <f>SUM(Tabla163810234534678910[[#This Row],[INTERNET2]:[SERVICIOS2]])</f>
        <v>0</v>
      </c>
      <c r="O7" s="1"/>
    </row>
    <row r="8" spans="2:15" x14ac:dyDescent="0.25">
      <c r="B8" s="47">
        <v>4</v>
      </c>
      <c r="C8" s="18">
        <v>2000</v>
      </c>
      <c r="D8" s="18">
        <v>22000</v>
      </c>
      <c r="E8" s="18"/>
      <c r="F8" s="18">
        <v>52000</v>
      </c>
      <c r="G8" s="18"/>
      <c r="H8" s="4">
        <f>SUM(Tabla163810234534678910[[#This Row],[INTERNET]:[SERVICIOS]])</f>
        <v>76000</v>
      </c>
      <c r="I8" s="6"/>
      <c r="J8" s="6"/>
      <c r="K8" s="6"/>
      <c r="L8" s="6"/>
      <c r="M8" s="6"/>
      <c r="N8" s="6">
        <f>SUM(Tabla163810234534678910[[#This Row],[INTERNET2]:[SERVICIOS2]])</f>
        <v>0</v>
      </c>
      <c r="O8" s="1"/>
    </row>
    <row r="9" spans="2:15" x14ac:dyDescent="0.25">
      <c r="B9" s="47">
        <v>5</v>
      </c>
      <c r="C9" s="18">
        <v>3000</v>
      </c>
      <c r="D9" s="18">
        <v>19000</v>
      </c>
      <c r="E9" s="18"/>
      <c r="F9" s="18">
        <v>25000</v>
      </c>
      <c r="G9" s="18"/>
      <c r="H9" s="4">
        <f>SUM(Tabla163810234534678910[[#This Row],[INTERNET]:[SERVICIOS]])</f>
        <v>47000</v>
      </c>
      <c r="I9" s="6"/>
      <c r="J9" s="6"/>
      <c r="K9" s="6"/>
      <c r="L9" s="6"/>
      <c r="M9" s="6"/>
      <c r="N9" s="6">
        <f>SUM(Tabla163810234534678910[[#This Row],[INTERNET2]:[SERVICIOS2]])</f>
        <v>0</v>
      </c>
      <c r="O9" s="1"/>
    </row>
    <row r="10" spans="2:15" x14ac:dyDescent="0.25">
      <c r="B10" s="47">
        <v>6</v>
      </c>
      <c r="C10" s="18">
        <v>3000</v>
      </c>
      <c r="D10" s="18">
        <v>32000</v>
      </c>
      <c r="E10" s="18"/>
      <c r="F10" s="18"/>
      <c r="G10" s="18"/>
      <c r="H10" s="4">
        <f>SUM(Tabla163810234534678910[[#This Row],[INTERNET]:[SERVICIOS]])</f>
        <v>35000</v>
      </c>
      <c r="I10" s="6"/>
      <c r="J10" s="6"/>
      <c r="K10" s="6"/>
      <c r="L10" s="6"/>
      <c r="M10" s="6"/>
      <c r="N10" s="6">
        <f>SUM(Tabla163810234534678910[[#This Row],[INTERNET2]:[SERVICIOS2]])</f>
        <v>0</v>
      </c>
      <c r="O10" s="1"/>
    </row>
    <row r="11" spans="2:15" x14ac:dyDescent="0.25">
      <c r="B11" s="47">
        <v>7</v>
      </c>
      <c r="C11" s="18">
        <v>3000</v>
      </c>
      <c r="D11" s="18">
        <v>42000</v>
      </c>
      <c r="E11" s="18">
        <v>26000</v>
      </c>
      <c r="F11" s="18"/>
      <c r="G11" s="18"/>
      <c r="H11" s="4">
        <f>SUM(Tabla163810234534678910[[#This Row],[INTERNET]:[SERVICIOS]])</f>
        <v>71000</v>
      </c>
      <c r="I11" s="6"/>
      <c r="J11" s="6"/>
      <c r="K11" s="6"/>
      <c r="L11" s="6"/>
      <c r="M11" s="6"/>
      <c r="N11" s="6">
        <f>SUM(Tabla163810234534678910[[#This Row],[INTERNET2]:[SERVICIOS2]])</f>
        <v>0</v>
      </c>
      <c r="O11" s="1"/>
    </row>
    <row r="12" spans="2:15" x14ac:dyDescent="0.25">
      <c r="B12" s="47">
        <v>8</v>
      </c>
      <c r="C12" s="18">
        <v>4000</v>
      </c>
      <c r="D12" s="18">
        <v>30000</v>
      </c>
      <c r="E12" s="18"/>
      <c r="F12" s="18"/>
      <c r="G12" s="18"/>
      <c r="H12" s="4">
        <f>SUM(Tabla163810234534678910[[#This Row],[INTERNET]:[SERVICIOS]])</f>
        <v>34000</v>
      </c>
      <c r="I12" s="6"/>
      <c r="J12" s="6"/>
      <c r="K12" s="6"/>
      <c r="L12" s="6"/>
      <c r="M12" s="6"/>
      <c r="N12" s="6">
        <f>SUM(Tabla163810234534678910[[#This Row],[INTERNET2]:[SERVICIOS2]])</f>
        <v>0</v>
      </c>
      <c r="O12" s="1"/>
    </row>
    <row r="13" spans="2:15" x14ac:dyDescent="0.25">
      <c r="B13" s="47">
        <v>9</v>
      </c>
      <c r="C13" s="4">
        <v>6000</v>
      </c>
      <c r="D13" s="4">
        <v>21000</v>
      </c>
      <c r="E13" s="4"/>
      <c r="F13" s="4"/>
      <c r="G13" s="4"/>
      <c r="H13" s="4">
        <f>SUM(Tabla163810234534678910[[#This Row],[INTERNET]:[SERVICIOS]])</f>
        <v>27000</v>
      </c>
      <c r="I13" s="6"/>
      <c r="J13" s="6"/>
      <c r="K13" s="6"/>
      <c r="L13" s="6"/>
      <c r="M13" s="6"/>
      <c r="N13" s="6">
        <f>SUM(Tabla163810234534678910[[#This Row],[INTERNET2]:[SERVICIOS2]])</f>
        <v>0</v>
      </c>
      <c r="O13" s="1"/>
    </row>
    <row r="14" spans="2:15" x14ac:dyDescent="0.25">
      <c r="B14" s="47">
        <v>10</v>
      </c>
      <c r="C14" s="4">
        <v>5000</v>
      </c>
      <c r="D14" s="4">
        <v>21000</v>
      </c>
      <c r="E14" s="4"/>
      <c r="F14" s="4"/>
      <c r="G14" s="4"/>
      <c r="H14" s="4">
        <f>SUM(Tabla163810234534678910[[#This Row],[INTERNET]:[SERVICIOS]])</f>
        <v>26000</v>
      </c>
      <c r="I14" s="6"/>
      <c r="J14" s="6"/>
      <c r="K14" s="6"/>
      <c r="L14" s="6"/>
      <c r="M14" s="6"/>
      <c r="N14" s="6">
        <f>SUM(Tabla163810234534678910[[#This Row],[INTERNET2]:[SERVICIOS2]])</f>
        <v>0</v>
      </c>
      <c r="O14" s="1"/>
    </row>
    <row r="15" spans="2:15" x14ac:dyDescent="0.25">
      <c r="B15" s="47">
        <v>11</v>
      </c>
      <c r="C15" s="4">
        <v>6000</v>
      </c>
      <c r="D15" s="4">
        <v>38000</v>
      </c>
      <c r="E15" s="4"/>
      <c r="F15" s="4"/>
      <c r="G15" s="4"/>
      <c r="H15" s="4">
        <f>SUM(Tabla163810234534678910[[#This Row],[INTERNET]:[SERVICIOS]])</f>
        <v>44000</v>
      </c>
      <c r="I15" s="6"/>
      <c r="J15" s="6"/>
      <c r="K15" s="6"/>
      <c r="L15" s="6"/>
      <c r="M15" s="6"/>
      <c r="N15" s="6">
        <f>SUM(Tabla163810234534678910[[#This Row],[INTERNET2]:[SERVICIOS2]])</f>
        <v>0</v>
      </c>
      <c r="O15" s="1"/>
    </row>
    <row r="16" spans="2:15" x14ac:dyDescent="0.25">
      <c r="B16" s="47">
        <v>12</v>
      </c>
      <c r="C16" s="4">
        <v>8000</v>
      </c>
      <c r="D16" s="4">
        <v>31000</v>
      </c>
      <c r="E16" s="4"/>
      <c r="F16" s="4"/>
      <c r="G16" s="4"/>
      <c r="H16" s="4">
        <f>SUM(Tabla163810234534678910[[#This Row],[INTERNET]:[SERVICIOS]])</f>
        <v>39000</v>
      </c>
      <c r="I16" s="6"/>
      <c r="J16" s="6"/>
      <c r="K16" s="6"/>
      <c r="L16" s="6"/>
      <c r="M16" s="6"/>
      <c r="N16" s="6">
        <f>SUM(Tabla163810234534678910[[#This Row],[INTERNET2]:[SERVICIOS2]])</f>
        <v>0</v>
      </c>
      <c r="O16" s="1"/>
    </row>
    <row r="17" spans="2:15" x14ac:dyDescent="0.25">
      <c r="B17" s="47">
        <v>13</v>
      </c>
      <c r="C17" s="4">
        <v>2000</v>
      </c>
      <c r="D17" s="4">
        <v>19000</v>
      </c>
      <c r="E17" s="4"/>
      <c r="F17" s="4"/>
      <c r="G17" s="4"/>
      <c r="H17" s="4">
        <f>SUM(Tabla163810234534678910[[#This Row],[INTERNET]:[SERVICIOS]])</f>
        <v>21000</v>
      </c>
      <c r="I17" s="6"/>
      <c r="J17" s="6"/>
      <c r="K17" s="6"/>
      <c r="L17" s="6"/>
      <c r="M17" s="6"/>
      <c r="N17" s="6">
        <f>SUM(Tabla163810234534678910[[#This Row],[INTERNET2]:[SERVICIOS2]])</f>
        <v>0</v>
      </c>
      <c r="O17" s="1"/>
    </row>
    <row r="18" spans="2:15" x14ac:dyDescent="0.25">
      <c r="B18" s="47">
        <v>14</v>
      </c>
      <c r="C18" s="4">
        <v>5000</v>
      </c>
      <c r="D18" s="4">
        <v>12000</v>
      </c>
      <c r="E18" s="4"/>
      <c r="F18" s="4"/>
      <c r="G18" s="4"/>
      <c r="H18" s="4">
        <f>SUM(Tabla163810234534678910[[#This Row],[INTERNET]:[SERVICIOS]])</f>
        <v>17000</v>
      </c>
      <c r="I18" s="6"/>
      <c r="J18" s="6"/>
      <c r="K18" s="6"/>
      <c r="L18" s="6"/>
      <c r="M18" s="6"/>
      <c r="N18" s="6">
        <f>SUM(Tabla163810234534678910[[#This Row],[INTERNET2]:[SERVICIOS2]])</f>
        <v>0</v>
      </c>
      <c r="O18" s="1"/>
    </row>
    <row r="19" spans="2:15" x14ac:dyDescent="0.25">
      <c r="B19" s="47">
        <v>15</v>
      </c>
      <c r="C19" s="4">
        <v>5000</v>
      </c>
      <c r="D19" s="4">
        <v>12000</v>
      </c>
      <c r="E19" s="4">
        <v>24000</v>
      </c>
      <c r="F19" s="4"/>
      <c r="G19" s="4"/>
      <c r="H19" s="4">
        <f>SUM(Tabla163810234534678910[[#This Row],[INTERNET]:[SERVICIOS]])</f>
        <v>41000</v>
      </c>
      <c r="I19" s="6"/>
      <c r="J19" s="6"/>
      <c r="K19" s="6"/>
      <c r="L19" s="6"/>
      <c r="M19" s="6"/>
      <c r="N19" s="6">
        <f>SUM(Tabla163810234534678910[[#This Row],[INTERNET2]:[SERVICIOS2]])</f>
        <v>0</v>
      </c>
      <c r="O19" s="1"/>
    </row>
    <row r="20" spans="2:15" x14ac:dyDescent="0.25">
      <c r="B20" s="47">
        <v>16</v>
      </c>
      <c r="C20" s="18">
        <v>4000</v>
      </c>
      <c r="D20" s="18">
        <v>11000</v>
      </c>
      <c r="E20" s="4"/>
      <c r="F20" s="4"/>
      <c r="G20" s="4"/>
      <c r="H20" s="4">
        <f>SUM(Tabla163810234534678910[[#This Row],[INTERNET]:[SERVICIOS]])</f>
        <v>15000</v>
      </c>
      <c r="I20" s="6"/>
      <c r="J20" s="6"/>
      <c r="K20" s="6"/>
      <c r="L20" s="6"/>
      <c r="M20" s="6"/>
      <c r="N20" s="6">
        <f>SUM(Tabla163810234534678910[[#This Row],[INTERNET2]:[SERVICIOS2]])</f>
        <v>0</v>
      </c>
      <c r="O20" s="1"/>
    </row>
    <row r="21" spans="2:15" x14ac:dyDescent="0.25">
      <c r="B21" s="47">
        <v>17</v>
      </c>
      <c r="C21" s="18">
        <v>5000</v>
      </c>
      <c r="D21" s="18">
        <v>21000</v>
      </c>
      <c r="E21" s="4"/>
      <c r="F21" s="4"/>
      <c r="G21" s="4"/>
      <c r="H21" s="4">
        <f>SUM(Tabla163810234534678910[[#This Row],[INTERNET]:[SERVICIOS]])</f>
        <v>26000</v>
      </c>
      <c r="I21" s="6"/>
      <c r="J21" s="6"/>
      <c r="K21" s="6"/>
      <c r="L21" s="6"/>
      <c r="M21" s="6"/>
      <c r="N21" s="6">
        <f>SUM(Tabla163810234534678910[[#This Row],[INTERNET2]:[SERVICIOS2]])</f>
        <v>0</v>
      </c>
      <c r="O21" s="1"/>
    </row>
    <row r="22" spans="2:15" x14ac:dyDescent="0.25">
      <c r="B22" s="47">
        <v>18</v>
      </c>
      <c r="C22" s="4">
        <v>5000</v>
      </c>
      <c r="D22" s="4">
        <v>24000</v>
      </c>
      <c r="E22" s="4"/>
      <c r="F22" s="4"/>
      <c r="G22" s="4"/>
      <c r="H22" s="4">
        <f>SUM(Tabla163810234534678910[[#This Row],[INTERNET]:[SERVICIOS]])</f>
        <v>29000</v>
      </c>
      <c r="I22" s="6"/>
      <c r="J22" s="6"/>
      <c r="K22" s="6"/>
      <c r="L22" s="6"/>
      <c r="M22" s="6"/>
      <c r="N22" s="6">
        <f>SUM(Tabla163810234534678910[[#This Row],[INTERNET2]:[SERVICIOS2]])</f>
        <v>0</v>
      </c>
      <c r="O22" s="1"/>
    </row>
    <row r="23" spans="2:15" x14ac:dyDescent="0.25">
      <c r="B23" s="47">
        <v>19</v>
      </c>
      <c r="C23" s="4">
        <v>3000</v>
      </c>
      <c r="D23" s="4">
        <v>20000</v>
      </c>
      <c r="E23" s="4"/>
      <c r="F23" s="4"/>
      <c r="G23" s="4"/>
      <c r="H23" s="4">
        <f>SUM(Tabla163810234534678910[[#This Row],[INTERNET]:[SERVICIOS]])</f>
        <v>23000</v>
      </c>
      <c r="I23" s="6"/>
      <c r="J23" s="6"/>
      <c r="K23" s="6"/>
      <c r="L23" s="6"/>
      <c r="M23" s="6"/>
      <c r="N23" s="6">
        <f>SUM(Tabla163810234534678910[[#This Row],[INTERNET2]:[SERVICIOS2]])</f>
        <v>0</v>
      </c>
      <c r="O23" s="1"/>
    </row>
    <row r="24" spans="2:15" x14ac:dyDescent="0.25">
      <c r="B24" s="47">
        <v>20</v>
      </c>
      <c r="C24" s="4">
        <v>9000</v>
      </c>
      <c r="D24" s="4">
        <v>36000</v>
      </c>
      <c r="E24" s="4"/>
      <c r="F24" s="4"/>
      <c r="G24" s="4"/>
      <c r="H24" s="4">
        <f>SUM(Tabla163810234534678910[[#This Row],[INTERNET]:[SERVICIOS]])</f>
        <v>45000</v>
      </c>
      <c r="I24" s="6"/>
      <c r="J24" s="6"/>
      <c r="K24" s="6"/>
      <c r="L24" s="6"/>
      <c r="M24" s="6"/>
      <c r="N24" s="6">
        <f>SUM(Tabla163810234534678910[[#This Row],[INTERNET2]:[SERVICIOS2]])</f>
        <v>0</v>
      </c>
      <c r="O24" s="1"/>
    </row>
    <row r="25" spans="2:15" x14ac:dyDescent="0.25">
      <c r="B25" s="47">
        <v>21</v>
      </c>
      <c r="C25" s="4">
        <v>2000</v>
      </c>
      <c r="D25" s="4">
        <v>20000</v>
      </c>
      <c r="E25" s="4"/>
      <c r="F25" s="4"/>
      <c r="G25" s="4"/>
      <c r="H25" s="4">
        <f>SUM(Tabla163810234534678910[[#This Row],[INTERNET]:[SERVICIOS]])</f>
        <v>22000</v>
      </c>
      <c r="I25" s="6"/>
      <c r="J25" s="6"/>
      <c r="K25" s="6"/>
      <c r="L25" s="6"/>
      <c r="M25" s="6"/>
      <c r="N25" s="6">
        <f>SUM(Tabla163810234534678910[[#This Row],[INTERNET2]:[SERVICIOS2]])</f>
        <v>0</v>
      </c>
      <c r="O25" s="1"/>
    </row>
    <row r="26" spans="2:15" x14ac:dyDescent="0.25">
      <c r="B26" s="47">
        <v>22</v>
      </c>
      <c r="C26" s="4">
        <v>2000</v>
      </c>
      <c r="D26" s="4">
        <v>20000</v>
      </c>
      <c r="E26" s="4"/>
      <c r="F26" s="4"/>
      <c r="G26" s="4"/>
      <c r="H26" s="4">
        <f>SUM(Tabla163810234534678910[[#This Row],[INTERNET]:[SERVICIOS]])</f>
        <v>22000</v>
      </c>
      <c r="I26" s="6"/>
      <c r="J26" s="6"/>
      <c r="K26" s="6"/>
      <c r="L26" s="6"/>
      <c r="M26" s="6"/>
      <c r="N26" s="6">
        <f>SUM(Tabla163810234534678910[[#This Row],[INTERNET2]:[SERVICIOS2]])</f>
        <v>0</v>
      </c>
      <c r="O26" s="1"/>
    </row>
    <row r="27" spans="2:15" x14ac:dyDescent="0.25">
      <c r="B27" s="47">
        <v>23</v>
      </c>
      <c r="C27" s="4">
        <v>2000</v>
      </c>
      <c r="D27" s="4">
        <v>14000</v>
      </c>
      <c r="E27" s="4"/>
      <c r="F27" s="4"/>
      <c r="G27" s="4"/>
      <c r="H27" s="4">
        <f>SUM(Tabla163810234534678910[[#This Row],[INTERNET]:[SERVICIOS]])</f>
        <v>16000</v>
      </c>
      <c r="I27" s="6"/>
      <c r="J27" s="6"/>
      <c r="K27" s="6"/>
      <c r="L27" s="6"/>
      <c r="M27" s="6"/>
      <c r="N27" s="6">
        <f>SUM(Tabla163810234534678910[[#This Row],[INTERNET2]:[SERVICIOS2]])</f>
        <v>0</v>
      </c>
      <c r="O27" s="1"/>
    </row>
    <row r="28" spans="2:15" x14ac:dyDescent="0.25">
      <c r="B28" s="47">
        <v>24</v>
      </c>
      <c r="C28" s="4">
        <v>7000</v>
      </c>
      <c r="D28" s="4">
        <v>17000</v>
      </c>
      <c r="E28" s="4"/>
      <c r="F28" s="4"/>
      <c r="G28" s="4"/>
      <c r="H28" s="4">
        <f>SUM(Tabla163810234534678910[[#This Row],[INTERNET]:[SERVICIOS]])</f>
        <v>24000</v>
      </c>
      <c r="I28" s="6"/>
      <c r="J28" s="6"/>
      <c r="K28" s="6"/>
      <c r="L28" s="6"/>
      <c r="M28" s="6"/>
      <c r="N28" s="6">
        <f>SUM(Tabla163810234534678910[[#This Row],[INTERNET2]:[SERVICIOS2]])</f>
        <v>0</v>
      </c>
      <c r="O28" s="1"/>
    </row>
    <row r="29" spans="2:15" x14ac:dyDescent="0.25">
      <c r="B29" s="47">
        <v>25</v>
      </c>
      <c r="C29" s="4">
        <v>7000</v>
      </c>
      <c r="D29" s="4">
        <v>22000</v>
      </c>
      <c r="E29" s="4"/>
      <c r="F29" s="4"/>
      <c r="G29" s="4"/>
      <c r="H29" s="4">
        <f>SUM(Tabla163810234534678910[[#This Row],[INTERNET]:[SERVICIOS]])</f>
        <v>29000</v>
      </c>
      <c r="I29" s="6"/>
      <c r="J29" s="6"/>
      <c r="K29" s="6"/>
      <c r="L29" s="6"/>
      <c r="M29" s="6"/>
      <c r="N29" s="6">
        <f>SUM(Tabla163810234534678910[[#This Row],[INTERNET2]:[SERVICIOS2]])</f>
        <v>0</v>
      </c>
      <c r="O29" s="1"/>
    </row>
    <row r="30" spans="2:15" x14ac:dyDescent="0.25">
      <c r="B30" s="47">
        <v>26</v>
      </c>
      <c r="C30" s="4">
        <v>10000</v>
      </c>
      <c r="D30" s="4">
        <v>22000</v>
      </c>
      <c r="E30" s="4">
        <v>23000</v>
      </c>
      <c r="F30" s="4"/>
      <c r="G30" s="4"/>
      <c r="H30" s="4">
        <f>SUM(Tabla163810234534678910[[#This Row],[INTERNET]:[SERVICIOS]])</f>
        <v>55000</v>
      </c>
      <c r="I30" s="6"/>
      <c r="J30" s="6"/>
      <c r="K30" s="6"/>
      <c r="L30" s="6"/>
      <c r="M30" s="6"/>
      <c r="N30" s="6">
        <f>SUM(Tabla163810234534678910[[#This Row],[INTERNET2]:[SERVICIOS2]])</f>
        <v>0</v>
      </c>
      <c r="O30" s="1"/>
    </row>
    <row r="31" spans="2:15" x14ac:dyDescent="0.25">
      <c r="B31" s="47">
        <v>27</v>
      </c>
      <c r="C31" s="4">
        <v>3000</v>
      </c>
      <c r="D31" s="4">
        <v>46000</v>
      </c>
      <c r="E31" s="4"/>
      <c r="F31" s="4"/>
      <c r="G31" s="4"/>
      <c r="H31" s="4">
        <f>SUM(Tabla163810234534678910[[#This Row],[INTERNET]:[SERVICIOS]])</f>
        <v>49000</v>
      </c>
      <c r="I31" s="6"/>
      <c r="J31" s="6"/>
      <c r="K31" s="6"/>
      <c r="L31" s="6"/>
      <c r="M31" s="6"/>
      <c r="N31" s="6">
        <f>SUM(Tabla163810234534678910[[#This Row],[INTERNET2]:[SERVICIOS2]])</f>
        <v>0</v>
      </c>
      <c r="O31" s="1"/>
    </row>
    <row r="32" spans="2:15" x14ac:dyDescent="0.25">
      <c r="B32" s="47">
        <v>28</v>
      </c>
      <c r="C32" s="4">
        <v>5000</v>
      </c>
      <c r="D32" s="4">
        <v>10000</v>
      </c>
      <c r="E32" s="4"/>
      <c r="F32" s="4"/>
      <c r="G32" s="4"/>
      <c r="H32" s="4">
        <f>SUM(Tabla163810234534678910[[#This Row],[INTERNET]:[SERVICIOS]])</f>
        <v>15000</v>
      </c>
      <c r="I32" s="6"/>
      <c r="J32" s="6"/>
      <c r="K32" s="6"/>
      <c r="L32" s="6"/>
      <c r="M32" s="6"/>
      <c r="N32" s="6">
        <f>SUM(Tabla163810234534678910[[#This Row],[INTERNET2]:[SERVICIOS2]])</f>
        <v>0</v>
      </c>
      <c r="O32" s="1"/>
    </row>
    <row r="33" spans="2:17" x14ac:dyDescent="0.25">
      <c r="B33" s="47">
        <v>29</v>
      </c>
      <c r="C33" s="4">
        <v>5000</v>
      </c>
      <c r="D33" s="4">
        <v>10000</v>
      </c>
      <c r="E33" s="4"/>
      <c r="F33" s="4"/>
      <c r="G33" s="4"/>
      <c r="H33" s="4">
        <f>SUM(Tabla163810234534678910[[#This Row],[INTERNET]:[SERVICIOS]])</f>
        <v>15000</v>
      </c>
      <c r="I33" s="6"/>
      <c r="J33" s="6"/>
      <c r="K33" s="6"/>
      <c r="L33" s="6"/>
      <c r="M33" s="6"/>
      <c r="N33" s="6">
        <f>SUM(Tabla163810234534678910[[#This Row],[INTERNET2]:[SERVICIOS2]])</f>
        <v>0</v>
      </c>
      <c r="O33" s="1"/>
    </row>
    <row r="34" spans="2:17" x14ac:dyDescent="0.25">
      <c r="B34" s="47">
        <v>30</v>
      </c>
      <c r="C34" s="4">
        <v>3000</v>
      </c>
      <c r="D34" s="4">
        <v>10000</v>
      </c>
      <c r="E34" s="4"/>
      <c r="F34" s="4"/>
      <c r="G34" s="4"/>
      <c r="H34" s="4">
        <f>SUM(Tabla163810234534678910[[#This Row],[INTERNET]:[SERVICIOS]])</f>
        <v>13000</v>
      </c>
      <c r="I34" s="6"/>
      <c r="J34" s="6"/>
      <c r="K34" s="6"/>
      <c r="L34" s="6"/>
      <c r="M34" s="6"/>
      <c r="N34" s="6">
        <f>SUM(Tabla163810234534678910[[#This Row],[INTERNET2]:[SERVICIOS2]])</f>
        <v>0</v>
      </c>
      <c r="O34" s="1"/>
    </row>
    <row r="35" spans="2:17" x14ac:dyDescent="0.25">
      <c r="B35" s="47"/>
      <c r="C35" s="4"/>
      <c r="D35" s="4"/>
      <c r="E35" s="4"/>
      <c r="F35" s="4"/>
      <c r="G35" s="4"/>
      <c r="H35" s="4">
        <f>SUM(Tabla163810234534678910[[#This Row],[INTERNET]:[SERVICIOS]])</f>
        <v>0</v>
      </c>
      <c r="I35" s="6"/>
      <c r="J35" s="6"/>
      <c r="K35" s="6"/>
      <c r="L35" s="6"/>
      <c r="M35" s="6"/>
      <c r="N35" s="6">
        <f>SUM(Tabla163810234534678910[[#This Row],[INTERNET2]:[SERVICIOS2]])</f>
        <v>0</v>
      </c>
      <c r="O35" s="1"/>
    </row>
    <row r="36" spans="2:17" x14ac:dyDescent="0.25">
      <c r="B36" s="2" t="s">
        <v>5</v>
      </c>
      <c r="C36" s="5">
        <f t="shared" ref="C36:M36" si="0">SUM(C5:C35)</f>
        <v>143000</v>
      </c>
      <c r="D36" s="5">
        <f t="shared" si="0"/>
        <v>659000</v>
      </c>
      <c r="E36" s="5">
        <f t="shared" si="0"/>
        <v>73000</v>
      </c>
      <c r="F36" s="5">
        <f t="shared" si="0"/>
        <v>111000</v>
      </c>
      <c r="G36" s="5">
        <f t="shared" si="0"/>
        <v>0</v>
      </c>
      <c r="H36" s="5">
        <f>SUM(Tabla163810234534678910[[#This Row],[INTERNET]:[SERVICIOS]])</f>
        <v>986000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6">
        <f>SUM(Tabla163810234534678910[[#This Row],[INTERNET2]:[SERVICIOS2]])</f>
        <v>0</v>
      </c>
      <c r="O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7" x14ac:dyDescent="0.25">
      <c r="B38" s="1"/>
      <c r="C38" s="1"/>
      <c r="D38" s="1"/>
      <c r="E38" s="1"/>
      <c r="F38" s="46" t="s">
        <v>32</v>
      </c>
      <c r="G38" s="46" t="s">
        <v>33</v>
      </c>
      <c r="H38" s="1"/>
      <c r="I38" s="1"/>
      <c r="J38" s="1"/>
      <c r="K38" s="1"/>
      <c r="L38" s="1"/>
      <c r="M38" s="1"/>
      <c r="N38" s="1"/>
      <c r="O38" s="1"/>
    </row>
    <row r="39" spans="2:17" x14ac:dyDescent="0.25">
      <c r="B39" s="9" t="s">
        <v>9</v>
      </c>
      <c r="C39" s="10">
        <f>H36</f>
        <v>986000</v>
      </c>
      <c r="D39" s="55" t="s">
        <v>28</v>
      </c>
      <c r="E39" s="57">
        <f>C39-C40+F39-G39</f>
        <v>986000</v>
      </c>
      <c r="F39" s="59"/>
      <c r="G39" s="57">
        <f>D49</f>
        <v>0</v>
      </c>
      <c r="O39" s="1"/>
    </row>
    <row r="40" spans="2:17" x14ac:dyDescent="0.25">
      <c r="B40" s="11" t="s">
        <v>8</v>
      </c>
      <c r="C40" s="12">
        <f>N36</f>
        <v>0</v>
      </c>
      <c r="D40" s="56"/>
      <c r="E40" s="58"/>
      <c r="F40" s="60"/>
      <c r="G40" s="58"/>
      <c r="H40" s="48" t="s">
        <v>23</v>
      </c>
      <c r="I40" s="14" t="s">
        <v>11</v>
      </c>
      <c r="J40" s="14" t="s">
        <v>10</v>
      </c>
      <c r="K40" s="14" t="s">
        <v>13</v>
      </c>
      <c r="L40" s="14" t="s">
        <v>14</v>
      </c>
      <c r="M40" s="20"/>
      <c r="O40" s="1"/>
    </row>
    <row r="41" spans="2:17" x14ac:dyDescent="0.25">
      <c r="B41" s="13"/>
      <c r="C41" s="13"/>
      <c r="D41" s="1"/>
      <c r="E41" s="1"/>
      <c r="F41" s="1"/>
      <c r="H41" s="32"/>
      <c r="I41" s="32"/>
      <c r="J41" s="32"/>
      <c r="K41" s="32"/>
      <c r="L41" s="32"/>
      <c r="M41" s="40"/>
      <c r="O41" s="1"/>
    </row>
    <row r="42" spans="2:17" x14ac:dyDescent="0.25">
      <c r="B42" s="30"/>
      <c r="C42" s="30"/>
      <c r="D42" s="29" t="s">
        <v>29</v>
      </c>
      <c r="E42" s="29"/>
      <c r="F42" s="1"/>
      <c r="H42" s="32"/>
      <c r="I42" s="32"/>
      <c r="J42" s="32"/>
      <c r="K42" s="32"/>
      <c r="L42" s="32"/>
      <c r="M42" s="40"/>
      <c r="O42" s="1"/>
    </row>
    <row r="43" spans="2:17" x14ac:dyDescent="0.25">
      <c r="B43" s="14" t="s">
        <v>10</v>
      </c>
      <c r="C43" s="27">
        <f>C36-I36</f>
        <v>143000</v>
      </c>
      <c r="D43" s="36"/>
      <c r="E43" s="37">
        <f t="shared" ref="E43:E48" si="1">C43-D43</f>
        <v>143000</v>
      </c>
      <c r="F43" s="1"/>
      <c r="H43" s="32"/>
      <c r="I43" s="32"/>
      <c r="J43" s="32"/>
      <c r="K43" s="32"/>
      <c r="L43" s="32"/>
      <c r="M43" s="40"/>
      <c r="O43" s="1"/>
    </row>
    <row r="44" spans="2:17" x14ac:dyDescent="0.25">
      <c r="B44" s="14" t="s">
        <v>11</v>
      </c>
      <c r="C44" s="27">
        <f>D36-J36</f>
        <v>659000</v>
      </c>
      <c r="D44" s="36"/>
      <c r="E44" s="37">
        <f t="shared" si="1"/>
        <v>659000</v>
      </c>
      <c r="F44" s="1"/>
      <c r="H44" s="32"/>
      <c r="I44" s="32"/>
      <c r="J44" s="32"/>
      <c r="K44" s="32"/>
      <c r="L44" s="32"/>
      <c r="M44" s="40"/>
      <c r="O44" s="1"/>
      <c r="P44" s="1"/>
      <c r="Q44" s="1"/>
    </row>
    <row r="45" spans="2:17" x14ac:dyDescent="0.25">
      <c r="B45" s="14" t="s">
        <v>12</v>
      </c>
      <c r="C45" s="27">
        <f>F36-L36</f>
        <v>111000</v>
      </c>
      <c r="D45" s="36"/>
      <c r="E45" s="38">
        <f t="shared" si="1"/>
        <v>111000</v>
      </c>
      <c r="F45" s="1"/>
      <c r="H45" s="32"/>
      <c r="I45" s="32"/>
      <c r="J45" s="50"/>
      <c r="K45" s="32"/>
      <c r="L45" s="32"/>
      <c r="M45" s="40"/>
      <c r="O45" s="1"/>
      <c r="P45" s="1"/>
      <c r="Q45" s="1"/>
    </row>
    <row r="46" spans="2:17" x14ac:dyDescent="0.25">
      <c r="B46" s="14" t="s">
        <v>14</v>
      </c>
      <c r="C46" s="27">
        <f>E36-K36</f>
        <v>73000</v>
      </c>
      <c r="D46" s="36"/>
      <c r="E46" s="38">
        <f t="shared" si="1"/>
        <v>73000</v>
      </c>
      <c r="F46" s="1"/>
      <c r="H46" s="32"/>
      <c r="I46" s="32"/>
      <c r="J46" s="50"/>
      <c r="K46" s="32"/>
      <c r="L46" s="32"/>
      <c r="M46" s="40"/>
      <c r="O46" s="1"/>
      <c r="P46" s="1"/>
      <c r="Q46" s="1"/>
    </row>
    <row r="47" spans="2:17" x14ac:dyDescent="0.25">
      <c r="B47" s="14" t="s">
        <v>23</v>
      </c>
      <c r="C47" s="27">
        <f>SUM(G36,-M36)</f>
        <v>0</v>
      </c>
      <c r="D47" s="36"/>
      <c r="E47" s="38">
        <f t="shared" si="1"/>
        <v>0</v>
      </c>
      <c r="F47" s="1" t="s">
        <v>30</v>
      </c>
      <c r="H47" s="32"/>
      <c r="I47" s="32"/>
      <c r="J47" s="32"/>
      <c r="K47" s="32"/>
      <c r="L47" s="32"/>
      <c r="M47" s="40"/>
      <c r="O47" s="1"/>
      <c r="P47" s="1"/>
      <c r="Q47" s="1"/>
    </row>
    <row r="48" spans="2:17" x14ac:dyDescent="0.25">
      <c r="B48" s="14" t="s">
        <v>34</v>
      </c>
      <c r="C48" s="27">
        <f>F39</f>
        <v>0</v>
      </c>
      <c r="D48" s="36"/>
      <c r="E48" s="38">
        <f t="shared" si="1"/>
        <v>0</v>
      </c>
      <c r="F48" s="1"/>
      <c r="H48" s="32"/>
      <c r="I48" s="32"/>
      <c r="J48" s="32"/>
      <c r="K48" s="32"/>
      <c r="L48" s="32"/>
      <c r="M48" s="40"/>
      <c r="O48" s="1"/>
      <c r="P48" s="1"/>
      <c r="Q48" s="1"/>
    </row>
    <row r="49" spans="2:17" x14ac:dyDescent="0.25">
      <c r="B49" s="8" t="s">
        <v>21</v>
      </c>
      <c r="C49" s="28">
        <f>SUM(C43:C48)</f>
        <v>986000</v>
      </c>
      <c r="D49" s="36">
        <f>SUM(D43:D48)</f>
        <v>0</v>
      </c>
      <c r="E49" s="49">
        <f>SUM(E43:E48)</f>
        <v>986000</v>
      </c>
      <c r="F49" s="1"/>
      <c r="H49" s="52">
        <f>SUM(H41:H48)</f>
        <v>0</v>
      </c>
      <c r="I49" s="52">
        <f>SUM(I41:I48)</f>
        <v>0</v>
      </c>
      <c r="J49" s="52">
        <f>SUM(J41:J48)</f>
        <v>0</v>
      </c>
      <c r="K49" s="52">
        <f>SUM(K41:K48)</f>
        <v>0</v>
      </c>
      <c r="L49" s="52">
        <f>SUM(L41:L48)</f>
        <v>0</v>
      </c>
      <c r="M49" s="21"/>
      <c r="O49" s="1"/>
      <c r="P49" s="1"/>
      <c r="Q49" s="1"/>
    </row>
    <row r="50" spans="2:17" x14ac:dyDescent="0.25">
      <c r="B50" s="16"/>
      <c r="C50" s="17"/>
      <c r="D50" s="1"/>
      <c r="E50" s="1" t="s">
        <v>36</v>
      </c>
      <c r="L50" s="25"/>
      <c r="O50" s="1"/>
      <c r="P50" s="1"/>
      <c r="Q50" s="1"/>
    </row>
    <row r="51" spans="2:17" x14ac:dyDescent="0.25">
      <c r="B51" s="26"/>
      <c r="C51" s="26"/>
      <c r="D51" s="29" t="s">
        <v>31</v>
      </c>
      <c r="E51" s="1"/>
      <c r="O51" s="1"/>
      <c r="P51" s="1"/>
      <c r="Q51" s="1"/>
    </row>
    <row r="52" spans="2:17" x14ac:dyDescent="0.25">
      <c r="B52" s="15" t="s">
        <v>17</v>
      </c>
      <c r="C52" s="27">
        <f>E39*25/100-D52</f>
        <v>246500</v>
      </c>
      <c r="D52" s="36"/>
      <c r="E52" s="1"/>
      <c r="O52" s="1"/>
      <c r="P52" s="1"/>
      <c r="Q52" s="1"/>
    </row>
    <row r="53" spans="2:17" x14ac:dyDescent="0.25">
      <c r="B53" s="11" t="s">
        <v>16</v>
      </c>
      <c r="C53" s="33"/>
      <c r="D53" s="36"/>
      <c r="E53" s="1"/>
      <c r="O53" s="1"/>
      <c r="P53" s="1"/>
      <c r="Q53" s="1"/>
    </row>
    <row r="54" spans="2:17" x14ac:dyDescent="0.25">
      <c r="B54" s="15" t="s">
        <v>18</v>
      </c>
      <c r="C54" s="27">
        <f>E39*30/100-D54</f>
        <v>295800</v>
      </c>
      <c r="D54" s="36"/>
      <c r="E54" s="1"/>
      <c r="L54" s="24"/>
      <c r="O54" s="1"/>
      <c r="P54" s="1"/>
      <c r="Q54" s="1"/>
    </row>
    <row r="55" spans="2:17" x14ac:dyDescent="0.25">
      <c r="B55" s="15" t="s">
        <v>20</v>
      </c>
      <c r="C55" s="27">
        <f>E39*45/100-C56-D55</f>
        <v>313700</v>
      </c>
      <c r="D55" s="36"/>
      <c r="E55" s="1"/>
      <c r="L55" s="24"/>
      <c r="O55" s="1"/>
      <c r="P55" s="1"/>
      <c r="Q55" s="1"/>
    </row>
    <row r="56" spans="2:17" x14ac:dyDescent="0.25">
      <c r="B56" s="15" t="s">
        <v>22</v>
      </c>
      <c r="C56" s="33">
        <v>130000</v>
      </c>
      <c r="D56" s="36"/>
      <c r="E56" s="1"/>
      <c r="L56" s="24"/>
      <c r="O56" s="1"/>
      <c r="P56" s="1"/>
      <c r="Q56" s="1"/>
    </row>
    <row r="57" spans="2:17" x14ac:dyDescent="0.25">
      <c r="B57" s="8" t="s">
        <v>21</v>
      </c>
      <c r="C57" s="28">
        <f>SUM(C52:C56)</f>
        <v>986000</v>
      </c>
      <c r="D57" s="34"/>
      <c r="E57" s="1"/>
      <c r="L57" s="24"/>
      <c r="O57" s="1"/>
      <c r="P57" s="1"/>
      <c r="Q57" s="1"/>
    </row>
    <row r="58" spans="2:17" x14ac:dyDescent="0.25">
      <c r="D58" s="1"/>
      <c r="E58" s="1"/>
      <c r="L58" s="24"/>
      <c r="O58" s="1"/>
      <c r="P58" s="1"/>
      <c r="Q58" s="1"/>
    </row>
    <row r="59" spans="2:17" x14ac:dyDescent="0.25">
      <c r="D59" s="1"/>
      <c r="E59" s="1"/>
      <c r="L59" s="25"/>
      <c r="O59" s="1"/>
      <c r="P59" s="1"/>
      <c r="Q59" s="1"/>
    </row>
    <row r="60" spans="2:17" ht="15.75" x14ac:dyDescent="0.25">
      <c r="B60" s="15" t="s">
        <v>35</v>
      </c>
      <c r="C60" s="51">
        <f>SUM(C54,C55)</f>
        <v>609500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2:17" x14ac:dyDescent="0.25">
      <c r="B61" s="19"/>
      <c r="C61" s="19"/>
      <c r="D61" s="19"/>
      <c r="E61" s="19"/>
      <c r="F61" s="19"/>
      <c r="G61" s="19"/>
      <c r="H61" s="19"/>
      <c r="I61" s="19"/>
    </row>
    <row r="62" spans="2:17" x14ac:dyDescent="0.25">
      <c r="B62" s="39"/>
      <c r="C62" s="40"/>
      <c r="D62" s="40"/>
      <c r="E62" s="40"/>
      <c r="F62" s="40"/>
      <c r="G62" s="41"/>
      <c r="H62" s="41"/>
      <c r="I62" s="41"/>
      <c r="J62" s="41"/>
    </row>
    <row r="63" spans="2:17" x14ac:dyDescent="0.25">
      <c r="B63" s="39"/>
      <c r="C63" s="40"/>
      <c r="D63" s="40"/>
      <c r="E63" s="40"/>
      <c r="F63" s="40"/>
      <c r="G63" s="41"/>
      <c r="H63" s="41"/>
      <c r="I63" s="41"/>
      <c r="J63" s="41"/>
    </row>
    <row r="64" spans="2:17" x14ac:dyDescent="0.25">
      <c r="B64" s="39"/>
      <c r="C64" s="40"/>
      <c r="D64" s="40"/>
      <c r="E64" s="40"/>
      <c r="F64" s="40"/>
      <c r="G64" s="41"/>
      <c r="H64" s="41"/>
      <c r="I64" s="41"/>
      <c r="J64" s="41"/>
    </row>
    <row r="65" spans="2:10" x14ac:dyDescent="0.25">
      <c r="B65" s="39"/>
      <c r="C65" s="40"/>
      <c r="D65" s="40"/>
      <c r="E65" s="40"/>
      <c r="F65" s="40"/>
      <c r="G65" s="41"/>
      <c r="H65" s="41"/>
      <c r="I65" s="41"/>
      <c r="J65" s="41"/>
    </row>
    <row r="66" spans="2:10" x14ac:dyDescent="0.25">
      <c r="B66" s="39"/>
      <c r="C66" s="40"/>
      <c r="D66" s="40"/>
      <c r="E66" s="40"/>
      <c r="F66" s="40"/>
      <c r="G66" s="41"/>
      <c r="H66" s="41"/>
      <c r="I66" s="41"/>
      <c r="J66" s="41"/>
    </row>
    <row r="67" spans="2:10" x14ac:dyDescent="0.25">
      <c r="B67" s="39"/>
      <c r="C67" s="40"/>
      <c r="D67" s="40"/>
      <c r="E67" s="40"/>
      <c r="F67" s="40"/>
      <c r="G67" s="41"/>
      <c r="H67" s="41"/>
      <c r="I67" s="41"/>
      <c r="J67" s="41"/>
    </row>
    <row r="68" spans="2:10" x14ac:dyDescent="0.25">
      <c r="B68" s="39"/>
      <c r="C68" s="40"/>
      <c r="D68" s="40"/>
      <c r="E68" s="40"/>
      <c r="F68" s="40"/>
      <c r="G68" s="41"/>
      <c r="H68" s="41"/>
      <c r="I68" s="41"/>
      <c r="J68" s="41"/>
    </row>
    <row r="69" spans="2:10" x14ac:dyDescent="0.25">
      <c r="B69" s="39"/>
      <c r="C69" s="40"/>
      <c r="D69" s="40"/>
      <c r="E69" s="40"/>
      <c r="F69" s="40"/>
      <c r="G69" s="41"/>
      <c r="H69" s="41"/>
      <c r="I69" s="41"/>
      <c r="J69" s="41"/>
    </row>
    <row r="70" spans="2:10" x14ac:dyDescent="0.25">
      <c r="B70" s="39"/>
      <c r="C70" s="40"/>
      <c r="D70" s="40"/>
      <c r="E70" s="40"/>
      <c r="F70" s="40"/>
      <c r="G70" s="41"/>
      <c r="H70" s="41"/>
      <c r="I70" s="41"/>
      <c r="J70" s="41"/>
    </row>
    <row r="71" spans="2:10" x14ac:dyDescent="0.25">
      <c r="B71" s="39"/>
      <c r="C71" s="40"/>
      <c r="D71" s="40"/>
      <c r="E71" s="40"/>
      <c r="F71" s="40"/>
      <c r="G71" s="41"/>
      <c r="H71" s="41"/>
      <c r="I71" s="41"/>
      <c r="J71" s="41"/>
    </row>
    <row r="72" spans="2:10" x14ac:dyDescent="0.25">
      <c r="B72" s="39"/>
      <c r="C72" s="40"/>
      <c r="D72" s="40"/>
      <c r="E72" s="40"/>
      <c r="F72" s="40"/>
      <c r="G72" s="41"/>
      <c r="H72" s="41"/>
      <c r="I72" s="41"/>
      <c r="J72" s="41"/>
    </row>
    <row r="73" spans="2:10" x14ac:dyDescent="0.25">
      <c r="B73" s="39"/>
      <c r="C73" s="40"/>
      <c r="D73" s="40"/>
      <c r="E73" s="40"/>
      <c r="F73" s="40"/>
      <c r="G73" s="41"/>
      <c r="H73" s="41"/>
      <c r="I73" s="41"/>
      <c r="J73" s="41"/>
    </row>
    <row r="74" spans="2:10" x14ac:dyDescent="0.25">
      <c r="B74" s="39"/>
      <c r="C74" s="40"/>
      <c r="D74" s="40"/>
      <c r="E74" s="40"/>
      <c r="F74" s="40"/>
      <c r="G74" s="41"/>
      <c r="H74" s="41"/>
      <c r="I74" s="41"/>
      <c r="J74" s="41"/>
    </row>
    <row r="75" spans="2:10" x14ac:dyDescent="0.25">
      <c r="B75" s="39"/>
      <c r="C75" s="40"/>
      <c r="D75" s="40"/>
      <c r="E75" s="40"/>
      <c r="F75" s="40"/>
      <c r="G75" s="41"/>
      <c r="H75" s="41"/>
      <c r="I75" s="41"/>
      <c r="J75" s="41"/>
    </row>
    <row r="76" spans="2:10" x14ac:dyDescent="0.25">
      <c r="B76" s="39"/>
      <c r="C76" s="40"/>
      <c r="D76" s="40"/>
      <c r="E76" s="40"/>
      <c r="F76" s="40"/>
      <c r="G76" s="41"/>
      <c r="H76" s="41"/>
      <c r="I76" s="41"/>
      <c r="J76" s="41"/>
    </row>
    <row r="77" spans="2:10" x14ac:dyDescent="0.25">
      <c r="B77" s="39"/>
      <c r="C77" s="40"/>
      <c r="D77" s="40"/>
      <c r="E77" s="40"/>
      <c r="F77" s="40"/>
      <c r="G77" s="41"/>
      <c r="H77" s="41"/>
      <c r="I77" s="41"/>
      <c r="J77" s="41"/>
    </row>
    <row r="78" spans="2:10" x14ac:dyDescent="0.25">
      <c r="B78" s="39"/>
      <c r="C78" s="40"/>
      <c r="D78" s="40"/>
      <c r="E78" s="40"/>
      <c r="F78" s="40"/>
      <c r="G78" s="41"/>
      <c r="H78" s="41"/>
      <c r="I78" s="41"/>
      <c r="J78" s="41"/>
    </row>
    <row r="79" spans="2:10" x14ac:dyDescent="0.25">
      <c r="B79" s="39"/>
      <c r="C79" s="40"/>
      <c r="D79" s="40"/>
      <c r="E79" s="40"/>
      <c r="F79" s="40"/>
      <c r="G79" s="41"/>
      <c r="H79" s="41"/>
      <c r="I79" s="41"/>
      <c r="J79" s="41"/>
    </row>
    <row r="80" spans="2:10" x14ac:dyDescent="0.25">
      <c r="B80" s="39"/>
      <c r="C80" s="40"/>
      <c r="D80" s="40"/>
      <c r="E80" s="40"/>
      <c r="F80" s="40"/>
      <c r="G80" s="41"/>
      <c r="H80" s="41"/>
      <c r="I80" s="41"/>
      <c r="J80" s="41"/>
    </row>
    <row r="81" spans="2:10" x14ac:dyDescent="0.25">
      <c r="B81" s="39"/>
      <c r="C81" s="40"/>
      <c r="D81" s="40"/>
      <c r="E81" s="40"/>
      <c r="F81" s="40"/>
      <c r="G81" s="41"/>
      <c r="H81" s="41"/>
      <c r="I81" s="41"/>
      <c r="J81" s="41"/>
    </row>
    <row r="82" spans="2:10" x14ac:dyDescent="0.25">
      <c r="B82" s="39"/>
      <c r="C82" s="40"/>
      <c r="D82" s="40"/>
      <c r="E82" s="40"/>
      <c r="F82" s="40"/>
      <c r="G82" s="41"/>
      <c r="H82" s="41"/>
      <c r="I82" s="41"/>
      <c r="J82" s="41"/>
    </row>
    <row r="83" spans="2:10" x14ac:dyDescent="0.25">
      <c r="B83" s="39"/>
      <c r="C83" s="40"/>
      <c r="D83" s="40"/>
      <c r="E83" s="40"/>
      <c r="F83" s="40"/>
      <c r="G83" s="41"/>
      <c r="H83" s="41"/>
      <c r="I83" s="41"/>
      <c r="J83" s="41"/>
    </row>
    <row r="84" spans="2:10" x14ac:dyDescent="0.25">
      <c r="B84" s="39"/>
      <c r="C84" s="40"/>
      <c r="D84" s="40"/>
      <c r="E84" s="40"/>
      <c r="F84" s="40"/>
      <c r="G84" s="41"/>
      <c r="H84" s="41"/>
      <c r="I84" s="41"/>
      <c r="J84" s="41"/>
    </row>
    <row r="85" spans="2:10" x14ac:dyDescent="0.25">
      <c r="B85" s="39"/>
      <c r="C85" s="40"/>
      <c r="D85" s="40"/>
      <c r="E85" s="40"/>
      <c r="F85" s="40"/>
      <c r="G85" s="41"/>
      <c r="H85" s="41"/>
      <c r="I85" s="41"/>
      <c r="J85" s="41"/>
    </row>
    <row r="86" spans="2:10" x14ac:dyDescent="0.25">
      <c r="B86" s="39"/>
      <c r="C86" s="40"/>
      <c r="D86" s="40"/>
      <c r="E86" s="40"/>
      <c r="F86" s="40"/>
      <c r="G86" s="41"/>
      <c r="H86" s="41"/>
      <c r="I86" s="41"/>
      <c r="J86" s="41"/>
    </row>
    <row r="87" spans="2:10" x14ac:dyDescent="0.25">
      <c r="B87" s="39"/>
      <c r="C87" s="40"/>
      <c r="D87" s="40"/>
      <c r="E87" s="40"/>
      <c r="F87" s="40"/>
      <c r="G87" s="41"/>
      <c r="H87" s="41"/>
      <c r="I87" s="41"/>
      <c r="J87" s="41"/>
    </row>
    <row r="88" spans="2:10" x14ac:dyDescent="0.25">
      <c r="B88" s="39"/>
      <c r="C88" s="40"/>
      <c r="D88" s="40"/>
      <c r="E88" s="40"/>
      <c r="F88" s="40"/>
      <c r="G88" s="41"/>
      <c r="H88" s="41"/>
      <c r="I88" s="41"/>
      <c r="J88" s="41"/>
    </row>
    <row r="89" spans="2:10" x14ac:dyDescent="0.25">
      <c r="B89" s="39"/>
      <c r="C89" s="40"/>
      <c r="D89" s="40"/>
      <c r="E89" s="40"/>
      <c r="F89" s="40"/>
      <c r="G89" s="41"/>
      <c r="H89" s="41"/>
      <c r="I89" s="41"/>
      <c r="J89" s="41"/>
    </row>
    <row r="90" spans="2:10" x14ac:dyDescent="0.25">
      <c r="B90" s="39"/>
      <c r="C90" s="40"/>
      <c r="D90" s="40"/>
      <c r="E90" s="40"/>
      <c r="F90" s="40"/>
      <c r="G90" s="41"/>
      <c r="H90" s="41"/>
      <c r="I90" s="41"/>
      <c r="J90" s="41"/>
    </row>
    <row r="91" spans="2:10" x14ac:dyDescent="0.25">
      <c r="B91" s="39"/>
      <c r="C91" s="40"/>
      <c r="D91" s="40"/>
      <c r="E91" s="40"/>
      <c r="F91" s="40"/>
      <c r="G91" s="41"/>
      <c r="H91" s="41"/>
      <c r="I91" s="41"/>
      <c r="J91" s="41"/>
    </row>
    <row r="92" spans="2:10" x14ac:dyDescent="0.25">
      <c r="B92" s="2"/>
      <c r="C92" s="21"/>
      <c r="D92" s="21"/>
      <c r="E92" s="21"/>
      <c r="F92" s="21"/>
      <c r="G92" s="42"/>
      <c r="H92" s="42"/>
      <c r="I92" s="42"/>
      <c r="J92" s="42"/>
    </row>
    <row r="93" spans="2:10" x14ac:dyDescent="0.25">
      <c r="B93" s="1"/>
      <c r="C93" s="1"/>
    </row>
    <row r="94" spans="2:10" x14ac:dyDescent="0.25">
      <c r="B94" s="1"/>
      <c r="C94" s="1"/>
    </row>
    <row r="95" spans="2:10" x14ac:dyDescent="0.25">
      <c r="B95" s="16"/>
      <c r="C95" s="17"/>
      <c r="D95" s="16"/>
    </row>
    <row r="96" spans="2:10" x14ac:dyDescent="0.25">
      <c r="B96" s="43"/>
      <c r="C96" s="44"/>
      <c r="D96" s="45"/>
    </row>
    <row r="97" spans="2:13" x14ac:dyDescent="0.25">
      <c r="B97" s="43"/>
      <c r="C97" s="44"/>
      <c r="D97" s="45"/>
      <c r="E97" s="20"/>
    </row>
    <row r="98" spans="2:13" x14ac:dyDescent="0.25">
      <c r="B98" s="43"/>
      <c r="C98" s="44"/>
      <c r="D98" s="45"/>
    </row>
    <row r="99" spans="2:13" x14ac:dyDescent="0.25">
      <c r="B99" s="16"/>
      <c r="C99" s="17"/>
      <c r="D99" s="45"/>
    </row>
    <row r="102" spans="2:13" x14ac:dyDescent="0.25">
      <c r="J102" s="25"/>
      <c r="K102" s="25"/>
      <c r="L102" s="25"/>
      <c r="M102" s="25"/>
    </row>
    <row r="103" spans="2:13" x14ac:dyDescent="0.25">
      <c r="J103" s="25"/>
      <c r="K103" s="25"/>
      <c r="L103" s="25"/>
      <c r="M103" s="25"/>
    </row>
    <row r="104" spans="2:13" x14ac:dyDescent="0.25">
      <c r="E104" s="25"/>
      <c r="F104" s="25"/>
      <c r="J104" s="25"/>
      <c r="K104" s="25"/>
      <c r="L104" s="25"/>
      <c r="M104" s="25"/>
    </row>
    <row r="105" spans="2:13" x14ac:dyDescent="0.25">
      <c r="E105" s="25"/>
      <c r="F105" s="25"/>
      <c r="J105" s="25"/>
      <c r="K105" s="25"/>
      <c r="L105" s="25"/>
      <c r="M105" s="25"/>
    </row>
    <row r="106" spans="2:13" x14ac:dyDescent="0.25">
      <c r="E106" s="25"/>
      <c r="J106" s="35"/>
      <c r="K106" s="25"/>
      <c r="L106" s="25"/>
      <c r="M106" s="25"/>
    </row>
    <row r="107" spans="2:13" x14ac:dyDescent="0.25">
      <c r="E107" s="25"/>
      <c r="J107" s="25"/>
      <c r="K107" s="25"/>
      <c r="L107" s="25"/>
      <c r="M107" s="25"/>
    </row>
    <row r="108" spans="2:13" x14ac:dyDescent="0.25">
      <c r="E108" s="35"/>
      <c r="F108" s="35"/>
      <c r="J108" s="35"/>
      <c r="K108" s="25"/>
      <c r="L108" s="25"/>
      <c r="M108" s="25"/>
    </row>
    <row r="109" spans="2:13" x14ac:dyDescent="0.25">
      <c r="D109" s="16"/>
      <c r="E109" s="25"/>
      <c r="J109" s="25"/>
      <c r="K109" s="25"/>
      <c r="L109" s="25"/>
      <c r="M109" s="25"/>
    </row>
    <row r="110" spans="2:13" x14ac:dyDescent="0.25">
      <c r="J110" s="25"/>
      <c r="K110" s="25"/>
      <c r="L110" s="25"/>
      <c r="M110" s="25"/>
    </row>
    <row r="111" spans="2:13" x14ac:dyDescent="0.25">
      <c r="J111" s="25"/>
      <c r="K111" s="25"/>
      <c r="L111" s="25"/>
      <c r="M111" s="25"/>
    </row>
    <row r="112" spans="2:13" x14ac:dyDescent="0.25">
      <c r="J112" s="25"/>
      <c r="K112" s="25"/>
      <c r="L112" s="25"/>
      <c r="M112" s="25"/>
    </row>
    <row r="113" spans="5:13" x14ac:dyDescent="0.25">
      <c r="E113" s="25"/>
      <c r="J113" s="25"/>
      <c r="K113" s="25"/>
      <c r="L113" s="25"/>
      <c r="M113" s="25"/>
    </row>
    <row r="114" spans="5:13" x14ac:dyDescent="0.25">
      <c r="E114" s="25"/>
      <c r="J114" s="35"/>
      <c r="K114" s="25"/>
      <c r="L114" s="25"/>
      <c r="M114" s="25"/>
    </row>
    <row r="115" spans="5:13" x14ac:dyDescent="0.25">
      <c r="E115" s="25"/>
      <c r="K115" s="25"/>
      <c r="L115" s="25"/>
      <c r="M115" s="25"/>
    </row>
    <row r="116" spans="5:13" x14ac:dyDescent="0.25">
      <c r="J116" s="35"/>
      <c r="K116" s="25"/>
      <c r="L116" s="25"/>
      <c r="M116" s="25"/>
    </row>
    <row r="117" spans="5:13" x14ac:dyDescent="0.25">
      <c r="J117" s="25"/>
      <c r="K117" s="25"/>
      <c r="L117" s="25"/>
      <c r="M117" s="25"/>
    </row>
    <row r="118" spans="5:13" x14ac:dyDescent="0.25">
      <c r="J118" s="25"/>
      <c r="K118" s="25"/>
      <c r="L118" s="25"/>
      <c r="M118" s="25"/>
    </row>
    <row r="119" spans="5:13" x14ac:dyDescent="0.25">
      <c r="J119" s="35"/>
      <c r="K119" s="25"/>
      <c r="L119" s="25"/>
      <c r="M119" s="25"/>
    </row>
    <row r="120" spans="5:13" x14ac:dyDescent="0.25">
      <c r="J120" s="25"/>
      <c r="K120" s="25"/>
      <c r="L120" s="25"/>
    </row>
    <row r="121" spans="5:13" x14ac:dyDescent="0.25">
      <c r="J121" s="25"/>
      <c r="K121" s="25"/>
      <c r="L121" s="25"/>
    </row>
    <row r="122" spans="5:13" x14ac:dyDescent="0.25">
      <c r="J122" s="35"/>
      <c r="K122" s="25"/>
      <c r="L122" s="25"/>
    </row>
  </sheetData>
  <mergeCells count="5">
    <mergeCell ref="B2:N2"/>
    <mergeCell ref="D39:D40"/>
    <mergeCell ref="E39:E40"/>
    <mergeCell ref="F39:F40"/>
    <mergeCell ref="G39:G40"/>
  </mergeCells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3855fd0e-2e9a-4fcc-9552-878a0fe4a05d}" enabled="0" method="" siteId="{3855fd0e-2e9a-4fcc-9552-878a0fe4a0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Lennys Mina Angulo</dc:creator>
  <cp:lastModifiedBy>Lennys Mina  Angulo</cp:lastModifiedBy>
  <cp:lastPrinted>2020-01-03T05:07:36Z</cp:lastPrinted>
  <dcterms:created xsi:type="dcterms:W3CDTF">2019-11-01T23:34:19Z</dcterms:created>
  <dcterms:modified xsi:type="dcterms:W3CDTF">2023-11-29T15:48:44Z</dcterms:modified>
</cp:coreProperties>
</file>