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dware\Pure-AIR\"/>
    </mc:Choice>
  </mc:AlternateContent>
  <xr:revisionPtr revIDLastSave="0" documentId="8_{A14E8ED1-98A5-4718-B3F4-D657ABFE794E}" xr6:coauthVersionLast="47" xr6:coauthVersionMax="47" xr10:uidLastSave="{00000000-0000-0000-0000-000000000000}"/>
  <bookViews>
    <workbookView xWindow="23775" yWindow="2145" windowWidth="33840" windowHeight="11295" xr2:uid="{C5F72F3D-9789-4E2A-BA39-C605A7F3DDDC}"/>
  </bookViews>
  <sheets>
    <sheet name="AIR Purifier" sheetId="1" r:id="rId1"/>
  </sheets>
  <definedNames>
    <definedName name="_xlnm.Print_Titles" localSheetId="0">'AIR Purifier'!$1:$1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7" i="1" l="1"/>
  <c r="Q27" i="1"/>
  <c r="P27" i="1"/>
  <c r="O27" i="1"/>
  <c r="H41" i="1"/>
  <c r="R25" i="1"/>
  <c r="Q25" i="1"/>
  <c r="P25" i="1"/>
  <c r="P22" i="1"/>
  <c r="Q22" i="1"/>
  <c r="R22" i="1"/>
  <c r="O22" i="1"/>
  <c r="P21" i="1"/>
  <c r="Q21" i="1"/>
  <c r="R21" i="1"/>
  <c r="O21" i="1"/>
  <c r="R20" i="1"/>
  <c r="P20" i="1"/>
  <c r="Q20" i="1"/>
  <c r="O20" i="1"/>
  <c r="H26" i="1"/>
  <c r="I26" i="1"/>
  <c r="J26" i="1"/>
  <c r="O17" i="1"/>
  <c r="J19" i="1"/>
  <c r="K19" i="1"/>
  <c r="J18" i="1"/>
  <c r="K18" i="1"/>
  <c r="I18" i="1"/>
  <c r="I19" i="1"/>
  <c r="J17" i="1"/>
  <c r="K17" i="1"/>
  <c r="I17" i="1"/>
  <c r="J16" i="1"/>
  <c r="K16" i="1"/>
  <c r="I16" i="1"/>
  <c r="J15" i="1"/>
  <c r="K15" i="1"/>
  <c r="I15" i="1"/>
  <c r="H17" i="1"/>
  <c r="H19" i="1"/>
  <c r="H18" i="1"/>
  <c r="H16" i="1"/>
  <c r="H15" i="1"/>
  <c r="G19" i="1"/>
  <c r="G17" i="1"/>
  <c r="G18" i="1"/>
  <c r="G16" i="1"/>
  <c r="G15" i="1"/>
  <c r="H40" i="1"/>
  <c r="K22" i="1"/>
  <c r="J22" i="1"/>
  <c r="I22" i="1"/>
  <c r="H22" i="1"/>
  <c r="H20" i="1"/>
  <c r="K20" i="1"/>
  <c r="J20" i="1"/>
  <c r="I20" i="1"/>
  <c r="K8" i="1"/>
  <c r="J8" i="1"/>
  <c r="I8" i="1"/>
  <c r="K7" i="1"/>
  <c r="J7" i="1"/>
  <c r="I7" i="1"/>
  <c r="K6" i="1"/>
  <c r="J6" i="1"/>
  <c r="J38" i="1" s="1"/>
  <c r="I6" i="1"/>
  <c r="I38" i="1" s="1"/>
  <c r="H7" i="1"/>
  <c r="H8" i="1"/>
  <c r="H6" i="1"/>
  <c r="H38" i="1" s="1"/>
  <c r="H49" i="1" l="1"/>
  <c r="J41" i="1"/>
  <c r="J49" i="1" s="1"/>
  <c r="I41" i="1"/>
  <c r="I45" i="1" s="1"/>
  <c r="I46" i="1" s="1"/>
  <c r="I50" i="1" s="1"/>
  <c r="J30" i="1"/>
  <c r="J31" i="1" s="1"/>
  <c r="K26" i="1"/>
  <c r="K30" i="1" s="1"/>
  <c r="K31" i="1" s="1"/>
  <c r="I34" i="1"/>
  <c r="H30" i="1"/>
  <c r="H31" i="1" s="1"/>
  <c r="K38" i="1"/>
  <c r="K41" i="1" s="1"/>
  <c r="H45" i="1" l="1"/>
  <c r="H46" i="1" s="1"/>
  <c r="H50" i="1" s="1"/>
  <c r="H51" i="1" s="1"/>
  <c r="J34" i="1"/>
  <c r="K34" i="1"/>
  <c r="H34" i="1"/>
  <c r="I30" i="1"/>
  <c r="I31" i="1" s="1"/>
  <c r="I35" i="1" s="1"/>
  <c r="I36" i="1" s="1"/>
  <c r="J35" i="1"/>
  <c r="J32" i="1"/>
  <c r="K35" i="1"/>
  <c r="K32" i="1"/>
  <c r="I49" i="1"/>
  <c r="I51" i="1" s="1"/>
  <c r="I47" i="1"/>
  <c r="H35" i="1"/>
  <c r="H32" i="1"/>
  <c r="K49" i="1"/>
  <c r="K45" i="1"/>
  <c r="K46" i="1" s="1"/>
  <c r="K50" i="1" s="1"/>
  <c r="J45" i="1"/>
  <c r="J46" i="1" s="1"/>
  <c r="J50" i="1" s="1"/>
  <c r="J51" i="1" s="1"/>
  <c r="H36" i="1" l="1"/>
  <c r="H47" i="1"/>
  <c r="K36" i="1"/>
  <c r="J36" i="1"/>
  <c r="I32" i="1"/>
  <c r="K51" i="1"/>
  <c r="K47" i="1"/>
  <c r="J47" i="1"/>
</calcChain>
</file>

<file path=xl/sharedStrings.xml><?xml version="1.0" encoding="utf-8"?>
<sst xmlns="http://schemas.openxmlformats.org/spreadsheetml/2006/main" count="108" uniqueCount="96">
  <si>
    <t>Comment</t>
  </si>
  <si>
    <t>Description</t>
  </si>
  <si>
    <t>Designator</t>
  </si>
  <si>
    <t>Footprint</t>
  </si>
  <si>
    <t>LibRef</t>
  </si>
  <si>
    <t>Quantity</t>
  </si>
  <si>
    <t>10uF 0602</t>
  </si>
  <si>
    <t>Chip Multilayer Ceramic Capacitors for General Purpose, 0603, 10uF, X5R, 15%, 20%, 6.3V</t>
  </si>
  <si>
    <t>C1</t>
  </si>
  <si>
    <t>FP-GRM188-0_1-e0_2_0_55-IPC_A</t>
  </si>
  <si>
    <t>CMP-2006-02792-2</t>
  </si>
  <si>
    <t>22uF 0602</t>
  </si>
  <si>
    <t>C2</t>
  </si>
  <si>
    <t>NRS8040T2R0NJGJ</t>
  </si>
  <si>
    <t>Shielded Wirewound Inductor 2uH 30% 7.6A 11.7mΩ SMD</t>
  </si>
  <si>
    <t>L1</t>
  </si>
  <si>
    <t>FP-NR8040-H_4_2-MFG</t>
  </si>
  <si>
    <t>CMP-14484-001195-1</t>
  </si>
  <si>
    <t>ESP32-S2-WROOM</t>
  </si>
  <si>
    <t>RX TXRX MOD WIFI SURFACE MOUNT</t>
  </si>
  <si>
    <t>MD1</t>
  </si>
  <si>
    <t>FP-ESP32-S2-WROOM-MFG</t>
  </si>
  <si>
    <t>CMP-194065-000020-1</t>
  </si>
  <si>
    <t>61900411121</t>
  </si>
  <si>
    <t>Male Locking Header WR-WTB, THT, Vertical, pitch 2.54 mm, 1 x 4 position</t>
  </si>
  <si>
    <t>P1, P2, P3, P4</t>
  </si>
  <si>
    <t>CMP-1502-00586-1</t>
  </si>
  <si>
    <t>RC0603FR-07100KL</t>
  </si>
  <si>
    <t>RES SMD 100K OHM 1% 1/10W 0603</t>
  </si>
  <si>
    <t>R1, R2, R3</t>
  </si>
  <si>
    <t>FP-RC0603-0_55-MFG</t>
  </si>
  <si>
    <t>CMP-2100-03662-2</t>
  </si>
  <si>
    <t>EVQ-PUC02K</t>
  </si>
  <si>
    <t>SWITCH TACTILE SPST-NO 0.05A 12V</t>
  </si>
  <si>
    <t>SW1, SW2</t>
  </si>
  <si>
    <t>FP-EVQ-PUC02K-MFG</t>
  </si>
  <si>
    <t>CMP-05618-000046-1</t>
  </si>
  <si>
    <t>TPS62162DSGT</t>
  </si>
  <si>
    <t>Buck Step Down Regulator with 3 to 17 V Input and 3.3 V Output, -40 to 85 degC, 8-Pin WSON (DSG), Green (RoHS &amp; no Sb/Br)</t>
  </si>
  <si>
    <t>U1</t>
  </si>
  <si>
    <t>DSG0008A_V</t>
  </si>
  <si>
    <t>CMP-0323-00319-3</t>
  </si>
  <si>
    <t>SGP30-2.5K</t>
  </si>
  <si>
    <t>AIR QUALITY GAS SENSOR FOR VOC'S</t>
  </si>
  <si>
    <t>U2</t>
  </si>
  <si>
    <t>FP-SGP30-2_5K-MFG</t>
  </si>
  <si>
    <t>CMP-144026-000002-1</t>
  </si>
  <si>
    <t>SHT31-DIS-B2.5KS</t>
  </si>
  <si>
    <t>SENSOR HUMID/TEMP 5V I2C 2% SMD</t>
  </si>
  <si>
    <t>U3</t>
  </si>
  <si>
    <t>FP-SHT31-DIS-B2_5KS-MFG</t>
  </si>
  <si>
    <t>CMP-144040-000009-1</t>
  </si>
  <si>
    <t>https://lcsc.com/product-detail/Multilayer-Ceramic-Capacitors-MLCC-SMD-SMT_Taiyo-Yuden-JMK107BJ106MA-T_C87152.html</t>
  </si>
  <si>
    <t>https://lcsc.com/product-detail/Multilayer-Ceramic-Capacitors-MLCC-SMD-SMT_Murata-Electronics-GRT188R61A226ME13D_C126630.html</t>
  </si>
  <si>
    <t>https://lcsc.com/product-detail/Power-Inductors_Taiyo-Yuden-NRS8040T2R0NJGJ_C223034.html</t>
  </si>
  <si>
    <t>https://lcsc.com/product-detail/WiFi-Modules_Espressif-Systems-ESP32-S2-WROOM-N4_C967025.html</t>
  </si>
  <si>
    <t>https://www.mouser.at/ProductDetail/Wurth-Elektronik/61900411121?qs=W%252B2sBeLta1Z79%252BA04MeSCQ%3D%3D</t>
  </si>
  <si>
    <t>https://lcsc.com/product-detail/Chip-Resistor-Surface-Mount_YAGEO-RC0603FR-07100KL_C14675.html</t>
  </si>
  <si>
    <t>https://www.mouser.at/ProductDetail/Panasonic/EVQ-PUC02K?qs=whhzBCqEXCul2KyreRT2SA%3D%3D</t>
  </si>
  <si>
    <t>https://lcsc.com/product-detail/DC-DC-Converters_Texas-Instruments-TPS62162DSGT_C2863597.html</t>
  </si>
  <si>
    <t>https://lcsc.com/product-detail/Gas-Sensors_Sensirion-SGP30-2-5k_C514454.html</t>
  </si>
  <si>
    <t>https://lcsc.com/product-detail/Temperature-and-Humidity-Sensor_Sensirion-SHT31-DIS-B2-5kS_C80862.html</t>
  </si>
  <si>
    <t>Pieces (1)</t>
  </si>
  <si>
    <t>Pieces(100)</t>
  </si>
  <si>
    <t>Pieces(50)</t>
  </si>
  <si>
    <t>Pieces(500)</t>
  </si>
  <si>
    <t>PCB</t>
  </si>
  <si>
    <t>1,9 Inch display lcd</t>
  </si>
  <si>
    <t>https://www.amazon.de/-/en/Arctic-P12-PWM-PST-Optimized/dp/B07HC782D5/ref=sr_1_4?crid=3CHC7OUT8BHT5&amp;keywords=120%2Bmm%2Blüfter&amp;qid=1665306028&amp;qu=eyJxc2MiOiI1LjAwIiwicXNhIjoiNC43MiIsInFzcCI6IjQuMTcifQ%3D%3D&amp;s=computers&amp;sprefix=120mm%2Blüfter%2Ccomputers%2C97&amp;sr=1-4&amp;th=1</t>
  </si>
  <si>
    <t>https://www.buydisplay.com/1-9-inch-ips-tft-lcd-display-module-170x320-for-arduino-raspberry-pi</t>
  </si>
  <si>
    <t>Fans</t>
  </si>
  <si>
    <t>Packaging</t>
  </si>
  <si>
    <t>Others</t>
  </si>
  <si>
    <t>Sale Price:</t>
  </si>
  <si>
    <t>Brutto Gewinn:</t>
  </si>
  <si>
    <t>Netto Gewinn:</t>
  </si>
  <si>
    <t>Gewinn (Alles Verkauft)</t>
  </si>
  <si>
    <t>Kosten:</t>
  </si>
  <si>
    <t>Investment:</t>
  </si>
  <si>
    <t>Ersparnis:</t>
  </si>
  <si>
    <t>Billigere Lüfter, Billigere Stromversorgung, Keine Programmier Tasten, Keine Pin Headers</t>
  </si>
  <si>
    <t xml:space="preserve">Neue Komponenten: </t>
  </si>
  <si>
    <t>https://lcsc.com/product-detail/Linear-Voltage-Regulators-LDO_UMW-Youtai-Semiconductor-Co-Ltd-HT7130-1_C347180.html</t>
  </si>
  <si>
    <t>https://www.yakkaroo.de/silent-luefter-fan-cooler-gehaeuseluefter-12cm-120-mm-silentluefter?curr=EUR</t>
  </si>
  <si>
    <t>Gewinn(% Netto)</t>
  </si>
  <si>
    <t>Base:</t>
  </si>
  <si>
    <t>Strompreis (€/H):</t>
  </si>
  <si>
    <t>Verhältnis Gewinn/Investment:</t>
  </si>
  <si>
    <t>Filament (€20,00/kg):</t>
  </si>
  <si>
    <t>https://www.3djake.at/3djake/ecopla-schwarz?sai=3609</t>
  </si>
  <si>
    <t>Gewicht(K):</t>
  </si>
  <si>
    <t>Stunden:</t>
  </si>
  <si>
    <t>Cover1:</t>
  </si>
  <si>
    <t>Filter1:</t>
  </si>
  <si>
    <t>Cover2:</t>
  </si>
  <si>
    <t>Head: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</si>
</sst>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2" xfId="0" applyFill="1" applyBorder="1"/>
    <xf numFmtId="0" fontId="0" fillId="0" borderId="0" xfId="0" applyFill="1" applyBorder="1"/>
    <xf numFmtId="0" fontId="0" fillId="3" borderId="0" xfId="0" applyFill="1"/>
    <xf numFmtId="0" fontId="0" fillId="2" borderId="0" xfId="0" applyFill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fill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Gas-Sensors_Sensirion-SGP30-2-5k_C514454.html" TargetMode="External"/><Relationship Id="rId3" Type="http://schemas.openxmlformats.org/officeDocument/2006/relationships/hyperlink" Target="https://lcsc.com/product-detail/Power-Inductors_Taiyo-Yuden-NRS8040T2R0NJGJ_C223034.html" TargetMode="External"/><Relationship Id="rId7" Type="http://schemas.openxmlformats.org/officeDocument/2006/relationships/hyperlink" Target="https://lcsc.com/product-detail/DC-DC-Converters_Texas-Instruments-TPS62162DSGT_C2863597.html" TargetMode="External"/><Relationship Id="rId2" Type="http://schemas.openxmlformats.org/officeDocument/2006/relationships/hyperlink" Target="https://lcsc.com/product-detail/Multilayer-Ceramic-Capacitors-MLCC-SMD-SMT_Murata-Electronics-GRT188R61A226ME13D_C126630.html" TargetMode="External"/><Relationship Id="rId1" Type="http://schemas.openxmlformats.org/officeDocument/2006/relationships/hyperlink" Target="https://lcsc.com/product-detail/Multilayer-Ceramic-Capacitors-MLCC-SMD-SMT_Taiyo-Yuden-JMK107BJ106MA-T_C87152.html" TargetMode="External"/><Relationship Id="rId6" Type="http://schemas.openxmlformats.org/officeDocument/2006/relationships/hyperlink" Target="https://www.mouser.at/ProductDetail/Panasonic/EVQ-PUC02K?qs=whhzBCqEXCul2KyreRT2SA%3D%3D" TargetMode="External"/><Relationship Id="rId5" Type="http://schemas.openxmlformats.org/officeDocument/2006/relationships/hyperlink" Target="https://lcsc.com/product-detail/Chip-Resistor-Surface-Mount_YAGEO-RC0603FR-07100KL_C14675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csc.com/product-detail/WiFi-Modules_Espressif-Systems-ESP32-S2-WROOM-N4_C967025.html" TargetMode="External"/><Relationship Id="rId9" Type="http://schemas.openxmlformats.org/officeDocument/2006/relationships/hyperlink" Target="https://lcsc.com/product-detail/Temperature-and-Humidity-Sensor_Sensirion-SHT31-DIS-B2-5kS_C8086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7A7C-8957-4155-AF28-33B24110C14B}">
  <dimension ref="A1:R52"/>
  <sheetViews>
    <sheetView tabSelected="1" topLeftCell="B46" zoomScale="130" zoomScaleNormal="130" workbookViewId="0">
      <selection activeCell="M46" sqref="M46"/>
    </sheetView>
  </sheetViews>
  <sheetFormatPr baseColWidth="10" defaultRowHeight="15" x14ac:dyDescent="0.25"/>
  <cols>
    <col min="1" max="1" width="20" customWidth="1"/>
    <col min="2" max="2" width="27.28515625" customWidth="1"/>
    <col min="3" max="6" width="20" customWidth="1"/>
    <col min="13" max="13" width="22.140625" style="10" customWidth="1"/>
    <col min="14" max="14" width="11.42578125" customWidth="1"/>
    <col min="15" max="15" width="24.28515625" customWidth="1"/>
    <col min="16" max="16" width="11.42578125" customWidth="1"/>
  </cols>
  <sheetData>
    <row r="1" spans="1:13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62</v>
      </c>
      <c r="I1" s="4" t="s">
        <v>64</v>
      </c>
      <c r="J1" s="4" t="s">
        <v>63</v>
      </c>
      <c r="K1" s="4" t="s">
        <v>65</v>
      </c>
      <c r="M1" s="8"/>
    </row>
    <row r="2" spans="1:13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1">
        <v>1</v>
      </c>
      <c r="H2">
        <v>1.17E-3</v>
      </c>
      <c r="I2">
        <v>1.17E-3</v>
      </c>
      <c r="J2">
        <v>1.17E-3</v>
      </c>
      <c r="K2">
        <v>9.1999999999999998E-3</v>
      </c>
      <c r="M2" s="9" t="s">
        <v>52</v>
      </c>
    </row>
    <row r="3" spans="1:13" x14ac:dyDescent="0.25">
      <c r="A3" s="2" t="s">
        <v>11</v>
      </c>
      <c r="B3" s="2" t="s">
        <v>7</v>
      </c>
      <c r="C3" s="2" t="s">
        <v>12</v>
      </c>
      <c r="D3" s="2" t="s">
        <v>9</v>
      </c>
      <c r="E3" s="2" t="s">
        <v>10</v>
      </c>
      <c r="F3" s="1">
        <v>1</v>
      </c>
      <c r="H3">
        <v>0.10920000000000001</v>
      </c>
      <c r="I3">
        <v>9.1499999999999998E-2</v>
      </c>
      <c r="J3">
        <v>0.82599999999999996</v>
      </c>
      <c r="K3">
        <v>5.4800000000000001E-2</v>
      </c>
      <c r="M3" s="9" t="s">
        <v>53</v>
      </c>
    </row>
    <row r="4" spans="1:13" x14ac:dyDescent="0.25">
      <c r="A4" s="2" t="s">
        <v>13</v>
      </c>
      <c r="B4" s="2" t="s">
        <v>14</v>
      </c>
      <c r="C4" s="2" t="s">
        <v>15</v>
      </c>
      <c r="D4" s="2" t="s">
        <v>16</v>
      </c>
      <c r="E4" s="2" t="s">
        <v>17</v>
      </c>
      <c r="F4" s="1">
        <v>1</v>
      </c>
      <c r="H4">
        <v>0.25</v>
      </c>
      <c r="I4">
        <v>0.19320000000000001</v>
      </c>
      <c r="J4">
        <v>0.1118</v>
      </c>
      <c r="K4">
        <v>0.1056</v>
      </c>
      <c r="M4" s="9" t="s">
        <v>54</v>
      </c>
    </row>
    <row r="5" spans="1:13" x14ac:dyDescent="0.25">
      <c r="A5" s="2" t="s">
        <v>18</v>
      </c>
      <c r="B5" s="2" t="s">
        <v>19</v>
      </c>
      <c r="C5" s="2" t="s">
        <v>20</v>
      </c>
      <c r="D5" s="2" t="s">
        <v>21</v>
      </c>
      <c r="E5" s="2" t="s">
        <v>22</v>
      </c>
      <c r="F5" s="1">
        <v>1</v>
      </c>
      <c r="H5">
        <v>2.5975000000000001</v>
      </c>
      <c r="I5">
        <v>2.5234999999999999</v>
      </c>
      <c r="J5">
        <v>2.5234999999999999</v>
      </c>
      <c r="K5">
        <v>2.5234999999999999</v>
      </c>
      <c r="M5" s="9" t="s">
        <v>55</v>
      </c>
    </row>
    <row r="6" spans="1:13" x14ac:dyDescent="0.25">
      <c r="A6" s="2" t="s">
        <v>23</v>
      </c>
      <c r="B6" s="2" t="s">
        <v>24</v>
      </c>
      <c r="C6" s="2" t="s">
        <v>25</v>
      </c>
      <c r="D6" s="2" t="s">
        <v>23</v>
      </c>
      <c r="E6" s="2" t="s">
        <v>26</v>
      </c>
      <c r="F6" s="1">
        <v>4</v>
      </c>
      <c r="H6">
        <f xml:space="preserve"> 0.94 * 4</f>
        <v>3.76</v>
      </c>
      <c r="I6">
        <f>0.74*3</f>
        <v>2.2199999999999998</v>
      </c>
      <c r="J6">
        <f>0.597*3</f>
        <v>1.7909999999999999</v>
      </c>
      <c r="K6">
        <f>0.549*3</f>
        <v>1.6470000000000002</v>
      </c>
      <c r="M6" s="10" t="s">
        <v>56</v>
      </c>
    </row>
    <row r="7" spans="1:13" x14ac:dyDescent="0.25">
      <c r="A7" s="2" t="s">
        <v>27</v>
      </c>
      <c r="B7" s="2" t="s">
        <v>28</v>
      </c>
      <c r="C7" s="2" t="s">
        <v>29</v>
      </c>
      <c r="D7" s="2" t="s">
        <v>30</v>
      </c>
      <c r="E7" s="2" t="s">
        <v>31</v>
      </c>
      <c r="F7" s="1">
        <v>3</v>
      </c>
      <c r="H7" s="5">
        <f>0.0012 * 3</f>
        <v>3.5999999999999999E-3</v>
      </c>
      <c r="I7" s="5">
        <f>0.0012 * 3</f>
        <v>3.5999999999999999E-3</v>
      </c>
      <c r="J7">
        <f>0.0012*3</f>
        <v>3.5999999999999999E-3</v>
      </c>
      <c r="K7">
        <f>0.0009*3</f>
        <v>2.7000000000000001E-3</v>
      </c>
      <c r="M7" s="9" t="s">
        <v>57</v>
      </c>
    </row>
    <row r="8" spans="1:13" x14ac:dyDescent="0.25">
      <c r="A8" s="2" t="s">
        <v>32</v>
      </c>
      <c r="B8" s="2" t="s">
        <v>33</v>
      </c>
      <c r="C8" s="2" t="s">
        <v>34</v>
      </c>
      <c r="D8" s="2" t="s">
        <v>35</v>
      </c>
      <c r="E8" s="2" t="s">
        <v>36</v>
      </c>
      <c r="F8" s="1">
        <v>2</v>
      </c>
      <c r="H8">
        <f>0.6*2</f>
        <v>1.2</v>
      </c>
      <c r="I8">
        <f>0.554*2</f>
        <v>1.1080000000000001</v>
      </c>
      <c r="J8">
        <f>0.479*2</f>
        <v>0.95799999999999996</v>
      </c>
      <c r="K8">
        <f>0.405*2</f>
        <v>0.81</v>
      </c>
      <c r="M8" s="9" t="s">
        <v>58</v>
      </c>
    </row>
    <row r="9" spans="1:13" x14ac:dyDescent="0.25">
      <c r="A9" s="2" t="s">
        <v>37</v>
      </c>
      <c r="B9" s="2" t="s">
        <v>38</v>
      </c>
      <c r="C9" s="2" t="s">
        <v>39</v>
      </c>
      <c r="D9" s="2" t="s">
        <v>40</v>
      </c>
      <c r="E9" s="2" t="s">
        <v>41</v>
      </c>
      <c r="F9" s="1">
        <v>1</v>
      </c>
      <c r="H9">
        <v>10.19</v>
      </c>
      <c r="I9">
        <v>8.1659000000000006</v>
      </c>
      <c r="J9">
        <v>7.5221999999999998</v>
      </c>
      <c r="K9">
        <v>7.5221999999999998</v>
      </c>
      <c r="M9" s="9" t="s">
        <v>59</v>
      </c>
    </row>
    <row r="10" spans="1:13" x14ac:dyDescent="0.25">
      <c r="A10" s="2" t="s">
        <v>42</v>
      </c>
      <c r="B10" s="2" t="s">
        <v>43</v>
      </c>
      <c r="C10" s="2" t="s">
        <v>44</v>
      </c>
      <c r="D10" s="2" t="s">
        <v>45</v>
      </c>
      <c r="E10" s="2" t="s">
        <v>46</v>
      </c>
      <c r="F10" s="1">
        <v>1</v>
      </c>
      <c r="H10">
        <v>7.4344000000000001</v>
      </c>
      <c r="I10">
        <v>6.1003999999999996</v>
      </c>
      <c r="J10">
        <v>5.6768999999999998</v>
      </c>
      <c r="K10">
        <v>5.6768999999999998</v>
      </c>
      <c r="M10" s="9" t="s">
        <v>60</v>
      </c>
    </row>
    <row r="11" spans="1:13" x14ac:dyDescent="0.25">
      <c r="A11" s="2" t="s">
        <v>47</v>
      </c>
      <c r="B11" s="2" t="s">
        <v>48</v>
      </c>
      <c r="C11" s="2" t="s">
        <v>49</v>
      </c>
      <c r="D11" s="2" t="s">
        <v>50</v>
      </c>
      <c r="E11" s="2" t="s">
        <v>51</v>
      </c>
      <c r="F11" s="1">
        <v>1</v>
      </c>
      <c r="H11">
        <v>2.2429000000000001</v>
      </c>
      <c r="I11">
        <v>1.7799</v>
      </c>
      <c r="J11">
        <v>1.6043000000000001</v>
      </c>
      <c r="K11">
        <v>1.5234000000000001</v>
      </c>
      <c r="M11" s="9" t="s">
        <v>61</v>
      </c>
    </row>
    <row r="13" spans="1:13" x14ac:dyDescent="0.25">
      <c r="D13" s="6" t="s">
        <v>86</v>
      </c>
      <c r="E13" s="6" t="s">
        <v>88</v>
      </c>
      <c r="F13" t="s">
        <v>90</v>
      </c>
      <c r="G13" t="s">
        <v>91</v>
      </c>
    </row>
    <row r="14" spans="1:13" x14ac:dyDescent="0.25">
      <c r="D14">
        <v>1.2E-2</v>
      </c>
      <c r="E14">
        <v>20</v>
      </c>
      <c r="M14" s="10" t="s">
        <v>89</v>
      </c>
    </row>
    <row r="15" spans="1:13" x14ac:dyDescent="0.25">
      <c r="B15" t="s">
        <v>85</v>
      </c>
      <c r="F15">
        <v>0.48499999999999999</v>
      </c>
      <c r="G15">
        <f>24+15+(60/100*42)/100</f>
        <v>39.252000000000002</v>
      </c>
      <c r="H15">
        <f>F15*E14 + G15*D14</f>
        <v>10.171023999999999</v>
      </c>
      <c r="I15">
        <f>$H$15</f>
        <v>10.171023999999999</v>
      </c>
      <c r="J15">
        <f t="shared" ref="J15:K19" si="0">$H$15</f>
        <v>10.171023999999999</v>
      </c>
      <c r="K15">
        <f t="shared" si="0"/>
        <v>10.171023999999999</v>
      </c>
    </row>
    <row r="16" spans="1:13" x14ac:dyDescent="0.25">
      <c r="B16" t="s">
        <v>92</v>
      </c>
      <c r="F16">
        <v>6.0999999999999999E-2</v>
      </c>
      <c r="G16">
        <f>6+(60/100*36)/100</f>
        <v>6.2160000000000002</v>
      </c>
      <c r="H16">
        <f>F16*E14 + G16*D14</f>
        <v>1.294592</v>
      </c>
      <c r="I16">
        <f>$H$16</f>
        <v>1.294592</v>
      </c>
      <c r="J16">
        <f t="shared" ref="J16:K16" si="1">$H$16</f>
        <v>1.294592</v>
      </c>
      <c r="K16">
        <f t="shared" si="1"/>
        <v>1.294592</v>
      </c>
    </row>
    <row r="17" spans="2:18" x14ac:dyDescent="0.25">
      <c r="B17" t="s">
        <v>93</v>
      </c>
      <c r="F17">
        <v>0.06</v>
      </c>
      <c r="G17">
        <f>8+(60/100*8)/100</f>
        <v>8.048</v>
      </c>
      <c r="H17">
        <f>F17*E14 + G17*D14*4</f>
        <v>1.5863039999999999</v>
      </c>
      <c r="I17">
        <f>$H$17</f>
        <v>1.5863039999999999</v>
      </c>
      <c r="J17">
        <f t="shared" ref="J17:K17" si="2">$H$17</f>
        <v>1.5863039999999999</v>
      </c>
      <c r="K17">
        <f t="shared" si="2"/>
        <v>1.5863039999999999</v>
      </c>
      <c r="O17">
        <f>SUM(H15:H19)</f>
        <v>23.701536000000001</v>
      </c>
    </row>
    <row r="18" spans="2:18" x14ac:dyDescent="0.25">
      <c r="B18" t="s">
        <v>94</v>
      </c>
      <c r="F18">
        <v>3.3000000000000002E-2</v>
      </c>
      <c r="G18">
        <f>3+(60/100*43)/100</f>
        <v>3.258</v>
      </c>
      <c r="H18">
        <f>F18*E14 + G18*D14</f>
        <v>0.69909600000000005</v>
      </c>
      <c r="I18">
        <f>$H$18</f>
        <v>0.69909600000000005</v>
      </c>
      <c r="J18">
        <f t="shared" ref="J18:K18" si="3">$H$18</f>
        <v>0.69909600000000005</v>
      </c>
      <c r="K18">
        <f t="shared" si="3"/>
        <v>0.69909600000000005</v>
      </c>
    </row>
    <row r="19" spans="2:18" x14ac:dyDescent="0.25">
      <c r="B19" t="s">
        <v>95</v>
      </c>
      <c r="F19">
        <v>0.46200000000000002</v>
      </c>
      <c r="G19">
        <f>48+11+(60/100*35)/100</f>
        <v>59.21</v>
      </c>
      <c r="H19">
        <f>F19*E14 + G19*D14</f>
        <v>9.9505200000000009</v>
      </c>
      <c r="I19">
        <f>$H$19</f>
        <v>9.9505200000000009</v>
      </c>
      <c r="J19">
        <f t="shared" ref="J19:K19" si="4">$H$19</f>
        <v>9.9505200000000009</v>
      </c>
      <c r="K19">
        <f t="shared" si="4"/>
        <v>9.9505200000000009</v>
      </c>
    </row>
    <row r="20" spans="2:18" x14ac:dyDescent="0.25">
      <c r="B20" s="6" t="s">
        <v>66</v>
      </c>
      <c r="H20">
        <f>2.01/5</f>
        <v>0.40199999999999997</v>
      </c>
      <c r="I20">
        <f>17.62/50</f>
        <v>0.35240000000000005</v>
      </c>
      <c r="J20">
        <f>26.18/100</f>
        <v>0.26179999999999998</v>
      </c>
      <c r="K20">
        <f>94.35/500</f>
        <v>0.18869999999999998</v>
      </c>
      <c r="O20">
        <f>SUM(H2:H11,H20:H22)</f>
        <v>58.500770000000003</v>
      </c>
      <c r="P20">
        <f t="shared" ref="P20:R20" si="5">SUM(I2:I11,I20:I22)</f>
        <v>52.409570000000002</v>
      </c>
      <c r="Q20">
        <f t="shared" si="5"/>
        <v>50.920270000000002</v>
      </c>
      <c r="R20">
        <f t="shared" si="5"/>
        <v>49.704000000000001</v>
      </c>
    </row>
    <row r="21" spans="2:18" x14ac:dyDescent="0.25">
      <c r="B21" t="s">
        <v>67</v>
      </c>
      <c r="H21">
        <v>8.19</v>
      </c>
      <c r="I21">
        <v>7.75</v>
      </c>
      <c r="J21">
        <v>7.52</v>
      </c>
      <c r="K21">
        <v>7.52</v>
      </c>
      <c r="M21" s="10" t="s">
        <v>69</v>
      </c>
      <c r="O21">
        <f>O20 -H38+H39+$H$40</f>
        <v>36.886670000000009</v>
      </c>
      <c r="P21">
        <f t="shared" ref="P21:R21" si="6">P20 -I38+I39+$H$40</f>
        <v>34.451570000000004</v>
      </c>
      <c r="Q21">
        <f t="shared" si="6"/>
        <v>34.174770000000002</v>
      </c>
      <c r="R21">
        <f t="shared" si="6"/>
        <v>33.2453</v>
      </c>
    </row>
    <row r="22" spans="2:18" x14ac:dyDescent="0.25">
      <c r="B22" t="s">
        <v>70</v>
      </c>
      <c r="H22">
        <f>5.53*4</f>
        <v>22.12</v>
      </c>
      <c r="I22">
        <f>5.53*4</f>
        <v>22.12</v>
      </c>
      <c r="J22">
        <f>5.53*4</f>
        <v>22.12</v>
      </c>
      <c r="K22">
        <f>5.53*4</f>
        <v>22.12</v>
      </c>
      <c r="M22" s="10" t="s">
        <v>68</v>
      </c>
      <c r="O22">
        <f>100-O21/(O20/100)</f>
        <v>36.946693180277784</v>
      </c>
      <c r="P22">
        <f t="shared" ref="P22:R22" si="7">100-P21/(P20/100)</f>
        <v>34.264734475020504</v>
      </c>
      <c r="Q22">
        <f t="shared" si="7"/>
        <v>32.885725075691852</v>
      </c>
      <c r="R22">
        <f t="shared" si="7"/>
        <v>33.11343151456623</v>
      </c>
    </row>
    <row r="23" spans="2:18" x14ac:dyDescent="0.25">
      <c r="B23" t="s">
        <v>71</v>
      </c>
      <c r="H23">
        <v>9.9499999999999993</v>
      </c>
      <c r="I23">
        <v>5.42</v>
      </c>
      <c r="J23">
        <v>3.69</v>
      </c>
      <c r="K23">
        <v>2.69</v>
      </c>
    </row>
    <row r="24" spans="2:18" x14ac:dyDescent="0.25">
      <c r="B24" t="s">
        <v>72</v>
      </c>
      <c r="H24">
        <v>2</v>
      </c>
      <c r="I24">
        <v>1.8</v>
      </c>
      <c r="J24">
        <v>1.5</v>
      </c>
      <c r="K24">
        <v>1</v>
      </c>
    </row>
    <row r="25" spans="2:18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P25">
        <f>100-P20/($O$20/100)</f>
        <v>10.412170643224016</v>
      </c>
      <c r="Q25">
        <f>100-Q20/($O$20/100)</f>
        <v>12.957949100499022</v>
      </c>
      <c r="R25">
        <f>100-R20/($O$20/100)</f>
        <v>15.037015752100359</v>
      </c>
    </row>
    <row r="26" spans="2:18" x14ac:dyDescent="0.25">
      <c r="B26" t="s">
        <v>77</v>
      </c>
      <c r="H26">
        <f>SUM(H2:H24)</f>
        <v>94.152305999999996</v>
      </c>
      <c r="I26">
        <f>SUM(I2:I24)</f>
        <v>83.331106000000005</v>
      </c>
      <c r="J26">
        <f>SUM(J2:J24)</f>
        <v>79.811806000000004</v>
      </c>
      <c r="K26">
        <f>SUM(K2:K24)</f>
        <v>77.095535999999996</v>
      </c>
    </row>
    <row r="27" spans="2:18" x14ac:dyDescent="0.25">
      <c r="O27">
        <f>SUM(H23:H24)</f>
        <v>11.95</v>
      </c>
      <c r="P27">
        <f>SUM(I23:I24)</f>
        <v>7.22</v>
      </c>
      <c r="Q27">
        <f>SUM(J23:J24)</f>
        <v>5.1899999999999995</v>
      </c>
      <c r="R27">
        <f>SUM(K23:K24)</f>
        <v>3.69</v>
      </c>
    </row>
    <row r="28" spans="2:18" x14ac:dyDescent="0.25">
      <c r="B28" t="s">
        <v>73</v>
      </c>
      <c r="H28">
        <v>109.99</v>
      </c>
      <c r="I28">
        <v>99.99</v>
      </c>
      <c r="J28">
        <v>89.99</v>
      </c>
      <c r="K28">
        <v>84.99</v>
      </c>
    </row>
    <row r="30" spans="2:18" x14ac:dyDescent="0.25">
      <c r="B30" t="s">
        <v>74</v>
      </c>
      <c r="H30">
        <f>H28-H26</f>
        <v>15.837693999999999</v>
      </c>
      <c r="I30">
        <f>I28-I26</f>
        <v>16.658893999999989</v>
      </c>
      <c r="J30">
        <f>J28-J26</f>
        <v>10.178193999999991</v>
      </c>
      <c r="K30">
        <f>K28-K26</f>
        <v>7.8944639999999993</v>
      </c>
    </row>
    <row r="31" spans="2:18" x14ac:dyDescent="0.25">
      <c r="B31" t="s">
        <v>75</v>
      </c>
      <c r="H31">
        <f>H30/100*75</f>
        <v>11.878270499999999</v>
      </c>
      <c r="I31">
        <f>I30/100*75</f>
        <v>12.494170499999994</v>
      </c>
      <c r="J31">
        <f>J30/100*75</f>
        <v>7.633645499999993</v>
      </c>
      <c r="K31">
        <f>K30/100*75</f>
        <v>5.9208479999999994</v>
      </c>
    </row>
    <row r="32" spans="2:18" x14ac:dyDescent="0.25">
      <c r="B32" t="s">
        <v>84</v>
      </c>
      <c r="H32">
        <f>H28/100*H31</f>
        <v>13.064909722949999</v>
      </c>
      <c r="I32">
        <f t="shared" ref="I32:K32" si="8">I28/100*I31</f>
        <v>12.492921082949993</v>
      </c>
      <c r="J32">
        <f t="shared" si="8"/>
        <v>6.8695175854499935</v>
      </c>
      <c r="K32">
        <f t="shared" si="8"/>
        <v>5.0321287151999998</v>
      </c>
    </row>
    <row r="34" spans="2:13" x14ac:dyDescent="0.25">
      <c r="B34" t="s">
        <v>78</v>
      </c>
      <c r="H34">
        <f>H26*1</f>
        <v>94.152305999999996</v>
      </c>
      <c r="I34">
        <f>I26*50</f>
        <v>4166.5553</v>
      </c>
      <c r="J34">
        <f>J26*100</f>
        <v>7981.1806000000006</v>
      </c>
      <c r="K34">
        <f>K26*500</f>
        <v>38547.767999999996</v>
      </c>
    </row>
    <row r="35" spans="2:13" x14ac:dyDescent="0.25">
      <c r="B35" t="s">
        <v>76</v>
      </c>
      <c r="H35">
        <f>H31*1</f>
        <v>11.878270499999999</v>
      </c>
      <c r="I35">
        <f>I31*50</f>
        <v>624.70852499999967</v>
      </c>
      <c r="J35">
        <f>J31*100</f>
        <v>763.36454999999933</v>
      </c>
      <c r="K35">
        <f>K31*500</f>
        <v>2960.4239999999995</v>
      </c>
    </row>
    <row r="36" spans="2:13" x14ac:dyDescent="0.25">
      <c r="B36" t="s">
        <v>87</v>
      </c>
      <c r="H36">
        <f>H35/(H34/100)</f>
        <v>12.616016542388245</v>
      </c>
      <c r="I36">
        <f t="shared" ref="H36:J36" si="9">I35/(I34/100)</f>
        <v>14.993405343738019</v>
      </c>
      <c r="J36">
        <f t="shared" si="9"/>
        <v>9.5645567774772484</v>
      </c>
      <c r="K36">
        <f>K35/(K34/100)</f>
        <v>7.6798843450546856</v>
      </c>
    </row>
    <row r="37" spans="2:13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2:13" x14ac:dyDescent="0.25">
      <c r="B38" t="s">
        <v>79</v>
      </c>
      <c r="C38" t="s">
        <v>80</v>
      </c>
      <c r="H38">
        <f>SUM(H6,H8,H9,H22)</f>
        <v>37.269999999999996</v>
      </c>
      <c r="I38">
        <f>SUM(I6,I8,I9,I22)</f>
        <v>33.613900000000001</v>
      </c>
      <c r="J38">
        <f>SUM(J6,J8,J9,J22)</f>
        <v>32.391199999999998</v>
      </c>
      <c r="K38">
        <f>SUM(K6,K8,K9,K22)</f>
        <v>32.099200000000003</v>
      </c>
    </row>
    <row r="39" spans="2:13" x14ac:dyDescent="0.25">
      <c r="B39" t="s">
        <v>81</v>
      </c>
      <c r="H39">
        <v>5.5899999999999998E-2</v>
      </c>
      <c r="I39">
        <v>5.5899999999999998E-2</v>
      </c>
      <c r="J39">
        <v>4.5699999999999998E-2</v>
      </c>
      <c r="K39">
        <v>4.0500000000000001E-2</v>
      </c>
      <c r="M39" s="10" t="s">
        <v>82</v>
      </c>
    </row>
    <row r="40" spans="2:13" x14ac:dyDescent="0.25">
      <c r="H40">
        <f>3.9*4</f>
        <v>15.6</v>
      </c>
      <c r="M40" s="10" t="s">
        <v>83</v>
      </c>
    </row>
    <row r="41" spans="2:13" x14ac:dyDescent="0.25">
      <c r="B41" t="s">
        <v>77</v>
      </c>
      <c r="H41">
        <f>SUM(H2:H24) - H38 + H39+H40</f>
        <v>72.538206000000002</v>
      </c>
      <c r="I41">
        <f>SUM(I2:I24) - I38 + I39+H40</f>
        <v>65.373106000000007</v>
      </c>
      <c r="J41">
        <f>SUM(J2:J24) - J38 + J39+H40</f>
        <v>63.066306000000004</v>
      </c>
      <c r="K41">
        <f>SUM(K2:K24) - K38 + K39+H40</f>
        <v>60.636835999999995</v>
      </c>
    </row>
    <row r="43" spans="2:13" x14ac:dyDescent="0.25">
      <c r="B43" t="s">
        <v>73</v>
      </c>
      <c r="H43">
        <v>79.989999999999995</v>
      </c>
      <c r="I43">
        <v>74.989999999999995</v>
      </c>
      <c r="J43">
        <v>69.989999999999995</v>
      </c>
      <c r="K43">
        <v>69.989999999999995</v>
      </c>
    </row>
    <row r="45" spans="2:13" x14ac:dyDescent="0.25">
      <c r="B45" t="s">
        <v>74</v>
      </c>
      <c r="H45">
        <f>H43-H41</f>
        <v>7.4517939999999925</v>
      </c>
      <c r="I45">
        <f>I43-I41</f>
        <v>9.6168939999999878</v>
      </c>
      <c r="J45">
        <f>J43-J41</f>
        <v>6.9236939999999905</v>
      </c>
      <c r="K45">
        <f>K43-K41</f>
        <v>9.3531639999999996</v>
      </c>
    </row>
    <row r="46" spans="2:13" x14ac:dyDescent="0.25">
      <c r="B46" t="s">
        <v>75</v>
      </c>
      <c r="H46">
        <f>H45/100*75</f>
        <v>5.5888454999999944</v>
      </c>
      <c r="I46">
        <f>I45/100*75</f>
        <v>7.2126704999999909</v>
      </c>
      <c r="J46">
        <f>J45/100*75</f>
        <v>5.1927704999999929</v>
      </c>
      <c r="K46">
        <f>K45/100*75</f>
        <v>7.0148729999999997</v>
      </c>
    </row>
    <row r="47" spans="2:13" x14ac:dyDescent="0.25">
      <c r="B47" t="s">
        <v>84</v>
      </c>
      <c r="H47">
        <f>H41/100*H46</f>
        <v>4.054048261811726</v>
      </c>
      <c r="I47">
        <f>I41/100*I46</f>
        <v>4.7151467313957243</v>
      </c>
      <c r="J47">
        <f>J41/100*J46</f>
        <v>3.2748885334077258</v>
      </c>
      <c r="K47">
        <f>K41/100*K46</f>
        <v>4.2535970366182791</v>
      </c>
    </row>
    <row r="49" spans="2:11" x14ac:dyDescent="0.25">
      <c r="B49" t="s">
        <v>78</v>
      </c>
      <c r="H49">
        <f>H41*1</f>
        <v>72.538206000000002</v>
      </c>
      <c r="I49">
        <f>I41*50</f>
        <v>3268.6553000000004</v>
      </c>
      <c r="J49">
        <f>J41*100</f>
        <v>6306.6306000000004</v>
      </c>
      <c r="K49">
        <f>K41*500</f>
        <v>30318.417999999998</v>
      </c>
    </row>
    <row r="50" spans="2:11" x14ac:dyDescent="0.25">
      <c r="B50" t="s">
        <v>76</v>
      </c>
      <c r="H50">
        <f>H46*1</f>
        <v>5.5888454999999944</v>
      </c>
      <c r="I50">
        <f>I46*50</f>
        <v>360.63352499999957</v>
      </c>
      <c r="J50">
        <f>J46*100</f>
        <v>519.27704999999924</v>
      </c>
      <c r="K50">
        <f>K46*500</f>
        <v>3507.4364999999998</v>
      </c>
    </row>
    <row r="51" spans="2:11" x14ac:dyDescent="0.25">
      <c r="B51" t="s">
        <v>87</v>
      </c>
      <c r="H51">
        <f>H50/(H49/100)</f>
        <v>7.7046922004109035</v>
      </c>
      <c r="I51">
        <f t="shared" ref="I51" si="10">I50/(I49/100)</f>
        <v>11.033085226209064</v>
      </c>
      <c r="J51">
        <f t="shared" ref="J51" si="11">J50/(J49/100)</f>
        <v>8.2338269503211308</v>
      </c>
      <c r="K51">
        <f>K50/(K49/100)</f>
        <v>11.568665950842158</v>
      </c>
    </row>
    <row r="52" spans="2:11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</row>
  </sheetData>
  <hyperlinks>
    <hyperlink ref="M2" r:id="rId1" xr:uid="{DE5093D2-0B11-473C-86C2-88CB889A2903}"/>
    <hyperlink ref="M3" r:id="rId2" xr:uid="{00AE0852-94B4-4030-B7B5-DCEA8EEED4DF}"/>
    <hyperlink ref="M4" r:id="rId3" xr:uid="{CE688F2C-5C12-4CE6-AAAF-6E392836A885}"/>
    <hyperlink ref="M5" r:id="rId4" xr:uid="{4D2541D9-DA0A-4250-AE6A-ABFFDFB9C6D0}"/>
    <hyperlink ref="M7" r:id="rId5" xr:uid="{83CCA20A-9DA7-4461-B8D8-D0A7BE02F42C}"/>
    <hyperlink ref="M8" r:id="rId6" xr:uid="{C3EC7A43-5B47-4B33-AFBA-3ED62D8C28AF}"/>
    <hyperlink ref="M9" r:id="rId7" xr:uid="{A1E08833-8D64-438B-91B0-13D080140579}"/>
    <hyperlink ref="M10" r:id="rId8" xr:uid="{8C6E0553-8E72-4E51-9048-C420F07E422A}"/>
    <hyperlink ref="M11" r:id="rId9" xr:uid="{26C6ED1E-D75B-4D1F-B150-32D87FEE79B8}"/>
  </hyperlinks>
  <pageMargins left="0.7" right="0.7" top="0.78740157499999996" bottom="0.78740157499999996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AIR Purifier</vt:lpstr>
      <vt:lpstr>'AIR Purifier'!Drucktitel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2022-10-09T08:39:50Z</dcterms:created>
  <dcterms:modified xsi:type="dcterms:W3CDTF">2022-10-09T11:08:38Z</dcterms:modified>
</cp:coreProperties>
</file>