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drawings/drawing13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studiozeno/VeronaLibri Dropbox/calcoli Excel/"/>
    </mc:Choice>
  </mc:AlternateContent>
  <xr:revisionPtr revIDLastSave="0" documentId="13_ncr:1_{7D7D9EDA-1246-B641-8927-DCBEA42E6E22}" xr6:coauthVersionLast="47" xr6:coauthVersionMax="47" xr10:uidLastSave="{00000000-0000-0000-0000-000000000000}"/>
  <bookViews>
    <workbookView showSheetTabs="0" xWindow="76800" yWindow="3800" windowWidth="51200" windowHeight="28200" tabRatio="747" activeTab="1" xr2:uid="{E6CF2BE7-978F-7E4E-BD9C-50EB612B0917}"/>
  </bookViews>
  <sheets>
    <sheet name="LAYOUT" sheetId="30" r:id="rId1"/>
    <sheet name="CALC" sheetId="12" r:id="rId2"/>
    <sheet name="Cus1" sheetId="26" r:id="rId3"/>
    <sheet name="Cus2" sheetId="27" r:id="rId4"/>
    <sheet name="Cus3" sheetId="25" r:id="rId5"/>
    <sheet name="Cop1" sheetId="15" r:id="rId6"/>
    <sheet name="Cop2" sheetId="22" r:id="rId7"/>
    <sheet name="Cop3" sheetId="17" r:id="rId8"/>
    <sheet name="Cop4" sheetId="23" r:id="rId9"/>
    <sheet name="BrossA" sheetId="18" r:id="rId10"/>
    <sheet name="BrossN" sheetId="19" r:id="rId11"/>
    <sheet name="Sop1" sheetId="20" r:id="rId12"/>
    <sheet name="Sop2" sheetId="21" r:id="rId13"/>
  </sheets>
  <definedNames>
    <definedName name="_xleta.AND" hidden="1" xlm="1">#NAME?</definedName>
    <definedName name="_xleta.LEN" hidden="1" xlm="1">#NAME?</definedName>
    <definedName name="_xleta.OR" hidden="1" xlm="1">#NAME?</definedName>
    <definedName name="_xleta.ROUNDDOWN" hidden="1" xlm="1">#NAME?</definedName>
    <definedName name="_xlnm.Print_Area" localSheetId="9">BrossA!$B$1:$P$15</definedName>
    <definedName name="_xlnm.Print_Area" localSheetId="10">BrossN!$B$1:$N$15</definedName>
    <definedName name="_xlnm.Print_Area" localSheetId="5">'Cop1'!$B$1:$AE$23</definedName>
    <definedName name="_xlnm.Print_Area" localSheetId="6">'Cop2'!$B$1:$AE$23</definedName>
    <definedName name="_xlnm.Print_Area" localSheetId="7">'Cop3'!$B$1:$O$15</definedName>
    <definedName name="_xlnm.Print_Area" localSheetId="8">'Cop4'!$C$1:$P$15</definedName>
    <definedName name="_xlnm.Print_Area" localSheetId="2">'Cus1'!$B$1:$P$21</definedName>
    <definedName name="_xlnm.Print_Area" localSheetId="3">'Cus2'!$B$1:$P$21</definedName>
    <definedName name="_xlnm.Print_Area" localSheetId="4">'Cus3'!$B$1:$O$17</definedName>
    <definedName name="_xlnm.Print_Area" localSheetId="0">LAYOUT!$A$1:$AB$34</definedName>
    <definedName name="_xlnm.Print_Area" localSheetId="11">'Sop1'!$B$1:$R$16</definedName>
    <definedName name="_xlnm.Print_Area" localSheetId="12">'Sop2'!$B$1:$R$18</definedName>
    <definedName name="Input" localSheetId="0">LAYOUT!$E$9,LAYOUT!$F$9,LAYOUT!$I$7,LAYOUT!$J$7,LAYOUT!$K$7,LAYOUT!$L$7,LAYOUT!$I$9,LAYOUT!$J$9,LAYOUT!$K$9,LAYOUT!$L$9,LAYOUT!$I$11,LAYOUT!$J$11,LAYOUT!$K$11,LAYOUT!$L$11,LAYOUT!$B$12,LAYOUT!$F$18,LAYOUT!$F$25,LAYOUT!#REF!,LAYOUT!$B$26,LAYOUT!$B$30,LAYOUT!$J$29,LAYOUT!$B$36,LAYOUT!$F$33</definedName>
    <definedName name="Input">CALC!$E$9,CALC!$F$9,CALC!$I$7,CALC!$J$7,CALC!$K$7,CALC!$L$7,CALC!$I$9,CALC!$J$9,CALC!$K$9,CALC!$L$9,CALC!$I$11,CALC!$J$11,CALC!$K$11,CALC!$L$11,CALC!$B$12,CALC!$F$17,CALC!$F$23,CALC!$F$25,CALC!$B$26,CALC!$B$30,CALC!$J$29,CALC!$B$36,CALC!$F$33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0" l="1"/>
  <c r="J15" i="30"/>
  <c r="D130" i="12" l="1"/>
  <c r="C130" i="12"/>
  <c r="C51" i="12" l="1"/>
  <c r="D43" i="12"/>
  <c r="D44" i="12"/>
  <c r="D35" i="12"/>
  <c r="D34" i="12"/>
  <c r="N35" i="12"/>
  <c r="J35" i="12"/>
  <c r="D36" i="12"/>
  <c r="E1" i="15"/>
  <c r="T1" i="15" s="1"/>
  <c r="C127" i="12"/>
  <c r="G22" i="12"/>
  <c r="C126" i="12"/>
  <c r="C125" i="12"/>
  <c r="D7" i="17" s="1"/>
  <c r="N7" i="17" s="1"/>
  <c r="M7" i="12"/>
  <c r="E1" i="18"/>
  <c r="E6" i="18"/>
  <c r="O6" i="18" s="1"/>
  <c r="F6" i="18"/>
  <c r="K6" i="18" s="1"/>
  <c r="C7" i="18"/>
  <c r="C1" i="19"/>
  <c r="D6" i="19"/>
  <c r="I6" i="19" s="1"/>
  <c r="B7" i="19"/>
  <c r="M8" i="12"/>
  <c r="M9" i="12"/>
  <c r="M10" i="12"/>
  <c r="M11" i="12"/>
  <c r="M12" i="12"/>
  <c r="T13" i="15"/>
  <c r="Y13" i="15"/>
  <c r="Z13" i="15" s="1"/>
  <c r="T14" i="15"/>
  <c r="E1" i="22"/>
  <c r="T1" i="22" s="1"/>
  <c r="E7" i="22"/>
  <c r="O7" i="22" s="1"/>
  <c r="T13" i="22"/>
  <c r="Y13" i="22"/>
  <c r="Z13" i="22" s="1"/>
  <c r="T14" i="22"/>
  <c r="D1" i="17"/>
  <c r="D1" i="23"/>
  <c r="I5" i="23"/>
  <c r="I9" i="23" s="1"/>
  <c r="D7" i="23"/>
  <c r="N7" i="23" s="1"/>
  <c r="B1" i="26"/>
  <c r="D7" i="26"/>
  <c r="M7" i="26" s="1"/>
  <c r="B1" i="27"/>
  <c r="D7" i="27"/>
  <c r="M7" i="27" s="1"/>
  <c r="C1" i="25"/>
  <c r="B1" i="20"/>
  <c r="B1" i="21"/>
  <c r="H7" i="21"/>
  <c r="H11" i="21" s="1"/>
  <c r="R9" i="21"/>
  <c r="J37" i="12" l="1"/>
  <c r="J38" i="12"/>
  <c r="E7" i="15"/>
  <c r="O7" i="15" s="1"/>
  <c r="P18" i="12"/>
  <c r="P16" i="12"/>
  <c r="C5" i="12"/>
  <c r="T2" i="15" s="1"/>
  <c r="J9" i="22"/>
  <c r="J5" i="22"/>
  <c r="I5" i="17"/>
  <c r="I9" i="17"/>
  <c r="J5" i="15" l="1"/>
  <c r="J9" i="15"/>
  <c r="D2" i="17"/>
  <c r="E2" i="15"/>
  <c r="H16" i="12"/>
  <c r="H23" i="12" s="1"/>
  <c r="E2" i="22"/>
  <c r="T2" i="22"/>
  <c r="C26" i="12"/>
  <c r="D2" i="23" s="1"/>
  <c r="B19" i="12"/>
  <c r="E25" i="12"/>
  <c r="I7" i="17" l="1"/>
  <c r="H29" i="12"/>
  <c r="P29" i="12" s="1"/>
  <c r="J7" i="15"/>
  <c r="Y7" i="15" s="1"/>
  <c r="E2" i="18"/>
  <c r="H7" i="19"/>
  <c r="G11" i="19" s="1"/>
  <c r="J7" i="18"/>
  <c r="I11" i="18" s="1"/>
  <c r="K16" i="12"/>
  <c r="K18" i="12"/>
  <c r="C2" i="19"/>
  <c r="L16" i="12"/>
  <c r="J18" i="12"/>
  <c r="I18" i="12"/>
  <c r="L18" i="12"/>
  <c r="J23" i="12"/>
  <c r="F7" i="17" s="1"/>
  <c r="J7" i="22"/>
  <c r="Y7" i="22" s="1"/>
  <c r="P23" i="12"/>
  <c r="I7" i="23"/>
  <c r="P25" i="12"/>
  <c r="F58" i="12" s="1"/>
  <c r="I23" i="12"/>
  <c r="I7" i="15" s="1"/>
  <c r="K7" i="15" s="1"/>
  <c r="B7" i="15" l="1"/>
  <c r="T7" i="15" s="1"/>
  <c r="F59" i="12"/>
  <c r="N36" i="12"/>
  <c r="N43" i="12" s="1"/>
  <c r="L25" i="12"/>
  <c r="I7" i="27" s="1"/>
  <c r="B13" i="27" s="1"/>
  <c r="L7" i="17"/>
  <c r="G7" i="15"/>
  <c r="V7" i="15" s="1"/>
  <c r="H8" i="25"/>
  <c r="B6" i="25" s="1"/>
  <c r="B10" i="25" s="1"/>
  <c r="B7" i="26"/>
  <c r="I7" i="26"/>
  <c r="B13" i="26" s="1"/>
  <c r="M25" i="12"/>
  <c r="B7" i="17"/>
  <c r="G7" i="22"/>
  <c r="M7" i="22" s="1"/>
  <c r="O25" i="12"/>
  <c r="D58" i="12" s="1"/>
  <c r="O23" i="12"/>
  <c r="J40" i="12" s="1"/>
  <c r="F7" i="23"/>
  <c r="L7" i="23" s="1"/>
  <c r="B7" i="22"/>
  <c r="T7" i="22" s="1"/>
  <c r="C7" i="23"/>
  <c r="I7" i="22"/>
  <c r="K7" i="22" s="1"/>
  <c r="I29" i="12"/>
  <c r="O29" i="12" s="1"/>
  <c r="J16" i="30" l="1"/>
  <c r="D59" i="12"/>
  <c r="D53" i="12" s="1"/>
  <c r="J36" i="12"/>
  <c r="J43" i="12" s="1"/>
  <c r="D52" i="12" s="1"/>
  <c r="J11" i="15"/>
  <c r="B8" i="25"/>
  <c r="O8" i="25" s="1"/>
  <c r="B7" i="27"/>
  <c r="F7" i="27"/>
  <c r="F7" i="26"/>
  <c r="D7" i="25"/>
  <c r="I7" i="25" s="1"/>
  <c r="G13" i="25" s="1"/>
  <c r="J11" i="22"/>
  <c r="AB7" i="22"/>
  <c r="V7" i="22"/>
  <c r="H11" i="17"/>
  <c r="H11" i="23"/>
  <c r="AB7" i="15"/>
  <c r="M7" i="15"/>
  <c r="B8" i="20"/>
  <c r="B9" i="21"/>
  <c r="G9" i="21"/>
  <c r="K9" i="21" s="1"/>
  <c r="G8" i="20"/>
  <c r="K8" i="20" s="1"/>
  <c r="H52" i="12" l="1"/>
  <c r="J20" i="30" s="1"/>
  <c r="F52" i="12"/>
  <c r="J21" i="30"/>
  <c r="J17" i="30"/>
  <c r="Y11" i="15"/>
  <c r="J7" i="27"/>
  <c r="I9" i="27" s="1"/>
  <c r="G16" i="27"/>
  <c r="G16" i="26"/>
  <c r="J7" i="26"/>
  <c r="I9" i="26" s="1"/>
  <c r="Y11" i="22"/>
  <c r="D9" i="21"/>
  <c r="J12" i="21"/>
  <c r="J9" i="21"/>
  <c r="J8" i="20"/>
  <c r="J10" i="20"/>
  <c r="D8" i="20"/>
  <c r="N8" i="20" s="1"/>
  <c r="M54" i="12" l="1"/>
  <c r="H58" i="12"/>
  <c r="H59" i="12"/>
  <c r="N9" i="21"/>
  <c r="O9" i="21"/>
  <c r="C88" i="12" l="1"/>
  <c r="I88" i="12"/>
  <c r="D88" i="12"/>
  <c r="P88" i="12"/>
  <c r="J88" i="12"/>
  <c r="O88" i="12"/>
  <c r="N88" i="12"/>
  <c r="G88" i="12"/>
  <c r="E88" i="12"/>
  <c r="M88" i="12"/>
  <c r="K88" i="12"/>
  <c r="H88" i="12"/>
  <c r="F88" i="12"/>
  <c r="L88" i="12"/>
  <c r="J19" i="30"/>
  <c r="J18" i="30"/>
  <c r="D54" i="12" l="1"/>
  <c r="M52" i="12" s="1"/>
  <c r="M59" i="12" s="1"/>
  <c r="M58" i="12" l="1"/>
  <c r="J23" i="30"/>
  <c r="J22" i="30"/>
  <c r="M53" i="12"/>
  <c r="M55" i="12" s="1"/>
  <c r="J25" i="30" s="1"/>
  <c r="M56" i="12"/>
  <c r="J24" i="30" s="1"/>
</calcChain>
</file>

<file path=xl/sharedStrings.xml><?xml version="1.0" encoding="utf-8"?>
<sst xmlns="http://schemas.openxmlformats.org/spreadsheetml/2006/main" count="146" uniqueCount="101">
  <si>
    <t>QUADRANTI</t>
  </si>
  <si>
    <t xml:space="preserve">                             </t>
  </si>
  <si>
    <t>VSA</t>
  </si>
  <si>
    <t>Dorso</t>
  </si>
  <si>
    <t>INPUT</t>
  </si>
  <si>
    <t>Base</t>
  </si>
  <si>
    <t>Altezza</t>
  </si>
  <si>
    <t>Pagine</t>
  </si>
  <si>
    <t xml:space="preserve">F.to Rifilato </t>
  </si>
  <si>
    <t>Fresato</t>
  </si>
  <si>
    <t>Alette</t>
  </si>
  <si>
    <t>Cucito</t>
  </si>
  <si>
    <t>Canalini</t>
  </si>
  <si>
    <t>Sopracoperta</t>
  </si>
  <si>
    <t xml:space="preserve">F.to Aperto </t>
  </si>
  <si>
    <t>Rivestimento</t>
  </si>
  <si>
    <t>Titolo</t>
  </si>
  <si>
    <t>Cop. OLANDESE</t>
  </si>
  <si>
    <t xml:space="preserve">Testo 1 </t>
  </si>
  <si>
    <t xml:space="preserve">Testo 2 </t>
  </si>
  <si>
    <t xml:space="preserve">Testo 3 </t>
  </si>
  <si>
    <t xml:space="preserve">F.to Rivestimento </t>
  </si>
  <si>
    <t xml:space="preserve">F.to Aperto Rifilato </t>
  </si>
  <si>
    <t xml:space="preserve">Alette </t>
  </si>
  <si>
    <t xml:space="preserve"> Unghia </t>
  </si>
  <si>
    <t xml:space="preserve">Dorso </t>
  </si>
  <si>
    <t>Risvolto</t>
  </si>
  <si>
    <t>gr.m2</t>
  </si>
  <si>
    <t>N° Segnature</t>
  </si>
  <si>
    <t>Note:</t>
  </si>
  <si>
    <t>Cop. OLANDESE con ALETTE</t>
  </si>
  <si>
    <t xml:space="preserve">CORR Seg. </t>
  </si>
  <si>
    <t>F.to Rifilato Aperto</t>
  </si>
  <si>
    <t xml:space="preserve">Dati solo di </t>
  </si>
  <si>
    <t xml:space="preserve">Dati ST o di </t>
  </si>
  <si>
    <t>Spessore COPERTINA</t>
  </si>
  <si>
    <t xml:space="preserve">Canalini </t>
  </si>
  <si>
    <t>Lasciare 4 mm. di abbondanza sui 4 lati</t>
  </si>
  <si>
    <t>Controdorso</t>
  </si>
  <si>
    <t xml:space="preserve">F.to Rilegato </t>
  </si>
  <si>
    <t xml:space="preserve">Cop. + Risg. </t>
  </si>
  <si>
    <t xml:space="preserve">Cartoni </t>
  </si>
  <si>
    <t xml:space="preserve">F.to Rilegato  </t>
  </si>
  <si>
    <t>Piatto Base</t>
  </si>
  <si>
    <t>Piatto</t>
  </si>
  <si>
    <t>(mm.) Abbondanze / Smarginature</t>
  </si>
  <si>
    <t>Sopracoperta  ANTISTRAPPO</t>
  </si>
  <si>
    <t>Rivestimento CUSTODIA Rigida</t>
  </si>
  <si>
    <t>Fondello</t>
  </si>
  <si>
    <t>Riv. CUSTODIA Rigida DOPPIO SPESSORE</t>
  </si>
  <si>
    <t>CUSTODIA Morbida</t>
  </si>
  <si>
    <t>BASE</t>
  </si>
  <si>
    <t>ALTEZZA</t>
  </si>
  <si>
    <t>GRAMMATURA</t>
  </si>
  <si>
    <t>CALCOLO PER SPEDIZIONI</t>
  </si>
  <si>
    <t>TESTO</t>
  </si>
  <si>
    <t>JACKET</t>
  </si>
  <si>
    <t>CARTONI</t>
  </si>
  <si>
    <t>TOTALE</t>
  </si>
  <si>
    <t>RIGUARDI</t>
  </si>
  <si>
    <t>COVER</t>
  </si>
  <si>
    <t>Grammatura</t>
  </si>
  <si>
    <t>INTERNA</t>
  </si>
  <si>
    <t>ESTERNA</t>
  </si>
  <si>
    <t>x</t>
  </si>
  <si>
    <t>COPIE/SCATOLA</t>
  </si>
  <si>
    <t>SCATOLA/PIANO</t>
  </si>
  <si>
    <t xml:space="preserve">   x</t>
  </si>
  <si>
    <t>4 FILE</t>
  </si>
  <si>
    <t>PIANI/BANCALE</t>
  </si>
  <si>
    <t>COPIE DA SPEDIRE</t>
  </si>
  <si>
    <t>PESO BANCALE (KG)</t>
  </si>
  <si>
    <t>LIBRI/BANCALE</t>
  </si>
  <si>
    <t>PESO SCATOLA</t>
  </si>
  <si>
    <t>SCATOLE/BANCALE</t>
  </si>
  <si>
    <t>BANCALI INTERI</t>
  </si>
  <si>
    <t>BANCALE PARZIALE (KG)</t>
  </si>
  <si>
    <t>2 FILE</t>
  </si>
  <si>
    <t>BANCALE</t>
  </si>
  <si>
    <t>PESO MAX (KG)</t>
  </si>
  <si>
    <t>100x120</t>
  </si>
  <si>
    <t>80x120</t>
  </si>
  <si>
    <t xml:space="preserve"> (CM)</t>
  </si>
  <si>
    <t>MAX h SCATOLA</t>
  </si>
  <si>
    <t>MAX h BANCALE (CM)</t>
  </si>
  <si>
    <t>MAX w SCATOLA</t>
  </si>
  <si>
    <t xml:space="preserve"> (KG)</t>
  </si>
  <si>
    <t>RIVESTIMENTO</t>
  </si>
  <si>
    <t>Copie per scatola</t>
  </si>
  <si>
    <t>Dimensioni libro</t>
  </si>
  <si>
    <t>Peso libro</t>
  </si>
  <si>
    <t>Dimensioni scatola</t>
  </si>
  <si>
    <t>Peso scatola</t>
  </si>
  <si>
    <t>Scatole per piano</t>
  </si>
  <si>
    <t>Piani bancale</t>
  </si>
  <si>
    <t>Libri per bancale</t>
  </si>
  <si>
    <t>Peso bancale</t>
  </si>
  <si>
    <t>Dimensioni bancale</t>
  </si>
  <si>
    <t>ALTEZZA BANCALE (CM)</t>
  </si>
  <si>
    <t>Altezza bancale</t>
  </si>
  <si>
    <t>F.to rif minimo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</si>
</sst>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-[$€]\ * #,##0.00_-;\-[$€]\ * #,##0.00_-;_-[$€]\ * &quot;-&quot;??_-;_-@_-"/>
    <numFmt numFmtId="166" formatCode="0.000"/>
  </numFmts>
  <fonts count="52">
    <font>
      <sz val="10"/>
      <name val="Arial"/>
    </font>
    <font>
      <sz val="10"/>
      <name val="Arial"/>
      <family val="2"/>
    </font>
    <font>
      <b/>
      <sz val="10"/>
      <color indexed="12"/>
      <name val="Arial"/>
      <family val="2"/>
    </font>
    <font>
      <sz val="72"/>
      <color indexed="22"/>
      <name val="Arial"/>
      <family val="2"/>
    </font>
    <font>
      <b/>
      <i/>
      <sz val="10"/>
      <name val="Arial"/>
      <family val="2"/>
    </font>
    <font>
      <b/>
      <sz val="16"/>
      <color indexed="12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6"/>
      <color indexed="1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20"/>
      <name val="Arial"/>
      <family val="2"/>
    </font>
    <font>
      <b/>
      <sz val="16"/>
      <color indexed="57"/>
      <name val="Arial"/>
      <family val="2"/>
    </font>
    <font>
      <sz val="12"/>
      <name val="Arial"/>
      <family val="2"/>
    </font>
    <font>
      <sz val="18"/>
      <name val="Arial"/>
      <family val="2"/>
    </font>
    <font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6"/>
      <color indexed="16"/>
      <name val="Arial"/>
      <family val="2"/>
    </font>
    <font>
      <b/>
      <sz val="11"/>
      <name val="Arial"/>
      <family val="2"/>
    </font>
    <font>
      <sz val="10"/>
      <color indexed="9"/>
      <name val="Arial"/>
      <family val="2"/>
    </font>
    <font>
      <b/>
      <i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4"/>
      <color indexed="12"/>
      <name val="Arial"/>
      <family val="2"/>
    </font>
    <font>
      <b/>
      <sz val="14"/>
      <color indexed="16"/>
      <name val="Arial"/>
      <family val="2"/>
    </font>
    <font>
      <b/>
      <sz val="12"/>
      <color indexed="12"/>
      <name val="Arial"/>
      <family val="2"/>
    </font>
    <font>
      <b/>
      <sz val="9"/>
      <name val="Arial"/>
      <family val="2"/>
    </font>
    <font>
      <b/>
      <sz val="15"/>
      <color indexed="16"/>
      <name val="Arial"/>
      <family val="2"/>
    </font>
    <font>
      <i/>
      <sz val="8"/>
      <name val="ARIAL"/>
      <family val="2"/>
    </font>
    <font>
      <b/>
      <i/>
      <sz val="8"/>
      <name val="ARIAL"/>
      <family val="2"/>
    </font>
    <font>
      <i/>
      <sz val="14"/>
      <name val="Arial"/>
      <family val="2"/>
    </font>
    <font>
      <b/>
      <sz val="10"/>
      <color indexed="9"/>
      <name val="Arial"/>
      <family val="2"/>
    </font>
    <font>
      <b/>
      <sz val="12"/>
      <color indexed="22"/>
      <name val="Arial"/>
      <family val="2"/>
    </font>
    <font>
      <sz val="18"/>
      <color indexed="9"/>
      <name val="Arial"/>
      <family val="2"/>
    </font>
    <font>
      <b/>
      <i/>
      <sz val="14"/>
      <name val="Arial"/>
      <family val="2"/>
    </font>
    <font>
      <i/>
      <sz val="16"/>
      <name val="Arial"/>
      <family val="2"/>
    </font>
    <font>
      <b/>
      <sz val="12"/>
      <color indexed="16"/>
      <name val="Arial"/>
      <family val="2"/>
    </font>
    <font>
      <b/>
      <sz val="9"/>
      <color rgb="FF8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0"/>
      <name val="Arial"/>
      <family val="2"/>
    </font>
    <font>
      <sz val="10"/>
      <color theme="0" tint="-0.249977111117893"/>
      <name val="Arial"/>
      <family val="2"/>
    </font>
    <font>
      <sz val="9"/>
      <color theme="0" tint="-0.249977111117893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C0C0"/>
        <bgColor rgb="FF000000"/>
      </patternFill>
    </fill>
  </fills>
  <borders count="10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 diagonalUp="1">
      <left/>
      <right/>
      <top/>
      <bottom/>
      <diagonal style="medium">
        <color indexed="64"/>
      </diagonal>
    </border>
    <border>
      <left style="dotted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 diagonalDown="1">
      <left/>
      <right/>
      <top/>
      <bottom/>
      <diagonal style="medium">
        <color indexed="64"/>
      </diagonal>
    </border>
    <border>
      <left style="medium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dotted">
        <color indexed="64"/>
      </right>
      <top style="medium">
        <color indexed="12"/>
      </top>
      <bottom style="medium">
        <color indexed="12"/>
      </bottom>
      <diagonal/>
    </border>
    <border>
      <left style="dotted">
        <color indexed="64"/>
      </left>
      <right style="dotted">
        <color indexed="64"/>
      </right>
      <top style="medium">
        <color indexed="12"/>
      </top>
      <bottom style="medium">
        <color indexed="12"/>
      </bottom>
      <diagonal/>
    </border>
    <border>
      <left style="dotted">
        <color indexed="64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dotted">
        <color indexed="64"/>
      </right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dotted">
        <color indexed="64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414">
    <xf numFmtId="0" fontId="0" fillId="0" borderId="0" xfId="0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vertical="center" textRotation="90"/>
    </xf>
    <xf numFmtId="0" fontId="4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19" fillId="2" borderId="0" xfId="0" applyFont="1" applyFill="1" applyAlignment="1">
      <alignment vertical="center" textRotation="90"/>
    </xf>
    <xf numFmtId="0" fontId="19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right"/>
    </xf>
    <xf numFmtId="0" fontId="0" fillId="3" borderId="1" xfId="0" applyFill="1" applyBorder="1" applyAlignment="1" applyProtection="1">
      <alignment horizontal="center" vertical="center"/>
      <protection locked="0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0" xfId="0" applyNumberForma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21" fillId="3" borderId="2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top"/>
      <protection hidden="1"/>
    </xf>
    <xf numFmtId="164" fontId="0" fillId="0" borderId="0" xfId="0" applyNumberFormat="1" applyAlignment="1">
      <alignment horizontal="center" vertical="top"/>
    </xf>
    <xf numFmtId="164" fontId="5" fillId="2" borderId="0" xfId="0" applyNumberFormat="1" applyFont="1" applyFill="1" applyAlignment="1">
      <alignment horizontal="center" vertical="center"/>
    </xf>
    <xf numFmtId="164" fontId="5" fillId="2" borderId="0" xfId="0" applyNumberFormat="1" applyFont="1" applyFill="1" applyAlignment="1">
      <alignment horizontal="right" vertical="center" textRotation="90"/>
    </xf>
    <xf numFmtId="0" fontId="21" fillId="4" borderId="2" xfId="0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>
      <alignment horizontal="center"/>
    </xf>
    <xf numFmtId="0" fontId="0" fillId="5" borderId="0" xfId="0" applyFill="1"/>
    <xf numFmtId="0" fontId="27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Alignment="1" applyProtection="1">
      <alignment horizontal="left" indent="1"/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4" xfId="0" applyBorder="1"/>
    <xf numFmtId="0" fontId="0" fillId="0" borderId="9" xfId="0" applyBorder="1"/>
    <xf numFmtId="0" fontId="0" fillId="0" borderId="6" xfId="0" applyBorder="1"/>
    <xf numFmtId="0" fontId="0" fillId="0" borderId="10" xfId="0" applyBorder="1" applyProtection="1">
      <protection hidden="1"/>
    </xf>
    <xf numFmtId="0" fontId="0" fillId="0" borderId="11" xfId="0" applyBorder="1"/>
    <xf numFmtId="0" fontId="25" fillId="5" borderId="12" xfId="0" applyFont="1" applyFill="1" applyBorder="1" applyAlignment="1" applyProtection="1">
      <alignment horizontal="center" vertical="center"/>
      <protection hidden="1"/>
    </xf>
    <xf numFmtId="0" fontId="22" fillId="0" borderId="0" xfId="0" applyFont="1" applyAlignment="1">
      <alignment horizontal="center"/>
    </xf>
    <xf numFmtId="0" fontId="0" fillId="2" borderId="0" xfId="0" applyFill="1"/>
    <xf numFmtId="0" fontId="28" fillId="0" borderId="0" xfId="0" applyFont="1" applyAlignment="1">
      <alignment horizontal="center" vertical="center"/>
    </xf>
    <xf numFmtId="0" fontId="26" fillId="0" borderId="7" xfId="0" applyFont="1" applyBorder="1"/>
    <xf numFmtId="164" fontId="0" fillId="4" borderId="2" xfId="0" applyNumberFormat="1" applyFill="1" applyBorder="1" applyAlignment="1" applyProtection="1">
      <alignment horizontal="center" vertical="center"/>
      <protection locked="0"/>
    </xf>
    <xf numFmtId="0" fontId="36" fillId="5" borderId="15" xfId="0" applyFont="1" applyFill="1" applyBorder="1" applyAlignment="1">
      <alignment horizontal="right"/>
    </xf>
    <xf numFmtId="0" fontId="35" fillId="0" borderId="0" xfId="0" applyFont="1" applyAlignment="1">
      <alignment horizontal="center" vertical="top"/>
    </xf>
    <xf numFmtId="0" fontId="22" fillId="0" borderId="4" xfId="0" applyFont="1" applyBorder="1"/>
    <xf numFmtId="0" fontId="33" fillId="0" borderId="9" xfId="0" applyFont="1" applyBorder="1" applyAlignment="1">
      <alignment horizontal="center"/>
    </xf>
    <xf numFmtId="0" fontId="0" fillId="0" borderId="5" xfId="0" applyBorder="1"/>
    <xf numFmtId="0" fontId="26" fillId="0" borderId="10" xfId="0" applyFont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7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 textRotation="90"/>
      <protection hidden="1"/>
    </xf>
    <xf numFmtId="0" fontId="0" fillId="2" borderId="16" xfId="0" applyFill="1" applyBorder="1" applyAlignment="1" applyProtection="1">
      <alignment vertical="center"/>
      <protection hidden="1"/>
    </xf>
    <xf numFmtId="0" fontId="0" fillId="2" borderId="17" xfId="0" applyFill="1" applyBorder="1" applyAlignment="1" applyProtection="1">
      <alignment vertical="center"/>
      <protection hidden="1"/>
    </xf>
    <xf numFmtId="0" fontId="0" fillId="2" borderId="18" xfId="0" applyFill="1" applyBorder="1" applyAlignment="1" applyProtection="1">
      <alignment vertical="center"/>
      <protection hidden="1"/>
    </xf>
    <xf numFmtId="0" fontId="0" fillId="2" borderId="19" xfId="0" applyFill="1" applyBorder="1" applyAlignment="1" applyProtection="1">
      <alignment vertical="center"/>
      <protection hidden="1"/>
    </xf>
    <xf numFmtId="0" fontId="1" fillId="2" borderId="18" xfId="0" applyFont="1" applyFill="1" applyBorder="1" applyAlignment="1" applyProtection="1">
      <alignment vertical="center"/>
      <protection hidden="1"/>
    </xf>
    <xf numFmtId="0" fontId="25" fillId="2" borderId="20" xfId="0" applyFont="1" applyFill="1" applyBorder="1" applyAlignment="1" applyProtection="1">
      <alignment horizontal="center" vertical="center"/>
      <protection hidden="1"/>
    </xf>
    <xf numFmtId="0" fontId="17" fillId="2" borderId="18" xfId="0" applyFont="1" applyFill="1" applyBorder="1" applyAlignment="1" applyProtection="1">
      <alignment vertical="center"/>
      <protection hidden="1"/>
    </xf>
    <xf numFmtId="0" fontId="0" fillId="2" borderId="21" xfId="0" applyFill="1" applyBorder="1" applyAlignment="1" applyProtection="1">
      <alignment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0" fillId="2" borderId="22" xfId="0" applyFill="1" applyBorder="1" applyAlignment="1" applyProtection="1">
      <alignment vertical="center"/>
      <protection hidden="1"/>
    </xf>
    <xf numFmtId="0" fontId="0" fillId="2" borderId="23" xfId="0" applyFill="1" applyBorder="1" applyAlignment="1" applyProtection="1">
      <alignment vertical="center"/>
      <protection hidden="1"/>
    </xf>
    <xf numFmtId="0" fontId="0" fillId="2" borderId="24" xfId="0" applyFill="1" applyBorder="1" applyAlignment="1" applyProtection="1">
      <alignment vertical="center"/>
      <protection hidden="1"/>
    </xf>
    <xf numFmtId="0" fontId="0" fillId="2" borderId="25" xfId="0" applyFill="1" applyBorder="1" applyAlignment="1" applyProtection="1">
      <alignment vertical="center"/>
      <protection hidden="1"/>
    </xf>
    <xf numFmtId="0" fontId="1" fillId="2" borderId="24" xfId="0" applyFont="1" applyFill="1" applyBorder="1" applyAlignment="1" applyProtection="1">
      <alignment vertical="center"/>
      <protection hidden="1"/>
    </xf>
    <xf numFmtId="0" fontId="0" fillId="2" borderId="26" xfId="0" applyFill="1" applyBorder="1" applyAlignment="1" applyProtection="1">
      <alignment horizontal="center" vertical="center"/>
      <protection hidden="1"/>
    </xf>
    <xf numFmtId="0" fontId="18" fillId="2" borderId="24" xfId="0" applyFont="1" applyFill="1" applyBorder="1" applyAlignment="1" applyProtection="1">
      <alignment horizontal="center" vertical="center" textRotation="90"/>
      <protection hidden="1"/>
    </xf>
    <xf numFmtId="0" fontId="0" fillId="2" borderId="23" xfId="0" applyFill="1" applyBorder="1" applyAlignment="1" applyProtection="1">
      <alignment vertical="center" textRotation="90"/>
      <protection hidden="1"/>
    </xf>
    <xf numFmtId="0" fontId="0" fillId="2" borderId="27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164" fontId="30" fillId="2" borderId="0" xfId="0" applyNumberFormat="1" applyFont="1" applyFill="1" applyAlignment="1" applyProtection="1">
      <alignment horizontal="right" vertical="center" textRotation="90"/>
      <protection hidden="1"/>
    </xf>
    <xf numFmtId="0" fontId="25" fillId="2" borderId="12" xfId="0" applyFont="1" applyFill="1" applyBorder="1" applyAlignment="1" applyProtection="1">
      <alignment horizontal="center" vertical="center"/>
      <protection hidden="1"/>
    </xf>
    <xf numFmtId="0" fontId="21" fillId="2" borderId="28" xfId="0" applyFont="1" applyFill="1" applyBorder="1" applyAlignment="1" applyProtection="1">
      <alignment vertical="center"/>
      <protection hidden="1"/>
    </xf>
    <xf numFmtId="0" fontId="21" fillId="2" borderId="29" xfId="0" applyFont="1" applyFill="1" applyBorder="1" applyAlignment="1" applyProtection="1">
      <alignment vertical="center"/>
      <protection hidden="1"/>
    </xf>
    <xf numFmtId="0" fontId="25" fillId="2" borderId="0" xfId="0" applyFont="1" applyFill="1" applyAlignment="1" applyProtection="1">
      <alignment horizontal="center" vertical="center"/>
      <protection hidden="1"/>
    </xf>
    <xf numFmtId="0" fontId="25" fillId="2" borderId="30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5" fillId="2" borderId="0" xfId="0" applyFont="1" applyFill="1" applyAlignment="1" applyProtection="1">
      <alignment horizontal="center" vertical="center"/>
      <protection hidden="1"/>
    </xf>
    <xf numFmtId="0" fontId="0" fillId="2" borderId="31" xfId="0" applyFill="1" applyBorder="1" applyAlignment="1" applyProtection="1">
      <alignment vertical="center"/>
      <protection hidden="1"/>
    </xf>
    <xf numFmtId="0" fontId="17" fillId="2" borderId="32" xfId="0" applyFont="1" applyFill="1" applyBorder="1" applyAlignment="1" applyProtection="1">
      <alignment vertical="center"/>
      <protection hidden="1"/>
    </xf>
    <xf numFmtId="0" fontId="0" fillId="2" borderId="33" xfId="0" applyFill="1" applyBorder="1" applyAlignment="1" applyProtection="1">
      <alignment vertical="center"/>
      <protection hidden="1"/>
    </xf>
    <xf numFmtId="0" fontId="0" fillId="2" borderId="34" xfId="0" applyFill="1" applyBorder="1" applyAlignment="1" applyProtection="1">
      <alignment vertical="center"/>
      <protection hidden="1"/>
    </xf>
    <xf numFmtId="0" fontId="1" fillId="2" borderId="33" xfId="0" applyFont="1" applyFill="1" applyBorder="1" applyAlignment="1" applyProtection="1">
      <alignment vertical="center"/>
      <protection hidden="1"/>
    </xf>
    <xf numFmtId="0" fontId="0" fillId="2" borderId="35" xfId="0" applyFill="1" applyBorder="1" applyAlignment="1" applyProtection="1">
      <alignment horizontal="center" vertical="center"/>
      <protection hidden="1"/>
    </xf>
    <xf numFmtId="0" fontId="0" fillId="2" borderId="32" xfId="0" applyFill="1" applyBorder="1" applyAlignment="1" applyProtection="1">
      <alignment vertical="center"/>
      <protection hidden="1"/>
    </xf>
    <xf numFmtId="0" fontId="0" fillId="2" borderId="36" xfId="0" applyFill="1" applyBorder="1" applyAlignment="1" applyProtection="1">
      <alignment vertical="center"/>
      <protection hidden="1"/>
    </xf>
    <xf numFmtId="0" fontId="11" fillId="2" borderId="0" xfId="0" applyFont="1" applyFill="1" applyAlignment="1" applyProtection="1">
      <alignment vertical="center"/>
      <protection hidden="1"/>
    </xf>
    <xf numFmtId="1" fontId="7" fillId="2" borderId="0" xfId="0" applyNumberFormat="1" applyFont="1" applyFill="1" applyAlignment="1" applyProtection="1">
      <alignment horizontal="center" vertical="center"/>
      <protection hidden="1"/>
    </xf>
    <xf numFmtId="1" fontId="7" fillId="2" borderId="0" xfId="0" applyNumberFormat="1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right" vertical="center" textRotation="90"/>
      <protection hidden="1"/>
    </xf>
    <xf numFmtId="0" fontId="0" fillId="2" borderId="37" xfId="0" applyFill="1" applyBorder="1" applyAlignment="1" applyProtection="1">
      <alignment vertical="center"/>
      <protection hidden="1"/>
    </xf>
    <xf numFmtId="0" fontId="0" fillId="2" borderId="38" xfId="0" applyFill="1" applyBorder="1" applyAlignment="1" applyProtection="1">
      <alignment vertical="center"/>
      <protection hidden="1"/>
    </xf>
    <xf numFmtId="0" fontId="0" fillId="2" borderId="39" xfId="0" applyFill="1" applyBorder="1" applyAlignment="1" applyProtection="1">
      <alignment vertical="center"/>
      <protection hidden="1"/>
    </xf>
    <xf numFmtId="0" fontId="1" fillId="2" borderId="38" xfId="0" applyFont="1" applyFill="1" applyBorder="1" applyAlignment="1" applyProtection="1">
      <alignment vertical="center"/>
      <protection hidden="1"/>
    </xf>
    <xf numFmtId="0" fontId="25" fillId="2" borderId="40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vertical="center"/>
      <protection hidden="1"/>
    </xf>
    <xf numFmtId="1" fontId="16" fillId="2" borderId="0" xfId="0" applyNumberFormat="1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vertical="center"/>
      <protection hidden="1"/>
    </xf>
    <xf numFmtId="164" fontId="30" fillId="2" borderId="0" xfId="0" applyNumberFormat="1" applyFont="1" applyFill="1" applyAlignment="1" applyProtection="1">
      <alignment horizontal="center" vertical="center"/>
      <protection hidden="1"/>
    </xf>
    <xf numFmtId="0" fontId="31" fillId="2" borderId="0" xfId="0" applyFont="1" applyFill="1" applyAlignment="1" applyProtection="1">
      <alignment horizontal="center" vertical="center"/>
      <protection hidden="1"/>
    </xf>
    <xf numFmtId="0" fontId="25" fillId="2" borderId="29" xfId="0" applyFont="1" applyFill="1" applyBorder="1" applyAlignment="1" applyProtection="1">
      <alignment horizontal="center" vertical="center"/>
      <protection hidden="1"/>
    </xf>
    <xf numFmtId="0" fontId="1" fillId="2" borderId="19" xfId="0" applyFont="1" applyFill="1" applyBorder="1" applyAlignment="1" applyProtection="1">
      <alignment vertical="center"/>
      <protection hidden="1"/>
    </xf>
    <xf numFmtId="0" fontId="0" fillId="2" borderId="41" xfId="0" applyFill="1" applyBorder="1" applyAlignment="1" applyProtection="1">
      <alignment vertical="center"/>
      <protection hidden="1"/>
    </xf>
    <xf numFmtId="0" fontId="0" fillId="2" borderId="42" xfId="0" applyFill="1" applyBorder="1" applyAlignment="1" applyProtection="1">
      <alignment vertical="center"/>
      <protection hidden="1"/>
    </xf>
    <xf numFmtId="0" fontId="1" fillId="2" borderId="25" xfId="0" applyFont="1" applyFill="1" applyBorder="1" applyAlignment="1" applyProtection="1">
      <alignment vertical="center"/>
      <protection hidden="1"/>
    </xf>
    <xf numFmtId="0" fontId="18" fillId="2" borderId="23" xfId="0" applyFont="1" applyFill="1" applyBorder="1" applyAlignment="1" applyProtection="1">
      <alignment horizontal="center" vertical="center" textRotation="90"/>
      <protection hidden="1"/>
    </xf>
    <xf numFmtId="0" fontId="0" fillId="2" borderId="24" xfId="0" applyFill="1" applyBorder="1" applyAlignment="1" applyProtection="1">
      <alignment vertical="center" textRotation="90"/>
      <protection hidden="1"/>
    </xf>
    <xf numFmtId="0" fontId="0" fillId="2" borderId="43" xfId="0" applyFill="1" applyBorder="1" applyAlignment="1" applyProtection="1">
      <alignment vertical="center"/>
      <protection hidden="1"/>
    </xf>
    <xf numFmtId="0" fontId="0" fillId="2" borderId="30" xfId="0" applyFill="1" applyBorder="1" applyAlignment="1" applyProtection="1">
      <alignment vertical="center"/>
      <protection hidden="1"/>
    </xf>
    <xf numFmtId="0" fontId="21" fillId="2" borderId="0" xfId="0" applyFont="1" applyFill="1" applyAlignment="1" applyProtection="1">
      <alignment vertical="center"/>
      <protection hidden="1"/>
    </xf>
    <xf numFmtId="0" fontId="25" fillId="2" borderId="28" xfId="0" applyFont="1" applyFill="1" applyBorder="1" applyAlignment="1" applyProtection="1">
      <alignment horizontal="center" vertical="center"/>
      <protection hidden="1"/>
    </xf>
    <xf numFmtId="0" fontId="25" fillId="2" borderId="43" xfId="0" applyFont="1" applyFill="1" applyBorder="1" applyAlignment="1" applyProtection="1">
      <alignment horizontal="center" vertical="center"/>
      <protection hidden="1"/>
    </xf>
    <xf numFmtId="0" fontId="1" fillId="2" borderId="34" xfId="0" applyFont="1" applyFill="1" applyBorder="1" applyAlignment="1" applyProtection="1">
      <alignment vertical="center"/>
      <protection hidden="1"/>
    </xf>
    <xf numFmtId="0" fontId="0" fillId="2" borderId="44" xfId="0" applyFill="1" applyBorder="1" applyAlignment="1" applyProtection="1">
      <alignment vertical="center"/>
      <protection hidden="1"/>
    </xf>
    <xf numFmtId="0" fontId="1" fillId="2" borderId="39" xfId="0" applyFont="1" applyFill="1" applyBorder="1" applyAlignment="1" applyProtection="1">
      <alignment vertical="center"/>
      <protection hidden="1"/>
    </xf>
    <xf numFmtId="0" fontId="0" fillId="2" borderId="45" xfId="0" applyFill="1" applyBorder="1" applyAlignment="1" applyProtection="1">
      <alignment vertical="center"/>
      <protection hidden="1"/>
    </xf>
    <xf numFmtId="0" fontId="0" fillId="2" borderId="46" xfId="0" applyFill="1" applyBorder="1" applyAlignment="1" applyProtection="1">
      <alignment vertical="center"/>
      <protection hidden="1"/>
    </xf>
    <xf numFmtId="0" fontId="0" fillId="2" borderId="0" xfId="0" applyFill="1" applyProtection="1">
      <protection hidden="1"/>
    </xf>
    <xf numFmtId="0" fontId="9" fillId="2" borderId="0" xfId="0" applyFont="1" applyFill="1" applyAlignment="1" applyProtection="1">
      <alignment horizontal="center" vertical="center" textRotation="90"/>
      <protection hidden="1"/>
    </xf>
    <xf numFmtId="0" fontId="0" fillId="2" borderId="20" xfId="0" applyFill="1" applyBorder="1" applyAlignment="1" applyProtection="1">
      <alignment horizontal="center" vertical="center"/>
      <protection hidden="1"/>
    </xf>
    <xf numFmtId="0" fontId="0" fillId="2" borderId="40" xfId="0" applyFill="1" applyBorder="1" applyAlignment="1" applyProtection="1">
      <alignment horizontal="center" vertical="center"/>
      <protection hidden="1"/>
    </xf>
    <xf numFmtId="164" fontId="22" fillId="0" borderId="10" xfId="0" applyNumberFormat="1" applyFont="1" applyBorder="1" applyAlignment="1" applyProtection="1">
      <alignment horizontal="center"/>
      <protection hidden="1"/>
    </xf>
    <xf numFmtId="164" fontId="0" fillId="0" borderId="10" xfId="0" applyNumberFormat="1" applyBorder="1" applyProtection="1"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0" fontId="29" fillId="0" borderId="6" xfId="0" applyFont="1" applyBorder="1"/>
    <xf numFmtId="0" fontId="26" fillId="0" borderId="8" xfId="0" applyFont="1" applyBorder="1" applyProtection="1">
      <protection hidden="1"/>
    </xf>
    <xf numFmtId="0" fontId="33" fillId="3" borderId="3" xfId="0" applyFont="1" applyFill="1" applyBorder="1" applyAlignment="1" applyProtection="1">
      <alignment horizontal="center" vertical="center"/>
      <protection hidden="1"/>
    </xf>
    <xf numFmtId="0" fontId="33" fillId="4" borderId="3" xfId="0" applyFont="1" applyFill="1" applyBorder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2" borderId="2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47" xfId="0" applyFill="1" applyBorder="1" applyAlignment="1">
      <alignment vertical="center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 applyProtection="1">
      <alignment vertical="center"/>
      <protection hidden="1"/>
    </xf>
    <xf numFmtId="0" fontId="0" fillId="2" borderId="29" xfId="0" applyFill="1" applyBorder="1" applyAlignment="1" applyProtection="1">
      <alignment vertical="center"/>
      <protection hidden="1"/>
    </xf>
    <xf numFmtId="164" fontId="30" fillId="2" borderId="48" xfId="0" applyNumberFormat="1" applyFont="1" applyFill="1" applyBorder="1" applyAlignment="1" applyProtection="1">
      <alignment horizontal="center" vertical="center" textRotation="90"/>
      <protection hidden="1"/>
    </xf>
    <xf numFmtId="0" fontId="12" fillId="2" borderId="23" xfId="0" applyFont="1" applyFill="1" applyBorder="1" applyAlignment="1">
      <alignment vertical="center"/>
    </xf>
    <xf numFmtId="0" fontId="7" fillId="2" borderId="28" xfId="0" applyFont="1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5" fillId="2" borderId="28" xfId="0" applyFont="1" applyFill="1" applyBorder="1" applyAlignment="1">
      <alignment horizontal="center" vertical="center"/>
    </xf>
    <xf numFmtId="0" fontId="0" fillId="2" borderId="28" xfId="0" applyFill="1" applyBorder="1" applyAlignment="1">
      <alignment vertical="center"/>
    </xf>
    <xf numFmtId="0" fontId="7" fillId="2" borderId="32" xfId="0" applyFont="1" applyFill="1" applyBorder="1" applyAlignment="1" applyProtection="1">
      <alignment vertical="center"/>
      <protection hidden="1"/>
    </xf>
    <xf numFmtId="0" fontId="0" fillId="2" borderId="34" xfId="0" applyFill="1" applyBorder="1" applyAlignment="1">
      <alignment vertical="center"/>
    </xf>
    <xf numFmtId="0" fontId="19" fillId="2" borderId="23" xfId="0" applyFont="1" applyFill="1" applyBorder="1" applyAlignment="1" applyProtection="1">
      <alignment vertical="center"/>
      <protection hidden="1"/>
    </xf>
    <xf numFmtId="0" fontId="19" fillId="2" borderId="24" xfId="0" applyFont="1" applyFill="1" applyBorder="1" applyAlignment="1" applyProtection="1">
      <alignment vertical="center"/>
      <protection hidden="1"/>
    </xf>
    <xf numFmtId="0" fontId="7" fillId="2" borderId="25" xfId="0" applyFont="1" applyFill="1" applyBorder="1" applyAlignment="1" applyProtection="1">
      <alignment vertical="center"/>
      <protection hidden="1"/>
    </xf>
    <xf numFmtId="164" fontId="30" fillId="2" borderId="28" xfId="0" applyNumberFormat="1" applyFont="1" applyFill="1" applyBorder="1" applyAlignment="1" applyProtection="1">
      <alignment horizontal="left" vertical="center" textRotation="90"/>
      <protection hidden="1"/>
    </xf>
    <xf numFmtId="0" fontId="7" fillId="2" borderId="29" xfId="0" applyFont="1" applyFill="1" applyBorder="1" applyAlignment="1" applyProtection="1">
      <alignment vertical="center"/>
      <protection hidden="1"/>
    </xf>
    <xf numFmtId="0" fontId="19" fillId="2" borderId="33" xfId="0" applyFont="1" applyFill="1" applyBorder="1" applyAlignment="1" applyProtection="1">
      <alignment vertical="center"/>
      <protection hidden="1"/>
    </xf>
    <xf numFmtId="0" fontId="7" fillId="2" borderId="34" xfId="0" applyFont="1" applyFill="1" applyBorder="1" applyAlignment="1" applyProtection="1">
      <alignment vertical="center"/>
      <protection hidden="1"/>
    </xf>
    <xf numFmtId="0" fontId="37" fillId="2" borderId="0" xfId="0" applyFont="1" applyFill="1" applyAlignment="1" applyProtection="1">
      <alignment vertical="center"/>
      <protection hidden="1"/>
    </xf>
    <xf numFmtId="0" fontId="17" fillId="2" borderId="0" xfId="0" applyFont="1" applyFill="1" applyProtection="1">
      <protection hidden="1"/>
    </xf>
    <xf numFmtId="0" fontId="17" fillId="2" borderId="0" xfId="0" applyFont="1" applyFill="1" applyAlignment="1" applyProtection="1">
      <alignment vertical="center"/>
      <protection hidden="1"/>
    </xf>
    <xf numFmtId="0" fontId="17" fillId="2" borderId="0" xfId="0" applyFont="1" applyFill="1"/>
    <xf numFmtId="0" fontId="17" fillId="2" borderId="0" xfId="0" applyFont="1" applyFill="1" applyAlignment="1">
      <alignment vertical="center"/>
    </xf>
    <xf numFmtId="0" fontId="30" fillId="2" borderId="0" xfId="0" applyFont="1" applyFill="1" applyAlignment="1" applyProtection="1">
      <alignment horizontal="center" vertical="center"/>
      <protection hidden="1"/>
    </xf>
    <xf numFmtId="0" fontId="25" fillId="2" borderId="0" xfId="0" applyFont="1" applyFill="1" applyAlignment="1" applyProtection="1">
      <alignment horizontal="right" vertical="center"/>
      <protection hidden="1"/>
    </xf>
    <xf numFmtId="0" fontId="25" fillId="2" borderId="49" xfId="0" applyFont="1" applyFill="1" applyBorder="1" applyAlignment="1" applyProtection="1">
      <alignment horizontal="center" vertical="center"/>
      <protection hidden="1"/>
    </xf>
    <xf numFmtId="0" fontId="25" fillId="2" borderId="0" xfId="0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horizontal="left" vertical="center" textRotation="90"/>
      <protection hidden="1"/>
    </xf>
    <xf numFmtId="0" fontId="30" fillId="2" borderId="0" xfId="0" applyFont="1" applyFill="1" applyAlignment="1" applyProtection="1">
      <alignment horizontal="right" vertical="center" textRotation="90"/>
      <protection hidden="1"/>
    </xf>
    <xf numFmtId="0" fontId="30" fillId="2" borderId="0" xfId="0" applyFont="1" applyFill="1" applyAlignment="1" applyProtection="1">
      <alignment horizontal="center" vertical="center" textRotation="90"/>
      <protection hidden="1"/>
    </xf>
    <xf numFmtId="164" fontId="29" fillId="2" borderId="0" xfId="0" applyNumberFormat="1" applyFont="1" applyFill="1" applyAlignment="1" applyProtection="1">
      <alignment horizontal="center"/>
      <protection hidden="1"/>
    </xf>
    <xf numFmtId="164" fontId="29" fillId="0" borderId="0" xfId="0" applyNumberFormat="1" applyFont="1" applyAlignment="1" applyProtection="1">
      <alignment horizontal="center" vertical="top"/>
      <protection hidden="1"/>
    </xf>
    <xf numFmtId="0" fontId="35" fillId="0" borderId="0" xfId="0" applyFont="1" applyAlignment="1">
      <alignment horizontal="center"/>
    </xf>
    <xf numFmtId="0" fontId="25" fillId="2" borderId="50" xfId="0" applyFont="1" applyFill="1" applyBorder="1" applyAlignment="1" applyProtection="1">
      <alignment horizontal="center" vertical="center"/>
      <protection hidden="1"/>
    </xf>
    <xf numFmtId="0" fontId="25" fillId="2" borderId="51" xfId="0" applyFont="1" applyFill="1" applyBorder="1" applyAlignment="1" applyProtection="1">
      <alignment horizontal="center" vertical="center"/>
      <protection hidden="1"/>
    </xf>
    <xf numFmtId="0" fontId="25" fillId="2" borderId="52" xfId="0" applyFont="1" applyFill="1" applyBorder="1" applyAlignment="1" applyProtection="1">
      <alignment horizontal="center" vertical="center"/>
      <protection hidden="1"/>
    </xf>
    <xf numFmtId="0" fontId="25" fillId="2" borderId="53" xfId="0" applyFont="1" applyFill="1" applyBorder="1" applyAlignment="1" applyProtection="1">
      <alignment horizontal="center" vertical="center"/>
      <protection hidden="1"/>
    </xf>
    <xf numFmtId="0" fontId="35" fillId="0" borderId="0" xfId="0" applyFont="1" applyAlignment="1">
      <alignment horizontal="left"/>
    </xf>
    <xf numFmtId="0" fontId="22" fillId="2" borderId="0" xfId="0" quotePrefix="1" applyFont="1" applyFill="1"/>
    <xf numFmtId="2" fontId="0" fillId="2" borderId="0" xfId="0" applyNumberFormat="1" applyFill="1"/>
    <xf numFmtId="0" fontId="0" fillId="2" borderId="0" xfId="0" quotePrefix="1" applyFill="1"/>
    <xf numFmtId="0" fontId="22" fillId="2" borderId="0" xfId="0" applyFont="1" applyFill="1" applyAlignment="1">
      <alignment horizontal="left"/>
    </xf>
    <xf numFmtId="0" fontId="26" fillId="0" borderId="7" xfId="0" applyFont="1" applyBorder="1" applyProtection="1">
      <protection locked="0" hidden="1"/>
    </xf>
    <xf numFmtId="0" fontId="26" fillId="0" borderId="0" xfId="0" applyFont="1" applyProtection="1">
      <protection locked="0" hidden="1"/>
    </xf>
    <xf numFmtId="0" fontId="26" fillId="5" borderId="0" xfId="0" applyFont="1" applyFill="1"/>
    <xf numFmtId="0" fontId="35" fillId="2" borderId="0" xfId="0" applyFont="1" applyFill="1" applyAlignment="1">
      <alignment horizontal="center"/>
    </xf>
    <xf numFmtId="164" fontId="0" fillId="4" borderId="54" xfId="0" applyNumberFormat="1" applyFill="1" applyBorder="1" applyAlignment="1" applyProtection="1">
      <alignment horizontal="center" vertical="center"/>
      <protection locked="0"/>
    </xf>
    <xf numFmtId="0" fontId="33" fillId="0" borderId="0" xfId="0" applyFont="1" applyAlignment="1">
      <alignment horizontal="right"/>
    </xf>
    <xf numFmtId="0" fontId="33" fillId="0" borderId="0" xfId="0" applyFont="1" applyAlignment="1">
      <alignment horizontal="right" vertical="center"/>
    </xf>
    <xf numFmtId="0" fontId="28" fillId="0" borderId="0" xfId="0" applyFont="1" applyAlignment="1">
      <alignment horizontal="right" vertical="center"/>
    </xf>
    <xf numFmtId="0" fontId="25" fillId="2" borderId="39" xfId="0" applyFont="1" applyFill="1" applyBorder="1" applyAlignment="1" applyProtection="1">
      <alignment horizontal="center" vertical="center"/>
      <protection hidden="1"/>
    </xf>
    <xf numFmtId="0" fontId="25" fillId="2" borderId="37" xfId="0" applyFont="1" applyFill="1" applyBorder="1" applyAlignment="1" applyProtection="1">
      <alignment horizontal="center" vertical="center"/>
      <protection hidden="1"/>
    </xf>
    <xf numFmtId="0" fontId="22" fillId="0" borderId="6" xfId="0" applyFont="1" applyBorder="1" applyAlignment="1" applyProtection="1">
      <alignment horizontal="left" indent="1"/>
      <protection hidden="1"/>
    </xf>
    <xf numFmtId="164" fontId="32" fillId="2" borderId="0" xfId="0" applyNumberFormat="1" applyFont="1" applyFill="1" applyAlignment="1" applyProtection="1">
      <alignment horizontal="center"/>
      <protection hidden="1"/>
    </xf>
    <xf numFmtId="0" fontId="40" fillId="2" borderId="0" xfId="0" applyFont="1" applyFill="1" applyAlignment="1" applyProtection="1">
      <alignment vertical="center"/>
      <protection hidden="1"/>
    </xf>
    <xf numFmtId="164" fontId="32" fillId="0" borderId="0" xfId="0" applyNumberFormat="1" applyFont="1" applyAlignment="1" applyProtection="1">
      <alignment horizontal="left"/>
      <protection locked="0"/>
    </xf>
    <xf numFmtId="0" fontId="41" fillId="2" borderId="0" xfId="0" applyFont="1" applyFill="1" applyAlignment="1" applyProtection="1">
      <alignment vertical="center"/>
      <protection locked="0"/>
    </xf>
    <xf numFmtId="0" fontId="25" fillId="2" borderId="0" xfId="0" applyFont="1" applyFill="1" applyAlignment="1" applyProtection="1">
      <alignment horizontal="center"/>
      <protection hidden="1"/>
    </xf>
    <xf numFmtId="0" fontId="25" fillId="2" borderId="55" xfId="0" applyFont="1" applyFill="1" applyBorder="1" applyAlignment="1" applyProtection="1">
      <alignment horizontal="center" vertical="center"/>
      <protection hidden="1"/>
    </xf>
    <xf numFmtId="0" fontId="42" fillId="2" borderId="0" xfId="0" applyFont="1" applyFill="1" applyAlignment="1" applyProtection="1">
      <alignment vertical="center"/>
      <protection locked="0"/>
    </xf>
    <xf numFmtId="0" fontId="0" fillId="2" borderId="10" xfId="0" applyFill="1" applyBorder="1" applyAlignment="1">
      <alignment vertical="center"/>
    </xf>
    <xf numFmtId="0" fontId="25" fillId="2" borderId="56" xfId="0" applyFont="1" applyFill="1" applyBorder="1" applyAlignment="1" applyProtection="1">
      <alignment horizontal="left" vertical="center"/>
      <protection hidden="1"/>
    </xf>
    <xf numFmtId="0" fontId="25" fillId="2" borderId="57" xfId="0" applyFont="1" applyFill="1" applyBorder="1" applyAlignment="1" applyProtection="1">
      <alignment horizontal="left" vertical="center"/>
      <protection hidden="1"/>
    </xf>
    <xf numFmtId="0" fontId="25" fillId="2" borderId="57" xfId="0" applyFont="1" applyFill="1" applyBorder="1" applyAlignment="1" applyProtection="1">
      <alignment horizontal="center" vertical="center"/>
      <protection hidden="1"/>
    </xf>
    <xf numFmtId="0" fontId="25" fillId="2" borderId="58" xfId="0" applyFont="1" applyFill="1" applyBorder="1" applyAlignment="1" applyProtection="1">
      <alignment horizontal="left" vertical="center"/>
      <protection hidden="1"/>
    </xf>
    <xf numFmtId="0" fontId="19" fillId="2" borderId="59" xfId="0" applyFont="1" applyFill="1" applyBorder="1" applyAlignment="1" applyProtection="1">
      <alignment vertical="center"/>
      <protection hidden="1"/>
    </xf>
    <xf numFmtId="0" fontId="19" fillId="2" borderId="60" xfId="0" applyFont="1" applyFill="1" applyBorder="1" applyAlignment="1" applyProtection="1">
      <alignment vertical="center"/>
      <protection hidden="1"/>
    </xf>
    <xf numFmtId="0" fontId="19" fillId="2" borderId="61" xfId="0" applyFont="1" applyFill="1" applyBorder="1" applyAlignment="1" applyProtection="1">
      <alignment vertical="center"/>
      <protection hidden="1"/>
    </xf>
    <xf numFmtId="0" fontId="19" fillId="2" borderId="62" xfId="0" applyFont="1" applyFill="1" applyBorder="1" applyAlignment="1" applyProtection="1">
      <alignment vertical="center"/>
      <protection hidden="1"/>
    </xf>
    <xf numFmtId="0" fontId="0" fillId="2" borderId="61" xfId="0" applyFill="1" applyBorder="1" applyAlignment="1">
      <alignment vertical="center"/>
    </xf>
    <xf numFmtId="0" fontId="19" fillId="2" borderId="63" xfId="0" applyFont="1" applyFill="1" applyBorder="1" applyAlignment="1" applyProtection="1">
      <alignment vertical="center"/>
      <protection hidden="1"/>
    </xf>
    <xf numFmtId="0" fontId="19" fillId="2" borderId="64" xfId="0" applyFont="1" applyFill="1" applyBorder="1" applyAlignment="1" applyProtection="1">
      <alignment vertical="center"/>
      <protection hidden="1"/>
    </xf>
    <xf numFmtId="0" fontId="25" fillId="2" borderId="65" xfId="0" applyFont="1" applyFill="1" applyBorder="1" applyAlignment="1" applyProtection="1">
      <alignment horizontal="center" vertical="center"/>
      <protection hidden="1"/>
    </xf>
    <xf numFmtId="0" fontId="0" fillId="2" borderId="66" xfId="0" applyFill="1" applyBorder="1" applyAlignment="1" applyProtection="1">
      <alignment vertical="center"/>
      <protection hidden="1"/>
    </xf>
    <xf numFmtId="0" fontId="19" fillId="2" borderId="67" xfId="0" applyFont="1" applyFill="1" applyBorder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0" fillId="2" borderId="11" xfId="0" applyFill="1" applyBorder="1" applyAlignment="1" applyProtection="1">
      <alignment vertical="center"/>
      <protection hidden="1"/>
    </xf>
    <xf numFmtId="0" fontId="22" fillId="2" borderId="11" xfId="0" applyFont="1" applyFill="1" applyBorder="1" applyAlignment="1" applyProtection="1">
      <alignment horizontal="center" vertical="center"/>
      <protection hidden="1"/>
    </xf>
    <xf numFmtId="0" fontId="19" fillId="2" borderId="8" xfId="0" applyFont="1" applyFill="1" applyBorder="1" applyAlignment="1" applyProtection="1">
      <alignment vertical="center"/>
      <protection hidden="1"/>
    </xf>
    <xf numFmtId="0" fontId="26" fillId="0" borderId="0" xfId="0" applyFont="1" applyProtection="1">
      <protection hidden="1"/>
    </xf>
    <xf numFmtId="0" fontId="31" fillId="2" borderId="0" xfId="0" applyFont="1" applyFill="1" applyAlignment="1" applyProtection="1">
      <alignment horizontal="center" vertical="top"/>
      <protection locked="0"/>
    </xf>
    <xf numFmtId="0" fontId="0" fillId="2" borderId="49" xfId="0" applyFill="1" applyBorder="1" applyAlignment="1" applyProtection="1">
      <alignment horizontal="center" vertical="center"/>
      <protection hidden="1"/>
    </xf>
    <xf numFmtId="0" fontId="0" fillId="2" borderId="68" xfId="0" applyFill="1" applyBorder="1" applyAlignment="1">
      <alignment vertical="center"/>
    </xf>
    <xf numFmtId="0" fontId="0" fillId="2" borderId="69" xfId="0" applyFill="1" applyBorder="1" applyAlignment="1" applyProtection="1">
      <alignment horizontal="center" vertical="center"/>
      <protection hidden="1"/>
    </xf>
    <xf numFmtId="0" fontId="0" fillId="2" borderId="70" xfId="0" applyFill="1" applyBorder="1" applyAlignment="1">
      <alignment vertical="center"/>
    </xf>
    <xf numFmtId="0" fontId="0" fillId="2" borderId="71" xfId="0" applyFill="1" applyBorder="1" applyAlignment="1">
      <alignment vertical="center"/>
    </xf>
    <xf numFmtId="0" fontId="0" fillId="2" borderId="72" xfId="0" applyFill="1" applyBorder="1" applyAlignment="1">
      <alignment vertical="center"/>
    </xf>
    <xf numFmtId="0" fontId="25" fillId="2" borderId="0" xfId="0" applyFont="1" applyFill="1" applyAlignment="1" applyProtection="1">
      <alignment horizontal="center" vertical="center" textRotation="90"/>
      <protection hidden="1"/>
    </xf>
    <xf numFmtId="0" fontId="22" fillId="2" borderId="0" xfId="0" applyFont="1" applyFill="1" applyAlignment="1" applyProtection="1">
      <alignment horizontal="center" vertical="center" textRotation="90"/>
      <protection hidden="1"/>
    </xf>
    <xf numFmtId="0" fontId="19" fillId="2" borderId="73" xfId="0" applyFont="1" applyFill="1" applyBorder="1" applyAlignment="1" applyProtection="1">
      <alignment vertical="center"/>
      <protection hidden="1"/>
    </xf>
    <xf numFmtId="0" fontId="19" fillId="2" borderId="18" xfId="0" applyFont="1" applyFill="1" applyBorder="1" applyAlignment="1" applyProtection="1">
      <alignment horizontal="center" vertical="center"/>
      <protection hidden="1"/>
    </xf>
    <xf numFmtId="0" fontId="19" fillId="2" borderId="18" xfId="0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vertical="center"/>
      <protection hidden="1"/>
    </xf>
    <xf numFmtId="0" fontId="19" fillId="2" borderId="74" xfId="0" applyFont="1" applyFill="1" applyBorder="1" applyAlignment="1" applyProtection="1">
      <alignment vertical="center"/>
      <protection hidden="1"/>
    </xf>
    <xf numFmtId="0" fontId="19" fillId="2" borderId="38" xfId="0" applyFont="1" applyFill="1" applyBorder="1" applyAlignment="1" applyProtection="1">
      <alignment horizontal="center" vertical="center"/>
      <protection hidden="1"/>
    </xf>
    <xf numFmtId="0" fontId="19" fillId="2" borderId="38" xfId="0" applyFont="1" applyFill="1" applyBorder="1" applyAlignment="1" applyProtection="1">
      <alignment vertical="center"/>
      <protection hidden="1"/>
    </xf>
    <xf numFmtId="0" fontId="20" fillId="2" borderId="18" xfId="0" applyFont="1" applyFill="1" applyBorder="1" applyAlignment="1" applyProtection="1">
      <alignment vertical="center"/>
      <protection hidden="1"/>
    </xf>
    <xf numFmtId="0" fontId="30" fillId="2" borderId="18" xfId="0" applyFont="1" applyFill="1" applyBorder="1" applyAlignment="1" applyProtection="1">
      <alignment horizontal="center" vertical="center"/>
      <protection hidden="1"/>
    </xf>
    <xf numFmtId="0" fontId="19" fillId="2" borderId="75" xfId="0" applyFont="1" applyFill="1" applyBorder="1" applyAlignment="1" applyProtection="1">
      <alignment vertical="center"/>
      <protection hidden="1"/>
    </xf>
    <xf numFmtId="0" fontId="19" fillId="2" borderId="30" xfId="0" applyFont="1" applyFill="1" applyBorder="1" applyAlignment="1" applyProtection="1">
      <alignment vertical="center"/>
      <protection hidden="1"/>
    </xf>
    <xf numFmtId="0" fontId="20" fillId="2" borderId="38" xfId="0" applyFont="1" applyFill="1" applyBorder="1" applyAlignment="1" applyProtection="1">
      <alignment vertical="center"/>
      <protection hidden="1"/>
    </xf>
    <xf numFmtId="0" fontId="30" fillId="2" borderId="38" xfId="0" applyFont="1" applyFill="1" applyBorder="1" applyAlignment="1" applyProtection="1">
      <alignment horizontal="center" vertical="center"/>
      <protection hidden="1"/>
    </xf>
    <xf numFmtId="0" fontId="19" fillId="2" borderId="76" xfId="0" applyFont="1" applyFill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25" fillId="2" borderId="77" xfId="0" applyFont="1" applyFill="1" applyBorder="1" applyAlignment="1" applyProtection="1">
      <alignment horizontal="center" vertical="center"/>
      <protection hidden="1"/>
    </xf>
    <xf numFmtId="0" fontId="25" fillId="2" borderId="78" xfId="0" applyFont="1" applyFill="1" applyBorder="1" applyAlignment="1" applyProtection="1">
      <alignment horizontal="center" vertical="center"/>
      <protection hidden="1"/>
    </xf>
    <xf numFmtId="0" fontId="25" fillId="2" borderId="79" xfId="0" applyFont="1" applyFill="1" applyBorder="1" applyAlignment="1" applyProtection="1">
      <alignment horizontal="center" vertical="top"/>
      <protection hidden="1"/>
    </xf>
    <xf numFmtId="0" fontId="25" fillId="2" borderId="78" xfId="0" applyFont="1" applyFill="1" applyBorder="1" applyAlignment="1" applyProtection="1">
      <alignment horizontal="center"/>
      <protection hidden="1"/>
    </xf>
    <xf numFmtId="0" fontId="1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center"/>
      <protection hidden="1"/>
    </xf>
    <xf numFmtId="0" fontId="20" fillId="2" borderId="0" xfId="0" applyFont="1" applyFill="1" applyProtection="1">
      <protection hidden="1"/>
    </xf>
    <xf numFmtId="164" fontId="30" fillId="2" borderId="0" xfId="0" applyNumberFormat="1" applyFont="1" applyFill="1" applyAlignment="1" applyProtection="1">
      <alignment horizontal="center"/>
      <protection hidden="1"/>
    </xf>
    <xf numFmtId="0" fontId="7" fillId="2" borderId="0" xfId="0" applyFont="1" applyFill="1" applyProtection="1">
      <protection hidden="1"/>
    </xf>
    <xf numFmtId="0" fontId="41" fillId="2" borderId="0" xfId="0" applyFont="1" applyFill="1" applyProtection="1">
      <protection locked="0"/>
    </xf>
    <xf numFmtId="0" fontId="0" fillId="2" borderId="80" xfId="0" applyFill="1" applyBorder="1" applyProtection="1">
      <protection hidden="1"/>
    </xf>
    <xf numFmtId="0" fontId="19" fillId="2" borderId="80" xfId="0" applyFont="1" applyFill="1" applyBorder="1" applyAlignment="1" applyProtection="1">
      <alignment vertical="center"/>
      <protection hidden="1"/>
    </xf>
    <xf numFmtId="0" fontId="31" fillId="2" borderId="80" xfId="0" applyFont="1" applyFill="1" applyBorder="1" applyAlignment="1" applyProtection="1">
      <alignment horizontal="center" vertical="center"/>
      <protection hidden="1"/>
    </xf>
    <xf numFmtId="0" fontId="0" fillId="2" borderId="80" xfId="0" applyFill="1" applyBorder="1" applyAlignment="1">
      <alignment vertical="center"/>
    </xf>
    <xf numFmtId="0" fontId="7" fillId="2" borderId="80" xfId="0" applyFont="1" applyFill="1" applyBorder="1" applyAlignment="1" applyProtection="1">
      <alignment vertical="center"/>
      <protection hidden="1"/>
    </xf>
    <xf numFmtId="0" fontId="0" fillId="2" borderId="80" xfId="0" applyFill="1" applyBorder="1"/>
    <xf numFmtId="0" fontId="1" fillId="2" borderId="80" xfId="0" applyFont="1" applyFill="1" applyBorder="1" applyAlignment="1">
      <alignment vertical="center"/>
    </xf>
    <xf numFmtId="0" fontId="0" fillId="2" borderId="80" xfId="0" applyFill="1" applyBorder="1" applyAlignment="1">
      <alignment horizontal="center" vertical="center"/>
    </xf>
    <xf numFmtId="0" fontId="0" fillId="2" borderId="80" xfId="0" applyFill="1" applyBorder="1" applyAlignment="1" applyProtection="1">
      <alignment vertical="center"/>
      <protection hidden="1"/>
    </xf>
    <xf numFmtId="0" fontId="38" fillId="2" borderId="0" xfId="0" quotePrefix="1" applyFont="1" applyFill="1" applyProtection="1">
      <protection locked="0"/>
    </xf>
    <xf numFmtId="0" fontId="0" fillId="6" borderId="0" xfId="0" applyFill="1"/>
    <xf numFmtId="0" fontId="1" fillId="6" borderId="0" xfId="0" applyFont="1" applyFill="1"/>
    <xf numFmtId="0" fontId="0" fillId="6" borderId="11" xfId="0" applyFill="1" applyBorder="1"/>
    <xf numFmtId="0" fontId="0" fillId="6" borderId="4" xfId="0" applyFill="1" applyBorder="1"/>
    <xf numFmtId="0" fontId="0" fillId="6" borderId="9" xfId="0" applyFill="1" applyBorder="1" applyAlignment="1">
      <alignment horizontal="center"/>
    </xf>
    <xf numFmtId="0" fontId="0" fillId="6" borderId="9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10" xfId="0" applyFill="1" applyBorder="1"/>
    <xf numFmtId="0" fontId="26" fillId="6" borderId="6" xfId="0" applyFont="1" applyFill="1" applyBorder="1" applyProtection="1">
      <protection locked="0"/>
    </xf>
    <xf numFmtId="0" fontId="0" fillId="6" borderId="7" xfId="0" applyFill="1" applyBorder="1"/>
    <xf numFmtId="0" fontId="0" fillId="6" borderId="8" xfId="0" applyFill="1" applyBorder="1"/>
    <xf numFmtId="1" fontId="0" fillId="3" borderId="2" xfId="0" applyNumberFormat="1" applyFill="1" applyBorder="1" applyAlignment="1" applyProtection="1">
      <alignment horizontal="center" vertical="center"/>
      <protection locked="0"/>
    </xf>
    <xf numFmtId="0" fontId="1" fillId="6" borderId="0" xfId="0" applyFont="1" applyFill="1" applyAlignment="1">
      <alignment horizontal="left"/>
    </xf>
    <xf numFmtId="2" fontId="0" fillId="6" borderId="0" xfId="0" applyNumberFormat="1" applyFill="1"/>
    <xf numFmtId="2" fontId="0" fillId="7" borderId="2" xfId="0" applyNumberFormat="1" applyFill="1" applyBorder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0" fontId="25" fillId="7" borderId="2" xfId="0" applyFont="1" applyFill="1" applyBorder="1" applyAlignment="1" applyProtection="1">
      <alignment horizontal="center" vertical="center"/>
      <protection hidden="1"/>
    </xf>
    <xf numFmtId="0" fontId="25" fillId="7" borderId="13" xfId="0" applyFont="1" applyFill="1" applyBorder="1" applyAlignment="1" applyProtection="1">
      <alignment horizontal="center" vertical="center"/>
      <protection hidden="1"/>
    </xf>
    <xf numFmtId="0" fontId="25" fillId="7" borderId="14" xfId="0" applyFont="1" applyFill="1" applyBorder="1" applyAlignment="1" applyProtection="1">
      <alignment horizontal="center" vertical="center"/>
      <protection hidden="1"/>
    </xf>
    <xf numFmtId="164" fontId="0" fillId="7" borderId="2" xfId="0" applyNumberFormat="1" applyFill="1" applyBorder="1" applyAlignment="1">
      <alignment horizontal="center" vertical="center"/>
    </xf>
    <xf numFmtId="164" fontId="1" fillId="7" borderId="2" xfId="0" applyNumberFormat="1" applyFont="1" applyFill="1" applyBorder="1" applyAlignment="1">
      <alignment horizontal="center" vertical="center"/>
    </xf>
    <xf numFmtId="2" fontId="0" fillId="7" borderId="2" xfId="0" applyNumberFormat="1" applyFill="1" applyBorder="1" applyAlignment="1">
      <alignment horizontal="right" vertical="center"/>
    </xf>
    <xf numFmtId="1" fontId="0" fillId="7" borderId="2" xfId="0" applyNumberFormat="1" applyFill="1" applyBorder="1" applyAlignment="1">
      <alignment horizontal="right" vertical="center"/>
    </xf>
    <xf numFmtId="0" fontId="1" fillId="8" borderId="0" xfId="0" applyFont="1" applyFill="1"/>
    <xf numFmtId="0" fontId="21" fillId="3" borderId="2" xfId="0" applyFont="1" applyFill="1" applyBorder="1" applyAlignment="1" applyProtection="1">
      <alignment horizontal="right" vertical="center"/>
      <protection locked="0"/>
    </xf>
    <xf numFmtId="0" fontId="33" fillId="6" borderId="0" xfId="0" applyFont="1" applyFill="1" applyAlignment="1">
      <alignment vertical="center"/>
    </xf>
    <xf numFmtId="0" fontId="47" fillId="6" borderId="0" xfId="0" applyFont="1" applyFill="1" applyProtection="1">
      <protection locked="0"/>
    </xf>
    <xf numFmtId="0" fontId="47" fillId="6" borderId="0" xfId="0" applyFont="1" applyFill="1" applyAlignment="1" applyProtection="1">
      <alignment horizontal="center" vertical="top"/>
      <protection locked="0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 vertical="center"/>
    </xf>
    <xf numFmtId="0" fontId="33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9" fillId="6" borderId="0" xfId="0" applyFont="1" applyFill="1" applyAlignment="1">
      <alignment horizontal="left" vertical="center"/>
    </xf>
    <xf numFmtId="0" fontId="1" fillId="6" borderId="0" xfId="0" applyFont="1" applyFill="1" applyAlignment="1">
      <alignment vertical="top"/>
    </xf>
    <xf numFmtId="0" fontId="0" fillId="6" borderId="0" xfId="0" applyFill="1" applyAlignment="1">
      <alignment horizontal="center"/>
    </xf>
    <xf numFmtId="2" fontId="0" fillId="7" borderId="0" xfId="0" applyNumberFormat="1" applyFill="1" applyAlignment="1">
      <alignment horizontal="left" vertical="center"/>
    </xf>
    <xf numFmtId="1" fontId="1" fillId="7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  <protection locked="0"/>
    </xf>
    <xf numFmtId="2" fontId="1" fillId="7" borderId="0" xfId="0" applyNumberFormat="1" applyFont="1" applyFill="1" applyAlignment="1">
      <alignment horizontal="right" vertical="center"/>
    </xf>
    <xf numFmtId="0" fontId="1" fillId="3" borderId="2" xfId="0" applyFont="1" applyFill="1" applyBorder="1" applyAlignment="1" applyProtection="1">
      <alignment horizontal="right" vertical="center"/>
      <protection locked="0"/>
    </xf>
    <xf numFmtId="0" fontId="48" fillId="5" borderId="0" xfId="0" applyFont="1" applyFill="1"/>
    <xf numFmtId="0" fontId="49" fillId="5" borderId="0" xfId="0" applyFont="1" applyFill="1" applyProtection="1">
      <protection locked="0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vertical="center"/>
    </xf>
    <xf numFmtId="0" fontId="22" fillId="6" borderId="0" xfId="0" applyFont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48" fillId="5" borderId="0" xfId="0" applyFont="1" applyFill="1" applyAlignment="1">
      <alignment horizontal="center" vertical="center"/>
    </xf>
    <xf numFmtId="1" fontId="48" fillId="5" borderId="0" xfId="0" applyNumberFormat="1" applyFont="1" applyFill="1"/>
    <xf numFmtId="0" fontId="0" fillId="0" borderId="10" xfId="0" applyBorder="1"/>
    <xf numFmtId="0" fontId="1" fillId="0" borderId="0" xfId="0" applyFont="1"/>
    <xf numFmtId="0" fontId="0" fillId="0" borderId="7" xfId="0" applyBorder="1"/>
    <xf numFmtId="0" fontId="0" fillId="0" borderId="8" xfId="0" applyBorder="1"/>
    <xf numFmtId="0" fontId="1" fillId="6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1" fontId="0" fillId="6" borderId="0" xfId="0" applyNumberForma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2" fontId="0" fillId="6" borderId="0" xfId="0" applyNumberFormat="1" applyFill="1" applyAlignment="1">
      <alignment horizontal="left" vertical="center"/>
    </xf>
    <xf numFmtId="1" fontId="1" fillId="6" borderId="0" xfId="0" applyNumberFormat="1" applyFont="1" applyFill="1" applyAlignment="1">
      <alignment horizontal="left" vertical="center"/>
    </xf>
    <xf numFmtId="0" fontId="14" fillId="5" borderId="0" xfId="0" applyFont="1" applyFill="1" applyAlignment="1">
      <alignment horizontal="center" vertical="center"/>
    </xf>
    <xf numFmtId="0" fontId="23" fillId="5" borderId="0" xfId="0" applyFont="1" applyFill="1" applyAlignment="1" applyProtection="1">
      <alignment horizontal="right" vertical="center"/>
      <protection hidden="1"/>
    </xf>
    <xf numFmtId="0" fontId="23" fillId="5" borderId="30" xfId="0" applyFont="1" applyFill="1" applyBorder="1" applyAlignment="1" applyProtection="1">
      <alignment horizontal="right" vertical="center"/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2" fillId="0" borderId="81" xfId="0" applyFont="1" applyBorder="1" applyAlignment="1" applyProtection="1">
      <alignment horizontal="right"/>
      <protection hidden="1"/>
    </xf>
    <xf numFmtId="0" fontId="2" fillId="0" borderId="82" xfId="0" applyFont="1" applyBorder="1" applyAlignment="1" applyProtection="1">
      <alignment horizontal="right"/>
      <protection hidden="1"/>
    </xf>
    <xf numFmtId="0" fontId="25" fillId="2" borderId="83" xfId="0" applyFont="1" applyFill="1" applyBorder="1" applyAlignment="1" applyProtection="1">
      <alignment horizontal="center" vertical="center"/>
      <protection hidden="1"/>
    </xf>
    <xf numFmtId="0" fontId="0" fillId="0" borderId="50" xfId="0" applyBorder="1" applyAlignment="1">
      <alignment horizontal="center" vertical="center"/>
    </xf>
    <xf numFmtId="0" fontId="2" fillId="0" borderId="0" xfId="0" applyFont="1" applyAlignment="1" applyProtection="1">
      <alignment horizontal="right"/>
      <protection hidden="1"/>
    </xf>
    <xf numFmtId="0" fontId="39" fillId="5" borderId="0" xfId="0" applyFont="1" applyFill="1" applyAlignment="1">
      <alignment horizontal="left" vertical="center" indent="1"/>
    </xf>
    <xf numFmtId="0" fontId="34" fillId="5" borderId="88" xfId="0" applyFont="1" applyFill="1" applyBorder="1" applyAlignment="1">
      <alignment horizontal="center" vertical="center"/>
    </xf>
    <xf numFmtId="0" fontId="34" fillId="5" borderId="15" xfId="0" applyFont="1" applyFill="1" applyBorder="1" applyAlignment="1">
      <alignment horizontal="center" vertical="center"/>
    </xf>
    <xf numFmtId="0" fontId="34" fillId="5" borderId="84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85" xfId="0" applyFont="1" applyBorder="1" applyAlignment="1">
      <alignment horizontal="center" vertical="center"/>
    </xf>
    <xf numFmtId="0" fontId="23" fillId="0" borderId="0" xfId="0" applyFont="1" applyAlignment="1" applyProtection="1">
      <alignment horizontal="center" wrapText="1"/>
      <protection hidden="1"/>
    </xf>
    <xf numFmtId="2" fontId="0" fillId="6" borderId="0" xfId="0" applyNumberFormat="1" applyFill="1" applyAlignment="1">
      <alignment horizontal="center" vertical="center"/>
    </xf>
    <xf numFmtId="2" fontId="0" fillId="7" borderId="77" xfId="0" applyNumberFormat="1" applyFill="1" applyBorder="1" applyAlignment="1">
      <alignment horizontal="center" vertical="center"/>
    </xf>
    <xf numFmtId="2" fontId="0" fillId="7" borderId="79" xfId="0" applyNumberFormat="1" applyFill="1" applyBorder="1" applyAlignment="1">
      <alignment horizontal="center" vertical="center"/>
    </xf>
    <xf numFmtId="0" fontId="17" fillId="3" borderId="15" xfId="0" applyFont="1" applyFill="1" applyBorder="1" applyAlignment="1" applyProtection="1">
      <alignment horizontal="left" vertical="center" indent="1"/>
      <protection locked="0"/>
    </xf>
    <xf numFmtId="0" fontId="17" fillId="3" borderId="84" xfId="0" applyFont="1" applyFill="1" applyBorder="1" applyAlignment="1" applyProtection="1">
      <alignment horizontal="left" vertical="center" indent="1"/>
      <protection locked="0"/>
    </xf>
    <xf numFmtId="0" fontId="28" fillId="0" borderId="0" xfId="0" applyFont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left"/>
    </xf>
    <xf numFmtId="0" fontId="31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7" fillId="2" borderId="85" xfId="0" applyFont="1" applyFill="1" applyBorder="1" applyAlignment="1" applyProtection="1">
      <alignment horizontal="left" vertical="top"/>
      <protection locked="0"/>
    </xf>
    <xf numFmtId="0" fontId="24" fillId="2" borderId="11" xfId="0" applyFont="1" applyFill="1" applyBorder="1" applyAlignment="1" applyProtection="1">
      <alignment horizontal="left"/>
      <protection hidden="1"/>
    </xf>
    <xf numFmtId="0" fontId="25" fillId="2" borderId="9" xfId="0" applyFont="1" applyFill="1" applyBorder="1" applyAlignment="1" applyProtection="1">
      <alignment horizontal="center"/>
      <protection hidden="1"/>
    </xf>
    <xf numFmtId="0" fontId="25" fillId="2" borderId="86" xfId="0" applyFont="1" applyFill="1" applyBorder="1" applyAlignment="1" applyProtection="1">
      <alignment horizontal="center" vertical="center"/>
      <protection hidden="1"/>
    </xf>
    <xf numFmtId="0" fontId="25" fillId="2" borderId="15" xfId="0" applyFont="1" applyFill="1" applyBorder="1" applyAlignment="1" applyProtection="1">
      <alignment horizontal="center" vertical="center"/>
      <protection hidden="1"/>
    </xf>
    <xf numFmtId="0" fontId="25" fillId="2" borderId="87" xfId="0" applyFont="1" applyFill="1" applyBorder="1" applyAlignment="1" applyProtection="1">
      <alignment horizontal="center" vertical="center"/>
      <protection hidden="1"/>
    </xf>
    <xf numFmtId="0" fontId="25" fillId="2" borderId="88" xfId="0" applyFont="1" applyFill="1" applyBorder="1" applyAlignment="1" applyProtection="1">
      <alignment horizontal="center" vertical="center"/>
      <protection hidden="1"/>
    </xf>
    <xf numFmtId="0" fontId="25" fillId="2" borderId="84" xfId="0" applyFont="1" applyFill="1" applyBorder="1" applyAlignment="1" applyProtection="1">
      <alignment horizontal="center" vertical="center"/>
      <protection hidden="1"/>
    </xf>
    <xf numFmtId="0" fontId="31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left" vertical="top"/>
      <protection locked="0"/>
    </xf>
    <xf numFmtId="0" fontId="12" fillId="2" borderId="85" xfId="0" applyFont="1" applyFill="1" applyBorder="1" applyAlignment="1" applyProtection="1">
      <alignment horizontal="left" vertical="top"/>
      <protection locked="0"/>
    </xf>
    <xf numFmtId="0" fontId="6" fillId="2" borderId="9" xfId="0" applyFont="1" applyFill="1" applyBorder="1" applyAlignment="1" applyProtection="1">
      <alignment horizontal="left"/>
      <protection hidden="1"/>
    </xf>
    <xf numFmtId="0" fontId="25" fillId="2" borderId="12" xfId="0" applyFont="1" applyFill="1" applyBorder="1" applyAlignment="1" applyProtection="1">
      <alignment horizontal="center" vertical="center"/>
      <protection hidden="1"/>
    </xf>
    <xf numFmtId="0" fontId="25" fillId="2" borderId="0" xfId="0" applyFont="1" applyFill="1" applyAlignment="1" applyProtection="1">
      <alignment horizontal="center" vertical="center"/>
      <protection hidden="1"/>
    </xf>
    <xf numFmtId="0" fontId="25" fillId="2" borderId="29" xfId="0" applyFont="1" applyFill="1" applyBorder="1" applyAlignment="1" applyProtection="1">
      <alignment horizontal="center" vertical="center"/>
      <protection hidden="1"/>
    </xf>
    <xf numFmtId="0" fontId="25" fillId="2" borderId="17" xfId="0" applyFont="1" applyFill="1" applyBorder="1" applyAlignment="1" applyProtection="1">
      <alignment horizontal="center" vertical="center"/>
      <protection hidden="1"/>
    </xf>
    <xf numFmtId="0" fontId="25" fillId="2" borderId="18" xfId="0" applyFont="1" applyFill="1" applyBorder="1" applyAlignment="1" applyProtection="1">
      <alignment horizontal="center" vertical="center"/>
      <protection hidden="1"/>
    </xf>
    <xf numFmtId="0" fontId="25" fillId="2" borderId="75" xfId="0" applyFont="1" applyFill="1" applyBorder="1" applyAlignment="1" applyProtection="1">
      <alignment horizontal="center" vertical="center"/>
      <protection hidden="1"/>
    </xf>
    <xf numFmtId="0" fontId="25" fillId="2" borderId="28" xfId="0" applyFont="1" applyFill="1" applyBorder="1" applyAlignment="1" applyProtection="1">
      <alignment horizontal="center" vertical="center"/>
      <protection hidden="1"/>
    </xf>
    <xf numFmtId="0" fontId="25" fillId="2" borderId="30" xfId="0" applyFont="1" applyFill="1" applyBorder="1" applyAlignment="1" applyProtection="1">
      <alignment horizontal="center" vertical="center"/>
      <protection hidden="1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center" vertical="center"/>
    </xf>
    <xf numFmtId="0" fontId="0" fillId="2" borderId="94" xfId="0" applyFill="1" applyBorder="1" applyAlignment="1">
      <alignment horizontal="center" vertical="center"/>
    </xf>
    <xf numFmtId="0" fontId="30" fillId="2" borderId="0" xfId="0" applyFont="1" applyFill="1" applyAlignment="1" applyProtection="1">
      <alignment horizontal="center" vertical="center"/>
      <protection hidden="1"/>
    </xf>
    <xf numFmtId="0" fontId="25" fillId="2" borderId="89" xfId="0" applyFont="1" applyFill="1" applyBorder="1" applyAlignment="1" applyProtection="1">
      <alignment horizontal="center" vertical="center"/>
      <protection hidden="1"/>
    </xf>
    <xf numFmtId="0" fontId="25" fillId="2" borderId="90" xfId="0" applyFont="1" applyFill="1" applyBorder="1" applyAlignment="1" applyProtection="1">
      <alignment horizontal="center" vertical="center"/>
      <protection hidden="1"/>
    </xf>
    <xf numFmtId="0" fontId="25" fillId="2" borderId="91" xfId="0" applyFont="1" applyFill="1" applyBorder="1" applyAlignment="1" applyProtection="1">
      <alignment horizontal="center" vertical="center"/>
      <protection hidden="1"/>
    </xf>
    <xf numFmtId="0" fontId="31" fillId="2" borderId="33" xfId="0" applyFont="1" applyFill="1" applyBorder="1" applyAlignment="1" applyProtection="1">
      <alignment horizontal="center" vertical="top"/>
      <protection locked="0"/>
    </xf>
    <xf numFmtId="0" fontId="31" fillId="2" borderId="38" xfId="0" applyFont="1" applyFill="1" applyBorder="1" applyAlignment="1" applyProtection="1">
      <alignment horizontal="center" vertical="center"/>
      <protection locked="0"/>
    </xf>
    <xf numFmtId="0" fontId="22" fillId="2" borderId="9" xfId="0" applyFont="1" applyFill="1" applyBorder="1" applyAlignment="1" applyProtection="1">
      <alignment horizontal="left"/>
      <protection hidden="1"/>
    </xf>
    <xf numFmtId="0" fontId="31" fillId="2" borderId="0" xfId="0" applyFont="1" applyFill="1" applyAlignment="1" applyProtection="1">
      <alignment horizontal="center" vertical="center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0" fontId="25" fillId="2" borderId="9" xfId="0" applyFont="1" applyFill="1" applyBorder="1" applyAlignment="1" applyProtection="1">
      <alignment horizontal="left"/>
      <protection hidden="1"/>
    </xf>
    <xf numFmtId="0" fontId="25" fillId="2" borderId="19" xfId="0" applyFont="1" applyFill="1" applyBorder="1" applyAlignment="1" applyProtection="1">
      <alignment horizontal="center" vertical="center"/>
      <protection hidden="1"/>
    </xf>
    <xf numFmtId="0" fontId="25" fillId="2" borderId="38" xfId="0" applyFont="1" applyFill="1" applyBorder="1" applyAlignment="1" applyProtection="1">
      <alignment horizontal="center" vertical="center"/>
      <protection hidden="1"/>
    </xf>
    <xf numFmtId="0" fontId="25" fillId="2" borderId="39" xfId="0" applyFont="1" applyFill="1" applyBorder="1" applyAlignment="1" applyProtection="1">
      <alignment horizontal="center" vertical="center"/>
      <protection hidden="1"/>
    </xf>
    <xf numFmtId="0" fontId="25" fillId="2" borderId="37" xfId="0" applyFont="1" applyFill="1" applyBorder="1" applyAlignment="1" applyProtection="1">
      <alignment horizontal="center" vertical="center"/>
      <protection hidden="1"/>
    </xf>
    <xf numFmtId="0" fontId="25" fillId="2" borderId="95" xfId="0" applyFont="1" applyFill="1" applyBorder="1" applyAlignment="1" applyProtection="1">
      <alignment horizontal="center" vertical="center"/>
      <protection hidden="1"/>
    </xf>
    <xf numFmtId="0" fontId="25" fillId="2" borderId="43" xfId="0" applyFont="1" applyFill="1" applyBorder="1" applyAlignment="1" applyProtection="1">
      <alignment horizontal="center" vertical="center"/>
      <protection hidden="1"/>
    </xf>
    <xf numFmtId="0" fontId="25" fillId="2" borderId="44" xfId="0" applyFont="1" applyFill="1" applyBorder="1" applyAlignment="1" applyProtection="1">
      <alignment horizontal="center" vertical="center"/>
      <protection hidden="1"/>
    </xf>
    <xf numFmtId="0" fontId="25" fillId="2" borderId="96" xfId="0" applyFont="1" applyFill="1" applyBorder="1" applyAlignment="1" applyProtection="1">
      <alignment horizontal="center" vertical="center"/>
      <protection hidden="1"/>
    </xf>
    <xf numFmtId="0" fontId="25" fillId="2" borderId="48" xfId="0" applyFont="1" applyFill="1" applyBorder="1" applyAlignment="1" applyProtection="1">
      <alignment horizontal="center" vertical="center"/>
      <protection hidden="1"/>
    </xf>
    <xf numFmtId="0" fontId="25" fillId="2" borderId="97" xfId="0" applyFont="1" applyFill="1" applyBorder="1" applyAlignment="1" applyProtection="1">
      <alignment horizontal="center" vertical="center"/>
      <protection hidden="1"/>
    </xf>
    <xf numFmtId="0" fontId="25" fillId="2" borderId="73" xfId="0" applyFont="1" applyFill="1" applyBorder="1" applyAlignment="1" applyProtection="1">
      <alignment horizontal="center" vertical="center"/>
      <protection hidden="1"/>
    </xf>
    <xf numFmtId="0" fontId="25" fillId="2" borderId="74" xfId="0" applyFont="1" applyFill="1" applyBorder="1" applyAlignment="1" applyProtection="1">
      <alignment horizontal="center" vertical="center"/>
      <protection hidden="1"/>
    </xf>
    <xf numFmtId="0" fontId="25" fillId="2" borderId="76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left" vertical="center" wrapText="1" indent="1"/>
      <protection hidden="1"/>
    </xf>
    <xf numFmtId="0" fontId="10" fillId="2" borderId="0" xfId="0" applyFont="1" applyFill="1" applyAlignment="1">
      <alignment horizontal="left" vertical="center" wrapText="1" indent="1"/>
    </xf>
    <xf numFmtId="0" fontId="43" fillId="2" borderId="0" xfId="0" applyFont="1" applyFill="1" applyAlignment="1" applyProtection="1">
      <alignment horizontal="center"/>
      <protection hidden="1"/>
    </xf>
    <xf numFmtId="0" fontId="25" fillId="2" borderId="98" xfId="0" applyFont="1" applyFill="1" applyBorder="1" applyAlignment="1" applyProtection="1">
      <alignment horizontal="center" vertical="center"/>
      <protection hidden="1"/>
    </xf>
    <xf numFmtId="0" fontId="25" fillId="2" borderId="99" xfId="0" applyFont="1" applyFill="1" applyBorder="1" applyAlignment="1" applyProtection="1">
      <alignment horizontal="center" vertical="center"/>
      <protection hidden="1"/>
    </xf>
    <xf numFmtId="0" fontId="25" fillId="2" borderId="0" xfId="0" applyFont="1" applyFill="1" applyAlignment="1">
      <alignment horizontal="left" vertical="center"/>
    </xf>
    <xf numFmtId="0" fontId="25" fillId="2" borderId="100" xfId="0" applyFont="1" applyFill="1" applyBorder="1" applyAlignment="1" applyProtection="1">
      <alignment horizontal="center" vertical="center"/>
      <protection hidden="1"/>
    </xf>
    <xf numFmtId="0" fontId="25" fillId="2" borderId="101" xfId="0" applyFont="1" applyFill="1" applyBorder="1" applyAlignment="1" applyProtection="1">
      <alignment horizontal="center" vertical="center"/>
      <protection hidden="1"/>
    </xf>
    <xf numFmtId="0" fontId="25" fillId="2" borderId="102" xfId="0" applyFont="1" applyFill="1" applyBorder="1" applyAlignment="1" applyProtection="1">
      <alignment horizontal="center" vertical="center"/>
      <protection hidden="1"/>
    </xf>
    <xf numFmtId="0" fontId="25" fillId="2" borderId="103" xfId="0" applyFont="1" applyFill="1" applyBorder="1" applyAlignment="1" applyProtection="1">
      <alignment horizontal="center" vertical="center"/>
      <protection hidden="1"/>
    </xf>
  </cellXfs>
  <cellStyles count="2">
    <cellStyle name="Euro" xfId="1" xr:uid="{61B94D23-6C1F-1E47-908C-C3C9BA369164}"/>
    <cellStyle name="Normale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firstButton="1" fmlaLink="$B$30" lockText="1"/>
</file>

<file path=xl/ctrlProps/ctrlProp7.xml><?xml version="1.0" encoding="utf-8"?>
<formControlPr xmlns="http://schemas.microsoft.com/office/spreadsheetml/2009/9/main" objectType="Radio" checked="Checked" lockText="1"/>
</file>

<file path=xl/ctrlProps/ctrlProp8.xml><?xml version="1.0" encoding="utf-8"?>
<formControlPr xmlns="http://schemas.microsoft.com/office/spreadsheetml/2009/9/main" objectType="Radio" firstButton="1" fmlaLink="$B$26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checked="Checked" lockText="1"/>
</file>

<file path=xl/ctrlProps/ctrlProp11.xml><?xml version="1.0" encoding="utf-8"?>
<formControlPr xmlns="http://schemas.microsoft.com/office/spreadsheetml/2009/9/main" objectType="Radio" firstButton="1" fmlaLink="$B$12" lockText="1"/>
</file>

<file path=xl/ctrlProps/ctrlProp12.xml><?xml version="1.0" encoding="utf-8"?>
<formControlPr xmlns="http://schemas.microsoft.com/office/spreadsheetml/2009/9/main" objectType="Radio" checked="Checked" lockText="1"/>
</file>

<file path=xl/ctrlProps/ctrlProp13.xml><?xml version="1.0" encoding="utf-8"?>
<formControlPr xmlns="http://schemas.microsoft.com/office/spreadsheetml/2009/9/main" objectType="CheckBox" checked="Checked" fmlaLink="$D$51" noThreeD="1"/>
</file>

<file path=xl/ctrlProps/ctrlProp14.xml><?xml version="1.0" encoding="utf-8"?>
<formControlPr xmlns="http://schemas.microsoft.com/office/spreadsheetml/2009/9/main" objectType="Drop" dropStyle="combo" dx="15" fmlaLink="$F$50" fmlaRange="$C$128:$C$129" noThreeD="1" sel="1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50800</xdr:colOff>
          <xdr:row>14</xdr:row>
          <xdr:rowOff>50800</xdr:rowOff>
        </xdr:from>
        <xdr:to>
          <xdr:col>37</xdr:col>
          <xdr:colOff>165100</xdr:colOff>
          <xdr:row>15</xdr:row>
          <xdr:rowOff>203200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0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233947</xdr:colOff>
      <xdr:row>0</xdr:row>
      <xdr:rowOff>167106</xdr:rowOff>
    </xdr:from>
    <xdr:to>
      <xdr:col>7</xdr:col>
      <xdr:colOff>176685</xdr:colOff>
      <xdr:row>1</xdr:row>
      <xdr:rowOff>220580</xdr:rowOff>
    </xdr:to>
    <xdr:pic>
      <xdr:nvPicPr>
        <xdr:cNvPr id="50244" name="Immagine 50243">
          <a:extLst>
            <a:ext uri="{FF2B5EF4-FFF2-40B4-BE49-F238E27FC236}">
              <a16:creationId xmlns:a16="http://schemas.microsoft.com/office/drawing/2014/main" id="{1A1A9FE7-6D6F-A324-2DF9-7EC41D2F7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947" y="167106"/>
          <a:ext cx="1437105" cy="287421"/>
        </a:xfrm>
        <a:prstGeom prst="rect">
          <a:avLst/>
        </a:prstGeom>
      </xdr:spPr>
    </xdr:pic>
    <xdr:clientData/>
  </xdr:twoCellAnchor>
  <xdr:twoCellAnchor editAs="oneCell">
    <xdr:from>
      <xdr:col>1</xdr:col>
      <xdr:colOff>122766</xdr:colOff>
      <xdr:row>30</xdr:row>
      <xdr:rowOff>111404</xdr:rowOff>
    </xdr:from>
    <xdr:to>
      <xdr:col>26</xdr:col>
      <xdr:colOff>22504</xdr:colOff>
      <xdr:row>33</xdr:row>
      <xdr:rowOff>87774</xdr:rowOff>
    </xdr:to>
    <xdr:pic>
      <xdr:nvPicPr>
        <xdr:cNvPr id="50262" name="Immagine 50261">
          <a:extLst>
            <a:ext uri="{FF2B5EF4-FFF2-40B4-BE49-F238E27FC236}">
              <a16:creationId xmlns:a16="http://schemas.microsoft.com/office/drawing/2014/main" id="{B564175E-5C75-F705-8A26-09C0155A8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4433" y="7129825"/>
          <a:ext cx="5191404" cy="678212"/>
        </a:xfrm>
        <a:prstGeom prst="rect">
          <a:avLst/>
        </a:prstGeom>
      </xdr:spPr>
    </xdr:pic>
    <xdr:clientData/>
  </xdr:twoCellAnchor>
  <xdr:twoCellAnchor>
    <xdr:from>
      <xdr:col>10</xdr:col>
      <xdr:colOff>127000</xdr:colOff>
      <xdr:row>5</xdr:row>
      <xdr:rowOff>127000</xdr:rowOff>
    </xdr:from>
    <xdr:to>
      <xdr:col>15</xdr:col>
      <xdr:colOff>114300</xdr:colOff>
      <xdr:row>12</xdr:row>
      <xdr:rowOff>127000</xdr:rowOff>
    </xdr:to>
    <xdr:sp macro="" textlink="">
      <xdr:nvSpPr>
        <xdr:cNvPr id="58" name="PalletRect">
          <a:extLst>
            <a:ext uri="{FF2B5EF4-FFF2-40B4-BE49-F238E27FC236}">
              <a16:creationId xmlns:a16="http://schemas.microsoft.com/office/drawing/2014/main" id="{837B1007-0BC0-A1C9-9AE9-90A8530D4496}"/>
            </a:ext>
          </a:extLst>
        </xdr:cNvPr>
        <xdr:cNvSpPr/>
      </xdr:nvSpPr>
      <xdr:spPr>
        <a:xfrm>
          <a:off x="2286000" y="1270000"/>
          <a:ext cx="1066800" cy="1600200"/>
        </a:xfrm>
        <a:prstGeom prst="rect">
          <a:avLst/>
        </a:prstGeom>
        <a:solidFill>
          <a:srgbClr val="C89664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15240</xdr:colOff>
      <xdr:row>6</xdr:row>
      <xdr:rowOff>38100</xdr:rowOff>
    </xdr:from>
    <xdr:to>
      <xdr:col>13</xdr:col>
      <xdr:colOff>12700</xdr:colOff>
      <xdr:row>7</xdr:row>
      <xdr:rowOff>73660</xdr:rowOff>
    </xdr:to>
    <xdr:sp macro="" textlink="">
      <xdr:nvSpPr>
        <xdr:cNvPr id="59" name="Scatola_1_1">
          <a:extLst>
            <a:ext uri="{FF2B5EF4-FFF2-40B4-BE49-F238E27FC236}">
              <a16:creationId xmlns:a16="http://schemas.microsoft.com/office/drawing/2014/main" id="{10F7DD6F-B15C-F9F7-7C97-C110EC7F6425}"/>
            </a:ext>
          </a:extLst>
        </xdr:cNvPr>
        <xdr:cNvSpPr/>
      </xdr:nvSpPr>
      <xdr:spPr>
        <a:xfrm>
          <a:off x="2390140" y="140970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12700</xdr:colOff>
      <xdr:row>6</xdr:row>
      <xdr:rowOff>38100</xdr:rowOff>
    </xdr:from>
    <xdr:to>
      <xdr:col>15</xdr:col>
      <xdr:colOff>10160</xdr:colOff>
      <xdr:row>7</xdr:row>
      <xdr:rowOff>73660</xdr:rowOff>
    </xdr:to>
    <xdr:sp macro="" textlink="">
      <xdr:nvSpPr>
        <xdr:cNvPr id="60" name="Scatola_1_2">
          <a:extLst>
            <a:ext uri="{FF2B5EF4-FFF2-40B4-BE49-F238E27FC236}">
              <a16:creationId xmlns:a16="http://schemas.microsoft.com/office/drawing/2014/main" id="{1BEE04F3-0E37-C024-F473-D275FF6084B3}"/>
            </a:ext>
          </a:extLst>
        </xdr:cNvPr>
        <xdr:cNvSpPr/>
      </xdr:nvSpPr>
      <xdr:spPr>
        <a:xfrm>
          <a:off x="2819400" y="140970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15240</xdr:colOff>
      <xdr:row>7</xdr:row>
      <xdr:rowOff>73660</xdr:rowOff>
    </xdr:from>
    <xdr:to>
      <xdr:col>13</xdr:col>
      <xdr:colOff>12700</xdr:colOff>
      <xdr:row>8</xdr:row>
      <xdr:rowOff>109220</xdr:rowOff>
    </xdr:to>
    <xdr:sp macro="" textlink="">
      <xdr:nvSpPr>
        <xdr:cNvPr id="61" name="Scatola_2_1">
          <a:extLst>
            <a:ext uri="{FF2B5EF4-FFF2-40B4-BE49-F238E27FC236}">
              <a16:creationId xmlns:a16="http://schemas.microsoft.com/office/drawing/2014/main" id="{2E0079A8-9DAD-89B8-F8B0-6989BC6DFA27}"/>
            </a:ext>
          </a:extLst>
        </xdr:cNvPr>
        <xdr:cNvSpPr/>
      </xdr:nvSpPr>
      <xdr:spPr>
        <a:xfrm>
          <a:off x="2390140" y="167386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12700</xdr:colOff>
      <xdr:row>7</xdr:row>
      <xdr:rowOff>73660</xdr:rowOff>
    </xdr:from>
    <xdr:to>
      <xdr:col>15</xdr:col>
      <xdr:colOff>10160</xdr:colOff>
      <xdr:row>8</xdr:row>
      <xdr:rowOff>109220</xdr:rowOff>
    </xdr:to>
    <xdr:sp macro="" textlink="">
      <xdr:nvSpPr>
        <xdr:cNvPr id="62" name="Scatola_2_2">
          <a:extLst>
            <a:ext uri="{FF2B5EF4-FFF2-40B4-BE49-F238E27FC236}">
              <a16:creationId xmlns:a16="http://schemas.microsoft.com/office/drawing/2014/main" id="{A7ACFC2C-F89C-C610-9470-43093829E86C}"/>
            </a:ext>
          </a:extLst>
        </xdr:cNvPr>
        <xdr:cNvSpPr/>
      </xdr:nvSpPr>
      <xdr:spPr>
        <a:xfrm>
          <a:off x="2819400" y="167386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15240</xdr:colOff>
      <xdr:row>8</xdr:row>
      <xdr:rowOff>109220</xdr:rowOff>
    </xdr:from>
    <xdr:to>
      <xdr:col>13</xdr:col>
      <xdr:colOff>12700</xdr:colOff>
      <xdr:row>9</xdr:row>
      <xdr:rowOff>144780</xdr:rowOff>
    </xdr:to>
    <xdr:sp macro="" textlink="">
      <xdr:nvSpPr>
        <xdr:cNvPr id="63" name="Scatola_3_1">
          <a:extLst>
            <a:ext uri="{FF2B5EF4-FFF2-40B4-BE49-F238E27FC236}">
              <a16:creationId xmlns:a16="http://schemas.microsoft.com/office/drawing/2014/main" id="{644FA605-7159-7FAC-14F0-1F5B505539E0}"/>
            </a:ext>
          </a:extLst>
        </xdr:cNvPr>
        <xdr:cNvSpPr/>
      </xdr:nvSpPr>
      <xdr:spPr>
        <a:xfrm>
          <a:off x="2390140" y="193802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12700</xdr:colOff>
      <xdr:row>8</xdr:row>
      <xdr:rowOff>109220</xdr:rowOff>
    </xdr:from>
    <xdr:to>
      <xdr:col>15</xdr:col>
      <xdr:colOff>10160</xdr:colOff>
      <xdr:row>9</xdr:row>
      <xdr:rowOff>144780</xdr:rowOff>
    </xdr:to>
    <xdr:sp macro="" textlink="">
      <xdr:nvSpPr>
        <xdr:cNvPr id="50176" name="Scatola_3_2">
          <a:extLst>
            <a:ext uri="{FF2B5EF4-FFF2-40B4-BE49-F238E27FC236}">
              <a16:creationId xmlns:a16="http://schemas.microsoft.com/office/drawing/2014/main" id="{84BE3BE4-C5B6-3DEB-49FE-1822B00B3399}"/>
            </a:ext>
          </a:extLst>
        </xdr:cNvPr>
        <xdr:cNvSpPr/>
      </xdr:nvSpPr>
      <xdr:spPr>
        <a:xfrm>
          <a:off x="2819400" y="193802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15240</xdr:colOff>
      <xdr:row>9</xdr:row>
      <xdr:rowOff>144780</xdr:rowOff>
    </xdr:from>
    <xdr:to>
      <xdr:col>13</xdr:col>
      <xdr:colOff>12700</xdr:colOff>
      <xdr:row>10</xdr:row>
      <xdr:rowOff>180340</xdr:rowOff>
    </xdr:to>
    <xdr:sp macro="" textlink="">
      <xdr:nvSpPr>
        <xdr:cNvPr id="50177" name="Scatola_4_1">
          <a:extLst>
            <a:ext uri="{FF2B5EF4-FFF2-40B4-BE49-F238E27FC236}">
              <a16:creationId xmlns:a16="http://schemas.microsoft.com/office/drawing/2014/main" id="{D2701EE2-915A-76CB-F261-9A6CF3BAAD85}"/>
            </a:ext>
          </a:extLst>
        </xdr:cNvPr>
        <xdr:cNvSpPr/>
      </xdr:nvSpPr>
      <xdr:spPr>
        <a:xfrm>
          <a:off x="2390140" y="220218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12700</xdr:colOff>
      <xdr:row>9</xdr:row>
      <xdr:rowOff>144780</xdr:rowOff>
    </xdr:from>
    <xdr:to>
      <xdr:col>15</xdr:col>
      <xdr:colOff>10160</xdr:colOff>
      <xdr:row>10</xdr:row>
      <xdr:rowOff>180340</xdr:rowOff>
    </xdr:to>
    <xdr:sp macro="" textlink="">
      <xdr:nvSpPr>
        <xdr:cNvPr id="50178" name="Scatola_4_2">
          <a:extLst>
            <a:ext uri="{FF2B5EF4-FFF2-40B4-BE49-F238E27FC236}">
              <a16:creationId xmlns:a16="http://schemas.microsoft.com/office/drawing/2014/main" id="{25CE7F90-5430-B5B8-FD9E-1148A5756837}"/>
            </a:ext>
          </a:extLst>
        </xdr:cNvPr>
        <xdr:cNvSpPr/>
      </xdr:nvSpPr>
      <xdr:spPr>
        <a:xfrm>
          <a:off x="2819400" y="220218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15240</xdr:colOff>
      <xdr:row>10</xdr:row>
      <xdr:rowOff>180340</xdr:rowOff>
    </xdr:from>
    <xdr:to>
      <xdr:col>13</xdr:col>
      <xdr:colOff>12700</xdr:colOff>
      <xdr:row>11</xdr:row>
      <xdr:rowOff>215900</xdr:rowOff>
    </xdr:to>
    <xdr:sp macro="" textlink="">
      <xdr:nvSpPr>
        <xdr:cNvPr id="50179" name="Scatola_5_1">
          <a:extLst>
            <a:ext uri="{FF2B5EF4-FFF2-40B4-BE49-F238E27FC236}">
              <a16:creationId xmlns:a16="http://schemas.microsoft.com/office/drawing/2014/main" id="{E7F8BDFE-9E70-8AFA-5C1D-480CAA64E5FE}"/>
            </a:ext>
          </a:extLst>
        </xdr:cNvPr>
        <xdr:cNvSpPr/>
      </xdr:nvSpPr>
      <xdr:spPr>
        <a:xfrm>
          <a:off x="2390140" y="246634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12700</xdr:colOff>
      <xdr:row>10</xdr:row>
      <xdr:rowOff>180340</xdr:rowOff>
    </xdr:from>
    <xdr:to>
      <xdr:col>15</xdr:col>
      <xdr:colOff>10160</xdr:colOff>
      <xdr:row>11</xdr:row>
      <xdr:rowOff>215900</xdr:rowOff>
    </xdr:to>
    <xdr:sp macro="" textlink="">
      <xdr:nvSpPr>
        <xdr:cNvPr id="50180" name="Scatola_5_2">
          <a:extLst>
            <a:ext uri="{FF2B5EF4-FFF2-40B4-BE49-F238E27FC236}">
              <a16:creationId xmlns:a16="http://schemas.microsoft.com/office/drawing/2014/main" id="{06CD5693-7DD6-BA29-591A-69FCEDDCDA1F}"/>
            </a:ext>
          </a:extLst>
        </xdr:cNvPr>
        <xdr:cNvSpPr/>
      </xdr:nvSpPr>
      <xdr:spPr>
        <a:xfrm>
          <a:off x="2819400" y="2466340"/>
          <a:ext cx="429260" cy="264160"/>
        </a:xfrm>
        <a:prstGeom prst="rect">
          <a:avLst/>
        </a:prstGeom>
        <a:solidFill>
          <a:srgbClr val="DCDCDC"/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6</xdr:row>
      <xdr:rowOff>114300</xdr:rowOff>
    </xdr:from>
    <xdr:to>
      <xdr:col>3</xdr:col>
      <xdr:colOff>317500</xdr:colOff>
      <xdr:row>8</xdr:row>
      <xdr:rowOff>0</xdr:rowOff>
    </xdr:to>
    <xdr:grpSp>
      <xdr:nvGrpSpPr>
        <xdr:cNvPr id="63330" name="Group 97">
          <a:extLst>
            <a:ext uri="{FF2B5EF4-FFF2-40B4-BE49-F238E27FC236}">
              <a16:creationId xmlns:a16="http://schemas.microsoft.com/office/drawing/2014/main" id="{C86BA3B5-A624-1E3E-67D8-72DAB3AE9EDC}"/>
            </a:ext>
          </a:extLst>
        </xdr:cNvPr>
        <xdr:cNvGrpSpPr>
          <a:grpSpLocks/>
        </xdr:cNvGrpSpPr>
      </xdr:nvGrpSpPr>
      <xdr:grpSpPr bwMode="auto">
        <a:xfrm>
          <a:off x="611717" y="1119717"/>
          <a:ext cx="1483783" cy="213783"/>
          <a:chOff x="56" y="121"/>
          <a:chExt cx="123" cy="2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5" name="Option Button 17" hidden="1">
                <a:extLst>
                  <a:ext uri="{63B3BB69-23CF-44E3-9099-C40C66FF867C}">
                    <a14:compatExt spid="_x0000_s12305"/>
                  </a:ext>
                  <a:ext uri="{FF2B5EF4-FFF2-40B4-BE49-F238E27FC236}">
                    <a16:creationId xmlns:a16="http://schemas.microsoft.com/office/drawing/2014/main" id="{00000000-0008-0000-0100-000011300000}"/>
                  </a:ext>
                </a:extLst>
              </xdr:cNvPr>
              <xdr:cNvSpPr/>
            </xdr:nvSpPr>
            <xdr:spPr bwMode="auto">
              <a:xfrm>
                <a:off x="56" y="121"/>
                <a:ext cx="106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289" name="Text Box 1">
            <a:extLst>
              <a:ext uri="{FF2B5EF4-FFF2-40B4-BE49-F238E27FC236}">
                <a16:creationId xmlns:a16="http://schemas.microsoft.com/office/drawing/2014/main" id="{185B0146-AF2C-C36C-ABE8-02B0D3930A87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" y="122"/>
            <a:ext cx="93" cy="21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Cucito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2290" name="Group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22</xdr:row>
      <xdr:rowOff>0</xdr:rowOff>
    </xdr:from>
    <xdr:to>
      <xdr:col>6</xdr:col>
      <xdr:colOff>0</xdr:colOff>
      <xdr:row>23</xdr:row>
      <xdr:rowOff>0</xdr:rowOff>
    </xdr:to>
    <xdr:sp macro="" textlink="">
      <xdr:nvSpPr>
        <xdr:cNvPr id="63331" name="Rectangle 4">
          <a:extLst>
            <a:ext uri="{FF2B5EF4-FFF2-40B4-BE49-F238E27FC236}">
              <a16:creationId xmlns:a16="http://schemas.microsoft.com/office/drawing/2014/main" id="{8EED9B73-243F-5264-A6CF-D645349C223B}"/>
            </a:ext>
          </a:extLst>
        </xdr:cNvPr>
        <xdr:cNvSpPr>
          <a:spLocks noChangeArrowheads="1"/>
        </xdr:cNvSpPr>
      </xdr:nvSpPr>
      <xdr:spPr bwMode="auto">
        <a:xfrm>
          <a:off x="3390900" y="3898900"/>
          <a:ext cx="774700" cy="279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6</xdr:row>
      <xdr:rowOff>0</xdr:rowOff>
    </xdr:from>
    <xdr:to>
      <xdr:col>12</xdr:col>
      <xdr:colOff>0</xdr:colOff>
      <xdr:row>7</xdr:row>
      <xdr:rowOff>0</xdr:rowOff>
    </xdr:to>
    <xdr:sp macro="" textlink="">
      <xdr:nvSpPr>
        <xdr:cNvPr id="63332" name="Rectangle 5">
          <a:extLst>
            <a:ext uri="{FF2B5EF4-FFF2-40B4-BE49-F238E27FC236}">
              <a16:creationId xmlns:a16="http://schemas.microsoft.com/office/drawing/2014/main" id="{3E744155-50F5-D180-74D9-CED03EC46F6A}"/>
            </a:ext>
          </a:extLst>
        </xdr:cNvPr>
        <xdr:cNvSpPr>
          <a:spLocks noChangeArrowheads="1"/>
        </xdr:cNvSpPr>
      </xdr:nvSpPr>
      <xdr:spPr bwMode="auto">
        <a:xfrm>
          <a:off x="5740400" y="1003300"/>
          <a:ext cx="3238500" cy="2413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3333" name="Rectangle 6">
          <a:extLst>
            <a:ext uri="{FF2B5EF4-FFF2-40B4-BE49-F238E27FC236}">
              <a16:creationId xmlns:a16="http://schemas.microsoft.com/office/drawing/2014/main" id="{B58B2662-C228-78FF-FB9A-D295DE65925A}"/>
            </a:ext>
          </a:extLst>
        </xdr:cNvPr>
        <xdr:cNvSpPr>
          <a:spLocks noChangeArrowheads="1"/>
        </xdr:cNvSpPr>
      </xdr:nvSpPr>
      <xdr:spPr bwMode="auto">
        <a:xfrm>
          <a:off x="2590800" y="1333500"/>
          <a:ext cx="1574800" cy="2667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it-IT"/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63334" name="Rectangle 7">
          <a:extLst>
            <a:ext uri="{FF2B5EF4-FFF2-40B4-BE49-F238E27FC236}">
              <a16:creationId xmlns:a16="http://schemas.microsoft.com/office/drawing/2014/main" id="{EAF83F5F-41B8-015A-323B-76DCF6BAE09E}"/>
            </a:ext>
          </a:extLst>
        </xdr:cNvPr>
        <xdr:cNvSpPr>
          <a:spLocks noChangeArrowheads="1"/>
        </xdr:cNvSpPr>
      </xdr:nvSpPr>
      <xdr:spPr bwMode="auto">
        <a:xfrm>
          <a:off x="3390900" y="2781300"/>
          <a:ext cx="774700" cy="2286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63335" name="Rectangle 12">
          <a:extLst>
            <a:ext uri="{FF2B5EF4-FFF2-40B4-BE49-F238E27FC236}">
              <a16:creationId xmlns:a16="http://schemas.microsoft.com/office/drawing/2014/main" id="{AED7D0B5-DFF2-D23E-0AB5-C92CDA584B0D}"/>
            </a:ext>
          </a:extLst>
        </xdr:cNvPr>
        <xdr:cNvSpPr>
          <a:spLocks noChangeArrowheads="1"/>
        </xdr:cNvSpPr>
      </xdr:nvSpPr>
      <xdr:spPr bwMode="auto">
        <a:xfrm>
          <a:off x="3390900" y="3009900"/>
          <a:ext cx="774700" cy="2413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114300</xdr:colOff>
      <xdr:row>13</xdr:row>
      <xdr:rowOff>76200</xdr:rowOff>
    </xdr:from>
    <xdr:to>
      <xdr:col>3</xdr:col>
      <xdr:colOff>825500</xdr:colOff>
      <xdr:row>14</xdr:row>
      <xdr:rowOff>63500</xdr:rowOff>
    </xdr:to>
    <xdr:sp macro="[0]!COP_B" textlink="">
      <xdr:nvSpPr>
        <xdr:cNvPr id="12303" name="Text Box 15">
          <a:extLst>
            <a:ext uri="{FF2B5EF4-FFF2-40B4-BE49-F238E27FC236}">
              <a16:creationId xmlns:a16="http://schemas.microsoft.com/office/drawing/2014/main" id="{07AA0D47-789F-132B-E115-4228E35D3AC6}"/>
            </a:ext>
          </a:extLst>
        </xdr:cNvPr>
        <xdr:cNvSpPr txBox="1">
          <a:spLocks noChangeArrowheads="1"/>
        </xdr:cNvSpPr>
      </xdr:nvSpPr>
      <xdr:spPr bwMode="auto">
        <a:xfrm>
          <a:off x="482600" y="2209800"/>
          <a:ext cx="1968500" cy="25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COP. Brossurata</a:t>
          </a:r>
        </a:p>
      </xdr:txBody>
    </xdr:sp>
    <xdr:clientData/>
  </xdr:twoCellAnchor>
  <xdr:twoCellAnchor>
    <xdr:from>
      <xdr:col>1</xdr:col>
      <xdr:colOff>165100</xdr:colOff>
      <xdr:row>20</xdr:row>
      <xdr:rowOff>50800</xdr:rowOff>
    </xdr:from>
    <xdr:to>
      <xdr:col>3</xdr:col>
      <xdr:colOff>774700</xdr:colOff>
      <xdr:row>21</xdr:row>
      <xdr:rowOff>63500</xdr:rowOff>
    </xdr:to>
    <xdr:sp macro="[0]!COP_C" textlink="">
      <xdr:nvSpPr>
        <xdr:cNvPr id="12304" name="Text Box 16">
          <a:extLst>
            <a:ext uri="{FF2B5EF4-FFF2-40B4-BE49-F238E27FC236}">
              <a16:creationId xmlns:a16="http://schemas.microsoft.com/office/drawing/2014/main" id="{D351EBDD-5F5A-E698-3536-73C8CBC2689D}"/>
            </a:ext>
          </a:extLst>
        </xdr:cNvPr>
        <xdr:cNvSpPr txBox="1">
          <a:spLocks noChangeArrowheads="1"/>
        </xdr:cNvSpPr>
      </xdr:nvSpPr>
      <xdr:spPr bwMode="auto">
        <a:xfrm>
          <a:off x="533400" y="3530600"/>
          <a:ext cx="18669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COP. Cartonata</a:t>
          </a:r>
        </a:p>
      </xdr:txBody>
    </xdr:sp>
    <xdr:clientData/>
  </xdr:twoCellAnchor>
  <xdr:twoCellAnchor>
    <xdr:from>
      <xdr:col>1</xdr:col>
      <xdr:colOff>228600</xdr:colOff>
      <xdr:row>8</xdr:row>
      <xdr:rowOff>139700</xdr:rowOff>
    </xdr:from>
    <xdr:to>
      <xdr:col>3</xdr:col>
      <xdr:colOff>381000</xdr:colOff>
      <xdr:row>10</xdr:row>
      <xdr:rowOff>0</xdr:rowOff>
    </xdr:to>
    <xdr:grpSp>
      <xdr:nvGrpSpPr>
        <xdr:cNvPr id="63338" name="Group 33">
          <a:extLst>
            <a:ext uri="{FF2B5EF4-FFF2-40B4-BE49-F238E27FC236}">
              <a16:creationId xmlns:a16="http://schemas.microsoft.com/office/drawing/2014/main" id="{66D4FE57-9681-F4B2-C86A-412667D8E7B8}"/>
            </a:ext>
          </a:extLst>
        </xdr:cNvPr>
        <xdr:cNvGrpSpPr>
          <a:grpSpLocks/>
        </xdr:cNvGrpSpPr>
      </xdr:nvGrpSpPr>
      <xdr:grpSpPr bwMode="auto">
        <a:xfrm>
          <a:off x="599017" y="1473200"/>
          <a:ext cx="1559983" cy="209550"/>
          <a:chOff x="71" y="168"/>
          <a:chExt cx="110" cy="2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6" name="Option Button 18" hidden="1">
                <a:extLst>
                  <a:ext uri="{63B3BB69-23CF-44E3-9099-C40C66FF867C}">
                    <a14:compatExt spid="_x0000_s12306"/>
                  </a:ext>
                  <a:ext uri="{FF2B5EF4-FFF2-40B4-BE49-F238E27FC236}">
                    <a16:creationId xmlns:a16="http://schemas.microsoft.com/office/drawing/2014/main" id="{00000000-0008-0000-0100-000012300000}"/>
                  </a:ext>
                </a:extLst>
              </xdr:cNvPr>
              <xdr:cNvSpPr/>
            </xdr:nvSpPr>
            <xdr:spPr bwMode="auto">
              <a:xfrm>
                <a:off x="71" y="168"/>
                <a:ext cx="87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307" name="Text Box 19">
            <a:extLst>
              <a:ext uri="{FF2B5EF4-FFF2-40B4-BE49-F238E27FC236}">
                <a16:creationId xmlns:a16="http://schemas.microsoft.com/office/drawing/2014/main" id="{0743934F-D64B-AF11-0B2C-8AA32691CEDF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0" y="169"/>
            <a:ext cx="81" cy="2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Fresato</a:t>
            </a:r>
          </a:p>
        </xdr:txBody>
      </xdr:sp>
    </xdr:grpSp>
    <xdr:clientData/>
  </xdr:twoCellAnchor>
  <xdr:twoCellAnchor>
    <xdr:from>
      <xdr:col>10</xdr:col>
      <xdr:colOff>0</xdr:colOff>
      <xdr:row>22</xdr:row>
      <xdr:rowOff>0</xdr:rowOff>
    </xdr:from>
    <xdr:to>
      <xdr:col>11</xdr:col>
      <xdr:colOff>0</xdr:colOff>
      <xdr:row>23</xdr:row>
      <xdr:rowOff>0</xdr:rowOff>
    </xdr:to>
    <xdr:sp macro="" textlink="">
      <xdr:nvSpPr>
        <xdr:cNvPr id="63339" name="Rectangle 20">
          <a:extLst>
            <a:ext uri="{FF2B5EF4-FFF2-40B4-BE49-F238E27FC236}">
              <a16:creationId xmlns:a16="http://schemas.microsoft.com/office/drawing/2014/main" id="{CEA46437-56A4-49EB-7C34-8EFF91971EDF}"/>
            </a:ext>
          </a:extLst>
        </xdr:cNvPr>
        <xdr:cNvSpPr>
          <a:spLocks noChangeArrowheads="1"/>
        </xdr:cNvSpPr>
      </xdr:nvSpPr>
      <xdr:spPr bwMode="auto">
        <a:xfrm>
          <a:off x="7277100" y="3898900"/>
          <a:ext cx="901700" cy="279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63340" name="Rectangle 21">
          <a:extLst>
            <a:ext uri="{FF2B5EF4-FFF2-40B4-BE49-F238E27FC236}">
              <a16:creationId xmlns:a16="http://schemas.microsoft.com/office/drawing/2014/main" id="{66256CA8-0934-134E-E3C5-9C97BD0421FC}"/>
            </a:ext>
          </a:extLst>
        </xdr:cNvPr>
        <xdr:cNvSpPr>
          <a:spLocks noChangeArrowheads="1"/>
        </xdr:cNvSpPr>
      </xdr:nvSpPr>
      <xdr:spPr bwMode="auto">
        <a:xfrm>
          <a:off x="6565900" y="5384800"/>
          <a:ext cx="711200" cy="254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14</xdr:col>
      <xdr:colOff>114300</xdr:colOff>
      <xdr:row>13</xdr:row>
      <xdr:rowOff>88900</xdr:rowOff>
    </xdr:from>
    <xdr:to>
      <xdr:col>15</xdr:col>
      <xdr:colOff>558800</xdr:colOff>
      <xdr:row>14</xdr:row>
      <xdr:rowOff>76200</xdr:rowOff>
    </xdr:to>
    <xdr:sp macro="" textlink="">
      <xdr:nvSpPr>
        <xdr:cNvPr id="12311" name="Text Box 23">
          <a:extLst>
            <a:ext uri="{FF2B5EF4-FFF2-40B4-BE49-F238E27FC236}">
              <a16:creationId xmlns:a16="http://schemas.microsoft.com/office/drawing/2014/main" id="{19D208BB-3D1F-5BC6-D37C-3498E705D8D5}"/>
            </a:ext>
          </a:extLst>
        </xdr:cNvPr>
        <xdr:cNvSpPr txBox="1">
          <a:spLocks noChangeArrowheads="1"/>
        </xdr:cNvSpPr>
      </xdr:nvSpPr>
      <xdr:spPr bwMode="auto">
        <a:xfrm>
          <a:off x="9829800" y="2222500"/>
          <a:ext cx="1168400" cy="25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it-IT" sz="11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Blocco Testo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3342" name="Rectangle 30">
          <a:extLst>
            <a:ext uri="{FF2B5EF4-FFF2-40B4-BE49-F238E27FC236}">
              <a16:creationId xmlns:a16="http://schemas.microsoft.com/office/drawing/2014/main" id="{8414EF2A-C276-30ED-7288-C01860BA6894}"/>
            </a:ext>
          </a:extLst>
        </xdr:cNvPr>
        <xdr:cNvSpPr>
          <a:spLocks noChangeArrowheads="1"/>
        </xdr:cNvSpPr>
      </xdr:nvSpPr>
      <xdr:spPr bwMode="auto">
        <a:xfrm>
          <a:off x="5740400" y="1333500"/>
          <a:ext cx="3238500" cy="2667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63343" name="Rectangle 31">
          <a:extLst>
            <a:ext uri="{FF2B5EF4-FFF2-40B4-BE49-F238E27FC236}">
              <a16:creationId xmlns:a16="http://schemas.microsoft.com/office/drawing/2014/main" id="{6A4AE9A2-7C49-9283-FA9A-E413FE14D0CB}"/>
            </a:ext>
          </a:extLst>
        </xdr:cNvPr>
        <xdr:cNvSpPr>
          <a:spLocks noChangeArrowheads="1"/>
        </xdr:cNvSpPr>
      </xdr:nvSpPr>
      <xdr:spPr bwMode="auto">
        <a:xfrm>
          <a:off x="5740400" y="1689100"/>
          <a:ext cx="3238500" cy="2413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0</xdr:colOff>
      <xdr:row>15</xdr:row>
      <xdr:rowOff>152400</xdr:rowOff>
    </xdr:from>
    <xdr:to>
      <xdr:col>3</xdr:col>
      <xdr:colOff>0</xdr:colOff>
      <xdr:row>18</xdr:row>
      <xdr:rowOff>0</xdr:rowOff>
    </xdr:to>
    <xdr:sp macro="" textlink="">
      <xdr:nvSpPr>
        <xdr:cNvPr id="63344" name="Rectangle 36">
          <a:extLst>
            <a:ext uri="{FF2B5EF4-FFF2-40B4-BE49-F238E27FC236}">
              <a16:creationId xmlns:a16="http://schemas.microsoft.com/office/drawing/2014/main" id="{07D04509-BF36-4070-A45D-779956107FB0}"/>
            </a:ext>
          </a:extLst>
        </xdr:cNvPr>
        <xdr:cNvSpPr>
          <a:spLocks noChangeArrowheads="1"/>
        </xdr:cNvSpPr>
      </xdr:nvSpPr>
      <xdr:spPr bwMode="auto">
        <a:xfrm>
          <a:off x="711200" y="2692400"/>
          <a:ext cx="914400" cy="5588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241300</xdr:colOff>
      <xdr:row>22</xdr:row>
      <xdr:rowOff>76200</xdr:rowOff>
    </xdr:from>
    <xdr:to>
      <xdr:col>3</xdr:col>
      <xdr:colOff>723900</xdr:colOff>
      <xdr:row>23</xdr:row>
      <xdr:rowOff>25400</xdr:rowOff>
    </xdr:to>
    <xdr:grpSp>
      <xdr:nvGrpSpPr>
        <xdr:cNvPr id="63345" name="Group 46">
          <a:extLst>
            <a:ext uri="{FF2B5EF4-FFF2-40B4-BE49-F238E27FC236}">
              <a16:creationId xmlns:a16="http://schemas.microsoft.com/office/drawing/2014/main" id="{5D6FFE0F-ADD2-5C51-CAEE-253419172445}"/>
            </a:ext>
          </a:extLst>
        </xdr:cNvPr>
        <xdr:cNvGrpSpPr>
          <a:grpSpLocks/>
        </xdr:cNvGrpSpPr>
      </xdr:nvGrpSpPr>
      <xdr:grpSpPr bwMode="auto">
        <a:xfrm>
          <a:off x="611717" y="3981450"/>
          <a:ext cx="1890183" cy="224367"/>
          <a:chOff x="59" y="544"/>
          <a:chExt cx="152" cy="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6" name="Option Button 8" hidden="1">
                <a:extLst>
                  <a:ext uri="{63B3BB69-23CF-44E3-9099-C40C66FF867C}">
                    <a14:compatExt spid="_x0000_s12296"/>
                  </a:ext>
                  <a:ext uri="{FF2B5EF4-FFF2-40B4-BE49-F238E27FC236}">
                    <a16:creationId xmlns:a16="http://schemas.microsoft.com/office/drawing/2014/main" id="{00000000-0008-0000-0100-000008300000}"/>
                  </a:ext>
                </a:extLst>
              </xdr:cNvPr>
              <xdr:cNvSpPr/>
            </xdr:nvSpPr>
            <xdr:spPr bwMode="auto">
              <a:xfrm>
                <a:off x="59" y="544"/>
                <a:ext cx="115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99" mc:Ignorable="a14" a14:legacySpreadsheetColorIndex="43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326" name="Text Box 38">
            <a:extLst>
              <a:ext uri="{FF2B5EF4-FFF2-40B4-BE49-F238E27FC236}">
                <a16:creationId xmlns:a16="http://schemas.microsoft.com/office/drawing/2014/main" id="{32C28F69-4FAC-54C9-A3D1-F287F7665B61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" y="546"/>
            <a:ext cx="130" cy="20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it-IT" sz="9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Dorso</a:t>
            </a:r>
            <a:r>
              <a:rPr lang="it-IT" sz="10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 </a:t>
            </a: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QUADRO</a:t>
            </a:r>
          </a:p>
        </xdr:txBody>
      </xdr:sp>
    </xdr:grpSp>
    <xdr:clientData/>
  </xdr:twoCellAnchor>
  <xdr:twoCellAnchor>
    <xdr:from>
      <xdr:col>1</xdr:col>
      <xdr:colOff>241300</xdr:colOff>
      <xdr:row>23</xdr:row>
      <xdr:rowOff>12700</xdr:rowOff>
    </xdr:from>
    <xdr:to>
      <xdr:col>3</xdr:col>
      <xdr:colOff>736600</xdr:colOff>
      <xdr:row>24</xdr:row>
      <xdr:rowOff>50800</xdr:rowOff>
    </xdr:to>
    <xdr:grpSp>
      <xdr:nvGrpSpPr>
        <xdr:cNvPr id="63346" name="Group 64">
          <a:extLst>
            <a:ext uri="{FF2B5EF4-FFF2-40B4-BE49-F238E27FC236}">
              <a16:creationId xmlns:a16="http://schemas.microsoft.com/office/drawing/2014/main" id="{616BA926-52AE-41B9-1E2D-33862DDC9C35}"/>
            </a:ext>
          </a:extLst>
        </xdr:cNvPr>
        <xdr:cNvGrpSpPr>
          <a:grpSpLocks/>
        </xdr:cNvGrpSpPr>
      </xdr:nvGrpSpPr>
      <xdr:grpSpPr bwMode="auto">
        <a:xfrm>
          <a:off x="611717" y="4193117"/>
          <a:ext cx="1902883" cy="334433"/>
          <a:chOff x="47" y="503"/>
          <a:chExt cx="153" cy="3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7" name="Option Button 9" hidden="1">
                <a:extLst>
                  <a:ext uri="{63B3BB69-23CF-44E3-9099-C40C66FF867C}">
                    <a14:compatExt spid="_x0000_s12297"/>
                  </a:ext>
                  <a:ext uri="{FF2B5EF4-FFF2-40B4-BE49-F238E27FC236}">
                    <a16:creationId xmlns:a16="http://schemas.microsoft.com/office/drawing/2014/main" id="{00000000-0008-0000-0100-000009300000}"/>
                  </a:ext>
                </a:extLst>
              </xdr:cNvPr>
              <xdr:cNvSpPr/>
            </xdr:nvSpPr>
            <xdr:spPr bwMode="auto">
              <a:xfrm>
                <a:off x="47" y="503"/>
                <a:ext cx="115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99" mc:Ignorable="a14" a14:legacySpreadsheetColorIndex="43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327" name="Text Box 39">
            <a:extLst>
              <a:ext uri="{FF2B5EF4-FFF2-40B4-BE49-F238E27FC236}">
                <a16:creationId xmlns:a16="http://schemas.microsoft.com/office/drawing/2014/main" id="{726B2592-8797-4EA3-DF5C-0F4C0B7088BB}"/>
              </a:ext>
            </a:extLst>
          </xdr:cNvPr>
          <xdr:cNvSpPr txBox="1">
            <a:spLocks noChangeArrowheads="1"/>
          </xdr:cNvSpPr>
        </xdr:nvSpPr>
        <xdr:spPr bwMode="auto">
          <a:xfrm>
            <a:off x="70" y="508"/>
            <a:ext cx="130" cy="26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it-IT" sz="9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Dorso</a:t>
            </a:r>
            <a:r>
              <a:rPr lang="it-IT" sz="10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 </a:t>
            </a: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TONDO</a:t>
            </a:r>
          </a:p>
        </xdr:txBody>
      </xdr:sp>
    </xdr:grpSp>
    <xdr:clientData/>
  </xdr:twoCellAnchor>
  <xdr:twoCellAnchor>
    <xdr:from>
      <xdr:col>1</xdr:col>
      <xdr:colOff>254000</xdr:colOff>
      <xdr:row>24</xdr:row>
      <xdr:rowOff>12700</xdr:rowOff>
    </xdr:from>
    <xdr:to>
      <xdr:col>3</xdr:col>
      <xdr:colOff>584200</xdr:colOff>
      <xdr:row>25</xdr:row>
      <xdr:rowOff>50800</xdr:rowOff>
    </xdr:to>
    <xdr:grpSp>
      <xdr:nvGrpSpPr>
        <xdr:cNvPr id="63347" name="Group 53">
          <a:extLst>
            <a:ext uri="{FF2B5EF4-FFF2-40B4-BE49-F238E27FC236}">
              <a16:creationId xmlns:a16="http://schemas.microsoft.com/office/drawing/2014/main" id="{6E4E932B-1D07-E961-F429-71E974076B29}"/>
            </a:ext>
          </a:extLst>
        </xdr:cNvPr>
        <xdr:cNvGrpSpPr>
          <a:grpSpLocks/>
        </xdr:cNvGrpSpPr>
      </xdr:nvGrpSpPr>
      <xdr:grpSpPr bwMode="auto">
        <a:xfrm>
          <a:off x="624417" y="4489450"/>
          <a:ext cx="1737783" cy="302683"/>
          <a:chOff x="49" y="536"/>
          <a:chExt cx="138" cy="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15" name="Option Button 27" hidden="1">
                <a:extLst>
                  <a:ext uri="{63B3BB69-23CF-44E3-9099-C40C66FF867C}">
                    <a14:compatExt spid="_x0000_s12315"/>
                  </a:ext>
                  <a:ext uri="{FF2B5EF4-FFF2-40B4-BE49-F238E27FC236}">
                    <a16:creationId xmlns:a16="http://schemas.microsoft.com/office/drawing/2014/main" id="{00000000-0008-0000-0100-00001B300000}"/>
                  </a:ext>
                </a:extLst>
              </xdr:cNvPr>
              <xdr:cNvSpPr/>
            </xdr:nvSpPr>
            <xdr:spPr bwMode="auto">
              <a:xfrm>
                <a:off x="49" y="536"/>
                <a:ext cx="115" cy="3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99" mc:Ignorable="a14" a14:legacySpreadsheetColorIndex="43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328" name="Text Box 40">
            <a:extLst>
              <a:ext uri="{FF2B5EF4-FFF2-40B4-BE49-F238E27FC236}">
                <a16:creationId xmlns:a16="http://schemas.microsoft.com/office/drawing/2014/main" id="{3C222964-6534-443F-660D-7390BC916D56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" y="541"/>
            <a:ext cx="118" cy="21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OLANDESE</a:t>
            </a:r>
          </a:p>
        </xdr:txBody>
      </xdr:sp>
    </xdr:grpSp>
    <xdr:clientData/>
  </xdr:twoCellAnchor>
  <xdr:twoCellAnchor>
    <xdr:from>
      <xdr:col>14</xdr:col>
      <xdr:colOff>177800</xdr:colOff>
      <xdr:row>18</xdr:row>
      <xdr:rowOff>25400</xdr:rowOff>
    </xdr:from>
    <xdr:to>
      <xdr:col>15</xdr:col>
      <xdr:colOff>571500</xdr:colOff>
      <xdr:row>18</xdr:row>
      <xdr:rowOff>25400</xdr:rowOff>
    </xdr:to>
    <xdr:sp macro="" textlink="">
      <xdr:nvSpPr>
        <xdr:cNvPr id="63348" name="Line 47">
          <a:extLst>
            <a:ext uri="{FF2B5EF4-FFF2-40B4-BE49-F238E27FC236}">
              <a16:creationId xmlns:a16="http://schemas.microsoft.com/office/drawing/2014/main" id="{B40D5A7C-2853-E0AC-6828-9DB5FE11F2F6}"/>
            </a:ext>
          </a:extLst>
        </xdr:cNvPr>
        <xdr:cNvSpPr>
          <a:spLocks noChangeShapeType="1"/>
        </xdr:cNvSpPr>
      </xdr:nvSpPr>
      <xdr:spPr bwMode="auto">
        <a:xfrm>
          <a:off x="9893300" y="3276600"/>
          <a:ext cx="1117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177800</xdr:colOff>
      <xdr:row>16</xdr:row>
      <xdr:rowOff>50800</xdr:rowOff>
    </xdr:from>
    <xdr:to>
      <xdr:col>15</xdr:col>
      <xdr:colOff>571500</xdr:colOff>
      <xdr:row>16</xdr:row>
      <xdr:rowOff>50800</xdr:rowOff>
    </xdr:to>
    <xdr:sp macro="" textlink="">
      <xdr:nvSpPr>
        <xdr:cNvPr id="63349" name="Line 48">
          <a:extLst>
            <a:ext uri="{FF2B5EF4-FFF2-40B4-BE49-F238E27FC236}">
              <a16:creationId xmlns:a16="http://schemas.microsoft.com/office/drawing/2014/main" id="{1C92275D-F500-1735-4A6C-DF76FA1D462A}"/>
            </a:ext>
          </a:extLst>
        </xdr:cNvPr>
        <xdr:cNvSpPr>
          <a:spLocks noChangeShapeType="1"/>
        </xdr:cNvSpPr>
      </xdr:nvSpPr>
      <xdr:spPr bwMode="auto">
        <a:xfrm>
          <a:off x="9893300" y="2832100"/>
          <a:ext cx="1117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4</xdr:row>
          <xdr:rowOff>0</xdr:rowOff>
        </xdr:from>
        <xdr:to>
          <xdr:col>16</xdr:col>
          <xdr:colOff>0</xdr:colOff>
          <xdr:row>5</xdr:row>
          <xdr:rowOff>63500</xdr:rowOff>
        </xdr:to>
        <xdr:sp macro="" textlink="">
          <xdr:nvSpPr>
            <xdr:cNvPr id="12337" name="Button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1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900" b="1" i="0" u="none" strike="noStrike" baseline="0">
                  <a:solidFill>
                    <a:srgbClr val="800000"/>
                  </a:solidFill>
                  <a:latin typeface="Arial" pitchFamily="2" charset="0"/>
                  <a:cs typeface="Arial" pitchFamily="2" charset="0"/>
                </a:rPr>
                <a:t>ESCI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sp macro="" textlink="">
      <xdr:nvSpPr>
        <xdr:cNvPr id="63350" name="Rectangle 50">
          <a:extLst>
            <a:ext uri="{FF2B5EF4-FFF2-40B4-BE49-F238E27FC236}">
              <a16:creationId xmlns:a16="http://schemas.microsoft.com/office/drawing/2014/main" id="{BE5A1AA2-14E8-9B91-3C6D-ACE0FA05583B}"/>
            </a:ext>
          </a:extLst>
        </xdr:cNvPr>
        <xdr:cNvSpPr>
          <a:spLocks noChangeArrowheads="1"/>
        </xdr:cNvSpPr>
      </xdr:nvSpPr>
      <xdr:spPr bwMode="auto">
        <a:xfrm>
          <a:off x="5740400" y="4470400"/>
          <a:ext cx="825500" cy="2667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0</xdr:colOff>
      <xdr:row>24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63351" name="Rectangle 51">
          <a:extLst>
            <a:ext uri="{FF2B5EF4-FFF2-40B4-BE49-F238E27FC236}">
              <a16:creationId xmlns:a16="http://schemas.microsoft.com/office/drawing/2014/main" id="{397A4EDA-C1E4-A29D-E2DD-DA05C0E3A188}"/>
            </a:ext>
          </a:extLst>
        </xdr:cNvPr>
        <xdr:cNvSpPr>
          <a:spLocks noChangeArrowheads="1"/>
        </xdr:cNvSpPr>
      </xdr:nvSpPr>
      <xdr:spPr bwMode="auto">
        <a:xfrm>
          <a:off x="3390900" y="4470400"/>
          <a:ext cx="774700" cy="2667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799352</xdr:colOff>
      <xdr:row>23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63352" name="Rectangle 52">
          <a:extLst>
            <a:ext uri="{FF2B5EF4-FFF2-40B4-BE49-F238E27FC236}">
              <a16:creationId xmlns:a16="http://schemas.microsoft.com/office/drawing/2014/main" id="{D2E44AF1-0AF6-23C3-1CBB-D84059832D64}"/>
            </a:ext>
          </a:extLst>
        </xdr:cNvPr>
        <xdr:cNvSpPr>
          <a:spLocks noChangeArrowheads="1"/>
        </xdr:cNvSpPr>
      </xdr:nvSpPr>
      <xdr:spPr bwMode="auto">
        <a:xfrm>
          <a:off x="3384176" y="4191000"/>
          <a:ext cx="776942" cy="291353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</xdr:col>
      <xdr:colOff>266700</xdr:colOff>
      <xdr:row>28</xdr:row>
      <xdr:rowOff>76200</xdr:rowOff>
    </xdr:from>
    <xdr:to>
      <xdr:col>3</xdr:col>
      <xdr:colOff>762000</xdr:colOff>
      <xdr:row>29</xdr:row>
      <xdr:rowOff>101600</xdr:rowOff>
    </xdr:to>
    <xdr:grpSp>
      <xdr:nvGrpSpPr>
        <xdr:cNvPr id="63353" name="Group 62">
          <a:extLst>
            <a:ext uri="{FF2B5EF4-FFF2-40B4-BE49-F238E27FC236}">
              <a16:creationId xmlns:a16="http://schemas.microsoft.com/office/drawing/2014/main" id="{BA6CE93D-AD65-A220-BEAC-AF103B2388E0}"/>
            </a:ext>
          </a:extLst>
        </xdr:cNvPr>
        <xdr:cNvGrpSpPr>
          <a:grpSpLocks/>
        </xdr:cNvGrpSpPr>
      </xdr:nvGrpSpPr>
      <xdr:grpSpPr bwMode="auto">
        <a:xfrm>
          <a:off x="975783" y="5463117"/>
          <a:ext cx="1564217" cy="279400"/>
          <a:chOff x="53" y="645"/>
          <a:chExt cx="122" cy="2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44" name="Option Button 56" hidden="1">
                <a:extLst>
                  <a:ext uri="{63B3BB69-23CF-44E3-9099-C40C66FF867C}">
                    <a14:compatExt spid="_x0000_s12344"/>
                  </a:ext>
                  <a:ext uri="{FF2B5EF4-FFF2-40B4-BE49-F238E27FC236}">
                    <a16:creationId xmlns:a16="http://schemas.microsoft.com/office/drawing/2014/main" id="{00000000-0008-0000-0100-000038300000}"/>
                  </a:ext>
                </a:extLst>
              </xdr:cNvPr>
              <xdr:cNvSpPr/>
            </xdr:nvSpPr>
            <xdr:spPr bwMode="auto">
              <a:xfrm>
                <a:off x="53" y="645"/>
                <a:ext cx="96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345" name="Text Box 57">
            <a:extLst>
              <a:ext uri="{FF2B5EF4-FFF2-40B4-BE49-F238E27FC236}">
                <a16:creationId xmlns:a16="http://schemas.microsoft.com/office/drawing/2014/main" id="{AB4A54AA-77A3-0334-5D3A-D28A451B3344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" y="646"/>
            <a:ext cx="90" cy="2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Normale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355600</xdr:colOff>
          <xdr:row>27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2346" name="Group Box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228600</xdr:colOff>
      <xdr:row>26</xdr:row>
      <xdr:rowOff>165100</xdr:rowOff>
    </xdr:from>
    <xdr:to>
      <xdr:col>3</xdr:col>
      <xdr:colOff>736600</xdr:colOff>
      <xdr:row>27</xdr:row>
      <xdr:rowOff>88900</xdr:rowOff>
    </xdr:to>
    <xdr:sp macro="[0]!SOP" textlink="">
      <xdr:nvSpPr>
        <xdr:cNvPr id="12342" name="Text Box 54">
          <a:extLst>
            <a:ext uri="{FF2B5EF4-FFF2-40B4-BE49-F238E27FC236}">
              <a16:creationId xmlns:a16="http://schemas.microsoft.com/office/drawing/2014/main" id="{95CE0DD1-4E43-0D58-67E2-0863444F2790}"/>
            </a:ext>
          </a:extLst>
        </xdr:cNvPr>
        <xdr:cNvSpPr txBox="1">
          <a:spLocks noChangeArrowheads="1"/>
        </xdr:cNvSpPr>
      </xdr:nvSpPr>
      <xdr:spPr bwMode="auto">
        <a:xfrm>
          <a:off x="596900" y="5041900"/>
          <a:ext cx="1765300" cy="254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Sopracoperta</a:t>
          </a:r>
        </a:p>
      </xdr:txBody>
    </xdr:sp>
    <xdr:clientData/>
  </xdr:twoCellAnchor>
  <xdr:twoCellAnchor>
    <xdr:from>
      <xdr:col>3</xdr:col>
      <xdr:colOff>927100</xdr:colOff>
      <xdr:row>28</xdr:row>
      <xdr:rowOff>76200</xdr:rowOff>
    </xdr:from>
    <xdr:to>
      <xdr:col>6</xdr:col>
      <xdr:colOff>508000</xdr:colOff>
      <xdr:row>29</xdr:row>
      <xdr:rowOff>101600</xdr:rowOff>
    </xdr:to>
    <xdr:grpSp>
      <xdr:nvGrpSpPr>
        <xdr:cNvPr id="63355" name="Group 61">
          <a:extLst>
            <a:ext uri="{FF2B5EF4-FFF2-40B4-BE49-F238E27FC236}">
              <a16:creationId xmlns:a16="http://schemas.microsoft.com/office/drawing/2014/main" id="{0668FE2A-5610-AB75-2CA4-FB67D0EFD338}"/>
            </a:ext>
          </a:extLst>
        </xdr:cNvPr>
        <xdr:cNvGrpSpPr>
          <a:grpSpLocks/>
        </xdr:cNvGrpSpPr>
      </xdr:nvGrpSpPr>
      <xdr:grpSpPr bwMode="auto">
        <a:xfrm>
          <a:off x="2705100" y="5463117"/>
          <a:ext cx="2120900" cy="279400"/>
          <a:chOff x="281" y="649"/>
          <a:chExt cx="170" cy="2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47" name="Option Button 59" hidden="1">
                <a:extLst>
                  <a:ext uri="{63B3BB69-23CF-44E3-9099-C40C66FF867C}">
                    <a14:compatExt spid="_x0000_s12347"/>
                  </a:ext>
                  <a:ext uri="{FF2B5EF4-FFF2-40B4-BE49-F238E27FC236}">
                    <a16:creationId xmlns:a16="http://schemas.microsoft.com/office/drawing/2014/main" id="{00000000-0008-0000-0100-00003B300000}"/>
                  </a:ext>
                </a:extLst>
              </xdr:cNvPr>
              <xdr:cNvSpPr/>
            </xdr:nvSpPr>
            <xdr:spPr bwMode="auto">
              <a:xfrm>
                <a:off x="281" y="649"/>
                <a:ext cx="96" cy="2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2348" name="Text Box 60">
            <a:extLst>
              <a:ext uri="{FF2B5EF4-FFF2-40B4-BE49-F238E27FC236}">
                <a16:creationId xmlns:a16="http://schemas.microsoft.com/office/drawing/2014/main" id="{ADBA67C4-AF87-0ECA-047A-2DF8F958FB49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3" y="650"/>
            <a:ext cx="138" cy="2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it-IT" sz="120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Antistrappo</a:t>
            </a:r>
          </a:p>
        </xdr:txBody>
      </xdr:sp>
    </xdr:grpSp>
    <xdr:clientData/>
  </xdr:twoCellAnchor>
  <xdr:twoCellAnchor>
    <xdr:from>
      <xdr:col>10</xdr:col>
      <xdr:colOff>0</xdr:colOff>
      <xdr:row>28</xdr:row>
      <xdr:rowOff>0</xdr:rowOff>
    </xdr:from>
    <xdr:to>
      <xdr:col>11</xdr:col>
      <xdr:colOff>0</xdr:colOff>
      <xdr:row>29</xdr:row>
      <xdr:rowOff>0</xdr:rowOff>
    </xdr:to>
    <xdr:sp macro="" textlink="">
      <xdr:nvSpPr>
        <xdr:cNvPr id="63356" name="Rectangle 63">
          <a:extLst>
            <a:ext uri="{FF2B5EF4-FFF2-40B4-BE49-F238E27FC236}">
              <a16:creationId xmlns:a16="http://schemas.microsoft.com/office/drawing/2014/main" id="{A5EE6C07-4A3D-0B5E-E095-497D8023A329}"/>
            </a:ext>
          </a:extLst>
        </xdr:cNvPr>
        <xdr:cNvSpPr>
          <a:spLocks noChangeArrowheads="1"/>
        </xdr:cNvSpPr>
      </xdr:nvSpPr>
      <xdr:spPr bwMode="auto">
        <a:xfrm>
          <a:off x="7277100" y="5384800"/>
          <a:ext cx="901700" cy="254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241300</xdr:colOff>
      <xdr:row>4</xdr:row>
      <xdr:rowOff>38100</xdr:rowOff>
    </xdr:from>
    <xdr:to>
      <xdr:col>3</xdr:col>
      <xdr:colOff>812800</xdr:colOff>
      <xdr:row>5</xdr:row>
      <xdr:rowOff>76200</xdr:rowOff>
    </xdr:to>
    <xdr:sp macro="" textlink="C5">
      <xdr:nvSpPr>
        <xdr:cNvPr id="12353" name="Text Box 65">
          <a:extLst>
            <a:ext uri="{FF2B5EF4-FFF2-40B4-BE49-F238E27FC236}">
              <a16:creationId xmlns:a16="http://schemas.microsoft.com/office/drawing/2014/main" id="{83C3001A-E99F-A312-CB9F-DFF728054E3B}"/>
            </a:ext>
          </a:extLst>
        </xdr:cNvPr>
        <xdr:cNvSpPr txBox="1">
          <a:spLocks noChangeArrowheads="1" noTextEdit="1"/>
        </xdr:cNvSpPr>
      </xdr:nvSpPr>
      <xdr:spPr bwMode="auto">
        <a:xfrm>
          <a:off x="609600" y="609600"/>
          <a:ext cx="182880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fld id="{6D6DDFA9-4665-0F45-BAB0-A58637225F9C}" type="TxLink"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pPr algn="ctr" rtl="0">
              <a:defRPr sz="1000"/>
            </a:pPr>
            <a:t>Testo CUCITO</a:t>
          </a:fld>
          <a:endParaRPr lang="it-IT" sz="1400" b="1" i="0" u="none" strike="noStrike" baseline="0">
            <a:solidFill>
              <a:srgbClr val="0000FF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0</xdr:col>
      <xdr:colOff>355600</xdr:colOff>
      <xdr:row>28</xdr:row>
      <xdr:rowOff>177800</xdr:rowOff>
    </xdr:from>
    <xdr:to>
      <xdr:col>1</xdr:col>
      <xdr:colOff>304800</xdr:colOff>
      <xdr:row>30</xdr:row>
      <xdr:rowOff>0</xdr:rowOff>
    </xdr:to>
    <xdr:sp macro="[0]!CancellaS" textlink="">
      <xdr:nvSpPr>
        <xdr:cNvPr id="63365" name="AutoShape 98">
          <a:extLst>
            <a:ext uri="{FF2B5EF4-FFF2-40B4-BE49-F238E27FC236}">
              <a16:creationId xmlns:a16="http://schemas.microsoft.com/office/drawing/2014/main" id="{FAE555E3-9069-9F08-E782-5C610D4D08F9}"/>
            </a:ext>
          </a:extLst>
        </xdr:cNvPr>
        <xdr:cNvSpPr>
          <a:spLocks noChangeArrowheads="1"/>
        </xdr:cNvSpPr>
      </xdr:nvSpPr>
      <xdr:spPr bwMode="auto">
        <a:xfrm>
          <a:off x="355600" y="5562600"/>
          <a:ext cx="317500" cy="266700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605</xdr:colOff>
      <xdr:row>24</xdr:row>
      <xdr:rowOff>139700</xdr:rowOff>
    </xdr:from>
    <xdr:to>
      <xdr:col>1</xdr:col>
      <xdr:colOff>318105</xdr:colOff>
      <xdr:row>26</xdr:row>
      <xdr:rowOff>0</xdr:rowOff>
    </xdr:to>
    <xdr:sp macro="[0]!CancellaCC" textlink="">
      <xdr:nvSpPr>
        <xdr:cNvPr id="63366" name="AutoShape 99">
          <a:extLst>
            <a:ext uri="{FF2B5EF4-FFF2-40B4-BE49-F238E27FC236}">
              <a16:creationId xmlns:a16="http://schemas.microsoft.com/office/drawing/2014/main" id="{2536A733-3CF3-BF40-FCD3-1CD9C88E8551}"/>
            </a:ext>
          </a:extLst>
        </xdr:cNvPr>
        <xdr:cNvSpPr>
          <a:spLocks noChangeArrowheads="1"/>
        </xdr:cNvSpPr>
      </xdr:nvSpPr>
      <xdr:spPr bwMode="auto">
        <a:xfrm>
          <a:off x="369510" y="4620986"/>
          <a:ext cx="317500" cy="265490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76200</xdr:colOff>
      <xdr:row>2</xdr:row>
      <xdr:rowOff>0</xdr:rowOff>
    </xdr:from>
    <xdr:to>
      <xdr:col>16</xdr:col>
      <xdr:colOff>0</xdr:colOff>
      <xdr:row>3</xdr:row>
      <xdr:rowOff>12700</xdr:rowOff>
    </xdr:to>
    <xdr:grpSp>
      <xdr:nvGrpSpPr>
        <xdr:cNvPr id="63368" name="Group 103">
          <a:extLst>
            <a:ext uri="{FF2B5EF4-FFF2-40B4-BE49-F238E27FC236}">
              <a16:creationId xmlns:a16="http://schemas.microsoft.com/office/drawing/2014/main" id="{3B267250-704B-E6B8-8754-CC3855D2C25E}"/>
            </a:ext>
          </a:extLst>
        </xdr:cNvPr>
        <xdr:cNvGrpSpPr>
          <a:grpSpLocks/>
        </xdr:cNvGrpSpPr>
      </xdr:nvGrpSpPr>
      <xdr:grpSpPr bwMode="auto">
        <a:xfrm>
          <a:off x="10998200" y="158750"/>
          <a:ext cx="643467" cy="319617"/>
          <a:chOff x="966" y="18"/>
          <a:chExt cx="58" cy="3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12" name="Button 24" hidden="1">
                <a:extLst>
                  <a:ext uri="{63B3BB69-23CF-44E3-9099-C40C66FF867C}">
                    <a14:compatExt spid="_x0000_s12312"/>
                  </a:ext>
                  <a:ext uri="{FF2B5EF4-FFF2-40B4-BE49-F238E27FC236}">
                    <a16:creationId xmlns:a16="http://schemas.microsoft.com/office/drawing/2014/main" id="{00000000-0008-0000-0100-000018300000}"/>
                  </a:ext>
                </a:extLst>
              </xdr:cNvPr>
              <xdr:cNvSpPr/>
            </xdr:nvSpPr>
            <xdr:spPr bwMode="auto">
              <a:xfrm>
                <a:off x="966" y="18"/>
                <a:ext cx="58" cy="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it-IT" sz="900" b="1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Pulisci     .  campi</a:t>
                </a:r>
              </a:p>
            </xdr:txBody>
          </xdr:sp>
        </mc:Choice>
        <mc:Fallback/>
      </mc:AlternateContent>
      <xdr:sp macro="" textlink="">
        <xdr:nvSpPr>
          <xdr:cNvPr id="63369" name="AutoShape 102">
            <a:extLst>
              <a:ext uri="{FF2B5EF4-FFF2-40B4-BE49-F238E27FC236}">
                <a16:creationId xmlns:a16="http://schemas.microsoft.com/office/drawing/2014/main" id="{D2DEB18E-EFE2-814E-0E09-A1BCC89BA56C}"/>
              </a:ext>
            </a:extLst>
          </xdr:cNvPr>
          <xdr:cNvSpPr>
            <a:spLocks noChangeArrowheads="1"/>
          </xdr:cNvSpPr>
        </xdr:nvSpPr>
        <xdr:spPr bwMode="auto">
          <a:xfrm>
            <a:off x="966" y="32"/>
            <a:ext cx="20" cy="19"/>
          </a:xfrm>
          <a:prstGeom prst="rtTriangl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</xdr:col>
      <xdr:colOff>232832</xdr:colOff>
      <xdr:row>30</xdr:row>
      <xdr:rowOff>216202</xdr:rowOff>
    </xdr:from>
    <xdr:to>
      <xdr:col>3</xdr:col>
      <xdr:colOff>740832</xdr:colOff>
      <xdr:row>31</xdr:row>
      <xdr:rowOff>129419</xdr:rowOff>
    </xdr:to>
    <xdr:sp macro="" textlink="">
      <xdr:nvSpPr>
        <xdr:cNvPr id="2" name="Text Box 54">
          <a:extLst>
            <a:ext uri="{FF2B5EF4-FFF2-40B4-BE49-F238E27FC236}">
              <a16:creationId xmlns:a16="http://schemas.microsoft.com/office/drawing/2014/main" id="{0CD6C72C-0429-4B4D-AF7D-C04CD81BAA7F}"/>
            </a:ext>
          </a:extLst>
        </xdr:cNvPr>
        <xdr:cNvSpPr txBox="1">
          <a:spLocks noChangeArrowheads="1"/>
        </xdr:cNvSpPr>
      </xdr:nvSpPr>
      <xdr:spPr bwMode="auto">
        <a:xfrm>
          <a:off x="601737" y="6058202"/>
          <a:ext cx="1917095" cy="2579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      Piatti</a:t>
          </a:r>
        </a:p>
      </xdr:txBody>
    </xdr:sp>
    <xdr:clientData/>
  </xdr:twoCellAnchor>
  <xdr:twoCellAnchor>
    <xdr:from>
      <xdr:col>1</xdr:col>
      <xdr:colOff>218756</xdr:colOff>
      <xdr:row>39</xdr:row>
      <xdr:rowOff>30702</xdr:rowOff>
    </xdr:from>
    <xdr:to>
      <xdr:col>3</xdr:col>
      <xdr:colOff>726756</xdr:colOff>
      <xdr:row>40</xdr:row>
      <xdr:rowOff>119358</xdr:rowOff>
    </xdr:to>
    <xdr:sp macro="" textlink="">
      <xdr:nvSpPr>
        <xdr:cNvPr id="3" name="Text Box 54">
          <a:extLst>
            <a:ext uri="{FF2B5EF4-FFF2-40B4-BE49-F238E27FC236}">
              <a16:creationId xmlns:a16="http://schemas.microsoft.com/office/drawing/2014/main" id="{8F8EF7A4-1E7E-2043-A18F-887E436570FE}"/>
            </a:ext>
          </a:extLst>
        </xdr:cNvPr>
        <xdr:cNvSpPr txBox="1">
          <a:spLocks noChangeArrowheads="1"/>
        </xdr:cNvSpPr>
      </xdr:nvSpPr>
      <xdr:spPr bwMode="auto">
        <a:xfrm>
          <a:off x="587661" y="7711178"/>
          <a:ext cx="1917095" cy="25194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     Risguardi</a:t>
          </a:r>
        </a:p>
      </xdr:txBody>
    </xdr:sp>
    <xdr:clientData/>
  </xdr:twoCellAnchor>
  <xdr:twoCellAnchor>
    <xdr:from>
      <xdr:col>6</xdr:col>
      <xdr:colOff>291171</xdr:colOff>
      <xdr:row>30</xdr:row>
      <xdr:rowOff>192049</xdr:rowOff>
    </xdr:from>
    <xdr:to>
      <xdr:col>8</xdr:col>
      <xdr:colOff>631903</xdr:colOff>
      <xdr:row>31</xdr:row>
      <xdr:rowOff>107242</xdr:rowOff>
    </xdr:to>
    <xdr:sp macro="" textlink="">
      <xdr:nvSpPr>
        <xdr:cNvPr id="4" name="Text Box 54">
          <a:extLst>
            <a:ext uri="{FF2B5EF4-FFF2-40B4-BE49-F238E27FC236}">
              <a16:creationId xmlns:a16="http://schemas.microsoft.com/office/drawing/2014/main" id="{F3962704-4083-1747-887D-4F6417B32E70}"/>
            </a:ext>
          </a:extLst>
        </xdr:cNvPr>
        <xdr:cNvSpPr txBox="1">
          <a:spLocks noChangeArrowheads="1"/>
        </xdr:cNvSpPr>
      </xdr:nvSpPr>
      <xdr:spPr bwMode="auto">
        <a:xfrm>
          <a:off x="4602976" y="6021659"/>
          <a:ext cx="1914293" cy="25592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     Peso (gr.)</a:t>
          </a:r>
        </a:p>
      </xdr:txBody>
    </xdr:sp>
    <xdr:clientData/>
  </xdr:twoCellAnchor>
  <xdr:twoCellAnchor>
    <xdr:from>
      <xdr:col>18</xdr:col>
      <xdr:colOff>111512</xdr:colOff>
      <xdr:row>13</xdr:row>
      <xdr:rowOff>123902</xdr:rowOff>
    </xdr:from>
    <xdr:to>
      <xdr:col>20</xdr:col>
      <xdr:colOff>421269</xdr:colOff>
      <xdr:row>14</xdr:row>
      <xdr:rowOff>113436</xdr:rowOff>
    </xdr:to>
    <xdr:sp macro="" textlink="">
      <xdr:nvSpPr>
        <xdr:cNvPr id="5" name="Text Box 54">
          <a:extLst>
            <a:ext uri="{FF2B5EF4-FFF2-40B4-BE49-F238E27FC236}">
              <a16:creationId xmlns:a16="http://schemas.microsoft.com/office/drawing/2014/main" id="{06E77C5F-246A-C542-B660-C6C89238C0D9}"/>
            </a:ext>
          </a:extLst>
        </xdr:cNvPr>
        <xdr:cNvSpPr txBox="1">
          <a:spLocks noChangeArrowheads="1"/>
        </xdr:cNvSpPr>
      </xdr:nvSpPr>
      <xdr:spPr bwMode="auto">
        <a:xfrm>
          <a:off x="12241561" y="2248829"/>
          <a:ext cx="1914293" cy="25592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     Cover brossura</a:t>
          </a:r>
        </a:p>
      </xdr:txBody>
    </xdr:sp>
    <xdr:clientData/>
  </xdr:twoCellAnchor>
  <xdr:twoCellAnchor>
    <xdr:from>
      <xdr:col>18</xdr:col>
      <xdr:colOff>130097</xdr:colOff>
      <xdr:row>26</xdr:row>
      <xdr:rowOff>179659</xdr:rowOff>
    </xdr:from>
    <xdr:to>
      <xdr:col>20</xdr:col>
      <xdr:colOff>439854</xdr:colOff>
      <xdr:row>27</xdr:row>
      <xdr:rowOff>107242</xdr:rowOff>
    </xdr:to>
    <xdr:sp macro="" textlink="">
      <xdr:nvSpPr>
        <xdr:cNvPr id="6" name="Text Box 54">
          <a:extLst>
            <a:ext uri="{FF2B5EF4-FFF2-40B4-BE49-F238E27FC236}">
              <a16:creationId xmlns:a16="http://schemas.microsoft.com/office/drawing/2014/main" id="{E4FE33F0-AC55-2E44-B28A-64F6C6FCF189}"/>
            </a:ext>
          </a:extLst>
        </xdr:cNvPr>
        <xdr:cNvSpPr txBox="1">
          <a:spLocks noChangeArrowheads="1"/>
        </xdr:cNvSpPr>
      </xdr:nvSpPr>
      <xdr:spPr bwMode="auto">
        <a:xfrm>
          <a:off x="12253951" y="5055220"/>
          <a:ext cx="1914293" cy="25592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     Sopracoperta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1003300</xdr:colOff>
          <xdr:row>50</xdr:row>
          <xdr:rowOff>0</xdr:rowOff>
        </xdr:from>
        <xdr:to>
          <xdr:col>3</xdr:col>
          <xdr:colOff>584200</xdr:colOff>
          <xdr:row>50</xdr:row>
          <xdr:rowOff>177800</xdr:rowOff>
        </xdr:to>
        <xdr:sp macro="" textlink="">
          <xdr:nvSpPr>
            <xdr:cNvPr id="12380" name="Check Box 92" hidden="1">
              <a:extLst>
                <a:ext uri="{63B3BB69-23CF-44E3-9099-C40C66FF867C}">
                  <a14:compatExt spid="_x0000_s12380"/>
                </a:ext>
                <a:ext uri="{FF2B5EF4-FFF2-40B4-BE49-F238E27FC236}">
                  <a16:creationId xmlns:a16="http://schemas.microsoft.com/office/drawing/2014/main" id="{00000000-0008-0000-0100-00005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12</xdr:col>
      <xdr:colOff>434101</xdr:colOff>
      <xdr:row>47</xdr:row>
      <xdr:rowOff>30976</xdr:rowOff>
    </xdr:from>
    <xdr:to>
      <xdr:col>15</xdr:col>
      <xdr:colOff>679029</xdr:colOff>
      <xdr:row>48</xdr:row>
      <xdr:rowOff>119631</xdr:rowOff>
    </xdr:to>
    <xdr:sp macro="" textlink="">
      <xdr:nvSpPr>
        <xdr:cNvPr id="7" name="Text Box 54">
          <a:extLst>
            <a:ext uri="{FF2B5EF4-FFF2-40B4-BE49-F238E27FC236}">
              <a16:creationId xmlns:a16="http://schemas.microsoft.com/office/drawing/2014/main" id="{94958B71-6EE1-994D-9E0D-DB2263C1B373}"/>
            </a:ext>
          </a:extLst>
        </xdr:cNvPr>
        <xdr:cNvSpPr txBox="1">
          <a:spLocks noChangeArrowheads="1"/>
        </xdr:cNvSpPr>
      </xdr:nvSpPr>
      <xdr:spPr bwMode="auto">
        <a:xfrm>
          <a:off x="9578101" y="9211262"/>
          <a:ext cx="1923142" cy="2519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     Spedizioni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1054100</xdr:colOff>
          <xdr:row>48</xdr:row>
          <xdr:rowOff>127000</xdr:rowOff>
        </xdr:from>
        <xdr:to>
          <xdr:col>4</xdr:col>
          <xdr:colOff>127000</xdr:colOff>
          <xdr:row>49</xdr:row>
          <xdr:rowOff>190500</xdr:rowOff>
        </xdr:to>
        <xdr:sp macro="" textlink="">
          <xdr:nvSpPr>
            <xdr:cNvPr id="12389" name="Drop Down 101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165100</xdr:colOff>
          <xdr:row>53</xdr:row>
          <xdr:rowOff>76200</xdr:rowOff>
        </xdr:from>
        <xdr:to>
          <xdr:col>20</xdr:col>
          <xdr:colOff>787400</xdr:colOff>
          <xdr:row>55</xdr:row>
          <xdr:rowOff>0</xdr:rowOff>
        </xdr:to>
        <xdr:sp macro="" textlink="">
          <xdr:nvSpPr>
            <xdr:cNvPr id="12390" name="Button 102" hidden="1">
              <a:extLst>
                <a:ext uri="{63B3BB69-23CF-44E3-9099-C40C66FF867C}">
                  <a14:compatExt spid="_x0000_s12390"/>
                </a:ext>
                <a:ext uri="{FF2B5EF4-FFF2-40B4-BE49-F238E27FC236}">
                  <a16:creationId xmlns:a16="http://schemas.microsoft.com/office/drawing/2014/main" id="{00000000-0008-0000-0100-00006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VAI A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165100</xdr:colOff>
          <xdr:row>51</xdr:row>
          <xdr:rowOff>88900</xdr:rowOff>
        </xdr:from>
        <xdr:to>
          <xdr:col>20</xdr:col>
          <xdr:colOff>787400</xdr:colOff>
          <xdr:row>53</xdr:row>
          <xdr:rowOff>0</xdr:rowOff>
        </xdr:to>
        <xdr:sp macro="" textlink="">
          <xdr:nvSpPr>
            <xdr:cNvPr id="12391" name="Button 103" hidden="1">
              <a:extLst>
                <a:ext uri="{63B3BB69-23CF-44E3-9099-C40C66FF867C}">
                  <a14:compatExt spid="_x0000_s12391"/>
                </a:ext>
                <a:ext uri="{FF2B5EF4-FFF2-40B4-BE49-F238E27FC236}">
                  <a16:creationId xmlns:a16="http://schemas.microsoft.com/office/drawing/2014/main" id="{00000000-0008-0000-0100-00006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CREA LAYOUT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105835</xdr:colOff>
      <xdr:row>2</xdr:row>
      <xdr:rowOff>169333</xdr:rowOff>
    </xdr:from>
    <xdr:to>
      <xdr:col>20</xdr:col>
      <xdr:colOff>656167</xdr:colOff>
      <xdr:row>4</xdr:row>
      <xdr:rowOff>10700</xdr:rowOff>
    </xdr:to>
    <xdr:sp macro="" textlink="">
      <xdr:nvSpPr>
        <xdr:cNvPr id="8" name="Text Box 54">
          <a:extLst>
            <a:ext uri="{FF2B5EF4-FFF2-40B4-BE49-F238E27FC236}">
              <a16:creationId xmlns:a16="http://schemas.microsoft.com/office/drawing/2014/main" id="{A2C2E22B-F61D-384C-A608-93E864091495}"/>
            </a:ext>
          </a:extLst>
        </xdr:cNvPr>
        <xdr:cNvSpPr txBox="1">
          <a:spLocks noChangeArrowheads="1"/>
        </xdr:cNvSpPr>
      </xdr:nvSpPr>
      <xdr:spPr bwMode="auto">
        <a:xfrm>
          <a:off x="12530668" y="328083"/>
          <a:ext cx="2148416" cy="25411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635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27432" tIns="22860" rIns="27432" bIns="22860" anchor="t" upright="1"/>
        <a:lstStyle/>
        <a:p>
          <a:pPr algn="l" rtl="0">
            <a:defRPr sz="1000"/>
          </a:pPr>
          <a:r>
            <a:rPr lang="it-IT" sz="1400" b="1" i="0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Per suddivisione in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139700</xdr:colOff>
      <xdr:row>10</xdr:row>
      <xdr:rowOff>76200</xdr:rowOff>
    </xdr:from>
    <xdr:to>
      <xdr:col>10</xdr:col>
      <xdr:colOff>177800</xdr:colOff>
      <xdr:row>14</xdr:row>
      <xdr:rowOff>152400</xdr:rowOff>
    </xdr:to>
    <xdr:sp macro="" textlink="">
      <xdr:nvSpPr>
        <xdr:cNvPr id="65673" name="Rectangle 35">
          <a:extLst>
            <a:ext uri="{FF2B5EF4-FFF2-40B4-BE49-F238E27FC236}">
              <a16:creationId xmlns:a16="http://schemas.microsoft.com/office/drawing/2014/main" id="{202D9EE0-9D98-A544-91DA-6617D48F2945}"/>
            </a:ext>
          </a:extLst>
        </xdr:cNvPr>
        <xdr:cNvSpPr>
          <a:spLocks noChangeArrowheads="1"/>
        </xdr:cNvSpPr>
      </xdr:nvSpPr>
      <xdr:spPr bwMode="auto">
        <a:xfrm>
          <a:off x="2489200" y="5245100"/>
          <a:ext cx="3454400" cy="1422400"/>
        </a:xfrm>
        <a:prstGeom prst="rect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9</xdr:col>
      <xdr:colOff>12700</xdr:colOff>
      <xdr:row>8</xdr:row>
      <xdr:rowOff>292100</xdr:rowOff>
    </xdr:from>
    <xdr:to>
      <xdr:col>13</xdr:col>
      <xdr:colOff>203200</xdr:colOff>
      <xdr:row>8</xdr:row>
      <xdr:rowOff>292100</xdr:rowOff>
    </xdr:to>
    <xdr:sp macro="" textlink="">
      <xdr:nvSpPr>
        <xdr:cNvPr id="65674" name="Line 1">
          <a:extLst>
            <a:ext uri="{FF2B5EF4-FFF2-40B4-BE49-F238E27FC236}">
              <a16:creationId xmlns:a16="http://schemas.microsoft.com/office/drawing/2014/main" id="{78C3FBDF-E613-8394-58EA-AADD22D6BAC2}"/>
            </a:ext>
          </a:extLst>
        </xdr:cNvPr>
        <xdr:cNvSpPr>
          <a:spLocks noChangeShapeType="1"/>
        </xdr:cNvSpPr>
      </xdr:nvSpPr>
      <xdr:spPr bwMode="auto">
        <a:xfrm>
          <a:off x="5524500" y="4610100"/>
          <a:ext cx="22733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12700</xdr:colOff>
      <xdr:row>8</xdr:row>
      <xdr:rowOff>292100</xdr:rowOff>
    </xdr:from>
    <xdr:to>
      <xdr:col>7</xdr:col>
      <xdr:colOff>266700</xdr:colOff>
      <xdr:row>8</xdr:row>
      <xdr:rowOff>292100</xdr:rowOff>
    </xdr:to>
    <xdr:sp macro="" textlink="">
      <xdr:nvSpPr>
        <xdr:cNvPr id="65675" name="Line 2">
          <a:extLst>
            <a:ext uri="{FF2B5EF4-FFF2-40B4-BE49-F238E27FC236}">
              <a16:creationId xmlns:a16="http://schemas.microsoft.com/office/drawing/2014/main" id="{066578B4-C1F4-F5D3-4893-F9F1F3F817C4}"/>
            </a:ext>
          </a:extLst>
        </xdr:cNvPr>
        <xdr:cNvSpPr>
          <a:spLocks noChangeShapeType="1"/>
        </xdr:cNvSpPr>
      </xdr:nvSpPr>
      <xdr:spPr bwMode="auto">
        <a:xfrm rot="10800000">
          <a:off x="2565400" y="4610100"/>
          <a:ext cx="22987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6</xdr:row>
      <xdr:rowOff>1562100</xdr:rowOff>
    </xdr:from>
    <xdr:to>
      <xdr:col>1</xdr:col>
      <xdr:colOff>165100</xdr:colOff>
      <xdr:row>7</xdr:row>
      <xdr:rowOff>25400</xdr:rowOff>
    </xdr:to>
    <xdr:sp macro="" textlink="">
      <xdr:nvSpPr>
        <xdr:cNvPr id="65676" name="Line 3">
          <a:extLst>
            <a:ext uri="{FF2B5EF4-FFF2-40B4-BE49-F238E27FC236}">
              <a16:creationId xmlns:a16="http://schemas.microsoft.com/office/drawing/2014/main" id="{1F97D3F7-771A-FD5E-BA2D-F18D38C8E4E2}"/>
            </a:ext>
          </a:extLst>
        </xdr:cNvPr>
        <xdr:cNvSpPr>
          <a:spLocks noChangeShapeType="1"/>
        </xdr:cNvSpPr>
      </xdr:nvSpPr>
      <xdr:spPr bwMode="auto">
        <a:xfrm>
          <a:off x="1968500" y="3238500"/>
          <a:ext cx="0" cy="9398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6</xdr:row>
      <xdr:rowOff>12700</xdr:rowOff>
    </xdr:from>
    <xdr:to>
      <xdr:col>1</xdr:col>
      <xdr:colOff>165100</xdr:colOff>
      <xdr:row>6</xdr:row>
      <xdr:rowOff>939800</xdr:rowOff>
    </xdr:to>
    <xdr:sp macro="" textlink="">
      <xdr:nvSpPr>
        <xdr:cNvPr id="65677" name="Line 4">
          <a:extLst>
            <a:ext uri="{FF2B5EF4-FFF2-40B4-BE49-F238E27FC236}">
              <a16:creationId xmlns:a16="http://schemas.microsoft.com/office/drawing/2014/main" id="{FE13AC69-E5DF-3C3A-0631-DEFD1F61B7C1}"/>
            </a:ext>
          </a:extLst>
        </xdr:cNvPr>
        <xdr:cNvSpPr>
          <a:spLocks noChangeShapeType="1"/>
        </xdr:cNvSpPr>
      </xdr:nvSpPr>
      <xdr:spPr bwMode="auto">
        <a:xfrm flipV="1">
          <a:off x="1968500" y="1689100"/>
          <a:ext cx="0" cy="9271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1333500</xdr:colOff>
          <xdr:row>1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50800</xdr:colOff>
      <xdr:row>6</xdr:row>
      <xdr:rowOff>177800</xdr:rowOff>
    </xdr:from>
    <xdr:to>
      <xdr:col>1</xdr:col>
      <xdr:colOff>266700</xdr:colOff>
      <xdr:row>6</xdr:row>
      <xdr:rowOff>850900</xdr:rowOff>
    </xdr:to>
    <xdr:sp macro="" textlink="">
      <xdr:nvSpPr>
        <xdr:cNvPr id="26638" name="Text Box 14">
          <a:extLst>
            <a:ext uri="{FF2B5EF4-FFF2-40B4-BE49-F238E27FC236}">
              <a16:creationId xmlns:a16="http://schemas.microsoft.com/office/drawing/2014/main" id="{D58915CC-382A-6467-D90C-21BA11BCD356}"/>
            </a:ext>
          </a:extLst>
        </xdr:cNvPr>
        <xdr:cNvSpPr txBox="1">
          <a:spLocks noChangeArrowheads="1"/>
        </xdr:cNvSpPr>
      </xdr:nvSpPr>
      <xdr:spPr bwMode="auto">
        <a:xfrm>
          <a:off x="1854200" y="1854200"/>
          <a:ext cx="215900" cy="673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it-IT" sz="1000" b="1" i="1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F I B R A</a:t>
          </a:r>
        </a:p>
      </xdr:txBody>
    </xdr:sp>
    <xdr:clientData/>
  </xdr:twoCellAnchor>
  <xdr:twoCellAnchor>
    <xdr:from>
      <xdr:col>1</xdr:col>
      <xdr:colOff>381000</xdr:colOff>
      <xdr:row>12</xdr:row>
      <xdr:rowOff>1892300</xdr:rowOff>
    </xdr:from>
    <xdr:to>
      <xdr:col>2</xdr:col>
      <xdr:colOff>127000</xdr:colOff>
      <xdr:row>12</xdr:row>
      <xdr:rowOff>2120900</xdr:rowOff>
    </xdr:to>
    <xdr:sp macro="" textlink="">
      <xdr:nvSpPr>
        <xdr:cNvPr id="26641" name="Text Box 17">
          <a:extLst>
            <a:ext uri="{FF2B5EF4-FFF2-40B4-BE49-F238E27FC236}">
              <a16:creationId xmlns:a16="http://schemas.microsoft.com/office/drawing/2014/main" id="{AD56CB78-5EF9-717A-5014-11DEAC90B439}"/>
            </a:ext>
          </a:extLst>
        </xdr:cNvPr>
        <xdr:cNvSpPr txBox="1">
          <a:spLocks noChangeArrowheads="1"/>
        </xdr:cNvSpPr>
      </xdr:nvSpPr>
      <xdr:spPr bwMode="auto">
        <a:xfrm>
          <a:off x="2184400" y="6248400"/>
          <a:ext cx="2921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5</xdr:col>
      <xdr:colOff>152400</xdr:colOff>
      <xdr:row>11</xdr:row>
      <xdr:rowOff>12700</xdr:rowOff>
    </xdr:from>
    <xdr:to>
      <xdr:col>5</xdr:col>
      <xdr:colOff>508000</xdr:colOff>
      <xdr:row>11</xdr:row>
      <xdr:rowOff>203200</xdr:rowOff>
    </xdr:to>
    <xdr:sp macro="" textlink="$D$7">
      <xdr:nvSpPr>
        <xdr:cNvPr id="26643" name="Text Box 19">
          <a:extLst>
            <a:ext uri="{FF2B5EF4-FFF2-40B4-BE49-F238E27FC236}">
              <a16:creationId xmlns:a16="http://schemas.microsoft.com/office/drawing/2014/main" id="{9CE5177D-4738-7D5C-641F-495299480FF6}"/>
            </a:ext>
          </a:extLst>
        </xdr:cNvPr>
        <xdr:cNvSpPr txBox="1">
          <a:spLocks noChangeArrowheads="1" noTextEdit="1"/>
        </xdr:cNvSpPr>
      </xdr:nvSpPr>
      <xdr:spPr bwMode="auto">
        <a:xfrm>
          <a:off x="3086100" y="5422900"/>
          <a:ext cx="355600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fld id="{2FB73EB3-AEC8-2745-94BC-CC8BD36C00C3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l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5</xdr:col>
      <xdr:colOff>114300</xdr:colOff>
      <xdr:row>13</xdr:row>
      <xdr:rowOff>38100</xdr:rowOff>
    </xdr:from>
    <xdr:to>
      <xdr:col>5</xdr:col>
      <xdr:colOff>469900</xdr:colOff>
      <xdr:row>13</xdr:row>
      <xdr:rowOff>228600</xdr:rowOff>
    </xdr:to>
    <xdr:sp macro="" textlink="$D$7">
      <xdr:nvSpPr>
        <xdr:cNvPr id="26644" name="Text Box 20">
          <a:extLst>
            <a:ext uri="{FF2B5EF4-FFF2-40B4-BE49-F238E27FC236}">
              <a16:creationId xmlns:a16="http://schemas.microsoft.com/office/drawing/2014/main" id="{E9CF670E-F5ED-3B3E-8FCF-14B47B4C6823}"/>
            </a:ext>
          </a:extLst>
        </xdr:cNvPr>
        <xdr:cNvSpPr txBox="1">
          <a:spLocks noChangeArrowheads="1" noTextEdit="1"/>
        </xdr:cNvSpPr>
      </xdr:nvSpPr>
      <xdr:spPr bwMode="auto">
        <a:xfrm>
          <a:off x="3048000" y="6286500"/>
          <a:ext cx="355600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fld id="{0D110FD1-16E3-CD4E-9AA5-12CBF9BE5B44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l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2</xdr:col>
      <xdr:colOff>114300</xdr:colOff>
      <xdr:row>12</xdr:row>
      <xdr:rowOff>139700</xdr:rowOff>
    </xdr:from>
    <xdr:to>
      <xdr:col>4</xdr:col>
      <xdr:colOff>127000</xdr:colOff>
      <xdr:row>12</xdr:row>
      <xdr:rowOff>508000</xdr:rowOff>
    </xdr:to>
    <xdr:sp macro="" textlink="$D$7">
      <xdr:nvSpPr>
        <xdr:cNvPr id="26647" name="Text Box 23">
          <a:extLst>
            <a:ext uri="{FF2B5EF4-FFF2-40B4-BE49-F238E27FC236}">
              <a16:creationId xmlns:a16="http://schemas.microsoft.com/office/drawing/2014/main" id="{E163A263-FCF3-5102-8424-7985CF85DD44}"/>
            </a:ext>
          </a:extLst>
        </xdr:cNvPr>
        <xdr:cNvSpPr txBox="1">
          <a:spLocks noChangeArrowheads="1" noTextEdit="1"/>
        </xdr:cNvSpPr>
      </xdr:nvSpPr>
      <xdr:spPr bwMode="auto">
        <a:xfrm>
          <a:off x="2463800" y="5778500"/>
          <a:ext cx="355600" cy="368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18288" rIns="27432" bIns="18288" anchor="ctr" upright="1"/>
        <a:lstStyle/>
        <a:p>
          <a:pPr algn="r" rtl="0">
            <a:defRPr sz="1000"/>
          </a:pPr>
          <a:fld id="{03467CE2-7900-F344-864A-F5EB7461C492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r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9</xdr:col>
      <xdr:colOff>101600</xdr:colOff>
      <xdr:row>12</xdr:row>
      <xdr:rowOff>127000</xdr:rowOff>
    </xdr:from>
    <xdr:to>
      <xdr:col>10</xdr:col>
      <xdr:colOff>266700</xdr:colOff>
      <xdr:row>12</xdr:row>
      <xdr:rowOff>482600</xdr:rowOff>
    </xdr:to>
    <xdr:sp macro="" textlink="$D$7">
      <xdr:nvSpPr>
        <xdr:cNvPr id="26648" name="Text Box 24">
          <a:extLst>
            <a:ext uri="{FF2B5EF4-FFF2-40B4-BE49-F238E27FC236}">
              <a16:creationId xmlns:a16="http://schemas.microsoft.com/office/drawing/2014/main" id="{974E13F1-E020-BA3C-0E99-FE032B467C91}"/>
            </a:ext>
          </a:extLst>
        </xdr:cNvPr>
        <xdr:cNvSpPr txBox="1">
          <a:spLocks noChangeArrowheads="1" noTextEdit="1"/>
        </xdr:cNvSpPr>
      </xdr:nvSpPr>
      <xdr:spPr bwMode="auto">
        <a:xfrm>
          <a:off x="5613400" y="5765800"/>
          <a:ext cx="419100" cy="355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fld id="{8C848B2E-6281-0E4B-984B-496C71555C0C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l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6</xdr:col>
      <xdr:colOff>850900</xdr:colOff>
      <xdr:row>15</xdr:row>
      <xdr:rowOff>190500</xdr:rowOff>
    </xdr:from>
    <xdr:to>
      <xdr:col>10</xdr:col>
      <xdr:colOff>12700</xdr:colOff>
      <xdr:row>15</xdr:row>
      <xdr:rowOff>190500</xdr:rowOff>
    </xdr:to>
    <xdr:sp macro="" textlink="">
      <xdr:nvSpPr>
        <xdr:cNvPr id="65684" name="Line 25">
          <a:extLst>
            <a:ext uri="{FF2B5EF4-FFF2-40B4-BE49-F238E27FC236}">
              <a16:creationId xmlns:a16="http://schemas.microsoft.com/office/drawing/2014/main" id="{61229E1D-9CD2-3FEA-92B3-8B7CEA89D520}"/>
            </a:ext>
          </a:extLst>
        </xdr:cNvPr>
        <xdr:cNvSpPr>
          <a:spLocks noChangeShapeType="1"/>
        </xdr:cNvSpPr>
      </xdr:nvSpPr>
      <xdr:spPr bwMode="auto">
        <a:xfrm>
          <a:off x="4495800" y="6908800"/>
          <a:ext cx="1282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12</xdr:row>
      <xdr:rowOff>431800</xdr:rowOff>
    </xdr:from>
    <xdr:to>
      <xdr:col>8</xdr:col>
      <xdr:colOff>596900</xdr:colOff>
      <xdr:row>12</xdr:row>
      <xdr:rowOff>431800</xdr:rowOff>
    </xdr:to>
    <xdr:sp macro="" textlink="">
      <xdr:nvSpPr>
        <xdr:cNvPr id="65685" name="Line 28">
          <a:extLst>
            <a:ext uri="{FF2B5EF4-FFF2-40B4-BE49-F238E27FC236}">
              <a16:creationId xmlns:a16="http://schemas.microsoft.com/office/drawing/2014/main" id="{74268637-084C-9F6F-DF78-9569A0127CF3}"/>
            </a:ext>
          </a:extLst>
        </xdr:cNvPr>
        <xdr:cNvSpPr>
          <a:spLocks noChangeShapeType="1"/>
        </xdr:cNvSpPr>
      </xdr:nvSpPr>
      <xdr:spPr bwMode="auto">
        <a:xfrm flipH="1">
          <a:off x="2921000" y="6070600"/>
          <a:ext cx="2552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12700</xdr:colOff>
      <xdr:row>12</xdr:row>
      <xdr:rowOff>12700</xdr:rowOff>
    </xdr:from>
    <xdr:to>
      <xdr:col>8</xdr:col>
      <xdr:colOff>12700</xdr:colOff>
      <xdr:row>12</xdr:row>
      <xdr:rowOff>609600</xdr:rowOff>
    </xdr:to>
    <xdr:sp macro="" textlink="">
      <xdr:nvSpPr>
        <xdr:cNvPr id="65686" name="Line 29">
          <a:extLst>
            <a:ext uri="{FF2B5EF4-FFF2-40B4-BE49-F238E27FC236}">
              <a16:creationId xmlns:a16="http://schemas.microsoft.com/office/drawing/2014/main" id="{908D13C1-E763-23DD-968A-29DB61313FCF}"/>
            </a:ext>
          </a:extLst>
        </xdr:cNvPr>
        <xdr:cNvSpPr>
          <a:spLocks noChangeShapeType="1"/>
        </xdr:cNvSpPr>
      </xdr:nvSpPr>
      <xdr:spPr bwMode="auto">
        <a:xfrm>
          <a:off x="4889500" y="5651500"/>
          <a:ext cx="0" cy="596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15</xdr:row>
      <xdr:rowOff>88900</xdr:rowOff>
    </xdr:from>
    <xdr:to>
      <xdr:col>8</xdr:col>
      <xdr:colOff>520700</xdr:colOff>
      <xdr:row>15</xdr:row>
      <xdr:rowOff>279400</xdr:rowOff>
    </xdr:to>
    <xdr:sp macro="" textlink="">
      <xdr:nvSpPr>
        <xdr:cNvPr id="26642" name="Text Box 18">
          <a:extLst>
            <a:ext uri="{FF2B5EF4-FFF2-40B4-BE49-F238E27FC236}">
              <a16:creationId xmlns:a16="http://schemas.microsoft.com/office/drawing/2014/main" id="{965EA9FE-5458-9655-F976-EDB614373355}"/>
            </a:ext>
          </a:extLst>
        </xdr:cNvPr>
        <xdr:cNvSpPr txBox="1">
          <a:spLocks noChangeArrowheads="1"/>
        </xdr:cNvSpPr>
      </xdr:nvSpPr>
      <xdr:spPr bwMode="auto">
        <a:xfrm>
          <a:off x="4597400" y="6807200"/>
          <a:ext cx="8001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it-IT" sz="1000" b="1" i="1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F I B R A</a:t>
          </a:r>
        </a:p>
      </xdr:txBody>
    </xdr:sp>
    <xdr:clientData/>
  </xdr:twoCellAnchor>
  <xdr:twoCellAnchor>
    <xdr:from>
      <xdr:col>4</xdr:col>
      <xdr:colOff>38100</xdr:colOff>
      <xdr:row>15</xdr:row>
      <xdr:rowOff>152400</xdr:rowOff>
    </xdr:from>
    <xdr:to>
      <xdr:col>6</xdr:col>
      <xdr:colOff>38100</xdr:colOff>
      <xdr:row>15</xdr:row>
      <xdr:rowOff>152400</xdr:rowOff>
    </xdr:to>
    <xdr:sp macro="" textlink="">
      <xdr:nvSpPr>
        <xdr:cNvPr id="65688" name="Line 30">
          <a:extLst>
            <a:ext uri="{FF2B5EF4-FFF2-40B4-BE49-F238E27FC236}">
              <a16:creationId xmlns:a16="http://schemas.microsoft.com/office/drawing/2014/main" id="{C30E5B04-3430-E052-C93C-0CB301E82408}"/>
            </a:ext>
          </a:extLst>
        </xdr:cNvPr>
        <xdr:cNvSpPr>
          <a:spLocks noChangeShapeType="1"/>
        </xdr:cNvSpPr>
      </xdr:nvSpPr>
      <xdr:spPr bwMode="auto">
        <a:xfrm flipH="1">
          <a:off x="2730500" y="6870700"/>
          <a:ext cx="952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13</xdr:row>
      <xdr:rowOff>12700</xdr:rowOff>
    </xdr:from>
    <xdr:to>
      <xdr:col>1</xdr:col>
      <xdr:colOff>152400</xdr:colOff>
      <xdr:row>14</xdr:row>
      <xdr:rowOff>38100</xdr:rowOff>
    </xdr:to>
    <xdr:sp macro="" textlink="">
      <xdr:nvSpPr>
        <xdr:cNvPr id="65689" name="Line 31">
          <a:extLst>
            <a:ext uri="{FF2B5EF4-FFF2-40B4-BE49-F238E27FC236}">
              <a16:creationId xmlns:a16="http://schemas.microsoft.com/office/drawing/2014/main" id="{07AC35DD-66E7-DF3E-DF44-44ECFC5886CC}"/>
            </a:ext>
          </a:extLst>
        </xdr:cNvPr>
        <xdr:cNvSpPr>
          <a:spLocks noChangeShapeType="1"/>
        </xdr:cNvSpPr>
      </xdr:nvSpPr>
      <xdr:spPr bwMode="auto">
        <a:xfrm>
          <a:off x="1955800" y="6261100"/>
          <a:ext cx="0" cy="2921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10</xdr:row>
      <xdr:rowOff>165100</xdr:rowOff>
    </xdr:from>
    <xdr:to>
      <xdr:col>1</xdr:col>
      <xdr:colOff>152400</xdr:colOff>
      <xdr:row>11</xdr:row>
      <xdr:rowOff>190500</xdr:rowOff>
    </xdr:to>
    <xdr:sp macro="" textlink="">
      <xdr:nvSpPr>
        <xdr:cNvPr id="65690" name="Line 32">
          <a:extLst>
            <a:ext uri="{FF2B5EF4-FFF2-40B4-BE49-F238E27FC236}">
              <a16:creationId xmlns:a16="http://schemas.microsoft.com/office/drawing/2014/main" id="{32CCD15B-FB9A-DD35-241E-81254D4402D2}"/>
            </a:ext>
          </a:extLst>
        </xdr:cNvPr>
        <xdr:cNvSpPr>
          <a:spLocks noChangeShapeType="1"/>
        </xdr:cNvSpPr>
      </xdr:nvSpPr>
      <xdr:spPr bwMode="auto">
        <a:xfrm flipV="1">
          <a:off x="1955800" y="5334000"/>
          <a:ext cx="0" cy="266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520700</xdr:colOff>
      <xdr:row>12</xdr:row>
      <xdr:rowOff>279400</xdr:rowOff>
    </xdr:from>
    <xdr:to>
      <xdr:col>6</xdr:col>
      <xdr:colOff>431800</xdr:colOff>
      <xdr:row>12</xdr:row>
      <xdr:rowOff>558800</xdr:rowOff>
    </xdr:to>
    <xdr:sp macro="" textlink="$F$7">
      <xdr:nvSpPr>
        <xdr:cNvPr id="26657" name="Text Box 33">
          <a:extLst>
            <a:ext uri="{FF2B5EF4-FFF2-40B4-BE49-F238E27FC236}">
              <a16:creationId xmlns:a16="http://schemas.microsoft.com/office/drawing/2014/main" id="{22227BAA-0145-BC27-B3E0-8934749FF57C}"/>
            </a:ext>
          </a:extLst>
        </xdr:cNvPr>
        <xdr:cNvSpPr txBox="1">
          <a:spLocks noChangeArrowheads="1" noTextEdit="1"/>
        </xdr:cNvSpPr>
      </xdr:nvSpPr>
      <xdr:spPr bwMode="auto">
        <a:xfrm>
          <a:off x="3454400" y="5918200"/>
          <a:ext cx="622300" cy="279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fld id="{F866037C-EEB1-C74F-A955-50363B3ACC0E}" type="TxLink">
            <a:rPr lang="it-IT"/>
            <a:pPr algn="ctr" rtl="0">
              <a:defRPr sz="1000"/>
            </a:pPr>
            <a:t>0</a:t>
          </a:fld>
          <a:endParaRPr lang="it-IT"/>
        </a:p>
      </xdr:txBody>
    </xdr:sp>
    <xdr:clientData/>
  </xdr:twoCellAnchor>
  <xdr:twoCellAnchor>
    <xdr:from>
      <xdr:col>7</xdr:col>
      <xdr:colOff>0</xdr:colOff>
      <xdr:row>12</xdr:row>
      <xdr:rowOff>177800</xdr:rowOff>
    </xdr:from>
    <xdr:to>
      <xdr:col>8</xdr:col>
      <xdr:colOff>342900</xdr:colOff>
      <xdr:row>12</xdr:row>
      <xdr:rowOff>368300</xdr:rowOff>
    </xdr:to>
    <xdr:sp macro="" textlink="$I$7">
      <xdr:nvSpPr>
        <xdr:cNvPr id="26658" name="Text Box 34">
          <a:extLst>
            <a:ext uri="{FF2B5EF4-FFF2-40B4-BE49-F238E27FC236}">
              <a16:creationId xmlns:a16="http://schemas.microsoft.com/office/drawing/2014/main" id="{DA60B4A0-8840-3A48-C5A7-D0873F361C5F}"/>
            </a:ext>
          </a:extLst>
        </xdr:cNvPr>
        <xdr:cNvSpPr txBox="1">
          <a:spLocks noChangeArrowheads="1" noTextEdit="1"/>
        </xdr:cNvSpPr>
      </xdr:nvSpPr>
      <xdr:spPr bwMode="auto">
        <a:xfrm>
          <a:off x="4597400" y="5816600"/>
          <a:ext cx="6223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fld id="{733A47F8-2A08-754F-8A56-2120CAB331A6}" type="TxLink">
            <a:rPr lang="it-IT"/>
            <a:pPr algn="ctr" rtl="0">
              <a:defRPr sz="1000"/>
            </a:pPr>
            <a:t>0</a:t>
          </a:fld>
          <a:endParaRPr lang="it-IT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139700</xdr:colOff>
      <xdr:row>10</xdr:row>
      <xdr:rowOff>76200</xdr:rowOff>
    </xdr:from>
    <xdr:to>
      <xdr:col>10</xdr:col>
      <xdr:colOff>177800</xdr:colOff>
      <xdr:row>14</xdr:row>
      <xdr:rowOff>152400</xdr:rowOff>
    </xdr:to>
    <xdr:sp macro="" textlink="">
      <xdr:nvSpPr>
        <xdr:cNvPr id="66682" name="Rectangle 1">
          <a:extLst>
            <a:ext uri="{FF2B5EF4-FFF2-40B4-BE49-F238E27FC236}">
              <a16:creationId xmlns:a16="http://schemas.microsoft.com/office/drawing/2014/main" id="{1B452B04-9D93-632E-1488-E86CB308C73D}"/>
            </a:ext>
          </a:extLst>
        </xdr:cNvPr>
        <xdr:cNvSpPr>
          <a:spLocks noChangeArrowheads="1"/>
        </xdr:cNvSpPr>
      </xdr:nvSpPr>
      <xdr:spPr bwMode="auto">
        <a:xfrm>
          <a:off x="2489200" y="5245100"/>
          <a:ext cx="3454400" cy="1422400"/>
        </a:xfrm>
        <a:prstGeom prst="rect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9</xdr:col>
      <xdr:colOff>12700</xdr:colOff>
      <xdr:row>8</xdr:row>
      <xdr:rowOff>292100</xdr:rowOff>
    </xdr:from>
    <xdr:to>
      <xdr:col>13</xdr:col>
      <xdr:colOff>203200</xdr:colOff>
      <xdr:row>8</xdr:row>
      <xdr:rowOff>292100</xdr:rowOff>
    </xdr:to>
    <xdr:sp macro="" textlink="">
      <xdr:nvSpPr>
        <xdr:cNvPr id="66683" name="Line 2">
          <a:extLst>
            <a:ext uri="{FF2B5EF4-FFF2-40B4-BE49-F238E27FC236}">
              <a16:creationId xmlns:a16="http://schemas.microsoft.com/office/drawing/2014/main" id="{1C67CF50-396D-E3D6-F364-26A91DF571A1}"/>
            </a:ext>
          </a:extLst>
        </xdr:cNvPr>
        <xdr:cNvSpPr>
          <a:spLocks noChangeShapeType="1"/>
        </xdr:cNvSpPr>
      </xdr:nvSpPr>
      <xdr:spPr bwMode="auto">
        <a:xfrm>
          <a:off x="5524500" y="4610100"/>
          <a:ext cx="22733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12700</xdr:colOff>
      <xdr:row>8</xdr:row>
      <xdr:rowOff>292100</xdr:rowOff>
    </xdr:from>
    <xdr:to>
      <xdr:col>7</xdr:col>
      <xdr:colOff>266700</xdr:colOff>
      <xdr:row>8</xdr:row>
      <xdr:rowOff>292100</xdr:rowOff>
    </xdr:to>
    <xdr:sp macro="" textlink="">
      <xdr:nvSpPr>
        <xdr:cNvPr id="66684" name="Line 3">
          <a:extLst>
            <a:ext uri="{FF2B5EF4-FFF2-40B4-BE49-F238E27FC236}">
              <a16:creationId xmlns:a16="http://schemas.microsoft.com/office/drawing/2014/main" id="{63FC7896-860E-5B33-A540-4A7C5AF97289}"/>
            </a:ext>
          </a:extLst>
        </xdr:cNvPr>
        <xdr:cNvSpPr>
          <a:spLocks noChangeShapeType="1"/>
        </xdr:cNvSpPr>
      </xdr:nvSpPr>
      <xdr:spPr bwMode="auto">
        <a:xfrm rot="10800000">
          <a:off x="2565400" y="4610100"/>
          <a:ext cx="22987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6</xdr:row>
      <xdr:rowOff>1562100</xdr:rowOff>
    </xdr:from>
    <xdr:to>
      <xdr:col>1</xdr:col>
      <xdr:colOff>165100</xdr:colOff>
      <xdr:row>7</xdr:row>
      <xdr:rowOff>25400</xdr:rowOff>
    </xdr:to>
    <xdr:sp macro="" textlink="">
      <xdr:nvSpPr>
        <xdr:cNvPr id="66685" name="Line 4">
          <a:extLst>
            <a:ext uri="{FF2B5EF4-FFF2-40B4-BE49-F238E27FC236}">
              <a16:creationId xmlns:a16="http://schemas.microsoft.com/office/drawing/2014/main" id="{5B65732E-9DF4-A975-F044-11F8381A5A94}"/>
            </a:ext>
          </a:extLst>
        </xdr:cNvPr>
        <xdr:cNvSpPr>
          <a:spLocks noChangeShapeType="1"/>
        </xdr:cNvSpPr>
      </xdr:nvSpPr>
      <xdr:spPr bwMode="auto">
        <a:xfrm>
          <a:off x="1968500" y="3238500"/>
          <a:ext cx="0" cy="9398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6</xdr:row>
      <xdr:rowOff>12700</xdr:rowOff>
    </xdr:from>
    <xdr:to>
      <xdr:col>1</xdr:col>
      <xdr:colOff>165100</xdr:colOff>
      <xdr:row>6</xdr:row>
      <xdr:rowOff>939800</xdr:rowOff>
    </xdr:to>
    <xdr:sp macro="" textlink="">
      <xdr:nvSpPr>
        <xdr:cNvPr id="66686" name="Line 5">
          <a:extLst>
            <a:ext uri="{FF2B5EF4-FFF2-40B4-BE49-F238E27FC236}">
              <a16:creationId xmlns:a16="http://schemas.microsoft.com/office/drawing/2014/main" id="{7976312B-CD36-87C2-E72C-FE07CC3FA971}"/>
            </a:ext>
          </a:extLst>
        </xdr:cNvPr>
        <xdr:cNvSpPr>
          <a:spLocks noChangeShapeType="1"/>
        </xdr:cNvSpPr>
      </xdr:nvSpPr>
      <xdr:spPr bwMode="auto">
        <a:xfrm flipV="1">
          <a:off x="1968500" y="1689100"/>
          <a:ext cx="0" cy="9271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1333500</xdr:colOff>
          <xdr:row>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50800</xdr:colOff>
      <xdr:row>6</xdr:row>
      <xdr:rowOff>177800</xdr:rowOff>
    </xdr:from>
    <xdr:to>
      <xdr:col>1</xdr:col>
      <xdr:colOff>266700</xdr:colOff>
      <xdr:row>6</xdr:row>
      <xdr:rowOff>850900</xdr:rowOff>
    </xdr:to>
    <xdr:sp macro="" textlink="">
      <xdr:nvSpPr>
        <xdr:cNvPr id="27655" name="Text Box 7">
          <a:extLst>
            <a:ext uri="{FF2B5EF4-FFF2-40B4-BE49-F238E27FC236}">
              <a16:creationId xmlns:a16="http://schemas.microsoft.com/office/drawing/2014/main" id="{9FFE5914-D752-E0AE-E468-24FF92C67AEE}"/>
            </a:ext>
          </a:extLst>
        </xdr:cNvPr>
        <xdr:cNvSpPr txBox="1">
          <a:spLocks noChangeArrowheads="1"/>
        </xdr:cNvSpPr>
      </xdr:nvSpPr>
      <xdr:spPr bwMode="auto">
        <a:xfrm>
          <a:off x="1854200" y="1854200"/>
          <a:ext cx="215900" cy="673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it-IT" sz="1000" b="1" i="1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F I B R A</a:t>
          </a:r>
        </a:p>
      </xdr:txBody>
    </xdr:sp>
    <xdr:clientData/>
  </xdr:twoCellAnchor>
  <xdr:twoCellAnchor>
    <xdr:from>
      <xdr:col>1</xdr:col>
      <xdr:colOff>381000</xdr:colOff>
      <xdr:row>12</xdr:row>
      <xdr:rowOff>1892300</xdr:rowOff>
    </xdr:from>
    <xdr:to>
      <xdr:col>2</xdr:col>
      <xdr:colOff>127000</xdr:colOff>
      <xdr:row>12</xdr:row>
      <xdr:rowOff>2120900</xdr:rowOff>
    </xdr:to>
    <xdr:sp macro="" textlink="">
      <xdr:nvSpPr>
        <xdr:cNvPr id="27656" name="Text Box 8">
          <a:extLst>
            <a:ext uri="{FF2B5EF4-FFF2-40B4-BE49-F238E27FC236}">
              <a16:creationId xmlns:a16="http://schemas.microsoft.com/office/drawing/2014/main" id="{6BEFAE0B-748A-1812-5472-376AB11969C8}"/>
            </a:ext>
          </a:extLst>
        </xdr:cNvPr>
        <xdr:cNvSpPr txBox="1">
          <a:spLocks noChangeArrowheads="1"/>
        </xdr:cNvSpPr>
      </xdr:nvSpPr>
      <xdr:spPr bwMode="auto">
        <a:xfrm>
          <a:off x="2184400" y="6248400"/>
          <a:ext cx="2921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5</xdr:col>
      <xdr:colOff>152400</xdr:colOff>
      <xdr:row>11</xdr:row>
      <xdr:rowOff>12700</xdr:rowOff>
    </xdr:from>
    <xdr:to>
      <xdr:col>5</xdr:col>
      <xdr:colOff>508000</xdr:colOff>
      <xdr:row>11</xdr:row>
      <xdr:rowOff>203200</xdr:rowOff>
    </xdr:to>
    <xdr:sp macro="" textlink="$D$7">
      <xdr:nvSpPr>
        <xdr:cNvPr id="27657" name="Text Box 9">
          <a:extLst>
            <a:ext uri="{FF2B5EF4-FFF2-40B4-BE49-F238E27FC236}">
              <a16:creationId xmlns:a16="http://schemas.microsoft.com/office/drawing/2014/main" id="{D489C073-F695-1E07-282B-C0B813009594}"/>
            </a:ext>
          </a:extLst>
        </xdr:cNvPr>
        <xdr:cNvSpPr txBox="1">
          <a:spLocks noChangeArrowheads="1" noTextEdit="1"/>
        </xdr:cNvSpPr>
      </xdr:nvSpPr>
      <xdr:spPr bwMode="auto">
        <a:xfrm>
          <a:off x="3086100" y="5422900"/>
          <a:ext cx="355600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fld id="{85A5CD17-7721-774E-B651-8F6B3BE30578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l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5</xdr:col>
      <xdr:colOff>114300</xdr:colOff>
      <xdr:row>13</xdr:row>
      <xdr:rowOff>38100</xdr:rowOff>
    </xdr:from>
    <xdr:to>
      <xdr:col>5</xdr:col>
      <xdr:colOff>469900</xdr:colOff>
      <xdr:row>13</xdr:row>
      <xdr:rowOff>228600</xdr:rowOff>
    </xdr:to>
    <xdr:sp macro="" textlink="$D$7">
      <xdr:nvSpPr>
        <xdr:cNvPr id="27658" name="Text Box 10">
          <a:extLst>
            <a:ext uri="{FF2B5EF4-FFF2-40B4-BE49-F238E27FC236}">
              <a16:creationId xmlns:a16="http://schemas.microsoft.com/office/drawing/2014/main" id="{07A4FD00-FE96-2AC4-34CA-63A0A2E4421E}"/>
            </a:ext>
          </a:extLst>
        </xdr:cNvPr>
        <xdr:cNvSpPr txBox="1">
          <a:spLocks noChangeArrowheads="1" noTextEdit="1"/>
        </xdr:cNvSpPr>
      </xdr:nvSpPr>
      <xdr:spPr bwMode="auto">
        <a:xfrm>
          <a:off x="3048000" y="6286500"/>
          <a:ext cx="355600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fld id="{948F868D-1FE8-9642-A343-4E79E4B855A9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l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2</xdr:col>
      <xdr:colOff>114300</xdr:colOff>
      <xdr:row>12</xdr:row>
      <xdr:rowOff>139700</xdr:rowOff>
    </xdr:from>
    <xdr:to>
      <xdr:col>4</xdr:col>
      <xdr:colOff>127000</xdr:colOff>
      <xdr:row>12</xdr:row>
      <xdr:rowOff>508000</xdr:rowOff>
    </xdr:to>
    <xdr:sp macro="" textlink="$D$7">
      <xdr:nvSpPr>
        <xdr:cNvPr id="27659" name="Text Box 11">
          <a:extLst>
            <a:ext uri="{FF2B5EF4-FFF2-40B4-BE49-F238E27FC236}">
              <a16:creationId xmlns:a16="http://schemas.microsoft.com/office/drawing/2014/main" id="{12875D0F-E08B-DB6B-9859-EAB7D5FB8450}"/>
            </a:ext>
          </a:extLst>
        </xdr:cNvPr>
        <xdr:cNvSpPr txBox="1">
          <a:spLocks noChangeArrowheads="1" noTextEdit="1"/>
        </xdr:cNvSpPr>
      </xdr:nvSpPr>
      <xdr:spPr bwMode="auto">
        <a:xfrm>
          <a:off x="2463800" y="5778500"/>
          <a:ext cx="355600" cy="368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18288" rIns="27432" bIns="18288" anchor="ctr" upright="1"/>
        <a:lstStyle/>
        <a:p>
          <a:pPr algn="r" rtl="0">
            <a:defRPr sz="1000"/>
          </a:pPr>
          <a:fld id="{E8C58532-F373-1545-A223-A1FF53205979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r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9</xdr:col>
      <xdr:colOff>101600</xdr:colOff>
      <xdr:row>12</xdr:row>
      <xdr:rowOff>127000</xdr:rowOff>
    </xdr:from>
    <xdr:to>
      <xdr:col>10</xdr:col>
      <xdr:colOff>266700</xdr:colOff>
      <xdr:row>12</xdr:row>
      <xdr:rowOff>482600</xdr:rowOff>
    </xdr:to>
    <xdr:sp macro="" textlink="$D$7">
      <xdr:nvSpPr>
        <xdr:cNvPr id="27660" name="Text Box 12">
          <a:extLst>
            <a:ext uri="{FF2B5EF4-FFF2-40B4-BE49-F238E27FC236}">
              <a16:creationId xmlns:a16="http://schemas.microsoft.com/office/drawing/2014/main" id="{FC24133B-17EF-257E-7E59-0D1706E0DD40}"/>
            </a:ext>
          </a:extLst>
        </xdr:cNvPr>
        <xdr:cNvSpPr txBox="1">
          <a:spLocks noChangeArrowheads="1" noTextEdit="1"/>
        </xdr:cNvSpPr>
      </xdr:nvSpPr>
      <xdr:spPr bwMode="auto">
        <a:xfrm>
          <a:off x="5613400" y="5765800"/>
          <a:ext cx="419100" cy="355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fld id="{DB542A40-5A97-4945-9A25-982BFFC7AD1D}" type="TxLink">
            <a:rPr lang="it-IT" sz="1100" b="1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pPr algn="l" rtl="0">
              <a:defRPr sz="1000"/>
            </a:pPr>
            <a:t>0</a:t>
          </a:fld>
          <a:endParaRPr lang="it-IT" sz="1100" b="1" i="0" u="none" strike="noStrike" baseline="0">
            <a:solidFill>
              <a:srgbClr val="000000"/>
            </a:solidFill>
            <a:latin typeface="Arial" pitchFamily="2" charset="0"/>
            <a:cs typeface="Arial" pitchFamily="2" charset="0"/>
          </a:endParaRPr>
        </a:p>
      </xdr:txBody>
    </xdr:sp>
    <xdr:clientData/>
  </xdr:twoCellAnchor>
  <xdr:twoCellAnchor>
    <xdr:from>
      <xdr:col>6</xdr:col>
      <xdr:colOff>850900</xdr:colOff>
      <xdr:row>15</xdr:row>
      <xdr:rowOff>190500</xdr:rowOff>
    </xdr:from>
    <xdr:to>
      <xdr:col>10</xdr:col>
      <xdr:colOff>12700</xdr:colOff>
      <xdr:row>15</xdr:row>
      <xdr:rowOff>190500</xdr:rowOff>
    </xdr:to>
    <xdr:sp macro="" textlink="">
      <xdr:nvSpPr>
        <xdr:cNvPr id="66693" name="Line 13">
          <a:extLst>
            <a:ext uri="{FF2B5EF4-FFF2-40B4-BE49-F238E27FC236}">
              <a16:creationId xmlns:a16="http://schemas.microsoft.com/office/drawing/2014/main" id="{280105DD-A463-BAAD-94C7-38FF29E0E660}"/>
            </a:ext>
          </a:extLst>
        </xdr:cNvPr>
        <xdr:cNvSpPr>
          <a:spLocks noChangeShapeType="1"/>
        </xdr:cNvSpPr>
      </xdr:nvSpPr>
      <xdr:spPr bwMode="auto">
        <a:xfrm>
          <a:off x="4495800" y="6908800"/>
          <a:ext cx="1282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12</xdr:row>
      <xdr:rowOff>431800</xdr:rowOff>
    </xdr:from>
    <xdr:to>
      <xdr:col>8</xdr:col>
      <xdr:colOff>596900</xdr:colOff>
      <xdr:row>12</xdr:row>
      <xdr:rowOff>431800</xdr:rowOff>
    </xdr:to>
    <xdr:sp macro="" textlink="">
      <xdr:nvSpPr>
        <xdr:cNvPr id="66694" name="Line 14">
          <a:extLst>
            <a:ext uri="{FF2B5EF4-FFF2-40B4-BE49-F238E27FC236}">
              <a16:creationId xmlns:a16="http://schemas.microsoft.com/office/drawing/2014/main" id="{67EF203E-3560-F136-157F-CCB1C02DA8B9}"/>
            </a:ext>
          </a:extLst>
        </xdr:cNvPr>
        <xdr:cNvSpPr>
          <a:spLocks noChangeShapeType="1"/>
        </xdr:cNvSpPr>
      </xdr:nvSpPr>
      <xdr:spPr bwMode="auto">
        <a:xfrm flipH="1">
          <a:off x="2921000" y="6070600"/>
          <a:ext cx="2552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12700</xdr:colOff>
      <xdr:row>12</xdr:row>
      <xdr:rowOff>12700</xdr:rowOff>
    </xdr:from>
    <xdr:to>
      <xdr:col>8</xdr:col>
      <xdr:colOff>12700</xdr:colOff>
      <xdr:row>12</xdr:row>
      <xdr:rowOff>609600</xdr:rowOff>
    </xdr:to>
    <xdr:sp macro="" textlink="">
      <xdr:nvSpPr>
        <xdr:cNvPr id="66695" name="Line 15">
          <a:extLst>
            <a:ext uri="{FF2B5EF4-FFF2-40B4-BE49-F238E27FC236}">
              <a16:creationId xmlns:a16="http://schemas.microsoft.com/office/drawing/2014/main" id="{ED2B2C17-14A5-AEEB-77C0-1E1A22C65C19}"/>
            </a:ext>
          </a:extLst>
        </xdr:cNvPr>
        <xdr:cNvSpPr>
          <a:spLocks noChangeShapeType="1"/>
        </xdr:cNvSpPr>
      </xdr:nvSpPr>
      <xdr:spPr bwMode="auto">
        <a:xfrm>
          <a:off x="4889500" y="5651500"/>
          <a:ext cx="0" cy="596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15</xdr:row>
      <xdr:rowOff>88900</xdr:rowOff>
    </xdr:from>
    <xdr:to>
      <xdr:col>8</xdr:col>
      <xdr:colOff>520700</xdr:colOff>
      <xdr:row>15</xdr:row>
      <xdr:rowOff>279400</xdr:rowOff>
    </xdr:to>
    <xdr:sp macro="" textlink="">
      <xdr:nvSpPr>
        <xdr:cNvPr id="27664" name="Text Box 16">
          <a:extLst>
            <a:ext uri="{FF2B5EF4-FFF2-40B4-BE49-F238E27FC236}">
              <a16:creationId xmlns:a16="http://schemas.microsoft.com/office/drawing/2014/main" id="{8E3C5028-48C1-3193-AC4F-F392EAFDCC22}"/>
            </a:ext>
          </a:extLst>
        </xdr:cNvPr>
        <xdr:cNvSpPr txBox="1">
          <a:spLocks noChangeArrowheads="1"/>
        </xdr:cNvSpPr>
      </xdr:nvSpPr>
      <xdr:spPr bwMode="auto">
        <a:xfrm>
          <a:off x="4597400" y="6807200"/>
          <a:ext cx="8001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it-IT" sz="1000" b="1" i="1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F I B R A</a:t>
          </a:r>
        </a:p>
      </xdr:txBody>
    </xdr:sp>
    <xdr:clientData/>
  </xdr:twoCellAnchor>
  <xdr:twoCellAnchor>
    <xdr:from>
      <xdr:col>4</xdr:col>
      <xdr:colOff>38100</xdr:colOff>
      <xdr:row>15</xdr:row>
      <xdr:rowOff>152400</xdr:rowOff>
    </xdr:from>
    <xdr:to>
      <xdr:col>6</xdr:col>
      <xdr:colOff>38100</xdr:colOff>
      <xdr:row>15</xdr:row>
      <xdr:rowOff>152400</xdr:rowOff>
    </xdr:to>
    <xdr:sp macro="" textlink="">
      <xdr:nvSpPr>
        <xdr:cNvPr id="66697" name="Line 17">
          <a:extLst>
            <a:ext uri="{FF2B5EF4-FFF2-40B4-BE49-F238E27FC236}">
              <a16:creationId xmlns:a16="http://schemas.microsoft.com/office/drawing/2014/main" id="{89252A70-E38F-0A63-1456-86083F289F10}"/>
            </a:ext>
          </a:extLst>
        </xdr:cNvPr>
        <xdr:cNvSpPr>
          <a:spLocks noChangeShapeType="1"/>
        </xdr:cNvSpPr>
      </xdr:nvSpPr>
      <xdr:spPr bwMode="auto">
        <a:xfrm flipH="1">
          <a:off x="2730500" y="6870700"/>
          <a:ext cx="952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13</xdr:row>
      <xdr:rowOff>12700</xdr:rowOff>
    </xdr:from>
    <xdr:to>
      <xdr:col>1</xdr:col>
      <xdr:colOff>152400</xdr:colOff>
      <xdr:row>14</xdr:row>
      <xdr:rowOff>38100</xdr:rowOff>
    </xdr:to>
    <xdr:sp macro="" textlink="">
      <xdr:nvSpPr>
        <xdr:cNvPr id="66698" name="Line 18">
          <a:extLst>
            <a:ext uri="{FF2B5EF4-FFF2-40B4-BE49-F238E27FC236}">
              <a16:creationId xmlns:a16="http://schemas.microsoft.com/office/drawing/2014/main" id="{F81D9846-861E-1914-D61B-AD86DA776400}"/>
            </a:ext>
          </a:extLst>
        </xdr:cNvPr>
        <xdr:cNvSpPr>
          <a:spLocks noChangeShapeType="1"/>
        </xdr:cNvSpPr>
      </xdr:nvSpPr>
      <xdr:spPr bwMode="auto">
        <a:xfrm>
          <a:off x="1955800" y="6261100"/>
          <a:ext cx="0" cy="2921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10</xdr:row>
      <xdr:rowOff>165100</xdr:rowOff>
    </xdr:from>
    <xdr:to>
      <xdr:col>1</xdr:col>
      <xdr:colOff>152400</xdr:colOff>
      <xdr:row>11</xdr:row>
      <xdr:rowOff>190500</xdr:rowOff>
    </xdr:to>
    <xdr:sp macro="" textlink="">
      <xdr:nvSpPr>
        <xdr:cNvPr id="66699" name="Line 19">
          <a:extLst>
            <a:ext uri="{FF2B5EF4-FFF2-40B4-BE49-F238E27FC236}">
              <a16:creationId xmlns:a16="http://schemas.microsoft.com/office/drawing/2014/main" id="{B99A23DB-E40A-88B0-1346-765F8FCFE980}"/>
            </a:ext>
          </a:extLst>
        </xdr:cNvPr>
        <xdr:cNvSpPr>
          <a:spLocks noChangeShapeType="1"/>
        </xdr:cNvSpPr>
      </xdr:nvSpPr>
      <xdr:spPr bwMode="auto">
        <a:xfrm flipV="1">
          <a:off x="1955800" y="5334000"/>
          <a:ext cx="0" cy="266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520700</xdr:colOff>
      <xdr:row>12</xdr:row>
      <xdr:rowOff>279400</xdr:rowOff>
    </xdr:from>
    <xdr:to>
      <xdr:col>6</xdr:col>
      <xdr:colOff>431800</xdr:colOff>
      <xdr:row>12</xdr:row>
      <xdr:rowOff>558800</xdr:rowOff>
    </xdr:to>
    <xdr:sp macro="" textlink="$F$7">
      <xdr:nvSpPr>
        <xdr:cNvPr id="27668" name="Text Box 20">
          <a:extLst>
            <a:ext uri="{FF2B5EF4-FFF2-40B4-BE49-F238E27FC236}">
              <a16:creationId xmlns:a16="http://schemas.microsoft.com/office/drawing/2014/main" id="{9ED02F91-1758-4744-5759-70559B291AA0}"/>
            </a:ext>
          </a:extLst>
        </xdr:cNvPr>
        <xdr:cNvSpPr txBox="1">
          <a:spLocks noChangeArrowheads="1" noTextEdit="1"/>
        </xdr:cNvSpPr>
      </xdr:nvSpPr>
      <xdr:spPr bwMode="auto">
        <a:xfrm>
          <a:off x="3454400" y="5918200"/>
          <a:ext cx="622300" cy="279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fld id="{D30A5606-D1B2-9D45-8796-382059119A25}" type="TxLink">
            <a:rPr lang="it-IT"/>
            <a:pPr algn="ctr" rtl="0">
              <a:defRPr sz="1000"/>
            </a:pPr>
            <a:t>0</a:t>
          </a:fld>
          <a:endParaRPr lang="it-IT"/>
        </a:p>
      </xdr:txBody>
    </xdr:sp>
    <xdr:clientData/>
  </xdr:twoCellAnchor>
  <xdr:twoCellAnchor>
    <xdr:from>
      <xdr:col>7</xdr:col>
      <xdr:colOff>0</xdr:colOff>
      <xdr:row>12</xdr:row>
      <xdr:rowOff>177800</xdr:rowOff>
    </xdr:from>
    <xdr:to>
      <xdr:col>8</xdr:col>
      <xdr:colOff>342900</xdr:colOff>
      <xdr:row>12</xdr:row>
      <xdr:rowOff>368300</xdr:rowOff>
    </xdr:to>
    <xdr:sp macro="" textlink="$I$7">
      <xdr:nvSpPr>
        <xdr:cNvPr id="27669" name="Text Box 21">
          <a:extLst>
            <a:ext uri="{FF2B5EF4-FFF2-40B4-BE49-F238E27FC236}">
              <a16:creationId xmlns:a16="http://schemas.microsoft.com/office/drawing/2014/main" id="{2EA89627-4D9F-6688-B183-DD6595AD3708}"/>
            </a:ext>
          </a:extLst>
        </xdr:cNvPr>
        <xdr:cNvSpPr txBox="1">
          <a:spLocks noChangeArrowheads="1" noTextEdit="1"/>
        </xdr:cNvSpPr>
      </xdr:nvSpPr>
      <xdr:spPr bwMode="auto">
        <a:xfrm>
          <a:off x="4597400" y="5816600"/>
          <a:ext cx="6223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fld id="{91CA1C76-F8D1-414F-BFED-B59BBC7DED21}" type="TxLink">
            <a:rPr lang="it-IT"/>
            <a:pPr algn="ctr" rtl="0">
              <a:defRPr sz="1000"/>
            </a:pPr>
            <a:t>0</a:t>
          </a:fld>
          <a:endParaRPr lang="it-IT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12</xdr:row>
      <xdr:rowOff>101600</xdr:rowOff>
    </xdr:from>
    <xdr:to>
      <xdr:col>11</xdr:col>
      <xdr:colOff>254000</xdr:colOff>
      <xdr:row>12</xdr:row>
      <xdr:rowOff>101600</xdr:rowOff>
    </xdr:to>
    <xdr:sp macro="" textlink="">
      <xdr:nvSpPr>
        <xdr:cNvPr id="61802" name="Line 1">
          <a:extLst>
            <a:ext uri="{FF2B5EF4-FFF2-40B4-BE49-F238E27FC236}">
              <a16:creationId xmlns:a16="http://schemas.microsoft.com/office/drawing/2014/main" id="{AD99130C-6F65-0EE3-5A0C-3184E79906B0}"/>
            </a:ext>
          </a:extLst>
        </xdr:cNvPr>
        <xdr:cNvSpPr>
          <a:spLocks noChangeShapeType="1"/>
        </xdr:cNvSpPr>
      </xdr:nvSpPr>
      <xdr:spPr bwMode="auto">
        <a:xfrm>
          <a:off x="4991100" y="5753100"/>
          <a:ext cx="26289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279400</xdr:colOff>
      <xdr:row>12</xdr:row>
      <xdr:rowOff>101600</xdr:rowOff>
    </xdr:from>
    <xdr:to>
      <xdr:col>6</xdr:col>
      <xdr:colOff>228600</xdr:colOff>
      <xdr:row>12</xdr:row>
      <xdr:rowOff>101600</xdr:rowOff>
    </xdr:to>
    <xdr:sp macro="" textlink="">
      <xdr:nvSpPr>
        <xdr:cNvPr id="61803" name="Line 2">
          <a:extLst>
            <a:ext uri="{FF2B5EF4-FFF2-40B4-BE49-F238E27FC236}">
              <a16:creationId xmlns:a16="http://schemas.microsoft.com/office/drawing/2014/main" id="{820836C7-BEC2-1C1F-C859-1A794B92D470}"/>
            </a:ext>
          </a:extLst>
        </xdr:cNvPr>
        <xdr:cNvSpPr>
          <a:spLocks noChangeShapeType="1"/>
        </xdr:cNvSpPr>
      </xdr:nvSpPr>
      <xdr:spPr bwMode="auto">
        <a:xfrm flipH="1">
          <a:off x="1727200" y="5753100"/>
          <a:ext cx="25908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177800</xdr:colOff>
      <xdr:row>7</xdr:row>
      <xdr:rowOff>1168400</xdr:rowOff>
    </xdr:from>
    <xdr:to>
      <xdr:col>1</xdr:col>
      <xdr:colOff>177800</xdr:colOff>
      <xdr:row>8</xdr:row>
      <xdr:rowOff>368300</xdr:rowOff>
    </xdr:to>
    <xdr:sp macro="" textlink="">
      <xdr:nvSpPr>
        <xdr:cNvPr id="61804" name="Line 3">
          <a:extLst>
            <a:ext uri="{FF2B5EF4-FFF2-40B4-BE49-F238E27FC236}">
              <a16:creationId xmlns:a16="http://schemas.microsoft.com/office/drawing/2014/main" id="{13B4D720-89C5-A6FF-4036-C5E9C1852A27}"/>
            </a:ext>
          </a:extLst>
        </xdr:cNvPr>
        <xdr:cNvSpPr>
          <a:spLocks noChangeShapeType="1"/>
        </xdr:cNvSpPr>
      </xdr:nvSpPr>
      <xdr:spPr bwMode="auto">
        <a:xfrm>
          <a:off x="1295400" y="3695700"/>
          <a:ext cx="0" cy="10795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177800</xdr:colOff>
      <xdr:row>6</xdr:row>
      <xdr:rowOff>12700</xdr:rowOff>
    </xdr:from>
    <xdr:to>
      <xdr:col>1</xdr:col>
      <xdr:colOff>177800</xdr:colOff>
      <xdr:row>7</xdr:row>
      <xdr:rowOff>673100</xdr:rowOff>
    </xdr:to>
    <xdr:sp macro="" textlink="">
      <xdr:nvSpPr>
        <xdr:cNvPr id="61805" name="Line 4">
          <a:extLst>
            <a:ext uri="{FF2B5EF4-FFF2-40B4-BE49-F238E27FC236}">
              <a16:creationId xmlns:a16="http://schemas.microsoft.com/office/drawing/2014/main" id="{17B0F434-28B6-C87B-AAB6-28A4315B0384}"/>
            </a:ext>
          </a:extLst>
        </xdr:cNvPr>
        <xdr:cNvSpPr>
          <a:spLocks noChangeShapeType="1"/>
        </xdr:cNvSpPr>
      </xdr:nvSpPr>
      <xdr:spPr bwMode="auto">
        <a:xfrm flipV="1">
          <a:off x="1295400" y="2197100"/>
          <a:ext cx="0" cy="10033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177800</xdr:rowOff>
    </xdr:from>
    <xdr:to>
      <xdr:col>7</xdr:col>
      <xdr:colOff>279400</xdr:colOff>
      <xdr:row>6</xdr:row>
      <xdr:rowOff>0</xdr:rowOff>
    </xdr:to>
    <xdr:sp macro="" textlink="">
      <xdr:nvSpPr>
        <xdr:cNvPr id="61806" name="Line 6">
          <a:extLst>
            <a:ext uri="{FF2B5EF4-FFF2-40B4-BE49-F238E27FC236}">
              <a16:creationId xmlns:a16="http://schemas.microsoft.com/office/drawing/2014/main" id="{3F7F32EE-D80D-8A83-1D8B-6B1C1CD2E5A3}"/>
            </a:ext>
          </a:extLst>
        </xdr:cNvPr>
        <xdr:cNvSpPr>
          <a:spLocks noChangeShapeType="1"/>
        </xdr:cNvSpPr>
      </xdr:nvSpPr>
      <xdr:spPr bwMode="auto">
        <a:xfrm flipV="1">
          <a:off x="4368800" y="1968500"/>
          <a:ext cx="279400" cy="2159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266700</xdr:colOff>
      <xdr:row>5</xdr:row>
      <xdr:rowOff>177800</xdr:rowOff>
    </xdr:from>
    <xdr:to>
      <xdr:col>7</xdr:col>
      <xdr:colOff>546100</xdr:colOff>
      <xdr:row>5</xdr:row>
      <xdr:rowOff>393700</xdr:rowOff>
    </xdr:to>
    <xdr:sp macro="" textlink="">
      <xdr:nvSpPr>
        <xdr:cNvPr id="61807" name="Line 7">
          <a:extLst>
            <a:ext uri="{FF2B5EF4-FFF2-40B4-BE49-F238E27FC236}">
              <a16:creationId xmlns:a16="http://schemas.microsoft.com/office/drawing/2014/main" id="{196780F7-6939-AE65-48F7-FA8FE6D7A01B}"/>
            </a:ext>
          </a:extLst>
        </xdr:cNvPr>
        <xdr:cNvSpPr>
          <a:spLocks noChangeShapeType="1"/>
        </xdr:cNvSpPr>
      </xdr:nvSpPr>
      <xdr:spPr bwMode="auto">
        <a:xfrm>
          <a:off x="4635500" y="1968500"/>
          <a:ext cx="279400" cy="2159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266700</xdr:colOff>
      <xdr:row>9</xdr:row>
      <xdr:rowOff>0</xdr:rowOff>
    </xdr:from>
    <xdr:to>
      <xdr:col>7</xdr:col>
      <xdr:colOff>254000</xdr:colOff>
      <xdr:row>9</xdr:row>
      <xdr:rowOff>228600</xdr:rowOff>
    </xdr:to>
    <xdr:sp macro="" textlink="">
      <xdr:nvSpPr>
        <xdr:cNvPr id="61808" name="Line 8">
          <a:extLst>
            <a:ext uri="{FF2B5EF4-FFF2-40B4-BE49-F238E27FC236}">
              <a16:creationId xmlns:a16="http://schemas.microsoft.com/office/drawing/2014/main" id="{B7AA6342-6FD6-9FCC-CCFB-CE2A5C6E4D88}"/>
            </a:ext>
          </a:extLst>
        </xdr:cNvPr>
        <xdr:cNvSpPr>
          <a:spLocks noChangeShapeType="1"/>
        </xdr:cNvSpPr>
      </xdr:nvSpPr>
      <xdr:spPr bwMode="auto">
        <a:xfrm>
          <a:off x="4356100" y="4787900"/>
          <a:ext cx="266700" cy="2286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254000</xdr:colOff>
      <xdr:row>9</xdr:row>
      <xdr:rowOff>0</xdr:rowOff>
    </xdr:from>
    <xdr:to>
      <xdr:col>8</xdr:col>
      <xdr:colOff>0</xdr:colOff>
      <xdr:row>9</xdr:row>
      <xdr:rowOff>215900</xdr:rowOff>
    </xdr:to>
    <xdr:sp macro="" textlink="">
      <xdr:nvSpPr>
        <xdr:cNvPr id="61809" name="Line 9">
          <a:extLst>
            <a:ext uri="{FF2B5EF4-FFF2-40B4-BE49-F238E27FC236}">
              <a16:creationId xmlns:a16="http://schemas.microsoft.com/office/drawing/2014/main" id="{FAF7029D-146A-CE81-9C15-E7117B44BDE7}"/>
            </a:ext>
          </a:extLst>
        </xdr:cNvPr>
        <xdr:cNvSpPr>
          <a:spLocks noChangeShapeType="1"/>
        </xdr:cNvSpPr>
      </xdr:nvSpPr>
      <xdr:spPr bwMode="auto">
        <a:xfrm flipH="1">
          <a:off x="4622800" y="4787900"/>
          <a:ext cx="330200" cy="21590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381000</xdr:colOff>
      <xdr:row>6</xdr:row>
      <xdr:rowOff>0</xdr:rowOff>
    </xdr:to>
    <xdr:sp macro="" textlink="">
      <xdr:nvSpPr>
        <xdr:cNvPr id="61810" name="Line 10">
          <a:extLst>
            <a:ext uri="{FF2B5EF4-FFF2-40B4-BE49-F238E27FC236}">
              <a16:creationId xmlns:a16="http://schemas.microsoft.com/office/drawing/2014/main" id="{9B7789E4-0339-D1E7-AAE2-5D83BB5F8DE5}"/>
            </a:ext>
          </a:extLst>
        </xdr:cNvPr>
        <xdr:cNvSpPr>
          <a:spLocks noChangeShapeType="1"/>
        </xdr:cNvSpPr>
      </xdr:nvSpPr>
      <xdr:spPr bwMode="auto">
        <a:xfrm flipH="1">
          <a:off x="1117600" y="218440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139700</xdr:rowOff>
    </xdr:from>
    <xdr:to>
      <xdr:col>1</xdr:col>
      <xdr:colOff>381000</xdr:colOff>
      <xdr:row>4</xdr:row>
      <xdr:rowOff>139700</xdr:rowOff>
    </xdr:to>
    <xdr:sp macro="" textlink="">
      <xdr:nvSpPr>
        <xdr:cNvPr id="61811" name="Line 11">
          <a:extLst>
            <a:ext uri="{FF2B5EF4-FFF2-40B4-BE49-F238E27FC236}">
              <a16:creationId xmlns:a16="http://schemas.microsoft.com/office/drawing/2014/main" id="{07C14762-2EA8-DACA-1DAD-6087DEA1CD46}"/>
            </a:ext>
          </a:extLst>
        </xdr:cNvPr>
        <xdr:cNvSpPr>
          <a:spLocks noChangeShapeType="1"/>
        </xdr:cNvSpPr>
      </xdr:nvSpPr>
      <xdr:spPr bwMode="auto">
        <a:xfrm flipH="1">
          <a:off x="1117600" y="177800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9</xdr:row>
      <xdr:rowOff>431800</xdr:rowOff>
    </xdr:from>
    <xdr:to>
      <xdr:col>1</xdr:col>
      <xdr:colOff>393700</xdr:colOff>
      <xdr:row>9</xdr:row>
      <xdr:rowOff>431800</xdr:rowOff>
    </xdr:to>
    <xdr:sp macro="" textlink="">
      <xdr:nvSpPr>
        <xdr:cNvPr id="61812" name="Line 12">
          <a:extLst>
            <a:ext uri="{FF2B5EF4-FFF2-40B4-BE49-F238E27FC236}">
              <a16:creationId xmlns:a16="http://schemas.microsoft.com/office/drawing/2014/main" id="{81461EDF-3ACB-4D6F-9F05-4409C7590E4C}"/>
            </a:ext>
          </a:extLst>
        </xdr:cNvPr>
        <xdr:cNvSpPr>
          <a:spLocks noChangeShapeType="1"/>
        </xdr:cNvSpPr>
      </xdr:nvSpPr>
      <xdr:spPr bwMode="auto">
        <a:xfrm flipH="1">
          <a:off x="1117600" y="5219700"/>
          <a:ext cx="393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393700</xdr:colOff>
      <xdr:row>9</xdr:row>
      <xdr:rowOff>0</xdr:rowOff>
    </xdr:to>
    <xdr:sp macro="" textlink="">
      <xdr:nvSpPr>
        <xdr:cNvPr id="61813" name="Line 13">
          <a:extLst>
            <a:ext uri="{FF2B5EF4-FFF2-40B4-BE49-F238E27FC236}">
              <a16:creationId xmlns:a16="http://schemas.microsoft.com/office/drawing/2014/main" id="{3315F7E7-3BD5-709B-1FA8-7833BA27B456}"/>
            </a:ext>
          </a:extLst>
        </xdr:cNvPr>
        <xdr:cNvSpPr>
          <a:spLocks noChangeShapeType="1"/>
        </xdr:cNvSpPr>
      </xdr:nvSpPr>
      <xdr:spPr bwMode="auto">
        <a:xfrm flipH="1">
          <a:off x="1117600" y="4787900"/>
          <a:ext cx="393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203200</xdr:colOff>
      <xdr:row>10</xdr:row>
      <xdr:rowOff>12700</xdr:rowOff>
    </xdr:from>
    <xdr:to>
      <xdr:col>1</xdr:col>
      <xdr:colOff>203200</xdr:colOff>
      <xdr:row>11</xdr:row>
      <xdr:rowOff>25400</xdr:rowOff>
    </xdr:to>
    <xdr:sp macro="" textlink="">
      <xdr:nvSpPr>
        <xdr:cNvPr id="61814" name="Line 15">
          <a:extLst>
            <a:ext uri="{FF2B5EF4-FFF2-40B4-BE49-F238E27FC236}">
              <a16:creationId xmlns:a16="http://schemas.microsoft.com/office/drawing/2014/main" id="{822D7D03-4E1A-4AF1-B8F6-C21CD5C811FF}"/>
            </a:ext>
          </a:extLst>
        </xdr:cNvPr>
        <xdr:cNvSpPr>
          <a:spLocks noChangeShapeType="1"/>
        </xdr:cNvSpPr>
      </xdr:nvSpPr>
      <xdr:spPr bwMode="auto">
        <a:xfrm flipV="1">
          <a:off x="1320800" y="5257800"/>
          <a:ext cx="0" cy="1651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215900</xdr:colOff>
      <xdr:row>3</xdr:row>
      <xdr:rowOff>266700</xdr:rowOff>
    </xdr:from>
    <xdr:to>
      <xdr:col>1</xdr:col>
      <xdr:colOff>215900</xdr:colOff>
      <xdr:row>4</xdr:row>
      <xdr:rowOff>114300</xdr:rowOff>
    </xdr:to>
    <xdr:sp macro="" textlink="">
      <xdr:nvSpPr>
        <xdr:cNvPr id="61815" name="Line 16">
          <a:extLst>
            <a:ext uri="{FF2B5EF4-FFF2-40B4-BE49-F238E27FC236}">
              <a16:creationId xmlns:a16="http://schemas.microsoft.com/office/drawing/2014/main" id="{4BFEFA1A-F742-E5B5-0F59-27EC48CF46C1}"/>
            </a:ext>
          </a:extLst>
        </xdr:cNvPr>
        <xdr:cNvSpPr>
          <a:spLocks noChangeShapeType="1"/>
        </xdr:cNvSpPr>
      </xdr:nvSpPr>
      <xdr:spPr bwMode="auto">
        <a:xfrm>
          <a:off x="1333500" y="1409700"/>
          <a:ext cx="0" cy="3429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165100</xdr:colOff>
      <xdr:row>7</xdr:row>
      <xdr:rowOff>1358900</xdr:rowOff>
    </xdr:from>
    <xdr:to>
      <xdr:col>14</xdr:col>
      <xdr:colOff>165100</xdr:colOff>
      <xdr:row>9</xdr:row>
      <xdr:rowOff>419100</xdr:rowOff>
    </xdr:to>
    <xdr:sp macro="" textlink="">
      <xdr:nvSpPr>
        <xdr:cNvPr id="61816" name="Line 17">
          <a:extLst>
            <a:ext uri="{FF2B5EF4-FFF2-40B4-BE49-F238E27FC236}">
              <a16:creationId xmlns:a16="http://schemas.microsoft.com/office/drawing/2014/main" id="{D37EA8FF-445E-E4EA-277A-9257431D4E39}"/>
            </a:ext>
          </a:extLst>
        </xdr:cNvPr>
        <xdr:cNvSpPr>
          <a:spLocks noChangeShapeType="1"/>
        </xdr:cNvSpPr>
      </xdr:nvSpPr>
      <xdr:spPr bwMode="auto">
        <a:xfrm>
          <a:off x="8128000" y="3886200"/>
          <a:ext cx="0" cy="13208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152400</xdr:colOff>
      <xdr:row>4</xdr:row>
      <xdr:rowOff>139700</xdr:rowOff>
    </xdr:from>
    <xdr:to>
      <xdr:col>14</xdr:col>
      <xdr:colOff>152400</xdr:colOff>
      <xdr:row>7</xdr:row>
      <xdr:rowOff>508000</xdr:rowOff>
    </xdr:to>
    <xdr:sp macro="" textlink="">
      <xdr:nvSpPr>
        <xdr:cNvPr id="61817" name="Line 18">
          <a:extLst>
            <a:ext uri="{FF2B5EF4-FFF2-40B4-BE49-F238E27FC236}">
              <a16:creationId xmlns:a16="http://schemas.microsoft.com/office/drawing/2014/main" id="{420C25A3-6074-AC8D-08A5-9178C1FBDC8D}"/>
            </a:ext>
          </a:extLst>
        </xdr:cNvPr>
        <xdr:cNvSpPr>
          <a:spLocks noChangeShapeType="1"/>
        </xdr:cNvSpPr>
      </xdr:nvSpPr>
      <xdr:spPr bwMode="auto">
        <a:xfrm flipV="1">
          <a:off x="8115300" y="1778000"/>
          <a:ext cx="0" cy="12573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38100</xdr:colOff>
      <xdr:row>5</xdr:row>
      <xdr:rowOff>292100</xdr:rowOff>
    </xdr:from>
    <xdr:to>
      <xdr:col>14</xdr:col>
      <xdr:colOff>254000</xdr:colOff>
      <xdr:row>7</xdr:row>
      <xdr:rowOff>215900</xdr:rowOff>
    </xdr:to>
    <xdr:sp macro="" textlink="">
      <xdr:nvSpPr>
        <xdr:cNvPr id="25619" name="Text Box 19">
          <a:extLst>
            <a:ext uri="{FF2B5EF4-FFF2-40B4-BE49-F238E27FC236}">
              <a16:creationId xmlns:a16="http://schemas.microsoft.com/office/drawing/2014/main" id="{DF8C83A0-61C0-5C61-4377-92A42A1D504D}"/>
            </a:ext>
          </a:extLst>
        </xdr:cNvPr>
        <xdr:cNvSpPr txBox="1">
          <a:spLocks noChangeArrowheads="1"/>
        </xdr:cNvSpPr>
      </xdr:nvSpPr>
      <xdr:spPr bwMode="auto">
        <a:xfrm>
          <a:off x="8001000" y="2082800"/>
          <a:ext cx="215900" cy="660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vert="vert270" wrap="square" lIns="27432" tIns="18288" rIns="27432" bIns="18288" anchor="ctr" upright="1"/>
        <a:lstStyle/>
        <a:p>
          <a:pPr algn="ctr" rtl="0">
            <a:defRPr sz="1000"/>
          </a:pPr>
          <a:r>
            <a:rPr lang="it-IT" sz="1000" b="1" i="1" u="none" strike="noStrike" baseline="0">
              <a:solidFill>
                <a:srgbClr val="0000FF"/>
              </a:solidFill>
              <a:latin typeface="Arial" pitchFamily="2" charset="0"/>
              <a:cs typeface="Arial" pitchFamily="2" charset="0"/>
            </a:rPr>
            <a:t>F I B R 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10</xdr:row>
      <xdr:rowOff>101600</xdr:rowOff>
    </xdr:from>
    <xdr:to>
      <xdr:col>15</xdr:col>
      <xdr:colOff>0</xdr:colOff>
      <xdr:row>10</xdr:row>
      <xdr:rowOff>101600</xdr:rowOff>
    </xdr:to>
    <xdr:sp macro="" textlink="">
      <xdr:nvSpPr>
        <xdr:cNvPr id="55120" name="Line 1">
          <a:extLst>
            <a:ext uri="{FF2B5EF4-FFF2-40B4-BE49-F238E27FC236}">
              <a16:creationId xmlns:a16="http://schemas.microsoft.com/office/drawing/2014/main" id="{C901B71A-0EC9-1BC7-3A01-971863FEF000}"/>
            </a:ext>
          </a:extLst>
        </xdr:cNvPr>
        <xdr:cNvSpPr>
          <a:spLocks noChangeShapeType="1"/>
        </xdr:cNvSpPr>
      </xdr:nvSpPr>
      <xdr:spPr bwMode="auto">
        <a:xfrm>
          <a:off x="4813300" y="4368800"/>
          <a:ext cx="21971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254000</xdr:colOff>
      <xdr:row>10</xdr:row>
      <xdr:rowOff>101600</xdr:rowOff>
    </xdr:from>
    <xdr:to>
      <xdr:col>8</xdr:col>
      <xdr:colOff>228600</xdr:colOff>
      <xdr:row>10</xdr:row>
      <xdr:rowOff>101600</xdr:rowOff>
    </xdr:to>
    <xdr:sp macro="" textlink="">
      <xdr:nvSpPr>
        <xdr:cNvPr id="55121" name="Line 2">
          <a:extLst>
            <a:ext uri="{FF2B5EF4-FFF2-40B4-BE49-F238E27FC236}">
              <a16:creationId xmlns:a16="http://schemas.microsoft.com/office/drawing/2014/main" id="{A496D467-8AF5-A17E-6B4F-9796CF6B0E86}"/>
            </a:ext>
          </a:extLst>
        </xdr:cNvPr>
        <xdr:cNvSpPr>
          <a:spLocks noChangeShapeType="1"/>
        </xdr:cNvSpPr>
      </xdr:nvSpPr>
      <xdr:spPr bwMode="auto">
        <a:xfrm flipH="1">
          <a:off x="1955800" y="4368800"/>
          <a:ext cx="20320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6</xdr:row>
      <xdr:rowOff>1041400</xdr:rowOff>
    </xdr:from>
    <xdr:to>
      <xdr:col>1</xdr:col>
      <xdr:colOff>190500</xdr:colOff>
      <xdr:row>9</xdr:row>
      <xdr:rowOff>0</xdr:rowOff>
    </xdr:to>
    <xdr:sp macro="" textlink="">
      <xdr:nvSpPr>
        <xdr:cNvPr id="55122" name="Line 3">
          <a:extLst>
            <a:ext uri="{FF2B5EF4-FFF2-40B4-BE49-F238E27FC236}">
              <a16:creationId xmlns:a16="http://schemas.microsoft.com/office/drawing/2014/main" id="{209D7E3D-D9E9-6299-1870-9483EDBD5403}"/>
            </a:ext>
          </a:extLst>
        </xdr:cNvPr>
        <xdr:cNvSpPr>
          <a:spLocks noChangeShapeType="1"/>
        </xdr:cNvSpPr>
      </xdr:nvSpPr>
      <xdr:spPr bwMode="auto">
        <a:xfrm>
          <a:off x="1308100" y="2984500"/>
          <a:ext cx="0" cy="1028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4</xdr:row>
      <xdr:rowOff>0</xdr:rowOff>
    </xdr:from>
    <xdr:to>
      <xdr:col>1</xdr:col>
      <xdr:colOff>190500</xdr:colOff>
      <xdr:row>6</xdr:row>
      <xdr:rowOff>393700</xdr:rowOff>
    </xdr:to>
    <xdr:sp macro="" textlink="">
      <xdr:nvSpPr>
        <xdr:cNvPr id="55123" name="Line 4">
          <a:extLst>
            <a:ext uri="{FF2B5EF4-FFF2-40B4-BE49-F238E27FC236}">
              <a16:creationId xmlns:a16="http://schemas.microsoft.com/office/drawing/2014/main" id="{948F10C4-7250-28FB-8F24-1829C9E6C1A1}"/>
            </a:ext>
          </a:extLst>
        </xdr:cNvPr>
        <xdr:cNvSpPr>
          <a:spLocks noChangeShapeType="1"/>
        </xdr:cNvSpPr>
      </xdr:nvSpPr>
      <xdr:spPr bwMode="auto">
        <a:xfrm flipV="1">
          <a:off x="1308100" y="1346200"/>
          <a:ext cx="0" cy="9906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63500</xdr:colOff>
      <xdr:row>10</xdr:row>
      <xdr:rowOff>127000</xdr:rowOff>
    </xdr:from>
    <xdr:to>
      <xdr:col>29</xdr:col>
      <xdr:colOff>25400</xdr:colOff>
      <xdr:row>10</xdr:row>
      <xdr:rowOff>127000</xdr:rowOff>
    </xdr:to>
    <xdr:sp macro="" textlink="">
      <xdr:nvSpPr>
        <xdr:cNvPr id="55124" name="Line 5">
          <a:extLst>
            <a:ext uri="{FF2B5EF4-FFF2-40B4-BE49-F238E27FC236}">
              <a16:creationId xmlns:a16="http://schemas.microsoft.com/office/drawing/2014/main" id="{0D701F82-5F8E-F0F3-4A76-9D079F525DA0}"/>
            </a:ext>
          </a:extLst>
        </xdr:cNvPr>
        <xdr:cNvSpPr>
          <a:spLocks noChangeShapeType="1"/>
        </xdr:cNvSpPr>
      </xdr:nvSpPr>
      <xdr:spPr bwMode="auto">
        <a:xfrm>
          <a:off x="11252200" y="4394200"/>
          <a:ext cx="18415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12700</xdr:colOff>
      <xdr:row>10</xdr:row>
      <xdr:rowOff>127000</xdr:rowOff>
    </xdr:from>
    <xdr:to>
      <xdr:col>23</xdr:col>
      <xdr:colOff>228600</xdr:colOff>
      <xdr:row>10</xdr:row>
      <xdr:rowOff>127000</xdr:rowOff>
    </xdr:to>
    <xdr:sp macro="" textlink="">
      <xdr:nvSpPr>
        <xdr:cNvPr id="55125" name="Line 6">
          <a:extLst>
            <a:ext uri="{FF2B5EF4-FFF2-40B4-BE49-F238E27FC236}">
              <a16:creationId xmlns:a16="http://schemas.microsoft.com/office/drawing/2014/main" id="{FDB1F382-55D2-B83C-82BF-244A39739668}"/>
            </a:ext>
          </a:extLst>
        </xdr:cNvPr>
        <xdr:cNvSpPr>
          <a:spLocks noChangeShapeType="1"/>
        </xdr:cNvSpPr>
      </xdr:nvSpPr>
      <xdr:spPr bwMode="auto">
        <a:xfrm flipH="1">
          <a:off x="8585200" y="4394200"/>
          <a:ext cx="18161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23</xdr:col>
      <xdr:colOff>0</xdr:colOff>
      <xdr:row>8</xdr:row>
      <xdr:rowOff>0</xdr:rowOff>
    </xdr:to>
    <xdr:sp macro="" textlink="">
      <xdr:nvSpPr>
        <xdr:cNvPr id="55126" name="Rectangle 11">
          <a:extLst>
            <a:ext uri="{FF2B5EF4-FFF2-40B4-BE49-F238E27FC236}">
              <a16:creationId xmlns:a16="http://schemas.microsoft.com/office/drawing/2014/main" id="{B270BFC3-1526-D8B6-99E3-A0D10A233FD3}"/>
            </a:ext>
          </a:extLst>
        </xdr:cNvPr>
        <xdr:cNvSpPr>
          <a:spLocks noChangeArrowheads="1"/>
        </xdr:cNvSpPr>
      </xdr:nvSpPr>
      <xdr:spPr bwMode="auto">
        <a:xfrm>
          <a:off x="8572500" y="1600200"/>
          <a:ext cx="1600200" cy="2159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25</xdr:col>
      <xdr:colOff>0</xdr:colOff>
      <xdr:row>8</xdr:row>
      <xdr:rowOff>0</xdr:rowOff>
    </xdr:to>
    <xdr:sp macro="" textlink="">
      <xdr:nvSpPr>
        <xdr:cNvPr id="55127" name="Rectangle 12">
          <a:extLst>
            <a:ext uri="{FF2B5EF4-FFF2-40B4-BE49-F238E27FC236}">
              <a16:creationId xmlns:a16="http://schemas.microsoft.com/office/drawing/2014/main" id="{0A704CA7-4B9F-B1F6-012A-0376FA9E1B82}"/>
            </a:ext>
          </a:extLst>
        </xdr:cNvPr>
        <xdr:cNvSpPr>
          <a:spLocks noChangeArrowheads="1"/>
        </xdr:cNvSpPr>
      </xdr:nvSpPr>
      <xdr:spPr bwMode="auto">
        <a:xfrm>
          <a:off x="10452100" y="1600200"/>
          <a:ext cx="736600" cy="2159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26</xdr:col>
      <xdr:colOff>0</xdr:colOff>
      <xdr:row>5</xdr:row>
      <xdr:rowOff>0</xdr:rowOff>
    </xdr:from>
    <xdr:to>
      <xdr:col>29</xdr:col>
      <xdr:colOff>0</xdr:colOff>
      <xdr:row>8</xdr:row>
      <xdr:rowOff>0</xdr:rowOff>
    </xdr:to>
    <xdr:sp macro="" textlink="">
      <xdr:nvSpPr>
        <xdr:cNvPr id="55128" name="Rectangle 13">
          <a:extLst>
            <a:ext uri="{FF2B5EF4-FFF2-40B4-BE49-F238E27FC236}">
              <a16:creationId xmlns:a16="http://schemas.microsoft.com/office/drawing/2014/main" id="{DD3C2A09-0A8F-8AB0-F2D3-2C16E8B3CCB6}"/>
            </a:ext>
          </a:extLst>
        </xdr:cNvPr>
        <xdr:cNvSpPr>
          <a:spLocks noChangeArrowheads="1"/>
        </xdr:cNvSpPr>
      </xdr:nvSpPr>
      <xdr:spPr bwMode="auto">
        <a:xfrm>
          <a:off x="11468100" y="1600200"/>
          <a:ext cx="1600200" cy="2159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19</xdr:col>
      <xdr:colOff>177800</xdr:colOff>
      <xdr:row>6</xdr:row>
      <xdr:rowOff>1079500</xdr:rowOff>
    </xdr:from>
    <xdr:to>
      <xdr:col>19</xdr:col>
      <xdr:colOff>177800</xdr:colOff>
      <xdr:row>8</xdr:row>
      <xdr:rowOff>12700</xdr:rowOff>
    </xdr:to>
    <xdr:sp macro="" textlink="">
      <xdr:nvSpPr>
        <xdr:cNvPr id="55129" name="Line 14">
          <a:extLst>
            <a:ext uri="{FF2B5EF4-FFF2-40B4-BE49-F238E27FC236}">
              <a16:creationId xmlns:a16="http://schemas.microsoft.com/office/drawing/2014/main" id="{24493FB6-B3D9-407D-B413-14E195620563}"/>
            </a:ext>
          </a:extLst>
        </xdr:cNvPr>
        <xdr:cNvSpPr>
          <a:spLocks noChangeShapeType="1"/>
        </xdr:cNvSpPr>
      </xdr:nvSpPr>
      <xdr:spPr bwMode="auto">
        <a:xfrm>
          <a:off x="8305800" y="3022600"/>
          <a:ext cx="0" cy="7493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177800</xdr:colOff>
      <xdr:row>5</xdr:row>
      <xdr:rowOff>25400</xdr:rowOff>
    </xdr:from>
    <xdr:to>
      <xdr:col>19</xdr:col>
      <xdr:colOff>177800</xdr:colOff>
      <xdr:row>6</xdr:row>
      <xdr:rowOff>342900</xdr:rowOff>
    </xdr:to>
    <xdr:sp macro="" textlink="">
      <xdr:nvSpPr>
        <xdr:cNvPr id="55130" name="Line 15">
          <a:extLst>
            <a:ext uri="{FF2B5EF4-FFF2-40B4-BE49-F238E27FC236}">
              <a16:creationId xmlns:a16="http://schemas.microsoft.com/office/drawing/2014/main" id="{50EEB89D-E7B7-E510-289B-C83888D30FE4}"/>
            </a:ext>
          </a:extLst>
        </xdr:cNvPr>
        <xdr:cNvSpPr>
          <a:spLocks noChangeShapeType="1"/>
        </xdr:cNvSpPr>
      </xdr:nvSpPr>
      <xdr:spPr bwMode="auto">
        <a:xfrm flipV="1">
          <a:off x="8305800" y="1625600"/>
          <a:ext cx="0" cy="6604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5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10</xdr:row>
      <xdr:rowOff>101600</xdr:rowOff>
    </xdr:from>
    <xdr:to>
      <xdr:col>15</xdr:col>
      <xdr:colOff>0</xdr:colOff>
      <xdr:row>10</xdr:row>
      <xdr:rowOff>101600</xdr:rowOff>
    </xdr:to>
    <xdr:sp macro="" textlink="">
      <xdr:nvSpPr>
        <xdr:cNvPr id="56132" name="Line 1">
          <a:extLst>
            <a:ext uri="{FF2B5EF4-FFF2-40B4-BE49-F238E27FC236}">
              <a16:creationId xmlns:a16="http://schemas.microsoft.com/office/drawing/2014/main" id="{B3E45B15-32F8-7CE5-779F-470096236972}"/>
            </a:ext>
          </a:extLst>
        </xdr:cNvPr>
        <xdr:cNvSpPr>
          <a:spLocks noChangeShapeType="1"/>
        </xdr:cNvSpPr>
      </xdr:nvSpPr>
      <xdr:spPr bwMode="auto">
        <a:xfrm>
          <a:off x="4813300" y="4381500"/>
          <a:ext cx="21971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254000</xdr:colOff>
      <xdr:row>10</xdr:row>
      <xdr:rowOff>101600</xdr:rowOff>
    </xdr:from>
    <xdr:to>
      <xdr:col>8</xdr:col>
      <xdr:colOff>228600</xdr:colOff>
      <xdr:row>10</xdr:row>
      <xdr:rowOff>101600</xdr:rowOff>
    </xdr:to>
    <xdr:sp macro="" textlink="">
      <xdr:nvSpPr>
        <xdr:cNvPr id="56133" name="Line 2">
          <a:extLst>
            <a:ext uri="{FF2B5EF4-FFF2-40B4-BE49-F238E27FC236}">
              <a16:creationId xmlns:a16="http://schemas.microsoft.com/office/drawing/2014/main" id="{5B6800C7-DFF8-B5E4-1CF1-F7446E27072C}"/>
            </a:ext>
          </a:extLst>
        </xdr:cNvPr>
        <xdr:cNvSpPr>
          <a:spLocks noChangeShapeType="1"/>
        </xdr:cNvSpPr>
      </xdr:nvSpPr>
      <xdr:spPr bwMode="auto">
        <a:xfrm flipH="1">
          <a:off x="1955800" y="4381500"/>
          <a:ext cx="20320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6</xdr:row>
      <xdr:rowOff>1041400</xdr:rowOff>
    </xdr:from>
    <xdr:to>
      <xdr:col>1</xdr:col>
      <xdr:colOff>190500</xdr:colOff>
      <xdr:row>9</xdr:row>
      <xdr:rowOff>0</xdr:rowOff>
    </xdr:to>
    <xdr:sp macro="" textlink="">
      <xdr:nvSpPr>
        <xdr:cNvPr id="56134" name="Line 3">
          <a:extLst>
            <a:ext uri="{FF2B5EF4-FFF2-40B4-BE49-F238E27FC236}">
              <a16:creationId xmlns:a16="http://schemas.microsoft.com/office/drawing/2014/main" id="{54747AF7-FDD7-7761-D607-C442FF4ABE47}"/>
            </a:ext>
          </a:extLst>
        </xdr:cNvPr>
        <xdr:cNvSpPr>
          <a:spLocks noChangeShapeType="1"/>
        </xdr:cNvSpPr>
      </xdr:nvSpPr>
      <xdr:spPr bwMode="auto">
        <a:xfrm>
          <a:off x="1308100" y="2997200"/>
          <a:ext cx="0" cy="1028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4</xdr:row>
      <xdr:rowOff>0</xdr:rowOff>
    </xdr:from>
    <xdr:to>
      <xdr:col>1</xdr:col>
      <xdr:colOff>190500</xdr:colOff>
      <xdr:row>6</xdr:row>
      <xdr:rowOff>393700</xdr:rowOff>
    </xdr:to>
    <xdr:sp macro="" textlink="">
      <xdr:nvSpPr>
        <xdr:cNvPr id="56135" name="Line 4">
          <a:extLst>
            <a:ext uri="{FF2B5EF4-FFF2-40B4-BE49-F238E27FC236}">
              <a16:creationId xmlns:a16="http://schemas.microsoft.com/office/drawing/2014/main" id="{269F10AA-3A3A-69B7-F924-9A00429FD738}"/>
            </a:ext>
          </a:extLst>
        </xdr:cNvPr>
        <xdr:cNvSpPr>
          <a:spLocks noChangeShapeType="1"/>
        </xdr:cNvSpPr>
      </xdr:nvSpPr>
      <xdr:spPr bwMode="auto">
        <a:xfrm flipV="1">
          <a:off x="1308100" y="1358900"/>
          <a:ext cx="0" cy="9906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63500</xdr:colOff>
      <xdr:row>10</xdr:row>
      <xdr:rowOff>127000</xdr:rowOff>
    </xdr:from>
    <xdr:to>
      <xdr:col>29</xdr:col>
      <xdr:colOff>25400</xdr:colOff>
      <xdr:row>10</xdr:row>
      <xdr:rowOff>127000</xdr:rowOff>
    </xdr:to>
    <xdr:sp macro="" textlink="">
      <xdr:nvSpPr>
        <xdr:cNvPr id="56136" name="Line 5">
          <a:extLst>
            <a:ext uri="{FF2B5EF4-FFF2-40B4-BE49-F238E27FC236}">
              <a16:creationId xmlns:a16="http://schemas.microsoft.com/office/drawing/2014/main" id="{4C9DBB76-11DD-7F01-406C-2DA7C50EB8D8}"/>
            </a:ext>
          </a:extLst>
        </xdr:cNvPr>
        <xdr:cNvSpPr>
          <a:spLocks noChangeShapeType="1"/>
        </xdr:cNvSpPr>
      </xdr:nvSpPr>
      <xdr:spPr bwMode="auto">
        <a:xfrm>
          <a:off x="11252200" y="4406900"/>
          <a:ext cx="18415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12700</xdr:colOff>
      <xdr:row>10</xdr:row>
      <xdr:rowOff>127000</xdr:rowOff>
    </xdr:from>
    <xdr:to>
      <xdr:col>23</xdr:col>
      <xdr:colOff>228600</xdr:colOff>
      <xdr:row>10</xdr:row>
      <xdr:rowOff>127000</xdr:rowOff>
    </xdr:to>
    <xdr:sp macro="" textlink="">
      <xdr:nvSpPr>
        <xdr:cNvPr id="56137" name="Line 6">
          <a:extLst>
            <a:ext uri="{FF2B5EF4-FFF2-40B4-BE49-F238E27FC236}">
              <a16:creationId xmlns:a16="http://schemas.microsoft.com/office/drawing/2014/main" id="{BCB9F47A-EDD8-6A8B-486E-14F324B103D0}"/>
            </a:ext>
          </a:extLst>
        </xdr:cNvPr>
        <xdr:cNvSpPr>
          <a:spLocks noChangeShapeType="1"/>
        </xdr:cNvSpPr>
      </xdr:nvSpPr>
      <xdr:spPr bwMode="auto">
        <a:xfrm flipH="1">
          <a:off x="8585200" y="4406900"/>
          <a:ext cx="18161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23</xdr:col>
      <xdr:colOff>0</xdr:colOff>
      <xdr:row>8</xdr:row>
      <xdr:rowOff>0</xdr:rowOff>
    </xdr:to>
    <xdr:sp macro="" textlink="">
      <xdr:nvSpPr>
        <xdr:cNvPr id="56138" name="Rectangle 7">
          <a:extLst>
            <a:ext uri="{FF2B5EF4-FFF2-40B4-BE49-F238E27FC236}">
              <a16:creationId xmlns:a16="http://schemas.microsoft.com/office/drawing/2014/main" id="{B0C1C392-69F8-CB1F-8118-8051C5740ED7}"/>
            </a:ext>
          </a:extLst>
        </xdr:cNvPr>
        <xdr:cNvSpPr>
          <a:spLocks noChangeArrowheads="1"/>
        </xdr:cNvSpPr>
      </xdr:nvSpPr>
      <xdr:spPr bwMode="auto">
        <a:xfrm>
          <a:off x="8572500" y="1612900"/>
          <a:ext cx="1600200" cy="2159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25</xdr:col>
      <xdr:colOff>0</xdr:colOff>
      <xdr:row>8</xdr:row>
      <xdr:rowOff>0</xdr:rowOff>
    </xdr:to>
    <xdr:sp macro="" textlink="">
      <xdr:nvSpPr>
        <xdr:cNvPr id="56139" name="Rectangle 8">
          <a:extLst>
            <a:ext uri="{FF2B5EF4-FFF2-40B4-BE49-F238E27FC236}">
              <a16:creationId xmlns:a16="http://schemas.microsoft.com/office/drawing/2014/main" id="{8250CAED-182F-0939-3A49-681028890EA8}"/>
            </a:ext>
          </a:extLst>
        </xdr:cNvPr>
        <xdr:cNvSpPr>
          <a:spLocks noChangeArrowheads="1"/>
        </xdr:cNvSpPr>
      </xdr:nvSpPr>
      <xdr:spPr bwMode="auto">
        <a:xfrm>
          <a:off x="10452100" y="1612900"/>
          <a:ext cx="736600" cy="2159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26</xdr:col>
      <xdr:colOff>0</xdr:colOff>
      <xdr:row>5</xdr:row>
      <xdr:rowOff>0</xdr:rowOff>
    </xdr:from>
    <xdr:to>
      <xdr:col>29</xdr:col>
      <xdr:colOff>0</xdr:colOff>
      <xdr:row>8</xdr:row>
      <xdr:rowOff>0</xdr:rowOff>
    </xdr:to>
    <xdr:sp macro="" textlink="">
      <xdr:nvSpPr>
        <xdr:cNvPr id="56140" name="Rectangle 9">
          <a:extLst>
            <a:ext uri="{FF2B5EF4-FFF2-40B4-BE49-F238E27FC236}">
              <a16:creationId xmlns:a16="http://schemas.microsoft.com/office/drawing/2014/main" id="{FAC48B68-A5C3-A6A9-21A8-C4E93B8F26AA}"/>
            </a:ext>
          </a:extLst>
        </xdr:cNvPr>
        <xdr:cNvSpPr>
          <a:spLocks noChangeArrowheads="1"/>
        </xdr:cNvSpPr>
      </xdr:nvSpPr>
      <xdr:spPr bwMode="auto">
        <a:xfrm>
          <a:off x="11468100" y="1612900"/>
          <a:ext cx="1600200" cy="21590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19</xdr:col>
      <xdr:colOff>177800</xdr:colOff>
      <xdr:row>6</xdr:row>
      <xdr:rowOff>1079500</xdr:rowOff>
    </xdr:from>
    <xdr:to>
      <xdr:col>19</xdr:col>
      <xdr:colOff>177800</xdr:colOff>
      <xdr:row>8</xdr:row>
      <xdr:rowOff>12700</xdr:rowOff>
    </xdr:to>
    <xdr:sp macro="" textlink="">
      <xdr:nvSpPr>
        <xdr:cNvPr id="56141" name="Line 10">
          <a:extLst>
            <a:ext uri="{FF2B5EF4-FFF2-40B4-BE49-F238E27FC236}">
              <a16:creationId xmlns:a16="http://schemas.microsoft.com/office/drawing/2014/main" id="{E573D058-3432-CC5D-346B-C75562ACAC5A}"/>
            </a:ext>
          </a:extLst>
        </xdr:cNvPr>
        <xdr:cNvSpPr>
          <a:spLocks noChangeShapeType="1"/>
        </xdr:cNvSpPr>
      </xdr:nvSpPr>
      <xdr:spPr bwMode="auto">
        <a:xfrm>
          <a:off x="8305800" y="3035300"/>
          <a:ext cx="0" cy="7493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177800</xdr:colOff>
      <xdr:row>5</xdr:row>
      <xdr:rowOff>25400</xdr:rowOff>
    </xdr:from>
    <xdr:to>
      <xdr:col>19</xdr:col>
      <xdr:colOff>177800</xdr:colOff>
      <xdr:row>6</xdr:row>
      <xdr:rowOff>342900</xdr:rowOff>
    </xdr:to>
    <xdr:sp macro="" textlink="">
      <xdr:nvSpPr>
        <xdr:cNvPr id="56142" name="Line 11">
          <a:extLst>
            <a:ext uri="{FF2B5EF4-FFF2-40B4-BE49-F238E27FC236}">
              <a16:creationId xmlns:a16="http://schemas.microsoft.com/office/drawing/2014/main" id="{123DECBE-8310-631B-EC56-CD2363809E01}"/>
            </a:ext>
          </a:extLst>
        </xdr:cNvPr>
        <xdr:cNvSpPr>
          <a:spLocks noChangeShapeType="1"/>
        </xdr:cNvSpPr>
      </xdr:nvSpPr>
      <xdr:spPr bwMode="auto">
        <a:xfrm flipV="1">
          <a:off x="8305800" y="1638300"/>
          <a:ext cx="0" cy="6604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6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10</xdr:row>
      <xdr:rowOff>101600</xdr:rowOff>
    </xdr:from>
    <xdr:to>
      <xdr:col>14</xdr:col>
      <xdr:colOff>0</xdr:colOff>
      <xdr:row>10</xdr:row>
      <xdr:rowOff>101600</xdr:rowOff>
    </xdr:to>
    <xdr:sp macro="" textlink="">
      <xdr:nvSpPr>
        <xdr:cNvPr id="63518" name="Line 1">
          <a:extLst>
            <a:ext uri="{FF2B5EF4-FFF2-40B4-BE49-F238E27FC236}">
              <a16:creationId xmlns:a16="http://schemas.microsoft.com/office/drawing/2014/main" id="{3F7F663D-E2CE-FE3A-A718-0ED27B4F0C17}"/>
            </a:ext>
          </a:extLst>
        </xdr:cNvPr>
        <xdr:cNvSpPr>
          <a:spLocks noChangeShapeType="1"/>
        </xdr:cNvSpPr>
      </xdr:nvSpPr>
      <xdr:spPr bwMode="auto">
        <a:xfrm>
          <a:off x="4597400" y="4800600"/>
          <a:ext cx="21717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215900</xdr:colOff>
      <xdr:row>10</xdr:row>
      <xdr:rowOff>101600</xdr:rowOff>
    </xdr:from>
    <xdr:to>
      <xdr:col>7</xdr:col>
      <xdr:colOff>127000</xdr:colOff>
      <xdr:row>10</xdr:row>
      <xdr:rowOff>101600</xdr:rowOff>
    </xdr:to>
    <xdr:sp macro="" textlink="">
      <xdr:nvSpPr>
        <xdr:cNvPr id="63519" name="Line 2">
          <a:extLst>
            <a:ext uri="{FF2B5EF4-FFF2-40B4-BE49-F238E27FC236}">
              <a16:creationId xmlns:a16="http://schemas.microsoft.com/office/drawing/2014/main" id="{D3E4B84A-7AA8-0F6B-5C70-B7FED042534C}"/>
            </a:ext>
          </a:extLst>
        </xdr:cNvPr>
        <xdr:cNvSpPr>
          <a:spLocks noChangeShapeType="1"/>
        </xdr:cNvSpPr>
      </xdr:nvSpPr>
      <xdr:spPr bwMode="auto">
        <a:xfrm flipH="1">
          <a:off x="1638300" y="4800600"/>
          <a:ext cx="20066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6</xdr:row>
      <xdr:rowOff>1117600</xdr:rowOff>
    </xdr:from>
    <xdr:to>
      <xdr:col>1</xdr:col>
      <xdr:colOff>190500</xdr:colOff>
      <xdr:row>9</xdr:row>
      <xdr:rowOff>0</xdr:rowOff>
    </xdr:to>
    <xdr:sp macro="" textlink="">
      <xdr:nvSpPr>
        <xdr:cNvPr id="63520" name="Line 3">
          <a:extLst>
            <a:ext uri="{FF2B5EF4-FFF2-40B4-BE49-F238E27FC236}">
              <a16:creationId xmlns:a16="http://schemas.microsoft.com/office/drawing/2014/main" id="{135B3C10-982E-57B4-99DC-E8DE3EE34A59}"/>
            </a:ext>
          </a:extLst>
        </xdr:cNvPr>
        <xdr:cNvSpPr>
          <a:spLocks noChangeShapeType="1"/>
        </xdr:cNvSpPr>
      </xdr:nvSpPr>
      <xdr:spPr bwMode="auto">
        <a:xfrm>
          <a:off x="1308100" y="3365500"/>
          <a:ext cx="0" cy="10795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4</xdr:row>
      <xdr:rowOff>0</xdr:rowOff>
    </xdr:from>
    <xdr:to>
      <xdr:col>1</xdr:col>
      <xdr:colOff>190500</xdr:colOff>
      <xdr:row>6</xdr:row>
      <xdr:rowOff>393700</xdr:rowOff>
    </xdr:to>
    <xdr:sp macro="" textlink="">
      <xdr:nvSpPr>
        <xdr:cNvPr id="63521" name="Line 4">
          <a:extLst>
            <a:ext uri="{FF2B5EF4-FFF2-40B4-BE49-F238E27FC236}">
              <a16:creationId xmlns:a16="http://schemas.microsoft.com/office/drawing/2014/main" id="{AD74487A-15F6-1C17-7D92-8452E4B93C72}"/>
            </a:ext>
          </a:extLst>
        </xdr:cNvPr>
        <xdr:cNvSpPr>
          <a:spLocks noChangeShapeType="1"/>
        </xdr:cNvSpPr>
      </xdr:nvSpPr>
      <xdr:spPr bwMode="auto">
        <a:xfrm flipV="1">
          <a:off x="1308100" y="1651000"/>
          <a:ext cx="0" cy="9906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8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152400</xdr:colOff>
      <xdr:row>10</xdr:row>
      <xdr:rowOff>101600</xdr:rowOff>
    </xdr:from>
    <xdr:to>
      <xdr:col>14</xdr:col>
      <xdr:colOff>0</xdr:colOff>
      <xdr:row>10</xdr:row>
      <xdr:rowOff>101600</xdr:rowOff>
    </xdr:to>
    <xdr:sp macro="" textlink="">
      <xdr:nvSpPr>
        <xdr:cNvPr id="64542" name="Line 6">
          <a:extLst>
            <a:ext uri="{FF2B5EF4-FFF2-40B4-BE49-F238E27FC236}">
              <a16:creationId xmlns:a16="http://schemas.microsoft.com/office/drawing/2014/main" id="{5B52E170-2DCC-F6E6-0A9D-820CAABF98EF}"/>
            </a:ext>
          </a:extLst>
        </xdr:cNvPr>
        <xdr:cNvSpPr>
          <a:spLocks noChangeShapeType="1"/>
        </xdr:cNvSpPr>
      </xdr:nvSpPr>
      <xdr:spPr bwMode="auto">
        <a:xfrm>
          <a:off x="5676900" y="4800600"/>
          <a:ext cx="26924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101600</xdr:rowOff>
    </xdr:from>
    <xdr:to>
      <xdr:col>7</xdr:col>
      <xdr:colOff>127000</xdr:colOff>
      <xdr:row>10</xdr:row>
      <xdr:rowOff>101600</xdr:rowOff>
    </xdr:to>
    <xdr:sp macro="" textlink="">
      <xdr:nvSpPr>
        <xdr:cNvPr id="64543" name="Line 7">
          <a:extLst>
            <a:ext uri="{FF2B5EF4-FFF2-40B4-BE49-F238E27FC236}">
              <a16:creationId xmlns:a16="http://schemas.microsoft.com/office/drawing/2014/main" id="{6638619C-9A94-FAD9-401F-86ECB5400DE4}"/>
            </a:ext>
          </a:extLst>
        </xdr:cNvPr>
        <xdr:cNvSpPr>
          <a:spLocks noChangeShapeType="1"/>
        </xdr:cNvSpPr>
      </xdr:nvSpPr>
      <xdr:spPr bwMode="auto">
        <a:xfrm flipH="1">
          <a:off x="2032000" y="4800600"/>
          <a:ext cx="26924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254000</xdr:colOff>
      <xdr:row>6</xdr:row>
      <xdr:rowOff>1155700</xdr:rowOff>
    </xdr:from>
    <xdr:to>
      <xdr:col>2</xdr:col>
      <xdr:colOff>254000</xdr:colOff>
      <xdr:row>9</xdr:row>
      <xdr:rowOff>88900</xdr:rowOff>
    </xdr:to>
    <xdr:sp macro="" textlink="">
      <xdr:nvSpPr>
        <xdr:cNvPr id="64544" name="Line 8">
          <a:extLst>
            <a:ext uri="{FF2B5EF4-FFF2-40B4-BE49-F238E27FC236}">
              <a16:creationId xmlns:a16="http://schemas.microsoft.com/office/drawing/2014/main" id="{0E89B792-34D7-45B5-47BE-A35FBD13D51E}"/>
            </a:ext>
          </a:extLst>
        </xdr:cNvPr>
        <xdr:cNvSpPr>
          <a:spLocks noChangeShapeType="1"/>
        </xdr:cNvSpPr>
      </xdr:nvSpPr>
      <xdr:spPr bwMode="auto">
        <a:xfrm>
          <a:off x="1752600" y="3403600"/>
          <a:ext cx="0" cy="11303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254000</xdr:colOff>
      <xdr:row>3</xdr:row>
      <xdr:rowOff>317500</xdr:rowOff>
    </xdr:from>
    <xdr:to>
      <xdr:col>2</xdr:col>
      <xdr:colOff>254000</xdr:colOff>
      <xdr:row>6</xdr:row>
      <xdr:rowOff>419100</xdr:rowOff>
    </xdr:to>
    <xdr:sp macro="" textlink="">
      <xdr:nvSpPr>
        <xdr:cNvPr id="64545" name="Line 9">
          <a:extLst>
            <a:ext uri="{FF2B5EF4-FFF2-40B4-BE49-F238E27FC236}">
              <a16:creationId xmlns:a16="http://schemas.microsoft.com/office/drawing/2014/main" id="{BA26D671-BF3E-B742-829E-4BE64CA5037D}"/>
            </a:ext>
          </a:extLst>
        </xdr:cNvPr>
        <xdr:cNvSpPr>
          <a:spLocks noChangeShapeType="1"/>
        </xdr:cNvSpPr>
      </xdr:nvSpPr>
      <xdr:spPr bwMode="auto">
        <a:xfrm flipV="1">
          <a:off x="1752600" y="1600200"/>
          <a:ext cx="0" cy="10668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165100</xdr:colOff>
      <xdr:row>10</xdr:row>
      <xdr:rowOff>114300</xdr:rowOff>
    </xdr:from>
    <xdr:to>
      <xdr:col>15</xdr:col>
      <xdr:colOff>12700</xdr:colOff>
      <xdr:row>10</xdr:row>
      <xdr:rowOff>114300</xdr:rowOff>
    </xdr:to>
    <xdr:sp macro="" textlink="">
      <xdr:nvSpPr>
        <xdr:cNvPr id="67610" name="Line 1">
          <a:extLst>
            <a:ext uri="{FF2B5EF4-FFF2-40B4-BE49-F238E27FC236}">
              <a16:creationId xmlns:a16="http://schemas.microsoft.com/office/drawing/2014/main" id="{E2B71520-1754-178D-D8F9-FB429374DF10}"/>
            </a:ext>
          </a:extLst>
        </xdr:cNvPr>
        <xdr:cNvSpPr>
          <a:spLocks noChangeShapeType="1"/>
        </xdr:cNvSpPr>
      </xdr:nvSpPr>
      <xdr:spPr bwMode="auto">
        <a:xfrm>
          <a:off x="5549900" y="4876800"/>
          <a:ext cx="27051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114300</xdr:rowOff>
    </xdr:from>
    <xdr:to>
      <xdr:col>7</xdr:col>
      <xdr:colOff>495300</xdr:colOff>
      <xdr:row>10</xdr:row>
      <xdr:rowOff>114300</xdr:rowOff>
    </xdr:to>
    <xdr:sp macro="" textlink="">
      <xdr:nvSpPr>
        <xdr:cNvPr id="67611" name="Line 2">
          <a:extLst>
            <a:ext uri="{FF2B5EF4-FFF2-40B4-BE49-F238E27FC236}">
              <a16:creationId xmlns:a16="http://schemas.microsoft.com/office/drawing/2014/main" id="{D20F181B-3A42-98DE-FFDE-D0B857EEE704}"/>
            </a:ext>
          </a:extLst>
        </xdr:cNvPr>
        <xdr:cNvSpPr>
          <a:spLocks noChangeShapeType="1"/>
        </xdr:cNvSpPr>
      </xdr:nvSpPr>
      <xdr:spPr bwMode="auto">
        <a:xfrm rot="10800000">
          <a:off x="1892300" y="4876800"/>
          <a:ext cx="26162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177800</xdr:colOff>
      <xdr:row>6</xdr:row>
      <xdr:rowOff>1397000</xdr:rowOff>
    </xdr:from>
    <xdr:to>
      <xdr:col>2</xdr:col>
      <xdr:colOff>177800</xdr:colOff>
      <xdr:row>8</xdr:row>
      <xdr:rowOff>50800</xdr:rowOff>
    </xdr:to>
    <xdr:sp macro="" textlink="">
      <xdr:nvSpPr>
        <xdr:cNvPr id="67612" name="Line 3">
          <a:extLst>
            <a:ext uri="{FF2B5EF4-FFF2-40B4-BE49-F238E27FC236}">
              <a16:creationId xmlns:a16="http://schemas.microsoft.com/office/drawing/2014/main" id="{34DE0CAF-4815-AF14-C334-36F595D0E728}"/>
            </a:ext>
          </a:extLst>
        </xdr:cNvPr>
        <xdr:cNvSpPr>
          <a:spLocks noChangeShapeType="1"/>
        </xdr:cNvSpPr>
      </xdr:nvSpPr>
      <xdr:spPr bwMode="auto">
        <a:xfrm>
          <a:off x="1511300" y="3492500"/>
          <a:ext cx="0" cy="9144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177800</xdr:colOff>
      <xdr:row>5</xdr:row>
      <xdr:rowOff>0</xdr:rowOff>
    </xdr:from>
    <xdr:to>
      <xdr:col>2</xdr:col>
      <xdr:colOff>177800</xdr:colOff>
      <xdr:row>6</xdr:row>
      <xdr:rowOff>495300</xdr:rowOff>
    </xdr:to>
    <xdr:sp macro="" textlink="">
      <xdr:nvSpPr>
        <xdr:cNvPr id="67613" name="Line 4">
          <a:extLst>
            <a:ext uri="{FF2B5EF4-FFF2-40B4-BE49-F238E27FC236}">
              <a16:creationId xmlns:a16="http://schemas.microsoft.com/office/drawing/2014/main" id="{8FA7196E-66C4-DF4D-BAC7-5D754EABD4EA}"/>
            </a:ext>
          </a:extLst>
        </xdr:cNvPr>
        <xdr:cNvSpPr>
          <a:spLocks noChangeShapeType="1"/>
        </xdr:cNvSpPr>
      </xdr:nvSpPr>
      <xdr:spPr bwMode="auto">
        <a:xfrm flipV="1">
          <a:off x="1511300" y="1752600"/>
          <a:ext cx="0" cy="8382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10</xdr:row>
      <xdr:rowOff>101600</xdr:rowOff>
    </xdr:from>
    <xdr:to>
      <xdr:col>11</xdr:col>
      <xdr:colOff>254000</xdr:colOff>
      <xdr:row>10</xdr:row>
      <xdr:rowOff>101600</xdr:rowOff>
    </xdr:to>
    <xdr:sp macro="" textlink="">
      <xdr:nvSpPr>
        <xdr:cNvPr id="68634" name="Line 1">
          <a:extLst>
            <a:ext uri="{FF2B5EF4-FFF2-40B4-BE49-F238E27FC236}">
              <a16:creationId xmlns:a16="http://schemas.microsoft.com/office/drawing/2014/main" id="{AA911869-8A7F-D035-D7AC-327FED047FE8}"/>
            </a:ext>
          </a:extLst>
        </xdr:cNvPr>
        <xdr:cNvSpPr>
          <a:spLocks noChangeShapeType="1"/>
        </xdr:cNvSpPr>
      </xdr:nvSpPr>
      <xdr:spPr bwMode="auto">
        <a:xfrm>
          <a:off x="4330700" y="4864100"/>
          <a:ext cx="20066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279400</xdr:colOff>
      <xdr:row>10</xdr:row>
      <xdr:rowOff>101600</xdr:rowOff>
    </xdr:from>
    <xdr:to>
      <xdr:col>6</xdr:col>
      <xdr:colOff>228600</xdr:colOff>
      <xdr:row>10</xdr:row>
      <xdr:rowOff>101600</xdr:rowOff>
    </xdr:to>
    <xdr:sp macro="" textlink="">
      <xdr:nvSpPr>
        <xdr:cNvPr id="68635" name="Line 2">
          <a:extLst>
            <a:ext uri="{FF2B5EF4-FFF2-40B4-BE49-F238E27FC236}">
              <a16:creationId xmlns:a16="http://schemas.microsoft.com/office/drawing/2014/main" id="{57B81256-0B86-D487-4BAA-246591B16126}"/>
            </a:ext>
          </a:extLst>
        </xdr:cNvPr>
        <xdr:cNvSpPr>
          <a:spLocks noChangeShapeType="1"/>
        </xdr:cNvSpPr>
      </xdr:nvSpPr>
      <xdr:spPr bwMode="auto">
        <a:xfrm flipH="1">
          <a:off x="1727200" y="4864100"/>
          <a:ext cx="19304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177800</xdr:colOff>
      <xdr:row>6</xdr:row>
      <xdr:rowOff>1308100</xdr:rowOff>
    </xdr:from>
    <xdr:to>
      <xdr:col>1</xdr:col>
      <xdr:colOff>177800</xdr:colOff>
      <xdr:row>8</xdr:row>
      <xdr:rowOff>12700</xdr:rowOff>
    </xdr:to>
    <xdr:sp macro="" textlink="">
      <xdr:nvSpPr>
        <xdr:cNvPr id="68636" name="Line 3">
          <a:extLst>
            <a:ext uri="{FF2B5EF4-FFF2-40B4-BE49-F238E27FC236}">
              <a16:creationId xmlns:a16="http://schemas.microsoft.com/office/drawing/2014/main" id="{5A4ACA44-0034-3D8A-6E49-4593F305AEDF}"/>
            </a:ext>
          </a:extLst>
        </xdr:cNvPr>
        <xdr:cNvSpPr>
          <a:spLocks noChangeShapeType="1"/>
        </xdr:cNvSpPr>
      </xdr:nvSpPr>
      <xdr:spPr bwMode="auto">
        <a:xfrm>
          <a:off x="1295400" y="3403600"/>
          <a:ext cx="0" cy="9652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177800</xdr:colOff>
      <xdr:row>4</xdr:row>
      <xdr:rowOff>241300</xdr:rowOff>
    </xdr:from>
    <xdr:to>
      <xdr:col>1</xdr:col>
      <xdr:colOff>177800</xdr:colOff>
      <xdr:row>6</xdr:row>
      <xdr:rowOff>520700</xdr:rowOff>
    </xdr:to>
    <xdr:sp macro="" textlink="">
      <xdr:nvSpPr>
        <xdr:cNvPr id="68637" name="Line 4">
          <a:extLst>
            <a:ext uri="{FF2B5EF4-FFF2-40B4-BE49-F238E27FC236}">
              <a16:creationId xmlns:a16="http://schemas.microsoft.com/office/drawing/2014/main" id="{827A3632-898E-E413-1AF0-6AD93A5BF393}"/>
            </a:ext>
          </a:extLst>
        </xdr:cNvPr>
        <xdr:cNvSpPr>
          <a:spLocks noChangeShapeType="1"/>
        </xdr:cNvSpPr>
      </xdr:nvSpPr>
      <xdr:spPr bwMode="auto">
        <a:xfrm flipV="1">
          <a:off x="1295400" y="1752600"/>
          <a:ext cx="0" cy="8636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711200</xdr:colOff>
          <xdr:row>0</xdr:row>
          <xdr:rowOff>469900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9</xdr:row>
      <xdr:rowOff>292100</xdr:rowOff>
    </xdr:from>
    <xdr:to>
      <xdr:col>15</xdr:col>
      <xdr:colOff>203200</xdr:colOff>
      <xdr:row>9</xdr:row>
      <xdr:rowOff>292100</xdr:rowOff>
    </xdr:to>
    <xdr:sp macro="" textlink="">
      <xdr:nvSpPr>
        <xdr:cNvPr id="69706" name="Line 1">
          <a:extLst>
            <a:ext uri="{FF2B5EF4-FFF2-40B4-BE49-F238E27FC236}">
              <a16:creationId xmlns:a16="http://schemas.microsoft.com/office/drawing/2014/main" id="{4FE11D3B-87D9-3C99-0D8B-46D33B5D4D6B}"/>
            </a:ext>
          </a:extLst>
        </xdr:cNvPr>
        <xdr:cNvSpPr>
          <a:spLocks noChangeShapeType="1"/>
        </xdr:cNvSpPr>
      </xdr:nvSpPr>
      <xdr:spPr bwMode="auto">
        <a:xfrm>
          <a:off x="5638800" y="5270500"/>
          <a:ext cx="24257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12700</xdr:colOff>
      <xdr:row>9</xdr:row>
      <xdr:rowOff>292100</xdr:rowOff>
    </xdr:from>
    <xdr:to>
      <xdr:col>8</xdr:col>
      <xdr:colOff>266700</xdr:colOff>
      <xdr:row>9</xdr:row>
      <xdr:rowOff>292100</xdr:rowOff>
    </xdr:to>
    <xdr:sp macro="" textlink="">
      <xdr:nvSpPr>
        <xdr:cNvPr id="69707" name="Line 2">
          <a:extLst>
            <a:ext uri="{FF2B5EF4-FFF2-40B4-BE49-F238E27FC236}">
              <a16:creationId xmlns:a16="http://schemas.microsoft.com/office/drawing/2014/main" id="{BF72A4EA-A401-626C-A379-5FAB11DFCF92}"/>
            </a:ext>
          </a:extLst>
        </xdr:cNvPr>
        <xdr:cNvSpPr>
          <a:spLocks noChangeShapeType="1"/>
        </xdr:cNvSpPr>
      </xdr:nvSpPr>
      <xdr:spPr bwMode="auto">
        <a:xfrm rot="10800000">
          <a:off x="2565400" y="5270500"/>
          <a:ext cx="23114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7</xdr:row>
      <xdr:rowOff>1473200</xdr:rowOff>
    </xdr:from>
    <xdr:to>
      <xdr:col>1</xdr:col>
      <xdr:colOff>165100</xdr:colOff>
      <xdr:row>8</xdr:row>
      <xdr:rowOff>25400</xdr:rowOff>
    </xdr:to>
    <xdr:sp macro="" textlink="">
      <xdr:nvSpPr>
        <xdr:cNvPr id="69708" name="Line 3">
          <a:extLst>
            <a:ext uri="{FF2B5EF4-FFF2-40B4-BE49-F238E27FC236}">
              <a16:creationId xmlns:a16="http://schemas.microsoft.com/office/drawing/2014/main" id="{305C3E85-970C-1CE7-FAF5-6952FB517029}"/>
            </a:ext>
          </a:extLst>
        </xdr:cNvPr>
        <xdr:cNvSpPr>
          <a:spLocks noChangeShapeType="1"/>
        </xdr:cNvSpPr>
      </xdr:nvSpPr>
      <xdr:spPr bwMode="auto">
        <a:xfrm>
          <a:off x="1968500" y="3810000"/>
          <a:ext cx="0" cy="1028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7</xdr:row>
      <xdr:rowOff>12700</xdr:rowOff>
    </xdr:from>
    <xdr:to>
      <xdr:col>1</xdr:col>
      <xdr:colOff>165100</xdr:colOff>
      <xdr:row>7</xdr:row>
      <xdr:rowOff>711200</xdr:rowOff>
    </xdr:to>
    <xdr:sp macro="" textlink="">
      <xdr:nvSpPr>
        <xdr:cNvPr id="69709" name="Line 4">
          <a:extLst>
            <a:ext uri="{FF2B5EF4-FFF2-40B4-BE49-F238E27FC236}">
              <a16:creationId xmlns:a16="http://schemas.microsoft.com/office/drawing/2014/main" id="{67BAC9D7-0C4B-235E-5785-43EF084EB4C7}"/>
            </a:ext>
          </a:extLst>
        </xdr:cNvPr>
        <xdr:cNvSpPr>
          <a:spLocks noChangeShapeType="1"/>
        </xdr:cNvSpPr>
      </xdr:nvSpPr>
      <xdr:spPr bwMode="auto">
        <a:xfrm flipV="1">
          <a:off x="1968500" y="2349500"/>
          <a:ext cx="0" cy="6985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1333500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B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139700</xdr:colOff>
      <xdr:row>7</xdr:row>
      <xdr:rowOff>0</xdr:rowOff>
    </xdr:from>
    <xdr:to>
      <xdr:col>13</xdr:col>
      <xdr:colOff>139700</xdr:colOff>
      <xdr:row>7</xdr:row>
      <xdr:rowOff>2425700</xdr:rowOff>
    </xdr:to>
    <xdr:sp macro="" textlink="">
      <xdr:nvSpPr>
        <xdr:cNvPr id="69710" name="Line 6">
          <a:extLst>
            <a:ext uri="{FF2B5EF4-FFF2-40B4-BE49-F238E27FC236}">
              <a16:creationId xmlns:a16="http://schemas.microsoft.com/office/drawing/2014/main" id="{14F2A920-E3D8-E176-D017-FAEE80DB5A11}"/>
            </a:ext>
          </a:extLst>
        </xdr:cNvPr>
        <xdr:cNvSpPr>
          <a:spLocks noChangeShapeType="1"/>
        </xdr:cNvSpPr>
      </xdr:nvSpPr>
      <xdr:spPr bwMode="auto">
        <a:xfrm>
          <a:off x="7327900" y="2336800"/>
          <a:ext cx="0" cy="24257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165100</xdr:colOff>
      <xdr:row>7</xdr:row>
      <xdr:rowOff>25400</xdr:rowOff>
    </xdr:from>
    <xdr:to>
      <xdr:col>5</xdr:col>
      <xdr:colOff>165100</xdr:colOff>
      <xdr:row>8</xdr:row>
      <xdr:rowOff>12700</xdr:rowOff>
    </xdr:to>
    <xdr:sp macro="" textlink="">
      <xdr:nvSpPr>
        <xdr:cNvPr id="69711" name="Line 7">
          <a:extLst>
            <a:ext uri="{FF2B5EF4-FFF2-40B4-BE49-F238E27FC236}">
              <a16:creationId xmlns:a16="http://schemas.microsoft.com/office/drawing/2014/main" id="{A0F71B84-7800-8897-9984-A645205A97AF}"/>
            </a:ext>
          </a:extLst>
        </xdr:cNvPr>
        <xdr:cNvSpPr>
          <a:spLocks noChangeShapeType="1"/>
        </xdr:cNvSpPr>
      </xdr:nvSpPr>
      <xdr:spPr bwMode="auto">
        <a:xfrm>
          <a:off x="3276600" y="2362200"/>
          <a:ext cx="0" cy="24638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38100</xdr:colOff>
      <xdr:row>7</xdr:row>
      <xdr:rowOff>1892300</xdr:rowOff>
    </xdr:from>
    <xdr:to>
      <xdr:col>14</xdr:col>
      <xdr:colOff>63500</xdr:colOff>
      <xdr:row>7</xdr:row>
      <xdr:rowOff>2133600</xdr:rowOff>
    </xdr:to>
    <xdr:sp macro="" textlink="">
      <xdr:nvSpPr>
        <xdr:cNvPr id="20488" name="Text Box 8">
          <a:extLst>
            <a:ext uri="{FF2B5EF4-FFF2-40B4-BE49-F238E27FC236}">
              <a16:creationId xmlns:a16="http://schemas.microsoft.com/office/drawing/2014/main" id="{A8F64B5D-6F63-7365-1BCD-475BEDE6D577}"/>
            </a:ext>
          </a:extLst>
        </xdr:cNvPr>
        <xdr:cNvSpPr txBox="1">
          <a:spLocks noChangeArrowheads="1"/>
        </xdr:cNvSpPr>
      </xdr:nvSpPr>
      <xdr:spPr bwMode="auto">
        <a:xfrm>
          <a:off x="7226300" y="4229100"/>
          <a:ext cx="3048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(6)</a:t>
          </a:r>
        </a:p>
      </xdr:txBody>
    </xdr:sp>
    <xdr:clientData/>
  </xdr:twoCellAnchor>
  <xdr:twoCellAnchor>
    <xdr:from>
      <xdr:col>4</xdr:col>
      <xdr:colOff>203200</xdr:colOff>
      <xdr:row>7</xdr:row>
      <xdr:rowOff>1905000</xdr:rowOff>
    </xdr:from>
    <xdr:to>
      <xdr:col>5</xdr:col>
      <xdr:colOff>228600</xdr:colOff>
      <xdr:row>7</xdr:row>
      <xdr:rowOff>2133600</xdr:rowOff>
    </xdr:to>
    <xdr:sp macro="" textlink="">
      <xdr:nvSpPr>
        <xdr:cNvPr id="20489" name="Text Box 9">
          <a:extLst>
            <a:ext uri="{FF2B5EF4-FFF2-40B4-BE49-F238E27FC236}">
              <a16:creationId xmlns:a16="http://schemas.microsoft.com/office/drawing/2014/main" id="{14170251-EC9D-0821-9CE9-A6E406A36CE7}"/>
            </a:ext>
          </a:extLst>
        </xdr:cNvPr>
        <xdr:cNvSpPr txBox="1">
          <a:spLocks noChangeArrowheads="1"/>
        </xdr:cNvSpPr>
      </xdr:nvSpPr>
      <xdr:spPr bwMode="auto">
        <a:xfrm>
          <a:off x="3035300" y="4241800"/>
          <a:ext cx="3048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(6)</a:t>
          </a:r>
        </a:p>
      </xdr:txBody>
    </xdr:sp>
    <xdr:clientData/>
  </xdr:twoCellAnchor>
  <xdr:twoCellAnchor>
    <xdr:from>
      <xdr:col>12</xdr:col>
      <xdr:colOff>254000</xdr:colOff>
      <xdr:row>5</xdr:row>
      <xdr:rowOff>368300</xdr:rowOff>
    </xdr:from>
    <xdr:to>
      <xdr:col>12</xdr:col>
      <xdr:colOff>546100</xdr:colOff>
      <xdr:row>6</xdr:row>
      <xdr:rowOff>76200</xdr:rowOff>
    </xdr:to>
    <xdr:sp macro="" textlink="">
      <xdr:nvSpPr>
        <xdr:cNvPr id="20490" name="Text Box 10">
          <a:extLst>
            <a:ext uri="{FF2B5EF4-FFF2-40B4-BE49-F238E27FC236}">
              <a16:creationId xmlns:a16="http://schemas.microsoft.com/office/drawing/2014/main" id="{6F1FA2BD-A851-436F-8DA7-785A8156D6A2}"/>
            </a:ext>
          </a:extLst>
        </xdr:cNvPr>
        <xdr:cNvSpPr txBox="1">
          <a:spLocks noChangeArrowheads="1"/>
        </xdr:cNvSpPr>
      </xdr:nvSpPr>
      <xdr:spPr bwMode="auto">
        <a:xfrm>
          <a:off x="6718300" y="2044700"/>
          <a:ext cx="292100" cy="17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16</xdr:col>
      <xdr:colOff>101600</xdr:colOff>
      <xdr:row>7</xdr:row>
      <xdr:rowOff>1854200</xdr:rowOff>
    </xdr:from>
    <xdr:to>
      <xdr:col>17</xdr:col>
      <xdr:colOff>177800</xdr:colOff>
      <xdr:row>7</xdr:row>
      <xdr:rowOff>2095500</xdr:rowOff>
    </xdr:to>
    <xdr:sp macro="" textlink="">
      <xdr:nvSpPr>
        <xdr:cNvPr id="20491" name="Text Box 11">
          <a:extLst>
            <a:ext uri="{FF2B5EF4-FFF2-40B4-BE49-F238E27FC236}">
              <a16:creationId xmlns:a16="http://schemas.microsoft.com/office/drawing/2014/main" id="{9B845786-459E-3AF5-788C-DB59AB24A4CD}"/>
            </a:ext>
          </a:extLst>
        </xdr:cNvPr>
        <xdr:cNvSpPr txBox="1">
          <a:spLocks noChangeArrowheads="1"/>
        </xdr:cNvSpPr>
      </xdr:nvSpPr>
      <xdr:spPr bwMode="auto">
        <a:xfrm>
          <a:off x="8242300" y="4191000"/>
          <a:ext cx="2921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</xdr:col>
      <xdr:colOff>381000</xdr:colOff>
      <xdr:row>7</xdr:row>
      <xdr:rowOff>1892300</xdr:rowOff>
    </xdr:from>
    <xdr:to>
      <xdr:col>2</xdr:col>
      <xdr:colOff>127000</xdr:colOff>
      <xdr:row>7</xdr:row>
      <xdr:rowOff>2133600</xdr:rowOff>
    </xdr:to>
    <xdr:sp macro="" textlink="">
      <xdr:nvSpPr>
        <xdr:cNvPr id="20492" name="Text Box 12">
          <a:extLst>
            <a:ext uri="{FF2B5EF4-FFF2-40B4-BE49-F238E27FC236}">
              <a16:creationId xmlns:a16="http://schemas.microsoft.com/office/drawing/2014/main" id="{7AC9A4B5-2990-8D23-E8F3-3FCCD39298D7}"/>
            </a:ext>
          </a:extLst>
        </xdr:cNvPr>
        <xdr:cNvSpPr txBox="1">
          <a:spLocks noChangeArrowheads="1"/>
        </xdr:cNvSpPr>
      </xdr:nvSpPr>
      <xdr:spPr bwMode="auto">
        <a:xfrm>
          <a:off x="2184400" y="4229100"/>
          <a:ext cx="2921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12</xdr:col>
      <xdr:colOff>190500</xdr:colOff>
      <xdr:row>8</xdr:row>
      <xdr:rowOff>76200</xdr:rowOff>
    </xdr:from>
    <xdr:to>
      <xdr:col>12</xdr:col>
      <xdr:colOff>495300</xdr:colOff>
      <xdr:row>9</xdr:row>
      <xdr:rowOff>127000</xdr:rowOff>
    </xdr:to>
    <xdr:sp macro="" textlink="">
      <xdr:nvSpPr>
        <xdr:cNvPr id="20493" name="Text Box 13">
          <a:extLst>
            <a:ext uri="{FF2B5EF4-FFF2-40B4-BE49-F238E27FC236}">
              <a16:creationId xmlns:a16="http://schemas.microsoft.com/office/drawing/2014/main" id="{0D3CBDED-437B-315C-A110-ADA60F232268}"/>
            </a:ext>
          </a:extLst>
        </xdr:cNvPr>
        <xdr:cNvSpPr txBox="1">
          <a:spLocks noChangeArrowheads="1"/>
        </xdr:cNvSpPr>
      </xdr:nvSpPr>
      <xdr:spPr bwMode="auto">
        <a:xfrm>
          <a:off x="6654800" y="4889500"/>
          <a:ext cx="304800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11</xdr:row>
      <xdr:rowOff>292100</xdr:rowOff>
    </xdr:from>
    <xdr:to>
      <xdr:col>15</xdr:col>
      <xdr:colOff>203200</xdr:colOff>
      <xdr:row>11</xdr:row>
      <xdr:rowOff>292100</xdr:rowOff>
    </xdr:to>
    <xdr:sp macro="" textlink="">
      <xdr:nvSpPr>
        <xdr:cNvPr id="60277" name="Line 1">
          <a:extLst>
            <a:ext uri="{FF2B5EF4-FFF2-40B4-BE49-F238E27FC236}">
              <a16:creationId xmlns:a16="http://schemas.microsoft.com/office/drawing/2014/main" id="{50C852DA-4188-8B76-05B5-69FC7753E854}"/>
            </a:ext>
          </a:extLst>
        </xdr:cNvPr>
        <xdr:cNvSpPr>
          <a:spLocks noChangeShapeType="1"/>
        </xdr:cNvSpPr>
      </xdr:nvSpPr>
      <xdr:spPr bwMode="auto">
        <a:xfrm>
          <a:off x="5765800" y="6019800"/>
          <a:ext cx="24511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12700</xdr:colOff>
      <xdr:row>11</xdr:row>
      <xdr:rowOff>292100</xdr:rowOff>
    </xdr:from>
    <xdr:to>
      <xdr:col>8</xdr:col>
      <xdr:colOff>266700</xdr:colOff>
      <xdr:row>11</xdr:row>
      <xdr:rowOff>292100</xdr:rowOff>
    </xdr:to>
    <xdr:sp macro="" textlink="">
      <xdr:nvSpPr>
        <xdr:cNvPr id="60278" name="Line 2">
          <a:extLst>
            <a:ext uri="{FF2B5EF4-FFF2-40B4-BE49-F238E27FC236}">
              <a16:creationId xmlns:a16="http://schemas.microsoft.com/office/drawing/2014/main" id="{D0004537-A0CD-8718-A42F-15902B40DE80}"/>
            </a:ext>
          </a:extLst>
        </xdr:cNvPr>
        <xdr:cNvSpPr>
          <a:spLocks noChangeShapeType="1"/>
        </xdr:cNvSpPr>
      </xdr:nvSpPr>
      <xdr:spPr bwMode="auto">
        <a:xfrm rot="10800000">
          <a:off x="2565400" y="6019800"/>
          <a:ext cx="2438400" cy="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8</xdr:row>
      <xdr:rowOff>1600200</xdr:rowOff>
    </xdr:from>
    <xdr:to>
      <xdr:col>1</xdr:col>
      <xdr:colOff>165100</xdr:colOff>
      <xdr:row>10</xdr:row>
      <xdr:rowOff>393700</xdr:rowOff>
    </xdr:to>
    <xdr:sp macro="" textlink="">
      <xdr:nvSpPr>
        <xdr:cNvPr id="60279" name="Line 3">
          <a:extLst>
            <a:ext uri="{FF2B5EF4-FFF2-40B4-BE49-F238E27FC236}">
              <a16:creationId xmlns:a16="http://schemas.microsoft.com/office/drawing/2014/main" id="{6F980A86-419B-0C5A-B127-C10F58E135FD}"/>
            </a:ext>
          </a:extLst>
        </xdr:cNvPr>
        <xdr:cNvSpPr>
          <a:spLocks noChangeShapeType="1"/>
        </xdr:cNvSpPr>
      </xdr:nvSpPr>
      <xdr:spPr bwMode="auto">
        <a:xfrm>
          <a:off x="1968500" y="4292600"/>
          <a:ext cx="0" cy="14224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165100</xdr:colOff>
      <xdr:row>6</xdr:row>
      <xdr:rowOff>0</xdr:rowOff>
    </xdr:from>
    <xdr:to>
      <xdr:col>1</xdr:col>
      <xdr:colOff>165100</xdr:colOff>
      <xdr:row>8</xdr:row>
      <xdr:rowOff>711200</xdr:rowOff>
    </xdr:to>
    <xdr:sp macro="" textlink="">
      <xdr:nvSpPr>
        <xdr:cNvPr id="60280" name="Line 4">
          <a:extLst>
            <a:ext uri="{FF2B5EF4-FFF2-40B4-BE49-F238E27FC236}">
              <a16:creationId xmlns:a16="http://schemas.microsoft.com/office/drawing/2014/main" id="{AE9000D8-F828-862C-917B-1595A88281FF}"/>
            </a:ext>
          </a:extLst>
        </xdr:cNvPr>
        <xdr:cNvSpPr>
          <a:spLocks noChangeShapeType="1"/>
        </xdr:cNvSpPr>
      </xdr:nvSpPr>
      <xdr:spPr bwMode="auto">
        <a:xfrm flipV="1">
          <a:off x="1968500" y="2133600"/>
          <a:ext cx="0" cy="12700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1333500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C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38100</xdr:colOff>
      <xdr:row>8</xdr:row>
      <xdr:rowOff>1892300</xdr:rowOff>
    </xdr:from>
    <xdr:to>
      <xdr:col>14</xdr:col>
      <xdr:colOff>266700</xdr:colOff>
      <xdr:row>8</xdr:row>
      <xdr:rowOff>2133600</xdr:rowOff>
    </xdr:to>
    <xdr:sp macro="" textlink="">
      <xdr:nvSpPr>
        <xdr:cNvPr id="21510" name="Text Box 6">
          <a:extLst>
            <a:ext uri="{FF2B5EF4-FFF2-40B4-BE49-F238E27FC236}">
              <a16:creationId xmlns:a16="http://schemas.microsoft.com/office/drawing/2014/main" id="{82254EF1-18B5-1729-1E6A-4C75F304AB2E}"/>
            </a:ext>
          </a:extLst>
        </xdr:cNvPr>
        <xdr:cNvSpPr txBox="1">
          <a:spLocks noChangeArrowheads="1"/>
        </xdr:cNvSpPr>
      </xdr:nvSpPr>
      <xdr:spPr bwMode="auto">
        <a:xfrm>
          <a:off x="7353300" y="4584700"/>
          <a:ext cx="3556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4</xdr:col>
      <xdr:colOff>203200</xdr:colOff>
      <xdr:row>8</xdr:row>
      <xdr:rowOff>1905000</xdr:rowOff>
    </xdr:from>
    <xdr:to>
      <xdr:col>5</xdr:col>
      <xdr:colOff>228600</xdr:colOff>
      <xdr:row>8</xdr:row>
      <xdr:rowOff>2133600</xdr:rowOff>
    </xdr:to>
    <xdr:sp macro="" textlink="">
      <xdr:nvSpPr>
        <xdr:cNvPr id="21511" name="Text Box 7">
          <a:extLst>
            <a:ext uri="{FF2B5EF4-FFF2-40B4-BE49-F238E27FC236}">
              <a16:creationId xmlns:a16="http://schemas.microsoft.com/office/drawing/2014/main" id="{02B252A6-543A-75B7-831E-A4AEB4795397}"/>
            </a:ext>
          </a:extLst>
        </xdr:cNvPr>
        <xdr:cNvSpPr txBox="1">
          <a:spLocks noChangeArrowheads="1"/>
        </xdr:cNvSpPr>
      </xdr:nvSpPr>
      <xdr:spPr bwMode="auto">
        <a:xfrm>
          <a:off x="3035300" y="4597400"/>
          <a:ext cx="4826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12</xdr:col>
      <xdr:colOff>254000</xdr:colOff>
      <xdr:row>7</xdr:row>
      <xdr:rowOff>139700</xdr:rowOff>
    </xdr:from>
    <xdr:to>
      <xdr:col>12</xdr:col>
      <xdr:colOff>558800</xdr:colOff>
      <xdr:row>7</xdr:row>
      <xdr:rowOff>355600</xdr:rowOff>
    </xdr:to>
    <xdr:sp macro="" textlink="">
      <xdr:nvSpPr>
        <xdr:cNvPr id="21512" name="Text Box 8">
          <a:extLst>
            <a:ext uri="{FF2B5EF4-FFF2-40B4-BE49-F238E27FC236}">
              <a16:creationId xmlns:a16="http://schemas.microsoft.com/office/drawing/2014/main" id="{E2D5C36F-685B-9627-99C8-8BD18212F2F4}"/>
            </a:ext>
          </a:extLst>
        </xdr:cNvPr>
        <xdr:cNvSpPr txBox="1">
          <a:spLocks noChangeArrowheads="1"/>
        </xdr:cNvSpPr>
      </xdr:nvSpPr>
      <xdr:spPr bwMode="auto">
        <a:xfrm>
          <a:off x="6845300" y="2679700"/>
          <a:ext cx="304800" cy="12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16</xdr:col>
      <xdr:colOff>101600</xdr:colOff>
      <xdr:row>8</xdr:row>
      <xdr:rowOff>1854200</xdr:rowOff>
    </xdr:from>
    <xdr:to>
      <xdr:col>17</xdr:col>
      <xdr:colOff>190500</xdr:colOff>
      <xdr:row>8</xdr:row>
      <xdr:rowOff>2095500</xdr:rowOff>
    </xdr:to>
    <xdr:sp macro="" textlink="">
      <xdr:nvSpPr>
        <xdr:cNvPr id="21513" name="Text Box 9">
          <a:extLst>
            <a:ext uri="{FF2B5EF4-FFF2-40B4-BE49-F238E27FC236}">
              <a16:creationId xmlns:a16="http://schemas.microsoft.com/office/drawing/2014/main" id="{F852E541-8BCB-FAA5-37EF-DD3D95E64D13}"/>
            </a:ext>
          </a:extLst>
        </xdr:cNvPr>
        <xdr:cNvSpPr txBox="1">
          <a:spLocks noChangeArrowheads="1"/>
        </xdr:cNvSpPr>
      </xdr:nvSpPr>
      <xdr:spPr bwMode="auto">
        <a:xfrm>
          <a:off x="8394700" y="4546600"/>
          <a:ext cx="3048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</xdr:col>
      <xdr:colOff>381000</xdr:colOff>
      <xdr:row>8</xdr:row>
      <xdr:rowOff>1892300</xdr:rowOff>
    </xdr:from>
    <xdr:to>
      <xdr:col>2</xdr:col>
      <xdr:colOff>127000</xdr:colOff>
      <xdr:row>8</xdr:row>
      <xdr:rowOff>2133600</xdr:rowOff>
    </xdr:to>
    <xdr:sp macro="" textlink="">
      <xdr:nvSpPr>
        <xdr:cNvPr id="21514" name="Text Box 10">
          <a:extLst>
            <a:ext uri="{FF2B5EF4-FFF2-40B4-BE49-F238E27FC236}">
              <a16:creationId xmlns:a16="http://schemas.microsoft.com/office/drawing/2014/main" id="{5E04B0B3-8E3C-32F7-567B-40F33E128EAE}"/>
            </a:ext>
          </a:extLst>
        </xdr:cNvPr>
        <xdr:cNvSpPr txBox="1">
          <a:spLocks noChangeArrowheads="1"/>
        </xdr:cNvSpPr>
      </xdr:nvSpPr>
      <xdr:spPr bwMode="auto">
        <a:xfrm>
          <a:off x="2184400" y="4584700"/>
          <a:ext cx="292100" cy="241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12</xdr:col>
      <xdr:colOff>190500</xdr:colOff>
      <xdr:row>9</xdr:row>
      <xdr:rowOff>76200</xdr:rowOff>
    </xdr:from>
    <xdr:to>
      <xdr:col>12</xdr:col>
      <xdr:colOff>495300</xdr:colOff>
      <xdr:row>10</xdr:row>
      <xdr:rowOff>152400</xdr:rowOff>
    </xdr:to>
    <xdr:sp macro="" textlink="">
      <xdr:nvSpPr>
        <xdr:cNvPr id="21515" name="Text Box 11">
          <a:extLst>
            <a:ext uri="{FF2B5EF4-FFF2-40B4-BE49-F238E27FC236}">
              <a16:creationId xmlns:a16="http://schemas.microsoft.com/office/drawing/2014/main" id="{0FA7CD12-E771-4B0A-61B5-5D3E423F6AEA}"/>
            </a:ext>
          </a:extLst>
        </xdr:cNvPr>
        <xdr:cNvSpPr txBox="1">
          <a:spLocks noChangeArrowheads="1"/>
        </xdr:cNvSpPr>
      </xdr:nvSpPr>
      <xdr:spPr bwMode="auto">
        <a:xfrm>
          <a:off x="6781800" y="5245100"/>
          <a:ext cx="3048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12</xdr:col>
      <xdr:colOff>177800</xdr:colOff>
      <xdr:row>6</xdr:row>
      <xdr:rowOff>279400</xdr:rowOff>
    </xdr:from>
    <xdr:to>
      <xdr:col>12</xdr:col>
      <xdr:colOff>469900</xdr:colOff>
      <xdr:row>7</xdr:row>
      <xdr:rowOff>101600</xdr:rowOff>
    </xdr:to>
    <xdr:sp macro="" textlink="">
      <xdr:nvSpPr>
        <xdr:cNvPr id="21516" name="Text Box 12">
          <a:extLst>
            <a:ext uri="{FF2B5EF4-FFF2-40B4-BE49-F238E27FC236}">
              <a16:creationId xmlns:a16="http://schemas.microsoft.com/office/drawing/2014/main" id="{97666D0A-6D7F-DC1A-BE3D-9D06C4A6BCDD}"/>
            </a:ext>
          </a:extLst>
        </xdr:cNvPr>
        <xdr:cNvSpPr txBox="1">
          <a:spLocks noChangeArrowheads="1"/>
        </xdr:cNvSpPr>
      </xdr:nvSpPr>
      <xdr:spPr bwMode="auto">
        <a:xfrm>
          <a:off x="6769100" y="2413000"/>
          <a:ext cx="2921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t-IT" sz="1100" b="0" i="0" u="none" strike="noStrike" baseline="0">
              <a:solidFill>
                <a:srgbClr val="000000"/>
              </a:solidFill>
              <a:latin typeface="Arial" pitchFamily="2" charset="0"/>
              <a:cs typeface="Arial" pitchFamily="2" charset="0"/>
            </a:rPr>
            <a:t>(4)</a:t>
          </a:r>
        </a:p>
      </xdr:txBody>
    </xdr:sp>
    <xdr:clientData/>
  </xdr:twoCellAnchor>
  <xdr:twoCellAnchor>
    <xdr:from>
      <xdr:col>7</xdr:col>
      <xdr:colOff>469900</xdr:colOff>
      <xdr:row>9</xdr:row>
      <xdr:rowOff>25400</xdr:rowOff>
    </xdr:from>
    <xdr:to>
      <xdr:col>7</xdr:col>
      <xdr:colOff>469900</xdr:colOff>
      <xdr:row>10</xdr:row>
      <xdr:rowOff>393700</xdr:rowOff>
    </xdr:to>
    <xdr:sp macro="" textlink="">
      <xdr:nvSpPr>
        <xdr:cNvPr id="60288" name="Line 13">
          <a:extLst>
            <a:ext uri="{FF2B5EF4-FFF2-40B4-BE49-F238E27FC236}">
              <a16:creationId xmlns:a16="http://schemas.microsoft.com/office/drawing/2014/main" id="{223B6E0B-95AB-2A07-BD53-C0A340124343}"/>
            </a:ext>
          </a:extLst>
        </xdr:cNvPr>
        <xdr:cNvSpPr>
          <a:spLocks noChangeShapeType="1"/>
        </xdr:cNvSpPr>
      </xdr:nvSpPr>
      <xdr:spPr bwMode="auto">
        <a:xfrm>
          <a:off x="4699000" y="5194300"/>
          <a:ext cx="0" cy="520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triangl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1778000</xdr:colOff>
      <xdr:row>11</xdr:row>
      <xdr:rowOff>25400</xdr:rowOff>
    </xdr:from>
    <xdr:to>
      <xdr:col>1</xdr:col>
      <xdr:colOff>368300</xdr:colOff>
      <xdr:row>11</xdr:row>
      <xdr:rowOff>25400</xdr:rowOff>
    </xdr:to>
    <xdr:sp macro="" textlink="">
      <xdr:nvSpPr>
        <xdr:cNvPr id="60289" name="Line 14">
          <a:extLst>
            <a:ext uri="{FF2B5EF4-FFF2-40B4-BE49-F238E27FC236}">
              <a16:creationId xmlns:a16="http://schemas.microsoft.com/office/drawing/2014/main" id="{8FBBADAD-9802-1DC4-B051-1CD063620C75}"/>
            </a:ext>
          </a:extLst>
        </xdr:cNvPr>
        <xdr:cNvSpPr>
          <a:spLocks noChangeShapeType="1"/>
        </xdr:cNvSpPr>
      </xdr:nvSpPr>
      <xdr:spPr bwMode="auto">
        <a:xfrm>
          <a:off x="1778000" y="5753100"/>
          <a:ext cx="393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1790700</xdr:colOff>
      <xdr:row>5</xdr:row>
      <xdr:rowOff>355600</xdr:rowOff>
    </xdr:from>
    <xdr:to>
      <xdr:col>1</xdr:col>
      <xdr:colOff>381000</xdr:colOff>
      <xdr:row>5</xdr:row>
      <xdr:rowOff>355600</xdr:rowOff>
    </xdr:to>
    <xdr:sp macro="" textlink="">
      <xdr:nvSpPr>
        <xdr:cNvPr id="60290" name="Line 15">
          <a:extLst>
            <a:ext uri="{FF2B5EF4-FFF2-40B4-BE49-F238E27FC236}">
              <a16:creationId xmlns:a16="http://schemas.microsoft.com/office/drawing/2014/main" id="{E3E64D10-ED57-8F00-BFD6-186660A7FBA8}"/>
            </a:ext>
          </a:extLst>
        </xdr:cNvPr>
        <xdr:cNvSpPr>
          <a:spLocks noChangeShapeType="1"/>
        </xdr:cNvSpPr>
      </xdr:nvSpPr>
      <xdr:spPr bwMode="auto">
        <a:xfrm>
          <a:off x="1790700" y="2108200"/>
          <a:ext cx="393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444500</xdr:colOff>
      <xdr:row>6</xdr:row>
      <xdr:rowOff>38100</xdr:rowOff>
    </xdr:from>
    <xdr:to>
      <xdr:col>7</xdr:col>
      <xdr:colOff>444500</xdr:colOff>
      <xdr:row>8</xdr:row>
      <xdr:rowOff>0</xdr:rowOff>
    </xdr:to>
    <xdr:sp macro="" textlink="">
      <xdr:nvSpPr>
        <xdr:cNvPr id="60291" name="Line 16">
          <a:extLst>
            <a:ext uri="{FF2B5EF4-FFF2-40B4-BE49-F238E27FC236}">
              <a16:creationId xmlns:a16="http://schemas.microsoft.com/office/drawing/2014/main" id="{1902EF42-016F-25E3-196A-FCFD1206A34B}"/>
            </a:ext>
          </a:extLst>
        </xdr:cNvPr>
        <xdr:cNvSpPr>
          <a:spLocks noChangeShapeType="1"/>
        </xdr:cNvSpPr>
      </xdr:nvSpPr>
      <xdr:spPr bwMode="auto">
        <a:xfrm>
          <a:off x="4673600" y="2171700"/>
          <a:ext cx="0" cy="520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 type="triangl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17</xdr:col>
      <xdr:colOff>304800</xdr:colOff>
      <xdr:row>8</xdr:row>
      <xdr:rowOff>38100</xdr:rowOff>
    </xdr:from>
    <xdr:to>
      <xdr:col>17</xdr:col>
      <xdr:colOff>304800</xdr:colOff>
      <xdr:row>8</xdr:row>
      <xdr:rowOff>939800</xdr:rowOff>
    </xdr:to>
    <xdr:sp macro="" textlink="">
      <xdr:nvSpPr>
        <xdr:cNvPr id="60292" name="Line 17">
          <a:extLst>
            <a:ext uri="{FF2B5EF4-FFF2-40B4-BE49-F238E27FC236}">
              <a16:creationId xmlns:a16="http://schemas.microsoft.com/office/drawing/2014/main" id="{32B02BAF-1004-E0C0-D88B-656890B10ABE}"/>
            </a:ext>
          </a:extLst>
        </xdr:cNvPr>
        <xdr:cNvSpPr>
          <a:spLocks noChangeShapeType="1"/>
        </xdr:cNvSpPr>
      </xdr:nvSpPr>
      <xdr:spPr bwMode="auto">
        <a:xfrm flipV="1">
          <a:off x="8813800" y="2730500"/>
          <a:ext cx="0" cy="9017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304800</xdr:colOff>
      <xdr:row>8</xdr:row>
      <xdr:rowOff>1511300</xdr:rowOff>
    </xdr:from>
    <xdr:to>
      <xdr:col>17</xdr:col>
      <xdr:colOff>304800</xdr:colOff>
      <xdr:row>8</xdr:row>
      <xdr:rowOff>2463800</xdr:rowOff>
    </xdr:to>
    <xdr:sp macro="" textlink="">
      <xdr:nvSpPr>
        <xdr:cNvPr id="60293" name="Line 18">
          <a:extLst>
            <a:ext uri="{FF2B5EF4-FFF2-40B4-BE49-F238E27FC236}">
              <a16:creationId xmlns:a16="http://schemas.microsoft.com/office/drawing/2014/main" id="{2DB12863-71BA-0763-1008-3E5D0388F9F4}"/>
            </a:ext>
          </a:extLst>
        </xdr:cNvPr>
        <xdr:cNvSpPr>
          <a:spLocks noChangeShapeType="1"/>
        </xdr:cNvSpPr>
      </xdr:nvSpPr>
      <xdr:spPr bwMode="auto">
        <a:xfrm>
          <a:off x="8813800" y="4203700"/>
          <a:ext cx="0" cy="952500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114300</xdr:colOff>
      <xdr:row>8</xdr:row>
      <xdr:rowOff>12700</xdr:rowOff>
    </xdr:from>
    <xdr:to>
      <xdr:col>18</xdr:col>
      <xdr:colOff>38100</xdr:colOff>
      <xdr:row>8</xdr:row>
      <xdr:rowOff>12700</xdr:rowOff>
    </xdr:to>
    <xdr:sp macro="" textlink="">
      <xdr:nvSpPr>
        <xdr:cNvPr id="60294" name="Line 19">
          <a:extLst>
            <a:ext uri="{FF2B5EF4-FFF2-40B4-BE49-F238E27FC236}">
              <a16:creationId xmlns:a16="http://schemas.microsoft.com/office/drawing/2014/main" id="{F44570EB-3508-CDD5-C9FC-4DE97AFF16FC}"/>
            </a:ext>
          </a:extLst>
        </xdr:cNvPr>
        <xdr:cNvSpPr>
          <a:spLocks noChangeShapeType="1"/>
        </xdr:cNvSpPr>
      </xdr:nvSpPr>
      <xdr:spPr bwMode="auto">
        <a:xfrm>
          <a:off x="8623300" y="2705100"/>
          <a:ext cx="381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63500</xdr:colOff>
      <xdr:row>9</xdr:row>
      <xdr:rowOff>0</xdr:rowOff>
    </xdr:from>
    <xdr:to>
      <xdr:col>18</xdr:col>
      <xdr:colOff>0</xdr:colOff>
      <xdr:row>9</xdr:row>
      <xdr:rowOff>0</xdr:rowOff>
    </xdr:to>
    <xdr:sp macro="" textlink="">
      <xdr:nvSpPr>
        <xdr:cNvPr id="60295" name="Line 20">
          <a:extLst>
            <a:ext uri="{FF2B5EF4-FFF2-40B4-BE49-F238E27FC236}">
              <a16:creationId xmlns:a16="http://schemas.microsoft.com/office/drawing/2014/main" id="{FA886951-BE40-DF6B-633C-F12E62B05972}"/>
            </a:ext>
          </a:extLst>
        </xdr:cNvPr>
        <xdr:cNvSpPr>
          <a:spLocks noChangeShapeType="1"/>
        </xdr:cNvSpPr>
      </xdr:nvSpPr>
      <xdr:spPr bwMode="auto">
        <a:xfrm>
          <a:off x="8572500" y="5168900"/>
          <a:ext cx="393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928-CFA3-3F41-B49C-85D759927D70}">
  <sheetPr codeName="Foglio2"/>
  <dimension ref="B1:Q61"/>
  <sheetViews>
    <sheetView showGridLines="0" zoomScale="114" zoomScaleNormal="114" workbookViewId="0">
      <selection activeCell="AJ22" sqref="AJ22"/>
    </sheetView>
  </sheetViews>
  <sheetFormatPr baseColWidth="10" defaultColWidth="9.1640625" defaultRowHeight="13"/>
  <cols>
    <col min="1" max="46" width="2.83203125" style="315" customWidth="1"/>
    <col min="47" max="16384" width="9.1640625" style="315"/>
  </cols>
  <sheetData>
    <row r="1" spans="2:17" ht="18" customHeight="1"/>
    <row r="2" spans="2:17" ht="18" customHeight="1"/>
    <row r="3" spans="2:17" ht="18" customHeight="1"/>
    <row r="4" spans="2:17" ht="18" customHeight="1">
      <c r="B4" s="326">
        <f>CALC!H3</f>
        <v>0</v>
      </c>
      <c r="C4" s="326"/>
      <c r="D4" s="326"/>
      <c r="E4" s="326"/>
      <c r="F4" s="326"/>
      <c r="G4" s="326"/>
      <c r="H4" s="326"/>
      <c r="I4" s="326"/>
      <c r="J4" s="326"/>
      <c r="K4" s="326"/>
      <c r="L4" s="326"/>
    </row>
    <row r="5" spans="2:17" ht="18" customHeight="1"/>
    <row r="6" spans="2:17" ht="18" customHeight="1"/>
    <row r="7" spans="2:17" ht="18" customHeight="1"/>
    <row r="8" spans="2:17" ht="18" customHeight="1"/>
    <row r="9" spans="2:17" ht="18" customHeight="1"/>
    <row r="10" spans="2:17" ht="18" customHeight="1"/>
    <row r="11" spans="2:17" ht="18" customHeight="1"/>
    <row r="12" spans="2:17" ht="18" customHeight="1"/>
    <row r="13" spans="2:17" ht="18" customHeight="1"/>
    <row r="14" spans="2:17" ht="18" customHeight="1"/>
    <row r="15" spans="2:17" ht="18" customHeight="1">
      <c r="B15" s="327" t="s">
        <v>97</v>
      </c>
      <c r="C15" s="327"/>
      <c r="D15" s="327"/>
      <c r="E15" s="327"/>
      <c r="F15" s="327"/>
      <c r="G15" s="327"/>
      <c r="J15" s="315" t="str">
        <f>IF(CALC!F50=1, "100 cm x 120 cm", "80 cm x 120 cm")</f>
        <v>100 cm x 120 cm</v>
      </c>
    </row>
    <row r="16" spans="2:17" ht="18" customHeight="1">
      <c r="B16" s="327" t="s">
        <v>89</v>
      </c>
      <c r="C16" s="327"/>
      <c r="D16" s="327"/>
      <c r="E16" s="327"/>
      <c r="F16" s="327"/>
      <c r="G16" s="317"/>
      <c r="J16" s="316" t="e">
        <f>IF(CALC!D51, CALC!O25/10 &amp; " cm" &amp; " x " &amp; CALC!P25/10 &amp; " cm" &amp; " x " &amp; CALC!H23/10 &amp; " cm", CALC!K18/10 &amp; " cm" &amp; " x " &amp; CALC!L18/10 &amp; " cm" &amp; " x " &amp; CALC!I18/10 &amp; " cm")</f>
        <v>#VALUE!</v>
      </c>
      <c r="K16" s="316"/>
      <c r="L16" s="316"/>
      <c r="M16" s="316"/>
      <c r="N16" s="316"/>
      <c r="O16" s="316"/>
      <c r="P16" s="316"/>
      <c r="Q16" s="316"/>
    </row>
    <row r="17" spans="2:17" ht="18" customHeight="1">
      <c r="B17" s="317" t="s">
        <v>90</v>
      </c>
      <c r="C17" s="317"/>
      <c r="D17" s="317"/>
      <c r="E17" s="317"/>
      <c r="F17" s="317"/>
      <c r="G17" s="317"/>
      <c r="J17" s="329" t="str">
        <f>IF(CALC!D51, ROUND(CALC!J43/1000, 2) &amp; " Kg", ROUND(CALC!N43/1000, 2) &amp; " Kg")</f>
        <v>0 Kg</v>
      </c>
      <c r="K17" s="329"/>
      <c r="L17" s="329"/>
      <c r="M17" s="329"/>
      <c r="N17" s="329"/>
      <c r="O17" s="329"/>
      <c r="P17" s="329"/>
    </row>
    <row r="18" spans="2:17" ht="18" customHeight="1">
      <c r="B18" s="317" t="s">
        <v>91</v>
      </c>
      <c r="C18" s="317"/>
      <c r="D18" s="317"/>
      <c r="E18" s="317"/>
      <c r="F18" s="317"/>
      <c r="G18" s="317"/>
      <c r="J18" s="315" t="e">
        <f>CALC!D59 &amp; " cm" &amp; " x " &amp; CALC!F59 &amp; " cm" &amp; " x " &amp; CALC!H59 &amp; " cm"</f>
        <v>#VALUE!</v>
      </c>
    </row>
    <row r="19" spans="2:17" ht="18" customHeight="1">
      <c r="B19" s="317" t="s">
        <v>92</v>
      </c>
      <c r="C19" s="317"/>
      <c r="D19" s="317"/>
      <c r="E19" s="317"/>
      <c r="F19" s="317"/>
      <c r="G19" s="317"/>
      <c r="J19" s="330" t="e">
        <f>ROUND(CALC!M54, 2) &amp; " Kg"</f>
        <v>#VALUE!</v>
      </c>
      <c r="K19" s="330"/>
      <c r="L19" s="330"/>
      <c r="M19" s="330"/>
      <c r="N19" s="330"/>
      <c r="O19" s="330"/>
      <c r="P19" s="330"/>
    </row>
    <row r="20" spans="2:17" ht="18" customHeight="1">
      <c r="B20" s="317" t="s">
        <v>88</v>
      </c>
      <c r="C20" s="317"/>
      <c r="D20" s="317"/>
      <c r="E20" s="317"/>
      <c r="F20" s="317"/>
      <c r="G20" s="317"/>
      <c r="J20" s="329" t="str">
        <f>IF(AND(CALC!E9&lt;165,CALC!F9&lt;165),
     CALC!H52,
     IF(OR(CALC!E9&lt;165,CALC!F9&lt;165),
        CALC!F52,
        CALC!D52
     )
   )</f>
        <v/>
      </c>
      <c r="K20" s="329"/>
      <c r="L20" s="329"/>
      <c r="M20" s="329"/>
      <c r="N20" s="329"/>
      <c r="O20" s="329"/>
      <c r="P20" s="329"/>
      <c r="Q20" s="329"/>
    </row>
    <row r="21" spans="2:17" ht="18" customHeight="1">
      <c r="B21" s="317" t="s">
        <v>93</v>
      </c>
      <c r="C21" s="317"/>
      <c r="D21" s="317"/>
      <c r="E21" s="317"/>
      <c r="F21" s="317"/>
      <c r="G21" s="317"/>
      <c r="J21" s="328">
        <f>CALC!D53</f>
        <v>5280</v>
      </c>
      <c r="K21" s="329"/>
      <c r="L21" s="329"/>
      <c r="M21" s="329"/>
      <c r="N21" s="329"/>
      <c r="O21" s="329"/>
      <c r="P21" s="329"/>
      <c r="Q21" s="329"/>
    </row>
    <row r="22" spans="2:17" ht="18" customHeight="1">
      <c r="B22" s="317" t="s">
        <v>94</v>
      </c>
      <c r="C22" s="317"/>
      <c r="D22" s="317"/>
      <c r="E22" s="317"/>
      <c r="F22" s="317"/>
      <c r="G22" s="317"/>
      <c r="J22" s="331" t="e">
        <f>CALC!D54</f>
        <v>#VALUE!</v>
      </c>
      <c r="K22" s="329"/>
      <c r="L22" s="329"/>
      <c r="M22" s="329"/>
      <c r="N22" s="329"/>
      <c r="O22" s="329"/>
      <c r="P22" s="329"/>
      <c r="Q22" s="329"/>
    </row>
    <row r="23" spans="2:17" ht="18" customHeight="1">
      <c r="B23" s="317" t="s">
        <v>95</v>
      </c>
      <c r="C23" s="317"/>
      <c r="D23" s="317"/>
      <c r="E23" s="317"/>
      <c r="F23" s="317"/>
      <c r="G23" s="317"/>
      <c r="J23" s="328" t="e">
        <f>CALC!M52</f>
        <v>#VALUE!</v>
      </c>
      <c r="K23" s="329"/>
      <c r="L23" s="329"/>
      <c r="M23" s="329"/>
      <c r="N23" s="329"/>
      <c r="O23" s="329"/>
      <c r="P23" s="329"/>
    </row>
    <row r="24" spans="2:17" ht="18" customHeight="1">
      <c r="B24" s="317" t="s">
        <v>99</v>
      </c>
      <c r="J24" s="329" t="e">
        <f>CALC!M56 &amp; " Cm"</f>
        <v>#VALUE!</v>
      </c>
      <c r="K24" s="329"/>
      <c r="L24" s="329"/>
      <c r="M24" s="329"/>
      <c r="N24" s="329"/>
      <c r="O24" s="329"/>
    </row>
    <row r="25" spans="2:17" ht="18" customHeight="1">
      <c r="B25" s="317" t="s">
        <v>96</v>
      </c>
      <c r="C25" s="317"/>
      <c r="D25" s="317"/>
      <c r="E25" s="317"/>
      <c r="F25" s="317"/>
      <c r="G25" s="317"/>
      <c r="J25" s="328" t="e">
        <f>CALC!M55 &amp; " Kg"</f>
        <v>#VALUE!</v>
      </c>
      <c r="K25" s="329"/>
      <c r="L25" s="329"/>
      <c r="M25" s="329"/>
      <c r="N25" s="329"/>
      <c r="O25" s="329"/>
      <c r="P25" s="329"/>
      <c r="Q25" s="329"/>
    </row>
    <row r="26" spans="2:17" ht="18" customHeight="1">
      <c r="B26" s="325"/>
      <c r="C26" s="325"/>
      <c r="D26" s="325"/>
      <c r="E26" s="325"/>
      <c r="F26" s="325"/>
    </row>
    <row r="27" spans="2:17" ht="18" customHeight="1"/>
    <row r="28" spans="2:17" ht="18" customHeight="1"/>
    <row r="29" spans="2:17" ht="18" customHeight="1"/>
    <row r="30" spans="2:17" ht="18" customHeight="1"/>
    <row r="31" spans="2:17" ht="18" customHeight="1"/>
    <row r="32" spans="2:17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5" customHeight="1"/>
    <row r="61" ht="16" customHeight="1"/>
  </sheetData>
  <mergeCells count="12">
    <mergeCell ref="B26:F26"/>
    <mergeCell ref="B4:L4"/>
    <mergeCell ref="B16:F16"/>
    <mergeCell ref="B15:G15"/>
    <mergeCell ref="J23:P23"/>
    <mergeCell ref="J25:Q25"/>
    <mergeCell ref="J17:P17"/>
    <mergeCell ref="J19:P19"/>
    <mergeCell ref="J20:Q20"/>
    <mergeCell ref="J21:Q21"/>
    <mergeCell ref="J22:Q22"/>
    <mergeCell ref="J24:O24"/>
  </mergeCell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92" r:id="rId3" name="Button 16">
              <controlPr defaultSize="0" print="0" autoFill="0" autoPict="0" macro="[0]!HOME">
                <anchor moveWithCells="1" sizeWithCells="1">
                  <from>
                    <xdr:col>34</xdr:col>
                    <xdr:colOff>50800</xdr:colOff>
                    <xdr:row>14</xdr:row>
                    <xdr:rowOff>50800</xdr:rowOff>
                  </from>
                  <to>
                    <xdr:col>37</xdr:col>
                    <xdr:colOff>165100</xdr:colOff>
                    <xdr:row>15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6650A-D60E-EE48-9627-A7014CFC0C8E}">
  <sheetPr codeName="Foglio1"/>
  <dimension ref="A1:V133"/>
  <sheetViews>
    <sheetView showGridLines="0" tabSelected="1" topLeftCell="A2" zoomScale="120" zoomScaleNormal="120" workbookViewId="0">
      <selection activeCell="I7" sqref="I7:L7"/>
    </sheetView>
  </sheetViews>
  <sheetFormatPr baseColWidth="10" defaultColWidth="9.1640625" defaultRowHeight="13"/>
  <cols>
    <col min="1" max="1" width="4.83203125" style="30" customWidth="1"/>
    <col min="2" max="2" width="4.5" style="30" customWidth="1"/>
    <col min="3" max="3" width="14" style="30" customWidth="1"/>
    <col min="4" max="4" width="12.6640625" style="30" customWidth="1"/>
    <col min="5" max="5" width="10.5" style="30" customWidth="1"/>
    <col min="6" max="6" width="10.1640625" style="30" customWidth="1"/>
    <col min="7" max="7" width="11" style="30" customWidth="1"/>
    <col min="8" max="8" width="9.6640625" style="30" customWidth="1"/>
    <col min="9" max="9" width="11" style="30" bestFit="1" customWidth="1"/>
    <col min="10" max="10" width="10.6640625" style="30" bestFit="1" customWidth="1"/>
    <col min="11" max="11" width="11.83203125" style="30" customWidth="1"/>
    <col min="12" max="12" width="10.5" style="30" customWidth="1"/>
    <col min="13" max="13" width="7.33203125" style="30" customWidth="1"/>
    <col min="14" max="14" width="5.1640625" style="30" customWidth="1"/>
    <col min="15" max="16" width="9.5" style="30" customWidth="1"/>
    <col min="17" max="17" width="1.1640625" style="30" customWidth="1"/>
    <col min="18" max="19" width="9.1640625" style="30"/>
    <col min="20" max="20" width="11.83203125" style="30" customWidth="1"/>
    <col min="21" max="21" width="10.5" style="30" customWidth="1"/>
    <col min="22" max="22" width="10.1640625" style="30" customWidth="1"/>
    <col min="23" max="16384" width="9.1640625" style="30"/>
  </cols>
  <sheetData>
    <row r="1" spans="1:22" ht="7.5" customHeight="1">
      <c r="A1" s="29"/>
    </row>
    <row r="2" spans="1:22" ht="6" customHeight="1" thickBot="1"/>
    <row r="3" spans="1:22" ht="24.75" customHeight="1" thickBot="1">
      <c r="B3" s="342" t="s">
        <v>54</v>
      </c>
      <c r="C3" s="343"/>
      <c r="D3" s="343"/>
      <c r="E3" s="343"/>
      <c r="F3" s="344"/>
      <c r="G3" s="51" t="s">
        <v>16</v>
      </c>
      <c r="H3" s="351"/>
      <c r="I3" s="351"/>
      <c r="J3" s="351"/>
      <c r="K3" s="351"/>
      <c r="L3" s="351"/>
      <c r="M3" s="351"/>
      <c r="N3" s="351"/>
      <c r="O3" s="352"/>
      <c r="P3" s="45"/>
    </row>
    <row r="4" spans="1:22" ht="8.25" customHeight="1">
      <c r="S4" s="40"/>
      <c r="T4" s="41"/>
      <c r="U4" s="41"/>
      <c r="V4" s="55"/>
    </row>
    <row r="5" spans="1:22" ht="18.75" customHeight="1">
      <c r="B5" s="191"/>
      <c r="C5" s="341" t="str">
        <f>"Testo"&amp;IF(C126=1," CUCITO",IF(C126=2," FRESATO",""))</f>
        <v>Testo CUCITO</v>
      </c>
      <c r="D5" s="341"/>
      <c r="S5" s="42"/>
      <c r="T5"/>
      <c r="U5"/>
      <c r="V5" s="321"/>
    </row>
    <row r="6" spans="1:22" ht="16.5" customHeight="1" thickBot="1">
      <c r="B6" s="53"/>
      <c r="C6" s="41"/>
      <c r="D6" s="41"/>
      <c r="E6" s="41"/>
      <c r="F6" s="41"/>
      <c r="G6" s="41"/>
      <c r="H6" s="41"/>
      <c r="I6" s="54" t="s">
        <v>7</v>
      </c>
      <c r="J6" s="54" t="s">
        <v>27</v>
      </c>
      <c r="K6" s="54" t="s">
        <v>2</v>
      </c>
      <c r="L6" s="54" t="s">
        <v>28</v>
      </c>
      <c r="M6" s="55"/>
      <c r="S6" s="42"/>
      <c r="T6"/>
      <c r="U6"/>
      <c r="V6" s="321"/>
    </row>
    <row r="7" spans="1:22" ht="19.5" customHeight="1" thickBot="1">
      <c r="B7" s="42"/>
      <c r="C7"/>
      <c r="D7"/>
      <c r="E7" s="345" t="s">
        <v>8</v>
      </c>
      <c r="F7" s="345"/>
      <c r="G7"/>
      <c r="H7" s="18" t="s">
        <v>18</v>
      </c>
      <c r="I7" s="19"/>
      <c r="J7" s="19"/>
      <c r="K7" s="20"/>
      <c r="L7" s="19"/>
      <c r="M7" s="56">
        <f>(I7/2)*J7*K7/1000</f>
        <v>0</v>
      </c>
      <c r="N7" s="333" t="s">
        <v>33</v>
      </c>
      <c r="O7" s="334"/>
      <c r="P7" s="141" t="s">
        <v>4</v>
      </c>
      <c r="S7" s="42"/>
      <c r="T7"/>
      <c r="U7"/>
      <c r="V7" s="321"/>
    </row>
    <row r="8" spans="1:22" ht="7.5" customHeight="1" thickBot="1">
      <c r="B8" s="42"/>
      <c r="C8"/>
      <c r="D8"/>
      <c r="E8" s="346"/>
      <c r="F8" s="346"/>
      <c r="G8"/>
      <c r="H8"/>
      <c r="I8"/>
      <c r="J8"/>
      <c r="K8"/>
      <c r="L8"/>
      <c r="M8" s="56">
        <f>IF(K7&gt;1,0.75,1)</f>
        <v>1</v>
      </c>
      <c r="S8" s="42"/>
      <c r="T8"/>
      <c r="U8"/>
      <c r="V8" s="321"/>
    </row>
    <row r="9" spans="1:22" ht="21" customHeight="1" thickBot="1">
      <c r="B9" s="42"/>
      <c r="C9"/>
      <c r="D9"/>
      <c r="E9" s="19"/>
      <c r="F9" s="19"/>
      <c r="G9"/>
      <c r="H9" s="18" t="s">
        <v>19</v>
      </c>
      <c r="I9" s="19"/>
      <c r="J9" s="19"/>
      <c r="K9" s="20"/>
      <c r="L9" s="19"/>
      <c r="M9" s="56">
        <f>(I9/2)*J9*K9/1000</f>
        <v>0</v>
      </c>
      <c r="N9" s="333" t="s">
        <v>34</v>
      </c>
      <c r="O9" s="334"/>
      <c r="P9" s="142" t="s">
        <v>4</v>
      </c>
      <c r="S9" s="42"/>
      <c r="T9" s="322" t="s">
        <v>100</v>
      </c>
      <c r="U9" s="283"/>
      <c r="V9" s="321"/>
    </row>
    <row r="10" spans="1:22" ht="7.5" customHeight="1" thickBot="1">
      <c r="B10" s="42"/>
      <c r="C10"/>
      <c r="D10"/>
      <c r="E10"/>
      <c r="F10"/>
      <c r="G10"/>
      <c r="H10"/>
      <c r="I10"/>
      <c r="J10"/>
      <c r="K10"/>
      <c r="L10"/>
      <c r="M10" s="56">
        <f>IF(K9&gt;1,0.75,1)</f>
        <v>1</v>
      </c>
      <c r="S10" s="42"/>
      <c r="T10"/>
      <c r="U10"/>
      <c r="V10" s="321"/>
    </row>
    <row r="11" spans="1:22" ht="19.5" customHeight="1" thickBot="1">
      <c r="B11" s="139"/>
      <c r="C11"/>
      <c r="D11"/>
      <c r="E11" s="52" t="s">
        <v>5</v>
      </c>
      <c r="F11" s="52" t="s">
        <v>6</v>
      </c>
      <c r="G11"/>
      <c r="H11" s="18" t="s">
        <v>20</v>
      </c>
      <c r="I11" s="19"/>
      <c r="J11" s="19"/>
      <c r="K11" s="20"/>
      <c r="L11" s="19"/>
      <c r="M11" s="56">
        <f>(I11/2)*J11*K11/1000</f>
        <v>0</v>
      </c>
      <c r="N11" s="333" t="s">
        <v>31</v>
      </c>
      <c r="O11" s="334"/>
      <c r="P11" s="34">
        <v>0.15</v>
      </c>
      <c r="S11" s="323"/>
      <c r="T11" s="44"/>
      <c r="U11" s="44"/>
      <c r="V11" s="324"/>
    </row>
    <row r="12" spans="1:22" ht="12.75" customHeight="1">
      <c r="B12" s="189">
        <v>2</v>
      </c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140">
        <f>IF(K11&gt;1,0.75,1)</f>
        <v>1</v>
      </c>
    </row>
    <row r="13" spans="1:22" ht="4.5" customHeight="1"/>
    <row r="14" spans="1:22" ht="21" customHeight="1">
      <c r="C14" s="332"/>
      <c r="D14" s="332"/>
      <c r="E14" s="332"/>
      <c r="F14" s="31"/>
      <c r="M14" s="32"/>
      <c r="N14" s="32"/>
      <c r="O14" s="335"/>
      <c r="P14" s="335"/>
      <c r="Q14" s="33"/>
      <c r="R14" s="32"/>
    </row>
    <row r="15" spans="1:22" ht="11.25" customHeight="1"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36"/>
      <c r="N15" s="32"/>
      <c r="O15" s="35"/>
      <c r="P15" s="36"/>
      <c r="Q15" s="32"/>
      <c r="R15" s="32"/>
      <c r="S15" s="274"/>
      <c r="T15" s="276"/>
      <c r="U15" s="276"/>
      <c r="V15" s="277"/>
    </row>
    <row r="16" spans="1:22" ht="19.5" customHeight="1">
      <c r="B16" s="42"/>
      <c r="C16" s="347" t="s">
        <v>35</v>
      </c>
      <c r="D16" s="47"/>
      <c r="E16" s="47"/>
      <c r="F16" s="47"/>
      <c r="G16" s="196" t="s">
        <v>25</v>
      </c>
      <c r="H16" s="289" t="str">
        <f>IF(OR(C126&lt;1,P16+P18&lt;1,C18&lt;0.1),"",CEILING(C18+IF(C126=1,P18,P16)-0.24,0.5))</f>
        <v/>
      </c>
      <c r="I16"/>
      <c r="J16" s="196" t="s">
        <v>22</v>
      </c>
      <c r="K16" s="290" t="str">
        <f>IF(OR(E9&lt;1,C18&lt;0.1,H16=""),"",E9*2+H16+IF(F17&gt;0,(F18+F17)*2))</f>
        <v/>
      </c>
      <c r="L16" s="291" t="str">
        <f>IF(AND(H16&lt;&gt;"",C18&gt;0),F9,"")</f>
        <v/>
      </c>
      <c r="M16" s="43"/>
      <c r="N16" s="32"/>
      <c r="O16" s="199" t="s">
        <v>9</v>
      </c>
      <c r="P16" s="136">
        <f>M7+M9+M11</f>
        <v>0</v>
      </c>
      <c r="Q16" s="32"/>
      <c r="R16" s="32"/>
      <c r="S16" s="278"/>
      <c r="T16" s="354" t="s">
        <v>61</v>
      </c>
      <c r="U16" s="271"/>
      <c r="V16" s="279"/>
    </row>
    <row r="17" spans="2:22" ht="18.75" customHeight="1" thickBot="1">
      <c r="B17" s="42"/>
      <c r="C17" s="347"/>
      <c r="D17" s="47"/>
      <c r="E17" s="195" t="s">
        <v>23</v>
      </c>
      <c r="F17" s="21"/>
      <c r="G17" s="177"/>
      <c r="H17" s="138"/>
      <c r="I17" s="179" t="s">
        <v>3</v>
      </c>
      <c r="J17" s="179" t="s">
        <v>38</v>
      </c>
      <c r="K17" s="179" t="s">
        <v>5</v>
      </c>
      <c r="L17" s="179" t="s">
        <v>6</v>
      </c>
      <c r="M17" s="43"/>
      <c r="N17" s="32"/>
      <c r="O17" s="37"/>
      <c r="P17" s="137"/>
      <c r="Q17" s="32"/>
      <c r="R17" s="32"/>
      <c r="S17" s="278"/>
      <c r="T17" s="354"/>
      <c r="U17" s="283"/>
      <c r="V17" s="279"/>
    </row>
    <row r="18" spans="2:22" ht="19.5" customHeight="1" thickBot="1">
      <c r="B18" s="42"/>
      <c r="C18" s="193">
        <v>1</v>
      </c>
      <c r="D18" s="47"/>
      <c r="E18" s="195" t="s">
        <v>24</v>
      </c>
      <c r="F18" s="143">
        <v>2</v>
      </c>
      <c r="G18" s="340" t="s">
        <v>39</v>
      </c>
      <c r="H18" s="337"/>
      <c r="I18" s="180" t="str">
        <f>IF(H16&lt;&gt;"",H16,"")</f>
        <v/>
      </c>
      <c r="J18" s="181" t="str">
        <f>IF(H16&lt;&gt;"",CEILING(P16+C18+IF(F17&gt;0,C18*0.75,0)-0.24,0.5),"")</f>
        <v/>
      </c>
      <c r="K18" s="181" t="str">
        <f>IF(H16&lt;&gt;"",E9+(IF(F17&gt;0,F18,0)),"")</f>
        <v/>
      </c>
      <c r="L18" s="182" t="str">
        <f>IF(H16&lt;&gt;"",F9,"")</f>
        <v/>
      </c>
      <c r="M18" s="43"/>
      <c r="N18" s="32"/>
      <c r="O18" s="199" t="s">
        <v>11</v>
      </c>
      <c r="P18" s="136">
        <f>(M7+(L7*P11*M8)+M9+(L9*P11*M10)+M11+(L11*P11*M12))</f>
        <v>0</v>
      </c>
      <c r="Q18" s="32"/>
      <c r="R18" s="32"/>
      <c r="S18" s="278"/>
      <c r="T18" s="354"/>
      <c r="U18" s="271"/>
      <c r="V18" s="279"/>
    </row>
    <row r="19" spans="2:22" ht="10.5" customHeight="1">
      <c r="B19" s="49">
        <f>IF(C125,0,1)</f>
        <v>0</v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39"/>
      <c r="N19" s="32"/>
      <c r="O19" s="38"/>
      <c r="P19" s="39"/>
      <c r="Q19" s="32"/>
      <c r="R19" s="32"/>
      <c r="S19" s="281"/>
      <c r="T19" s="273"/>
      <c r="U19" s="273"/>
      <c r="V19" s="282"/>
    </row>
    <row r="20" spans="2:22" ht="8.25" customHeight="1"/>
    <row r="21" spans="2:22" ht="18.75" customHeight="1">
      <c r="C21" s="332"/>
      <c r="D21" s="332"/>
      <c r="E21" s="332"/>
      <c r="F21" s="31"/>
      <c r="H21" s="31"/>
    </row>
    <row r="22" spans="2:22" ht="15" customHeight="1">
      <c r="B22"/>
      <c r="C22" s="17"/>
      <c r="D22"/>
      <c r="E22"/>
      <c r="F22"/>
      <c r="G22" s="46" t="str">
        <f>IF(B25&lt;1,"",IF(AND(I25&gt;0,B25=3),CEILING(((IF(C126=1,N11+IF(N11-N9&gt;I25,N11-N9-I25,0),N9)+I25*1.5)*1.1)-0.24,0.5),CEILING(IF(AND(I25&gt;0,F22&gt;0,B25&lt;3,B25&gt;0),((N9+F22*2+I25+IF(N11-N9&gt;F22,N11-N9-F22,0))*IF(B25=2,1.1,1)),0)-0.24,0.5)))</f>
        <v/>
      </c>
      <c r="H22" s="179" t="s">
        <v>3</v>
      </c>
      <c r="I22" s="179" t="s">
        <v>12</v>
      </c>
      <c r="J22" s="179" t="s">
        <v>43</v>
      </c>
      <c r="K22" s="179" t="s">
        <v>26</v>
      </c>
      <c r="L22"/>
      <c r="M22"/>
      <c r="N22"/>
      <c r="O22"/>
      <c r="P22"/>
      <c r="Q22"/>
    </row>
    <row r="23" spans="2:22" ht="22.5" customHeight="1">
      <c r="B23"/>
      <c r="C23"/>
      <c r="D23"/>
      <c r="E23" s="194" t="s">
        <v>41</v>
      </c>
      <c r="F23" s="22"/>
      <c r="G23" s="48"/>
      <c r="H23" s="289" t="str">
        <f>IF(OR(H16="",K23=0,C125=0,F24&lt;0.1),"",IF(AND(C125&lt;&gt;3,F23&lt;0.1),"",CEILING(IF(C125=3,((IF(C126=1,P18,P16))+F24*1.5)*1.1,IF(AND(F24&gt;0,C125&lt;3,C125&gt;0.9),(P16+F23*2+F24+IF(AND(C126=1,P18-P16-F23&gt;0),P18-P16-F23,0))*IF(C125=2,1.1,1)))-0.248,0.5)))</f>
        <v/>
      </c>
      <c r="I23" s="289" t="str">
        <f>IF(AND(H23&gt;0,H23&lt;&gt;""),IF(I25&gt;0,I25,IF(C125=1,8+F23,IF(C125=3,0,8))),"")</f>
        <v/>
      </c>
      <c r="J23" s="289" t="str">
        <f>IF(H23="","",IF(H23&lt;&gt;"",IF(C125=1,E9-3,IF(C125=2,E9-4,IF(C125=3,E9+5,""))),"")+IF(I25&gt;0,(IF(C125=1,8+F23,IF(C125=3,0,8)))-I25,0))</f>
        <v/>
      </c>
      <c r="K23" s="28">
        <v>16</v>
      </c>
      <c r="L23" s="353" t="s">
        <v>21</v>
      </c>
      <c r="M23" s="353"/>
      <c r="N23" s="353"/>
      <c r="O23" s="290" t="str">
        <f>IF(H23&lt;&gt;"",H23+(I23+J23+K23)*2+IF(AND(C125=3,F25&gt;0),F25*2-K23*2,0),"")</f>
        <v/>
      </c>
      <c r="P23" s="291" t="str">
        <f>IF(AND(H23&gt;0,H23&lt;&gt;""),F9+7+K23*2,"")</f>
        <v/>
      </c>
      <c r="Q23"/>
    </row>
    <row r="24" spans="2:22" ht="23.25" customHeight="1" thickBot="1">
      <c r="B24"/>
      <c r="C24"/>
      <c r="D24"/>
      <c r="E24" s="194" t="s">
        <v>40</v>
      </c>
      <c r="F24" s="50">
        <v>1.5</v>
      </c>
      <c r="G24" s="46"/>
      <c r="H24" s="178"/>
      <c r="I24" s="24"/>
      <c r="J24" s="47"/>
      <c r="K24" s="177"/>
      <c r="L24" s="179" t="s">
        <v>3</v>
      </c>
      <c r="M24" s="184" t="s">
        <v>38</v>
      </c>
      <c r="N24" s="47"/>
      <c r="O24" s="179" t="s">
        <v>5</v>
      </c>
      <c r="P24" s="179" t="s">
        <v>6</v>
      </c>
      <c r="Q24"/>
    </row>
    <row r="25" spans="2:22" ht="21" customHeight="1" thickBot="1">
      <c r="B25"/>
      <c r="C25"/>
      <c r="D25"/>
      <c r="E25" s="194" t="str">
        <f>IF(C125=3,"Oland. Alette ","")</f>
        <v/>
      </c>
      <c r="F25" s="22"/>
      <c r="G25"/>
      <c r="H25" s="46" t="s">
        <v>36</v>
      </c>
      <c r="I25" s="143"/>
      <c r="J25" s="336" t="s">
        <v>42</v>
      </c>
      <c r="K25" s="337"/>
      <c r="L25" s="183" t="str">
        <f>IF(H23="","",(IF(OR(C125=2,C125=3),INT(H23*0.91),H23))+IF(H29&lt;&gt;"",0.5,0))</f>
        <v/>
      </c>
      <c r="M25" s="338" t="str">
        <f>IF(H23="","",CEILING((P16+(IF(C125&lt;3,F23*2+F24,F24*1.5+IF(F25&gt;0,F24/3,0))))+IF(H29&lt;&gt;"",0.5,0)-0.248,0.5))</f>
        <v/>
      </c>
      <c r="N25" s="339"/>
      <c r="O25" s="181" t="str">
        <f>IF(H23&lt;&gt;"",J23+I23+(IF(OR(C125=2,C125=3),ROUND(H23/10,0.5),0))+IF(H29&lt;&gt;"",0.5,0),"")</f>
        <v/>
      </c>
      <c r="P25" s="182" t="str">
        <f>IF(H23&lt;&gt;"",F9+8,"")</f>
        <v/>
      </c>
      <c r="Q25"/>
    </row>
    <row r="26" spans="2:22" ht="11.25" customHeight="1">
      <c r="B26" s="190">
        <v>3</v>
      </c>
      <c r="C26" s="226">
        <f>C125+IF(F25&gt;0,1,0)</f>
        <v>1</v>
      </c>
      <c r="D26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/>
    </row>
    <row r="27" spans="2:22" ht="26.25" customHeight="1"/>
    <row r="28" spans="2:22" ht="14.25" customHeight="1">
      <c r="B28" s="185"/>
      <c r="C28" s="47"/>
      <c r="D28" s="47"/>
      <c r="E28" s="47"/>
      <c r="F28" s="47"/>
      <c r="G28" s="186"/>
      <c r="H28" s="192" t="s">
        <v>3</v>
      </c>
      <c r="I28" s="192" t="s">
        <v>44</v>
      </c>
      <c r="J28" s="192" t="s">
        <v>10</v>
      </c>
      <c r="K28" s="179" t="s">
        <v>26</v>
      </c>
      <c r="L28" s="47"/>
      <c r="M28" s="47"/>
      <c r="N28" s="47"/>
      <c r="O28" s="47"/>
      <c r="P28" s="47"/>
      <c r="Q28" s="47"/>
      <c r="S28" s="274"/>
      <c r="T28" s="276"/>
      <c r="U28" s="276"/>
      <c r="V28" s="277"/>
    </row>
    <row r="29" spans="2:22" ht="20.25" customHeight="1">
      <c r="B29" s="188"/>
      <c r="C29" s="188"/>
      <c r="D29" s="188"/>
      <c r="E29" s="188"/>
      <c r="F29" s="188"/>
      <c r="G29" s="188"/>
      <c r="H29" s="289" t="str">
        <f>IF(C127="","",IF(AND(C127=2,K29&lt;10),"",IF(AND(H23&lt;&gt;"",J29&gt;0),H23+1,"")))</f>
        <v/>
      </c>
      <c r="I29" s="289" t="str">
        <f>IF(H29&lt;&gt;"",J23+I23,"")</f>
        <v/>
      </c>
      <c r="J29" s="23"/>
      <c r="K29" s="28">
        <v>50</v>
      </c>
      <c r="L29" s="353" t="s">
        <v>14</v>
      </c>
      <c r="M29" s="353"/>
      <c r="N29" s="353"/>
      <c r="O29" s="290" t="str">
        <f>IF(H29&lt;&gt;"",J29*2+H29+I29*2,"")</f>
        <v/>
      </c>
      <c r="P29" s="291" t="str">
        <f>IF(H29&lt;&gt;"",F9+7+IF(C127=2,K29*2,0),"")</f>
        <v/>
      </c>
      <c r="Q29" s="47"/>
      <c r="S29" s="278"/>
      <c r="T29" s="272" t="s">
        <v>61</v>
      </c>
      <c r="U29" s="283"/>
      <c r="V29" s="279"/>
    </row>
    <row r="30" spans="2:22" ht="15" customHeight="1">
      <c r="B30" s="270">
        <v>2</v>
      </c>
      <c r="C30" s="47"/>
      <c r="D30" s="47"/>
      <c r="E30" s="47"/>
      <c r="F30" s="187"/>
      <c r="G30" s="186"/>
      <c r="H30" s="25"/>
      <c r="I30"/>
      <c r="J30"/>
      <c r="K30"/>
      <c r="L30"/>
      <c r="M30"/>
      <c r="N30"/>
      <c r="O30" s="52" t="s">
        <v>5</v>
      </c>
      <c r="P30" s="52" t="s">
        <v>6</v>
      </c>
      <c r="Q30" s="47"/>
      <c r="S30" s="281"/>
      <c r="T30" s="273"/>
      <c r="U30" s="273"/>
      <c r="V30" s="282"/>
    </row>
    <row r="31" spans="2:22" ht="27.75" customHeight="1">
      <c r="C31" s="332"/>
      <c r="D31" s="332"/>
      <c r="E31" s="332"/>
      <c r="F31" s="31"/>
      <c r="H31" s="31"/>
    </row>
    <row r="32" spans="2:22" ht="15" customHeight="1">
      <c r="B32" s="274"/>
      <c r="C32" s="275"/>
      <c r="D32" s="276"/>
      <c r="E32" s="277"/>
      <c r="G32" s="274"/>
      <c r="H32" s="276"/>
      <c r="I32" s="276"/>
      <c r="J32" s="276"/>
      <c r="K32" s="276"/>
      <c r="L32" s="276"/>
      <c r="M32" s="276"/>
      <c r="N32" s="276"/>
      <c r="O32" s="276"/>
      <c r="P32" s="276"/>
      <c r="Q32" s="277"/>
    </row>
    <row r="33" spans="2:21" ht="12" customHeight="1">
      <c r="B33" s="278"/>
      <c r="C33" s="271"/>
      <c r="D33" s="271"/>
      <c r="E33" s="279"/>
      <c r="G33" s="278"/>
      <c r="H33" s="271"/>
      <c r="I33" s="271"/>
      <c r="J33" s="271"/>
      <c r="K33" s="271"/>
      <c r="L33" s="271"/>
      <c r="M33" s="271"/>
      <c r="N33" s="271"/>
      <c r="O33" s="271"/>
      <c r="P33" s="271"/>
      <c r="Q33" s="279"/>
    </row>
    <row r="34" spans="2:21" ht="19" customHeight="1">
      <c r="B34" s="278"/>
      <c r="C34" s="272" t="s">
        <v>51</v>
      </c>
      <c r="D34" s="287">
        <f>(E9/1000)*2</f>
        <v>0</v>
      </c>
      <c r="E34" s="279"/>
      <c r="G34" s="278"/>
      <c r="H34" s="271"/>
      <c r="I34" s="271"/>
      <c r="J34" s="271"/>
      <c r="K34" s="271"/>
      <c r="L34" s="271"/>
      <c r="M34" s="271"/>
      <c r="N34" s="271"/>
      <c r="O34" s="271"/>
      <c r="P34" s="271"/>
      <c r="Q34" s="279"/>
    </row>
    <row r="35" spans="2:21" ht="17" customHeight="1">
      <c r="B35" s="278"/>
      <c r="C35" s="272" t="s">
        <v>52</v>
      </c>
      <c r="D35" s="287">
        <f>IF(F9="",0,(F9 / 1000))</f>
        <v>0</v>
      </c>
      <c r="E35" s="279"/>
      <c r="G35" s="278"/>
      <c r="H35" s="355" t="s">
        <v>55</v>
      </c>
      <c r="I35" s="355"/>
      <c r="J35" s="286">
        <f>IF(E9="",0,(E9 * F9 * J7 / 1000000) * I7 / 2 + IF(AND(J9&lt;&gt;"",I9&lt;&gt;""),(E9 * F9 * J9 / 1000000) * I9 / 2,0) + IF(AND(J11&lt;&gt;"",I11&lt;&gt;""),(E9 * F9 * J11 / 1000000) * I11 / 2,0))</f>
        <v>0</v>
      </c>
      <c r="K35" s="271"/>
      <c r="L35" s="355" t="s">
        <v>55</v>
      </c>
      <c r="M35" s="355"/>
      <c r="N35" s="349">
        <f>IF(E9="",0,(E9 * F9 * J7 / 1000000) * I7 / 2 + IF(AND(J9&lt;&gt;"",I9&lt;&gt;""),(E9 * F9 * J9 / 1000000) * I9 / 2,0) + IF(AND(J11&lt;&gt;"",I11&lt;&gt;""),(E9 * F9 * J11 / 1000000) * I11 / 2,0))</f>
        <v>0</v>
      </c>
      <c r="O35" s="350"/>
      <c r="P35" s="271"/>
      <c r="Q35" s="279"/>
    </row>
    <row r="36" spans="2:21" ht="17" customHeight="1">
      <c r="B36" s="280"/>
      <c r="C36" s="272" t="s">
        <v>53</v>
      </c>
      <c r="D36" s="288">
        <f>IF(F23="",0,IF(F23=1,756,IF(F23=1.5,945,IF(F23=2,1260,IF(F23=2.4,1512,IF(F23=2.5,1512,IF(F23=3,1890,IF(F23=3.5,2205,IF(F23=4,2520)))))))))</f>
        <v>0</v>
      </c>
      <c r="E36" s="279"/>
      <c r="G36" s="278"/>
      <c r="H36" s="284" t="s">
        <v>56</v>
      </c>
      <c r="I36" s="284"/>
      <c r="J36" s="286">
        <f>IF(OR(U29="",O29="",P29=""),0,((U29+20)*O29*P29))/1000000</f>
        <v>0</v>
      </c>
      <c r="K36" s="271"/>
      <c r="L36" s="284" t="s">
        <v>60</v>
      </c>
      <c r="M36" s="284"/>
      <c r="N36" s="349">
        <f>IF(OR(U17="",K16="",L16=""),0,(U17 * K16 * L16) / 1000000)</f>
        <v>0</v>
      </c>
      <c r="O36" s="350"/>
      <c r="P36" s="271"/>
      <c r="Q36" s="279"/>
    </row>
    <row r="37" spans="2:21" ht="16" customHeight="1">
      <c r="B37" s="281"/>
      <c r="C37" s="273"/>
      <c r="D37" s="273"/>
      <c r="E37" s="282"/>
      <c r="G37" s="278"/>
      <c r="H37" s="284" t="s">
        <v>59</v>
      </c>
      <c r="I37" s="284"/>
      <c r="J37" s="286">
        <f>IF(OR(D43="",D44="",D45=""),0,((D43 * D44 * D45) / 1000000) * 4)</f>
        <v>0</v>
      </c>
      <c r="K37" s="271"/>
      <c r="L37" s="284"/>
      <c r="M37" s="284"/>
      <c r="N37" s="348"/>
      <c r="O37" s="348"/>
      <c r="P37" s="271"/>
      <c r="Q37" s="279"/>
    </row>
    <row r="38" spans="2:21" ht="16" customHeight="1">
      <c r="G38" s="278"/>
      <c r="H38" s="284" t="s">
        <v>57</v>
      </c>
      <c r="I38" s="284"/>
      <c r="J38" s="286">
        <f>IF(OR(D36="",D35="",D34=""),0,D36 * D35 * D34)</f>
        <v>0</v>
      </c>
      <c r="K38" s="271"/>
      <c r="L38" s="284"/>
      <c r="M38" s="284"/>
      <c r="N38" s="348"/>
      <c r="O38" s="348"/>
      <c r="P38" s="271"/>
      <c r="Q38" s="279"/>
    </row>
    <row r="39" spans="2:21" ht="5" customHeight="1">
      <c r="G39" s="278"/>
      <c r="H39" s="271"/>
      <c r="I39" s="271"/>
      <c r="J39" s="285"/>
      <c r="K39" s="271"/>
      <c r="L39" s="271"/>
      <c r="M39" s="271"/>
      <c r="N39" s="285"/>
      <c r="O39" s="285"/>
      <c r="P39" s="271"/>
      <c r="Q39" s="279"/>
    </row>
    <row r="40" spans="2:21">
      <c r="G40" s="278"/>
      <c r="H40" s="284" t="s">
        <v>87</v>
      </c>
      <c r="I40" s="271"/>
      <c r="J40" s="286" t="e">
        <f>((O23*P23*200)/1000000)</f>
        <v>#VALUE!</v>
      </c>
      <c r="K40" s="271"/>
      <c r="L40" s="271"/>
      <c r="M40" s="271"/>
      <c r="N40" s="285"/>
      <c r="O40" s="285"/>
      <c r="P40" s="271"/>
      <c r="Q40" s="279"/>
    </row>
    <row r="41" spans="2:21">
      <c r="B41" s="274"/>
      <c r="C41" s="275"/>
      <c r="D41" s="276"/>
      <c r="E41" s="277"/>
      <c r="G41" s="278"/>
      <c r="H41" s="271"/>
      <c r="I41" s="271"/>
      <c r="J41" s="285"/>
      <c r="K41" s="271"/>
      <c r="L41" s="271"/>
      <c r="M41" s="271"/>
      <c r="N41" s="285"/>
      <c r="O41" s="285"/>
      <c r="P41" s="271"/>
      <c r="Q41" s="279"/>
    </row>
    <row r="42" spans="2:21" ht="18" customHeight="1">
      <c r="B42" s="278"/>
      <c r="C42" s="271"/>
      <c r="D42" s="271"/>
      <c r="E42" s="279"/>
      <c r="G42" s="278"/>
      <c r="H42" s="271"/>
      <c r="I42" s="271"/>
      <c r="J42" s="285"/>
      <c r="K42" s="271"/>
      <c r="L42" s="271"/>
      <c r="M42" s="271"/>
      <c r="N42" s="285"/>
      <c r="O42" s="285"/>
      <c r="P42" s="271"/>
      <c r="Q42" s="279"/>
    </row>
    <row r="43" spans="2:21" ht="17" customHeight="1">
      <c r="B43" s="278"/>
      <c r="C43" s="272" t="s">
        <v>51</v>
      </c>
      <c r="D43" s="292">
        <f>IF(E9="",0,E9)</f>
        <v>0</v>
      </c>
      <c r="E43" s="279"/>
      <c r="G43" s="278"/>
      <c r="H43" s="272" t="s">
        <v>58</v>
      </c>
      <c r="I43" s="271"/>
      <c r="J43" s="286">
        <f>IF(J35="",0,J35) + IF(J36="",0,J36) + IF(J37="",0,J37) + IF(J38="",0,J38)</f>
        <v>0</v>
      </c>
      <c r="K43" s="271"/>
      <c r="L43" s="272" t="s">
        <v>58</v>
      </c>
      <c r="M43" s="271"/>
      <c r="N43" s="349">
        <f>IF(N36="",0,N36) + IF(N35="",0,N35)</f>
        <v>0</v>
      </c>
      <c r="O43" s="350"/>
      <c r="P43" s="271"/>
      <c r="Q43" s="279"/>
    </row>
    <row r="44" spans="2:21" ht="16" customHeight="1">
      <c r="B44" s="278"/>
      <c r="C44" s="272" t="s">
        <v>52</v>
      </c>
      <c r="D44" s="293">
        <f>IF(F9="",0,F9)</f>
        <v>0</v>
      </c>
      <c r="E44" s="279"/>
      <c r="G44" s="278"/>
      <c r="H44" s="271"/>
      <c r="I44" s="271"/>
      <c r="J44" s="271"/>
      <c r="K44" s="271"/>
      <c r="L44" s="271"/>
      <c r="M44" s="271"/>
      <c r="N44" s="271"/>
      <c r="O44" s="271"/>
      <c r="P44" s="271"/>
      <c r="Q44" s="279"/>
    </row>
    <row r="45" spans="2:21" ht="16" customHeight="1">
      <c r="B45" s="280"/>
      <c r="C45" s="272" t="s">
        <v>53</v>
      </c>
      <c r="D45" s="283"/>
      <c r="E45" s="279"/>
      <c r="G45" s="278"/>
      <c r="H45" s="271"/>
      <c r="I45" s="271"/>
      <c r="J45" s="271"/>
      <c r="K45" s="271"/>
      <c r="L45" s="271"/>
      <c r="M45" s="271"/>
      <c r="N45" s="271"/>
      <c r="O45" s="271"/>
      <c r="P45" s="271"/>
      <c r="Q45" s="279"/>
    </row>
    <row r="46" spans="2:21" ht="15" customHeight="1">
      <c r="B46" s="281"/>
      <c r="C46" s="273"/>
      <c r="D46" s="273"/>
      <c r="E46" s="282"/>
      <c r="G46" s="281"/>
      <c r="H46" s="273"/>
      <c r="I46" s="273"/>
      <c r="J46" s="273"/>
      <c r="K46" s="273"/>
      <c r="L46" s="273"/>
      <c r="M46" s="273"/>
      <c r="N46" s="273"/>
      <c r="O46" s="273"/>
      <c r="P46" s="273"/>
      <c r="Q46" s="282"/>
      <c r="T46" s="296"/>
      <c r="U46" s="296"/>
    </row>
    <row r="47" spans="2:21" ht="29" customHeight="1"/>
    <row r="49" spans="2:17">
      <c r="B49" s="274"/>
      <c r="C49" s="276"/>
      <c r="D49" s="276"/>
      <c r="E49" s="276"/>
      <c r="F49" s="276"/>
      <c r="G49" s="276"/>
      <c r="H49" s="276"/>
      <c r="I49" s="276"/>
      <c r="J49" s="276"/>
      <c r="K49" s="276"/>
      <c r="L49" s="276"/>
      <c r="M49" s="276"/>
      <c r="N49" s="276"/>
      <c r="O49" s="276"/>
      <c r="P49" s="276"/>
      <c r="Q49" s="277"/>
    </row>
    <row r="50" spans="2:17" ht="18" customHeight="1">
      <c r="B50" s="278"/>
      <c r="C50" s="298" t="s">
        <v>78</v>
      </c>
      <c r="D50" s="271"/>
      <c r="E50" s="271"/>
      <c r="F50" s="299">
        <v>1</v>
      </c>
      <c r="G50" s="298" t="s">
        <v>84</v>
      </c>
      <c r="H50" s="271"/>
      <c r="I50" s="310"/>
      <c r="J50" s="271"/>
      <c r="K50" s="271"/>
      <c r="L50" s="271"/>
      <c r="M50" s="271"/>
      <c r="N50" s="271"/>
      <c r="O50" s="271"/>
      <c r="P50" s="271"/>
      <c r="Q50" s="279"/>
    </row>
    <row r="51" spans="2:17" ht="18" customHeight="1">
      <c r="B51" s="278"/>
      <c r="C51" s="298" t="str">
        <f>IF(D51=TRUE,"CARTONATO","BROSSURA")</f>
        <v>CARTONATO</v>
      </c>
      <c r="D51" s="300" t="b">
        <v>1</v>
      </c>
      <c r="E51" s="271"/>
      <c r="F51" s="271"/>
      <c r="G51" s="272"/>
      <c r="H51" s="301"/>
      <c r="I51" s="271"/>
      <c r="J51" s="271"/>
      <c r="K51" s="298" t="s">
        <v>70</v>
      </c>
      <c r="L51" s="302"/>
      <c r="M51" s="297"/>
      <c r="N51" s="271"/>
      <c r="O51" s="271"/>
      <c r="P51" s="271"/>
      <c r="Q51" s="279"/>
    </row>
    <row r="52" spans="2:17" ht="18" customHeight="1">
      <c r="B52" s="278"/>
      <c r="C52" s="298" t="s">
        <v>65</v>
      </c>
      <c r="D52" s="309" t="e">
        <f>IF(OR(E9&lt;U9,F9&lt;U9), "", IF(D51, MIN( IF(INT(((D60-1)*10)/H23)&lt;=4, INT(((D60-1)*10)/H23), IF(MOD(INT(((D60-1)*10)/H23),2)=0, INT(((D60-1)*10)/H23), INT(((D60-1)*10)/H23)-1) ),IF(INT(((D61-0.5)*1000)/J43)&lt;=4, INT(((D61-0.5)*1000)/J43), IF(MOD(INT(((D61-0.5)*1000)/J43),2)=0, INT(((D61-0.5)*1000)/J43), INT(((D61-0.5)*1000)/J43)-1) )  ), MIN( IF(INT(((D60-1)*10)/H16)&lt;=4, INT(((D60-1)*10)/H16), IF(MOD(INT(((D60-1)*10)/H16),2)=0, INT(((D60-1)*10)/H16), INT(((D60-1)*10)/H16)-1) ), IF(INT(((D61-0.5)*1000)/N43)&lt;=4,   INT(((D61-0.5)*1000)/N43), IF(MOD(INT(((D61-0.5)*1000)/N43),2)=0, INT(((D61-0.5)*1000)/N43), INT(((D61-0.5)*1000)/N43)-1) )  )  ))</f>
        <v>#VALUE!</v>
      </c>
      <c r="E52" s="303" t="s">
        <v>77</v>
      </c>
      <c r="F52" s="288" t="str">
        <f>IF(
   ((E9&lt;U9)+(F9&lt;U9))=1,
   IF(
     D51,
     2 * MIN(
         INT((D60*10)/H23),
         INT((D61*1000)/(2*J43))
     ),
     2 * MIN(
         INT((D60*10)/H16),
         INT((D61*1000)/(2*N43))
     )
   ),
   ""
)</f>
        <v/>
      </c>
      <c r="G52" s="303" t="s">
        <v>68</v>
      </c>
      <c r="H52" s="288" t="str">
        <f>IF(
   AND(E9&lt;U9,F9&lt;U9),
   IF(
     D51,
     4 * MIN(
         INT((D60*10)/H23),
         INT((D61*1000)/(4*J43))
     ),
     4 * MIN(
         INT((D60*10)/H16),
         INT((D61*1000)/(4*N43))
     )
   ),
   ""
)</f>
        <v/>
      </c>
      <c r="I52" s="271"/>
      <c r="J52" s="271"/>
      <c r="K52" s="298" t="s">
        <v>72</v>
      </c>
      <c r="L52" s="271"/>
      <c r="M52" s="295" t="e">
        <f>D54 * D53 * IF(AND(E9&lt;U9,F9&lt;U9), H52, IF(OR(E9&lt;U9,F9&lt;U9), F52, D52))</f>
        <v>#VALUE!</v>
      </c>
      <c r="N52" s="271"/>
      <c r="O52" s="271"/>
      <c r="P52" s="271"/>
      <c r="Q52" s="279"/>
    </row>
    <row r="53" spans="2:17" ht="18" customHeight="1">
      <c r="B53" s="278"/>
      <c r="C53" s="298" t="s">
        <v>66</v>
      </c>
      <c r="D53" s="309">
        <f>IF(F50=2,MAX(INT(80/D59)*INT(120/F59), INT(80/F59)*INT(120/D59)),IF(F50=1,MAX(INT(100/D59)*INT(120/F59), INT(100/F59)*INT(120/D59)), "" ))</f>
        <v>5280</v>
      </c>
      <c r="E53" s="271"/>
      <c r="F53" s="271"/>
      <c r="G53" s="271"/>
      <c r="H53" s="271"/>
      <c r="I53" s="271"/>
      <c r="J53" s="271"/>
      <c r="K53" s="298" t="s">
        <v>74</v>
      </c>
      <c r="L53" s="271"/>
      <c r="M53" s="295" t="e">
        <f>D54 * D53</f>
        <v>#VALUE!</v>
      </c>
      <c r="N53" s="271"/>
      <c r="O53" s="271"/>
      <c r="P53" s="271"/>
      <c r="Q53" s="279"/>
    </row>
    <row r="54" spans="2:17" ht="18" customHeight="1">
      <c r="B54" s="278"/>
      <c r="C54" s="298" t="s">
        <v>69</v>
      </c>
      <c r="D54" s="309" t="e">
        <f>MIN(COUNTIF($C$88:$P$88,"&lt;=" &amp; $D$55), INT(($I$50-20)/$H$59))</f>
        <v>#VALUE!</v>
      </c>
      <c r="E54" s="304"/>
      <c r="F54" s="305"/>
      <c r="G54" s="305"/>
      <c r="H54" s="305"/>
      <c r="I54" s="271"/>
      <c r="J54" s="271"/>
      <c r="K54" s="298" t="s">
        <v>73</v>
      </c>
      <c r="L54" s="271"/>
      <c r="M54" s="294" t="e">
        <f>IF(D51, (IF(AND(E9&lt;U9,F9&lt;U9), H52, IF(OR(E9&lt;U9,F9&lt;U9), F52, D52)) * J43 / 1000 + 0.5), (IF(AND(E9&lt;U9,F9&lt;U9), H52, IF(OR(E9&lt;U9,F9&lt;U9), F52, D52)) * N43 / 1000 + 0.5))</f>
        <v>#VALUE!</v>
      </c>
      <c r="N54" s="271"/>
      <c r="O54" s="271"/>
      <c r="P54" s="271"/>
      <c r="Q54" s="279"/>
    </row>
    <row r="55" spans="2:17" ht="18" customHeight="1">
      <c r="B55" s="278"/>
      <c r="C55" s="298" t="s">
        <v>79</v>
      </c>
      <c r="D55" s="310"/>
      <c r="E55" s="271"/>
      <c r="F55" s="271"/>
      <c r="G55" s="271"/>
      <c r="H55" s="271"/>
      <c r="I55" s="271"/>
      <c r="J55" s="271"/>
      <c r="K55" s="298" t="s">
        <v>71</v>
      </c>
      <c r="L55" s="271"/>
      <c r="M55" s="295" t="e">
        <f>CEILING((M54*M53)+35,1)</f>
        <v>#VALUE!</v>
      </c>
      <c r="N55" s="271"/>
      <c r="O55" s="271"/>
      <c r="P55" s="271"/>
      <c r="Q55" s="279"/>
    </row>
    <row r="56" spans="2:17" ht="16" customHeight="1">
      <c r="B56" s="278"/>
      <c r="C56" s="306"/>
      <c r="D56" s="271"/>
      <c r="E56" s="271"/>
      <c r="F56" s="271"/>
      <c r="G56" s="271"/>
      <c r="H56" s="271"/>
      <c r="I56" s="271"/>
      <c r="J56" s="271"/>
      <c r="K56" s="298" t="s">
        <v>98</v>
      </c>
      <c r="L56" s="271"/>
      <c r="M56" s="295" t="e">
        <f>(H59*D54)+20</f>
        <v>#VALUE!</v>
      </c>
      <c r="N56" s="271"/>
      <c r="O56" s="271"/>
      <c r="P56" s="271"/>
      <c r="Q56" s="279"/>
    </row>
    <row r="57" spans="2:17" ht="16" customHeight="1">
      <c r="B57" s="278"/>
      <c r="C57" s="306"/>
      <c r="D57" s="271"/>
      <c r="E57" s="271"/>
      <c r="F57" s="271"/>
      <c r="G57" s="271"/>
      <c r="H57" s="271"/>
      <c r="I57" s="271"/>
      <c r="J57" s="271"/>
      <c r="K57" s="271"/>
      <c r="L57" s="271"/>
      <c r="M57" s="271"/>
      <c r="N57" s="271"/>
      <c r="O57" s="271"/>
      <c r="P57" s="271"/>
      <c r="Q57" s="279"/>
    </row>
    <row r="58" spans="2:17" ht="16" customHeight="1">
      <c r="B58" s="278"/>
      <c r="C58" s="298" t="s">
        <v>62</v>
      </c>
      <c r="D58" s="311">
        <f>IF(D51, IF(OR(E9&lt;U9), 2*(IF(O25="",0,O25+15)/10)+1.5, IF(O25="",0,O25+15)/10 ), IF(OR(E9&lt;U9), 2*(IF(K18="",0,K18+15)/10)+1.5, IF(K18="",0,K18+15)/10 ))</f>
        <v>0</v>
      </c>
      <c r="E58" s="307" t="s">
        <v>64</v>
      </c>
      <c r="F58" s="308">
        <f>IF(D51,  IF(OR(F9&lt;U9), 2*(IF(P25="",0,P25+15)/10)+1.5, IF(P25="",0,P25+15)/10 ), IF(OR(F9&lt;U9), 2*(IF(L18="",0,L18+15)/10)+1.5,IF(L18="",0,L18+15)/10 ))</f>
        <v>0</v>
      </c>
      <c r="G58" s="272" t="s">
        <v>67</v>
      </c>
      <c r="H58" s="308" t="e">
        <f>IF(D51, (IF(AND(E9&lt;U9,F9&lt;U9), H52/4, IF(((E9&lt;U9)+(F9&lt;U9))=1, F52/2, D52))*H23)/10, (IF(AND(E9&lt;U9,F9&lt;U9), H52/4, IF(((E9&lt;U9)+(F9&lt;U9))=1, F52/2, D52))*H16)/10)</f>
        <v>#VALUE!</v>
      </c>
      <c r="I58" s="271"/>
      <c r="J58" s="271"/>
      <c r="K58" s="298" t="s">
        <v>75</v>
      </c>
      <c r="L58" s="271"/>
      <c r="M58" s="295" t="e">
        <f>FLOOR(M51/M52,1)</f>
        <v>#VALUE!</v>
      </c>
      <c r="N58" s="271"/>
      <c r="O58" s="271"/>
      <c r="P58" s="271"/>
      <c r="Q58" s="279"/>
    </row>
    <row r="59" spans="2:17" ht="16" customHeight="1">
      <c r="B59" s="278"/>
      <c r="C59" s="298" t="s">
        <v>63</v>
      </c>
      <c r="D59" s="311">
        <f>D58+1.5</f>
        <v>1.5</v>
      </c>
      <c r="E59" s="307" t="s">
        <v>64</v>
      </c>
      <c r="F59" s="308">
        <f>F58+1.5</f>
        <v>1.5</v>
      </c>
      <c r="G59" s="272" t="s">
        <v>67</v>
      </c>
      <c r="H59" s="308" t="e">
        <f>IF(D51, (IF(AND(E9&lt;U9,F9&lt;U9), H52/4, IF(((E9&lt;U9)+(F9&lt;U9))=1, F52/2, D52))*H23)/10, (IF(AND(E9&lt;U9,F9&lt;U9), H52/4, IF(((E9&lt;U9)+(F9&lt;U9))=1, F52/2, D52))*H16)/10)+1</f>
        <v>#VALUE!</v>
      </c>
      <c r="I59" s="271"/>
      <c r="J59" s="271"/>
      <c r="K59" s="298" t="s">
        <v>76</v>
      </c>
      <c r="L59" s="271"/>
      <c r="M59" s="295" t="e">
        <f>IF((M51 - M52*INT(M51/M52)) &gt; 0, CEILING((M51 - M52*INT(M51/M52)) / IF(AND(E9&lt;U9,F9&lt;U9), H52, IF(OR(E9&lt;U9,F9&lt;U9), F52, D52)), 1)*M54 + 35, 0)</f>
        <v>#VALUE!</v>
      </c>
      <c r="N59" s="271"/>
      <c r="O59" s="271"/>
      <c r="P59" s="271"/>
      <c r="Q59" s="279"/>
    </row>
    <row r="60" spans="2:17" ht="15" customHeight="1">
      <c r="B60" s="278"/>
      <c r="C60" s="298" t="s">
        <v>83</v>
      </c>
      <c r="D60" s="312"/>
      <c r="E60" s="298" t="s">
        <v>82</v>
      </c>
      <c r="F60" s="271"/>
      <c r="G60" s="271"/>
      <c r="H60" s="271"/>
      <c r="I60" s="271"/>
      <c r="J60" s="271"/>
      <c r="K60" s="271"/>
      <c r="L60" s="271"/>
      <c r="M60" s="271"/>
      <c r="N60" s="271"/>
      <c r="O60" s="271"/>
      <c r="P60" s="271"/>
      <c r="Q60" s="279"/>
    </row>
    <row r="61" spans="2:17" ht="16" customHeight="1">
      <c r="B61" s="278"/>
      <c r="C61" s="298" t="s">
        <v>85</v>
      </c>
      <c r="D61" s="312"/>
      <c r="E61" s="298" t="s">
        <v>86</v>
      </c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271"/>
      <c r="Q61" s="279"/>
    </row>
    <row r="62" spans="2:17">
      <c r="B62" s="278"/>
      <c r="C62" s="271"/>
      <c r="D62" s="271"/>
      <c r="E62" s="271"/>
      <c r="F62" s="271"/>
      <c r="G62" s="271"/>
      <c r="H62" s="271"/>
      <c r="I62" s="271"/>
      <c r="J62" s="271"/>
      <c r="K62" s="271"/>
      <c r="L62" s="271"/>
      <c r="M62" s="271"/>
      <c r="N62" s="271"/>
      <c r="O62" s="271"/>
      <c r="P62" s="271"/>
      <c r="Q62" s="279"/>
    </row>
    <row r="63" spans="2:17">
      <c r="B63" s="281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  <c r="O63" s="273"/>
      <c r="P63" s="273"/>
      <c r="Q63" s="282"/>
    </row>
    <row r="83" spans="2:22">
      <c r="B83" s="313"/>
      <c r="C83" s="313"/>
      <c r="D83" s="313"/>
      <c r="E83" s="313"/>
      <c r="F83" s="313"/>
      <c r="G83" s="313"/>
      <c r="H83" s="313"/>
      <c r="I83" s="313"/>
      <c r="J83" s="313"/>
      <c r="K83" s="313"/>
      <c r="L83" s="313"/>
      <c r="M83" s="313"/>
      <c r="N83" s="313"/>
      <c r="O83" s="313"/>
      <c r="P83" s="313"/>
      <c r="Q83" s="313"/>
      <c r="R83" s="313"/>
    </row>
    <row r="84" spans="2:22">
      <c r="B84" s="313"/>
      <c r="C84" s="313"/>
      <c r="D84" s="313"/>
      <c r="E84" s="313"/>
      <c r="F84" s="313"/>
      <c r="G84" s="313"/>
      <c r="H84" s="313"/>
      <c r="I84" s="313"/>
      <c r="J84" s="313"/>
      <c r="K84" s="313"/>
      <c r="L84" s="313"/>
      <c r="M84" s="313"/>
      <c r="N84" s="313"/>
      <c r="O84" s="313"/>
      <c r="P84" s="313"/>
      <c r="Q84" s="313"/>
      <c r="R84" s="313"/>
    </row>
    <row r="85" spans="2:22">
      <c r="B85" s="313"/>
      <c r="C85" s="313"/>
      <c r="D85" s="313"/>
      <c r="E85" s="313"/>
      <c r="F85" s="313"/>
      <c r="G85" s="313"/>
      <c r="H85" s="313"/>
      <c r="I85" s="313"/>
      <c r="J85" s="313"/>
      <c r="K85" s="313"/>
      <c r="L85" s="313"/>
      <c r="M85" s="313"/>
      <c r="N85" s="313"/>
      <c r="O85" s="313"/>
      <c r="P85" s="313"/>
      <c r="Q85" s="313"/>
      <c r="R85" s="313"/>
    </row>
    <row r="86" spans="2:22">
      <c r="B86" s="313"/>
      <c r="C86" s="313"/>
      <c r="D86" s="313"/>
      <c r="E86" s="313"/>
      <c r="F86" s="313"/>
      <c r="G86" s="313"/>
      <c r="H86" s="313"/>
      <c r="I86" s="313"/>
      <c r="J86" s="313"/>
      <c r="K86" s="313"/>
      <c r="L86" s="313"/>
      <c r="M86" s="313"/>
      <c r="N86" s="313"/>
      <c r="O86" s="313"/>
      <c r="P86" s="313"/>
      <c r="Q86" s="313"/>
      <c r="R86" s="313"/>
    </row>
    <row r="87" spans="2:22">
      <c r="B87" s="313"/>
      <c r="C87" s="319">
        <v>1</v>
      </c>
      <c r="D87" s="319">
        <v>2</v>
      </c>
      <c r="E87" s="319">
        <v>3</v>
      </c>
      <c r="F87" s="319">
        <v>4</v>
      </c>
      <c r="G87" s="319">
        <v>5</v>
      </c>
      <c r="H87" s="319">
        <v>6</v>
      </c>
      <c r="I87" s="319">
        <v>7</v>
      </c>
      <c r="J87" s="319">
        <v>8</v>
      </c>
      <c r="K87" s="319">
        <v>9</v>
      </c>
      <c r="L87" s="319">
        <v>10</v>
      </c>
      <c r="M87" s="319">
        <v>11</v>
      </c>
      <c r="N87" s="319">
        <v>12</v>
      </c>
      <c r="O87" s="319">
        <v>13</v>
      </c>
      <c r="P87" s="319">
        <v>14</v>
      </c>
      <c r="Q87" s="319"/>
      <c r="R87" s="319"/>
      <c r="S87" s="318"/>
      <c r="T87" s="318"/>
      <c r="U87" s="318"/>
      <c r="V87" s="318"/>
    </row>
    <row r="88" spans="2:22">
      <c r="B88" s="313"/>
      <c r="C88" s="320" t="e">
        <f>(D53*M54*C87)+35</f>
        <v>#VALUE!</v>
      </c>
      <c r="D88" s="320" t="e">
        <f>(D53*M54*D87)+35</f>
        <v>#VALUE!</v>
      </c>
      <c r="E88" s="320" t="e">
        <f>(D53*M54*E87)+35</f>
        <v>#VALUE!</v>
      </c>
      <c r="F88" s="320" t="e">
        <f>(D53*M54*F87)+35</f>
        <v>#VALUE!</v>
      </c>
      <c r="G88" s="320" t="e">
        <f>(D53*M54*G87)+35</f>
        <v>#VALUE!</v>
      </c>
      <c r="H88" s="320" t="e">
        <f>(D53*M54*H87)+35</f>
        <v>#VALUE!</v>
      </c>
      <c r="I88" s="320" t="e">
        <f>(D53*M54*I87)+35</f>
        <v>#VALUE!</v>
      </c>
      <c r="J88" s="320" t="e">
        <f>(D53*M54*J87)+35</f>
        <v>#VALUE!</v>
      </c>
      <c r="K88" s="320" t="e">
        <f>(D53*M54*K87)+35</f>
        <v>#VALUE!</v>
      </c>
      <c r="L88" s="320" t="e">
        <f>(D53*M54*L87)+35</f>
        <v>#VALUE!</v>
      </c>
      <c r="M88" s="320" t="e">
        <f>(D53*M54*M87)+35</f>
        <v>#VALUE!</v>
      </c>
      <c r="N88" s="320" t="e">
        <f>(D53*M54*N87)+35</f>
        <v>#VALUE!</v>
      </c>
      <c r="O88" s="320" t="e">
        <f>(D53*M54*O87)+35</f>
        <v>#VALUE!</v>
      </c>
      <c r="P88" s="320" t="e">
        <f>(D53*M54*P87)+35</f>
        <v>#VALUE!</v>
      </c>
      <c r="Q88" s="313"/>
      <c r="R88" s="313"/>
    </row>
    <row r="89" spans="2:22">
      <c r="B89" s="313"/>
      <c r="C89" s="313"/>
      <c r="D89" s="313"/>
      <c r="E89" s="313"/>
      <c r="F89" s="313"/>
      <c r="G89" s="313"/>
      <c r="H89" s="313"/>
      <c r="I89" s="313"/>
      <c r="J89" s="313"/>
      <c r="K89" s="313"/>
      <c r="L89" s="313"/>
      <c r="M89" s="313"/>
      <c r="N89" s="313"/>
      <c r="O89" s="313"/>
      <c r="P89" s="313"/>
      <c r="Q89" s="313"/>
      <c r="R89" s="313"/>
    </row>
    <row r="90" spans="2:22">
      <c r="B90" s="313"/>
      <c r="C90" s="313"/>
      <c r="D90" s="313"/>
      <c r="E90" s="313"/>
      <c r="F90" s="313"/>
      <c r="G90" s="313"/>
      <c r="H90" s="313"/>
      <c r="I90" s="313"/>
      <c r="J90" s="313"/>
      <c r="K90" s="313"/>
      <c r="L90" s="313"/>
      <c r="M90" s="313"/>
      <c r="N90" s="313"/>
      <c r="O90" s="313"/>
      <c r="P90" s="313"/>
      <c r="Q90" s="313"/>
      <c r="R90" s="313"/>
    </row>
    <row r="123" spans="2:5">
      <c r="B123" s="313"/>
      <c r="C123" s="313"/>
      <c r="D123" s="313"/>
      <c r="E123" s="313"/>
    </row>
    <row r="124" spans="2:5">
      <c r="B124" s="313"/>
      <c r="C124" s="313"/>
      <c r="D124" s="313"/>
      <c r="E124" s="313"/>
    </row>
    <row r="125" spans="2:5">
      <c r="B125" s="313"/>
      <c r="C125" s="313">
        <f>IF(B26=1,3,IF(B26=3,1,B26))</f>
        <v>1</v>
      </c>
      <c r="D125" s="313"/>
      <c r="E125" s="313"/>
    </row>
    <row r="126" spans="2:5">
      <c r="B126" s="313"/>
      <c r="C126" s="313">
        <f>IF(B12=1,2,IF(B12=2,1,B12))</f>
        <v>1</v>
      </c>
      <c r="D126" s="313"/>
      <c r="E126" s="313"/>
    </row>
    <row r="127" spans="2:5">
      <c r="B127" s="313"/>
      <c r="C127" s="313">
        <f>IF(B30=1,2,IF(B30=2,1,B30))</f>
        <v>1</v>
      </c>
      <c r="D127" s="313"/>
      <c r="E127" s="313"/>
    </row>
    <row r="128" spans="2:5">
      <c r="B128" s="313"/>
      <c r="C128" s="314" t="s">
        <v>80</v>
      </c>
      <c r="D128" s="313"/>
      <c r="E128" s="313"/>
    </row>
    <row r="129" spans="2:5">
      <c r="B129" s="313"/>
      <c r="C129" s="314" t="s">
        <v>81</v>
      </c>
      <c r="D129" s="313"/>
      <c r="E129" s="313"/>
    </row>
    <row r="130" spans="2:5">
      <c r="B130" s="313"/>
      <c r="C130" s="313">
        <f>IF(F50=1,100,80)</f>
        <v>100</v>
      </c>
      <c r="D130" s="313">
        <f>IF(F50=1,120,120)</f>
        <v>120</v>
      </c>
      <c r="E130" s="313"/>
    </row>
    <row r="131" spans="2:5">
      <c r="B131" s="313"/>
      <c r="C131" s="313"/>
      <c r="D131" s="313"/>
      <c r="E131" s="313"/>
    </row>
    <row r="132" spans="2:5">
      <c r="B132" s="313"/>
      <c r="C132" s="313"/>
      <c r="D132" s="313"/>
      <c r="E132" s="313"/>
    </row>
    <row r="133" spans="2:5">
      <c r="B133" s="313"/>
      <c r="C133" s="313"/>
      <c r="D133" s="313"/>
      <c r="E133" s="313"/>
    </row>
  </sheetData>
  <sheetProtection sheet="1" objects="1" scenarios="1"/>
  <mergeCells count="25">
    <mergeCell ref="T16:T18"/>
    <mergeCell ref="H35:I35"/>
    <mergeCell ref="L35:M35"/>
    <mergeCell ref="N35:O35"/>
    <mergeCell ref="N36:O36"/>
    <mergeCell ref="N38:O38"/>
    <mergeCell ref="N37:O37"/>
    <mergeCell ref="N43:O43"/>
    <mergeCell ref="H3:O3"/>
    <mergeCell ref="L23:N23"/>
    <mergeCell ref="L29:N29"/>
    <mergeCell ref="N7:O7"/>
    <mergeCell ref="N9:O9"/>
    <mergeCell ref="C5:D5"/>
    <mergeCell ref="B3:F3"/>
    <mergeCell ref="E7:F8"/>
    <mergeCell ref="C14:E14"/>
    <mergeCell ref="C16:C17"/>
    <mergeCell ref="C31:E31"/>
    <mergeCell ref="N11:O11"/>
    <mergeCell ref="O14:P14"/>
    <mergeCell ref="J25:K25"/>
    <mergeCell ref="M25:N25"/>
    <mergeCell ref="C21:E21"/>
    <mergeCell ref="G18:H18"/>
  </mergeCells>
  <phoneticPr fontId="0" type="noConversion"/>
  <conditionalFormatting sqref="E52">
    <cfRule type="expression" dxfId="3" priority="4" stopIfTrue="1">
      <formula>OR(AND(E9&lt;165, F9&gt;=165), AND(E9&gt;=165, F9&lt;165))</formula>
    </cfRule>
  </conditionalFormatting>
  <conditionalFormatting sqref="G52">
    <cfRule type="expression" dxfId="2" priority="3">
      <formula>AND(E9&lt;165, F9&lt;165)</formula>
    </cfRule>
  </conditionalFormatting>
  <conditionalFormatting sqref="C52">
    <cfRule type="expression" dxfId="1" priority="2">
      <formula>AND(E9&gt;165, F9&gt;165)</formula>
    </cfRule>
  </conditionalFormatting>
  <conditionalFormatting sqref="K55:K56">
    <cfRule type="expression" dxfId="0" priority="1">
      <formula>AND(L9&gt;165, M9&gt;165)</formula>
    </cfRule>
  </conditionalFormatting>
  <pageMargins left="0.75" right="0.75" top="1" bottom="1" header="0.5" footer="0.5"/>
  <pageSetup paperSize="9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Group Box 2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4" name="Button 49">
              <controlPr defaultSize="0" print="0" autoFill="0" autoPict="0" macro="[0]!Chiudi">
                <anchor moveWithCells="1" sizeWithCells="1">
                  <from>
                    <xdr:col>15</xdr:col>
                    <xdr:colOff>76200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5" name="Group Box 58">
              <controlPr defaultSize="0" autoFill="0" autoPict="0">
                <anchor moveWithCells="1">
                  <from>
                    <xdr:col>0</xdr:col>
                    <xdr:colOff>355600</xdr:colOff>
                    <xdr:row>27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6" name="Button 24">
              <controlPr defaultSize="0" print="0" autoFill="0" autoPict="0" macro="[0]!CancellaDati">
                <anchor moveWithCells="1" sizeWithCells="1">
                  <from>
                    <xdr:col>15</xdr:col>
                    <xdr:colOff>76200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7" name="Option Button 59">
              <controlPr defaultSize="0" autoFill="0" autoLine="0" autoPict="0">
                <anchor moveWithCells="1" sizeWithCells="1">
                  <from>
                    <xdr:col>3</xdr:col>
                    <xdr:colOff>927100</xdr:colOff>
                    <xdr:row>28</xdr:row>
                    <xdr:rowOff>76200</xdr:rowOff>
                  </from>
                  <to>
                    <xdr:col>5</xdr:col>
                    <xdr:colOff>355600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8" name="Option Button 56">
              <controlPr defaultSize="0" autoFill="0" autoLine="0" autoPict="0">
                <anchor moveWithCells="1" sizeWithCells="1">
                  <from>
                    <xdr:col>2</xdr:col>
                    <xdr:colOff>266700</xdr:colOff>
                    <xdr:row>28</xdr:row>
                    <xdr:rowOff>76200</xdr:rowOff>
                  </from>
                  <to>
                    <xdr:col>3</xdr:col>
                    <xdr:colOff>431800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9" name="Option Button 27">
              <controlPr defaultSize="0" autoFill="0" autoLine="0" autoPict="0">
                <anchor moveWithCells="1" sizeWithCells="1">
                  <from>
                    <xdr:col>1</xdr:col>
                    <xdr:colOff>254000</xdr:colOff>
                    <xdr:row>24</xdr:row>
                    <xdr:rowOff>12700</xdr:rowOff>
                  </from>
                  <to>
                    <xdr:col>3</xdr:col>
                    <xdr:colOff>292100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0" name="Option Button 9">
              <controlPr defaultSize="0" autoFill="0" autoLine="0" autoPict="0">
                <anchor moveWithCells="1" sizeWithCells="1">
                  <from>
                    <xdr:col>1</xdr:col>
                    <xdr:colOff>241300</xdr:colOff>
                    <xdr:row>23</xdr:row>
                    <xdr:rowOff>12700</xdr:rowOff>
                  </from>
                  <to>
                    <xdr:col>3</xdr:col>
                    <xdr:colOff>266700</xdr:colOff>
                    <xdr:row>24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Option Button 8">
              <controlPr defaultSize="0" autoFill="0" autoLine="0" autoPict="0">
                <anchor moveWithCells="1" sizeWithCells="1">
                  <from>
                    <xdr:col>1</xdr:col>
                    <xdr:colOff>241300</xdr:colOff>
                    <xdr:row>22</xdr:row>
                    <xdr:rowOff>76200</xdr:rowOff>
                  </from>
                  <to>
                    <xdr:col>3</xdr:col>
                    <xdr:colOff>266700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Option Button 18">
              <controlPr defaultSize="0" autoFill="0" autoLine="0" autoPict="0">
                <anchor moveWithCells="1" sizeWithCells="1">
                  <from>
                    <xdr:col>1</xdr:col>
                    <xdr:colOff>228600</xdr:colOff>
                    <xdr:row>8</xdr:row>
                    <xdr:rowOff>139700</xdr:rowOff>
                  </from>
                  <to>
                    <xdr:col>3</xdr:col>
                    <xdr:colOff>50800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3" name="Option Button 17">
              <controlPr defaultSize="0" autoFill="0" autoLine="0" autoPict="0">
                <anchor moveWithCells="1" sizeWithCells="1">
                  <from>
                    <xdr:col>1</xdr:col>
                    <xdr:colOff>241300</xdr:colOff>
                    <xdr:row>6</xdr:row>
                    <xdr:rowOff>114300</xdr:rowOff>
                  </from>
                  <to>
                    <xdr:col>3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0" r:id="rId14" name="Check Box 92">
              <controlPr locked="0" defaultSize="0" autoFill="0" autoLine="0" autoPict="0">
                <anchor moveWithCells="1">
                  <from>
                    <xdr:col>2</xdr:col>
                    <xdr:colOff>1003300</xdr:colOff>
                    <xdr:row>50</xdr:row>
                    <xdr:rowOff>0</xdr:rowOff>
                  </from>
                  <to>
                    <xdr:col>3</xdr:col>
                    <xdr:colOff>584200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15" name="Drop Down 101">
              <controlPr defaultSize="0" autoLine="0" autoPict="0">
                <anchor moveWithCells="1">
                  <from>
                    <xdr:col>2</xdr:col>
                    <xdr:colOff>1054100</xdr:colOff>
                    <xdr:row>48</xdr:row>
                    <xdr:rowOff>127000</xdr:rowOff>
                  </from>
                  <to>
                    <xdr:col>4</xdr:col>
                    <xdr:colOff>127000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" r:id="rId16" name="Button 102">
              <controlPr defaultSize="0" print="0" autoFill="0" autoPict="0" macro="[0]!_xludf.LAYOUT">
                <anchor moveWithCells="1" sizeWithCells="1">
                  <from>
                    <xdr:col>19</xdr:col>
                    <xdr:colOff>165100</xdr:colOff>
                    <xdr:row>53</xdr:row>
                    <xdr:rowOff>76200</xdr:rowOff>
                  </from>
                  <to>
                    <xdr:col>20</xdr:col>
                    <xdr:colOff>787400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" r:id="rId17" name="Button 103">
              <controlPr defaultSize="0" print="0" autoFill="0" autoPict="0" macro="[0]!CreaLayoutGraficoUnPianoCentratoCompletamente2">
                <anchor moveWithCells="1" sizeWithCells="1">
                  <from>
                    <xdr:col>19</xdr:col>
                    <xdr:colOff>165100</xdr:colOff>
                    <xdr:row>51</xdr:row>
                    <xdr:rowOff>88900</xdr:rowOff>
                  </from>
                  <to>
                    <xdr:col>20</xdr:col>
                    <xdr:colOff>787400</xdr:colOff>
                    <xdr:row>53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459BA-D88F-FE47-8592-0CBF94ABA7BA}">
  <sheetPr codeName="Foglio15"/>
  <dimension ref="A1:S29"/>
  <sheetViews>
    <sheetView showRowColHeaders="0" zoomScale="80" zoomScaleNormal="100" workbookViewId="0">
      <selection activeCell="D20" sqref="D20:N21"/>
    </sheetView>
  </sheetViews>
  <sheetFormatPr baseColWidth="10" defaultColWidth="9.1640625" defaultRowHeight="13"/>
  <cols>
    <col min="1" max="1" width="23.6640625" style="1" customWidth="1"/>
    <col min="2" max="2" width="7.1640625" style="1" customWidth="1"/>
    <col min="3" max="3" width="2.6640625" style="1" customWidth="1"/>
    <col min="4" max="4" width="1.83203125" style="1" customWidth="1"/>
    <col min="5" max="5" width="3.1640625" style="1" customWidth="1"/>
    <col min="6" max="6" width="9.33203125" style="1" customWidth="1"/>
    <col min="7" max="7" width="12.5" style="1" customWidth="1"/>
    <col min="8" max="8" width="3.6640625" style="2" customWidth="1"/>
    <col min="9" max="9" width="8.33203125" style="3" customWidth="1"/>
    <col min="10" max="10" width="3.33203125" style="1" customWidth="1"/>
    <col min="11" max="11" width="6.6640625" style="1" customWidth="1"/>
    <col min="12" max="12" width="15.5" style="1" customWidth="1"/>
    <col min="13" max="13" width="2.33203125" style="1" customWidth="1"/>
    <col min="14" max="14" width="2.1640625" style="1" customWidth="1"/>
    <col min="15" max="16" width="2.83203125" style="1" customWidth="1"/>
    <col min="17" max="17" width="5.33203125" style="1" customWidth="1"/>
    <col min="18" max="18" width="7.5" style="1" customWidth="1"/>
    <col min="19" max="16384" width="9.1640625" style="1"/>
  </cols>
  <sheetData>
    <row r="1" spans="1:18" ht="33.75" customHeight="1">
      <c r="A1" s="6"/>
      <c r="B1" s="359">
        <f>CALC!H3</f>
        <v>0</v>
      </c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</row>
    <row r="2" spans="1:18" ht="24" customHeight="1">
      <c r="A2" s="6"/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</row>
    <row r="3" spans="1:18" ht="12.75" customHeight="1">
      <c r="A3" s="6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</row>
    <row r="4" spans="1:18" s="12" customFormat="1" ht="21" customHeight="1">
      <c r="A4" s="1"/>
      <c r="B4" s="1"/>
      <c r="C4" s="1"/>
      <c r="D4" s="1"/>
      <c r="E4" s="1"/>
      <c r="F4" s="366" t="s">
        <v>47</v>
      </c>
      <c r="G4" s="366"/>
      <c r="H4" s="366"/>
      <c r="I4" s="366"/>
      <c r="J4" s="366"/>
      <c r="K4" s="366"/>
      <c r="L4" s="366"/>
      <c r="M4" s="1"/>
      <c r="N4" s="1"/>
      <c r="O4" s="10"/>
      <c r="P4" s="10"/>
      <c r="Q4" s="10"/>
    </row>
    <row r="5" spans="1:18" s="12" customFormat="1" ht="27.75" customHeight="1">
      <c r="A5" s="1"/>
      <c r="B5" s="1"/>
      <c r="C5" s="1"/>
      <c r="D5" s="1"/>
      <c r="E5" s="1"/>
      <c r="M5" s="1"/>
      <c r="N5" s="1"/>
      <c r="O5" s="10"/>
      <c r="P5" s="10"/>
      <c r="Q5" s="10"/>
    </row>
    <row r="6" spans="1:18" ht="15.75" customHeight="1" thickBot="1">
      <c r="A6" s="110"/>
      <c r="B6" s="110"/>
      <c r="C6" s="158"/>
      <c r="D6" s="159"/>
      <c r="E6" s="159"/>
      <c r="F6" s="145"/>
      <c r="G6" s="145"/>
      <c r="H6" s="145"/>
      <c r="I6" s="145"/>
      <c r="J6" s="145"/>
      <c r="K6" s="145"/>
      <c r="L6" s="145"/>
      <c r="M6" s="159"/>
      <c r="N6" s="159"/>
      <c r="O6" s="160"/>
      <c r="P6" s="58"/>
      <c r="Q6" s="58"/>
    </row>
    <row r="7" spans="1:18" ht="195" customHeight="1" thickBot="1">
      <c r="A7" s="57"/>
      <c r="B7" s="174">
        <f>CALC!P33</f>
        <v>0</v>
      </c>
      <c r="C7" s="161"/>
      <c r="D7" s="364">
        <f>CALC!K33</f>
        <v>0</v>
      </c>
      <c r="E7" s="362"/>
      <c r="F7" s="361">
        <f>CALC!I33</f>
        <v>0</v>
      </c>
      <c r="G7" s="362"/>
      <c r="H7" s="363"/>
      <c r="I7" s="205">
        <f>CALC!H33</f>
        <v>0</v>
      </c>
      <c r="J7" s="361">
        <f>F7</f>
        <v>0</v>
      </c>
      <c r="K7" s="362"/>
      <c r="L7" s="363"/>
      <c r="M7" s="362">
        <f>D7</f>
        <v>0</v>
      </c>
      <c r="N7" s="365"/>
      <c r="O7" s="162"/>
      <c r="P7" s="58"/>
      <c r="Q7" s="58"/>
    </row>
    <row r="8" spans="1:18" ht="13.5" customHeight="1">
      <c r="A8" s="57"/>
      <c r="B8" s="57"/>
      <c r="C8" s="95"/>
      <c r="D8" s="91"/>
      <c r="E8" s="91"/>
      <c r="F8" s="91"/>
      <c r="G8" s="91"/>
      <c r="H8" s="91"/>
      <c r="I8" s="91"/>
      <c r="J8" s="91"/>
      <c r="K8" s="91"/>
      <c r="L8" s="91"/>
      <c r="M8" s="91"/>
      <c r="N8" s="163"/>
      <c r="O8" s="164"/>
      <c r="P8" s="58"/>
      <c r="Q8" s="58"/>
    </row>
    <row r="9" spans="1:18" ht="48.75" customHeight="1">
      <c r="A9" s="110"/>
      <c r="B9" s="110"/>
      <c r="C9" s="110"/>
      <c r="D9" s="110"/>
      <c r="E9" s="110"/>
      <c r="F9" s="111"/>
      <c r="G9" s="110"/>
      <c r="H9" s="112"/>
      <c r="I9" s="170">
        <f>SUM(D7:N7)</f>
        <v>0</v>
      </c>
      <c r="J9" s="110"/>
      <c r="K9" s="111"/>
      <c r="L9" s="110"/>
      <c r="M9" s="110"/>
      <c r="N9" s="110"/>
      <c r="O9" s="58"/>
      <c r="P9" s="58"/>
      <c r="Q9" s="58"/>
    </row>
    <row r="10" spans="1:18" ht="19.5" customHeight="1">
      <c r="A10" s="110"/>
      <c r="B10" s="110"/>
      <c r="C10" s="110"/>
      <c r="D10" s="110"/>
      <c r="E10" s="110"/>
      <c r="F10" s="111"/>
      <c r="G10" s="110"/>
      <c r="H10" s="112"/>
      <c r="I10" s="170"/>
      <c r="J10" s="110"/>
      <c r="K10" s="111"/>
      <c r="L10" s="110"/>
      <c r="M10" s="110"/>
      <c r="N10" s="110"/>
      <c r="O10" s="58"/>
      <c r="P10" s="58"/>
      <c r="Q10" s="58"/>
    </row>
    <row r="11" spans="1:18" ht="19.5" customHeight="1" thickBot="1">
      <c r="A11" s="110"/>
      <c r="B11" s="110"/>
      <c r="C11" s="110"/>
      <c r="D11" s="110"/>
      <c r="E11" s="250"/>
      <c r="F11" s="111"/>
      <c r="G11" s="110"/>
      <c r="H11" s="112"/>
      <c r="I11" s="170"/>
      <c r="J11" s="250"/>
      <c r="K11" s="111"/>
      <c r="L11" s="110"/>
      <c r="M11" s="110"/>
      <c r="N11" s="110"/>
      <c r="O11" s="58"/>
      <c r="P11" s="58"/>
      <c r="Q11" s="58"/>
    </row>
    <row r="12" spans="1:18" ht="18.75" customHeight="1">
      <c r="A12" s="110"/>
      <c r="B12" s="250"/>
      <c r="C12" s="110"/>
      <c r="D12" s="110"/>
      <c r="E12" s="236"/>
      <c r="F12" s="237"/>
      <c r="G12" s="238"/>
      <c r="H12" s="243"/>
      <c r="I12" s="244"/>
      <c r="J12" s="245"/>
      <c r="K12" s="111"/>
      <c r="L12" s="356" t="s">
        <v>48</v>
      </c>
      <c r="M12" s="356"/>
      <c r="N12" s="356"/>
      <c r="O12" s="356"/>
      <c r="P12" s="356"/>
      <c r="Q12" s="356"/>
      <c r="R12" s="356"/>
    </row>
    <row r="13" spans="1:18" ht="48.75" customHeight="1">
      <c r="A13" s="110"/>
      <c r="B13" s="174">
        <f>D7*2+I7</f>
        <v>0</v>
      </c>
      <c r="C13" s="110"/>
      <c r="D13" s="110"/>
      <c r="E13" s="239"/>
      <c r="F13" s="251"/>
      <c r="G13" s="254"/>
      <c r="H13" s="252"/>
      <c r="I13" s="253"/>
      <c r="J13" s="246"/>
      <c r="K13" s="111"/>
      <c r="L13" s="110"/>
      <c r="M13" s="110"/>
      <c r="N13" s="110"/>
      <c r="O13" s="58"/>
      <c r="P13" s="58"/>
      <c r="Q13" s="58"/>
    </row>
    <row r="14" spans="1:18" ht="21" customHeight="1" thickBot="1">
      <c r="A14" s="110"/>
      <c r="B14" s="250"/>
      <c r="C14" s="110"/>
      <c r="D14" s="110"/>
      <c r="E14" s="240"/>
      <c r="F14" s="241"/>
      <c r="G14" s="242"/>
      <c r="H14" s="247"/>
      <c r="I14" s="248"/>
      <c r="J14" s="249"/>
      <c r="K14" s="111"/>
      <c r="L14" s="110"/>
      <c r="M14" s="110"/>
      <c r="N14" s="110"/>
      <c r="O14" s="58"/>
      <c r="P14" s="58"/>
      <c r="Q14" s="58"/>
    </row>
    <row r="15" spans="1:18" ht="16.5" customHeight="1">
      <c r="A15" s="110"/>
      <c r="B15" s="110"/>
      <c r="C15" s="110"/>
      <c r="D15" s="110"/>
      <c r="E15" s="110"/>
      <c r="F15" s="111"/>
      <c r="G15" s="110"/>
      <c r="H15" s="112"/>
      <c r="I15" s="170"/>
      <c r="J15" s="110"/>
      <c r="K15" s="111"/>
      <c r="L15" s="110"/>
      <c r="M15" s="110"/>
      <c r="N15" s="110"/>
      <c r="O15" s="58"/>
      <c r="P15" s="58"/>
      <c r="Q15" s="58"/>
    </row>
    <row r="16" spans="1:18" ht="26.25" customHeight="1">
      <c r="A16" s="110"/>
      <c r="B16" s="110"/>
      <c r="C16" s="110"/>
      <c r="D16" s="110"/>
      <c r="E16" s="110"/>
      <c r="F16" s="111"/>
      <c r="G16" s="170">
        <f>F7+D7*2</f>
        <v>0</v>
      </c>
      <c r="H16" s="112"/>
      <c r="I16" s="170"/>
      <c r="J16" s="110"/>
      <c r="K16" s="111"/>
      <c r="L16" s="110"/>
      <c r="M16" s="110"/>
      <c r="N16" s="110"/>
      <c r="O16" s="58"/>
      <c r="P16" s="58"/>
      <c r="Q16" s="58"/>
    </row>
    <row r="17" spans="1:19" s="47" customFormat="1" ht="49.5" customHeight="1">
      <c r="A17" s="255"/>
      <c r="B17" s="255"/>
      <c r="C17" s="255"/>
      <c r="D17" s="260" t="s">
        <v>37</v>
      </c>
      <c r="E17" s="255"/>
      <c r="F17" s="256"/>
      <c r="G17" s="255"/>
      <c r="H17" s="257"/>
      <c r="I17" s="258"/>
      <c r="J17" s="255"/>
      <c r="K17" s="256"/>
      <c r="L17" s="255"/>
      <c r="M17" s="255"/>
      <c r="N17" s="255"/>
      <c r="O17" s="259"/>
      <c r="P17" s="259"/>
      <c r="Q17" s="259"/>
    </row>
    <row r="18" spans="1:19" ht="27.75" customHeight="1">
      <c r="D18" s="47" t="s">
        <v>29</v>
      </c>
      <c r="O18" s="10"/>
      <c r="P18" s="10"/>
      <c r="Q18" s="10"/>
    </row>
    <row r="19" spans="1:19" ht="12.75" customHeight="1">
      <c r="A19" s="110"/>
      <c r="B19" s="110"/>
      <c r="C19" s="110"/>
      <c r="D19" s="263"/>
      <c r="E19" s="262"/>
      <c r="F19" s="263"/>
      <c r="G19" s="263"/>
      <c r="H19" s="263"/>
      <c r="I19" s="263"/>
      <c r="J19" s="263"/>
      <c r="K19" s="263"/>
      <c r="L19" s="263"/>
      <c r="M19" s="262"/>
      <c r="N19" s="265"/>
      <c r="O19" s="58"/>
      <c r="P19" s="58"/>
    </row>
    <row r="20" spans="1:19" s="13" customFormat="1" ht="20.25" customHeight="1">
      <c r="A20" s="10"/>
      <c r="B20" s="10"/>
      <c r="C20" s="10"/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357"/>
      <c r="O20" s="10"/>
      <c r="P20" s="10"/>
      <c r="Q20" s="10"/>
      <c r="R20" s="1"/>
      <c r="S20" s="1"/>
    </row>
    <row r="21" spans="1:19" s="13" customFormat="1" ht="84.75" customHeight="1">
      <c r="A21" s="10"/>
      <c r="B21" s="10"/>
      <c r="C21" s="10"/>
      <c r="D21" s="358"/>
      <c r="E21" s="358"/>
      <c r="F21" s="358"/>
      <c r="G21" s="358"/>
      <c r="H21" s="358"/>
      <c r="I21" s="358"/>
      <c r="J21" s="358"/>
      <c r="K21" s="358"/>
      <c r="L21" s="358"/>
      <c r="M21" s="358"/>
      <c r="N21" s="358"/>
      <c r="O21" s="10"/>
      <c r="P21" s="10"/>
      <c r="Q21" s="10"/>
      <c r="R21" s="1"/>
      <c r="S21" s="1"/>
    </row>
    <row r="22" spans="1:19" s="13" customFormat="1" ht="40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"/>
      <c r="S22" s="1"/>
    </row>
    <row r="23" spans="1:19" s="15" customFormat="1" ht="54.75" customHeight="1">
      <c r="A23" s="1"/>
      <c r="B23" s="1"/>
      <c r="C23" s="1"/>
      <c r="D23" s="1"/>
      <c r="E23" s="1"/>
      <c r="F23" s="1"/>
      <c r="G23" s="1"/>
      <c r="H23" s="2"/>
      <c r="I23" s="3"/>
      <c r="J23" s="1"/>
      <c r="K23" s="1"/>
      <c r="L23" s="1"/>
      <c r="M23" s="1"/>
      <c r="N23" s="1"/>
      <c r="O23" s="10"/>
      <c r="P23" s="10"/>
      <c r="Q23" s="10"/>
      <c r="R23" s="1"/>
      <c r="S23" s="1"/>
    </row>
    <row r="24" spans="1:19" s="13" customFormat="1" ht="12" customHeight="1">
      <c r="A24" s="1"/>
      <c r="B24" s="1"/>
      <c r="C24" s="1"/>
      <c r="D24" s="1"/>
      <c r="E24" s="1"/>
      <c r="F24" s="1"/>
      <c r="G24" s="1"/>
      <c r="H24" s="2"/>
      <c r="I24" s="3"/>
      <c r="J24" s="1"/>
      <c r="K24" s="1"/>
      <c r="L24" s="1"/>
      <c r="M24" s="1"/>
      <c r="N24" s="1"/>
      <c r="O24" s="10"/>
      <c r="P24" s="10"/>
      <c r="Q24" s="10"/>
    </row>
    <row r="25" spans="1:19" s="13" customFormat="1" ht="18" customHeight="1">
      <c r="A25" s="1"/>
      <c r="B25" s="1"/>
      <c r="C25" s="1"/>
      <c r="D25" s="1"/>
      <c r="E25" s="1"/>
      <c r="F25" s="1"/>
      <c r="G25" s="1"/>
      <c r="H25" s="2"/>
      <c r="I25" s="3"/>
      <c r="J25" s="1"/>
      <c r="K25" s="1"/>
      <c r="L25" s="1"/>
      <c r="M25" s="1"/>
      <c r="N25" s="1"/>
      <c r="O25" s="10"/>
      <c r="P25" s="10"/>
      <c r="Q25" s="10"/>
    </row>
    <row r="26" spans="1:19" ht="20">
      <c r="O26" s="10"/>
      <c r="P26" s="10"/>
      <c r="Q26" s="10"/>
    </row>
    <row r="27" spans="1:19" ht="20">
      <c r="O27" s="10"/>
      <c r="P27" s="10"/>
      <c r="Q27" s="10"/>
    </row>
    <row r="28" spans="1:19" ht="20">
      <c r="O28" s="10"/>
      <c r="P28" s="10"/>
      <c r="Q28" s="10"/>
    </row>
    <row r="29" spans="1:19" ht="20">
      <c r="O29" s="10"/>
      <c r="P29" s="10"/>
      <c r="Q29" s="10"/>
    </row>
  </sheetData>
  <sheetProtection password="CD33" sheet="1" objects="1" scenarios="1"/>
  <mergeCells count="9">
    <mergeCell ref="L12:R12"/>
    <mergeCell ref="D20:N21"/>
    <mergeCell ref="B1:O1"/>
    <mergeCell ref="B2:O2"/>
    <mergeCell ref="J7:L7"/>
    <mergeCell ref="F7:H7"/>
    <mergeCell ref="D7:E7"/>
    <mergeCell ref="M7:N7"/>
    <mergeCell ref="F4:L4"/>
  </mergeCells>
  <phoneticPr fontId="0" type="noConversion"/>
  <printOptions horizontalCentered="1"/>
  <pageMargins left="0.23622047244094491" right="0.19685039370078741" top="0.24" bottom="0.19685039370078741" header="0.2" footer="0.36"/>
  <pageSetup paperSize="9" scale="105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1333500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297CE-4988-824B-89AB-A117A65C133D}">
  <sheetPr codeName="Foglio16"/>
  <dimension ref="A1:S29"/>
  <sheetViews>
    <sheetView showRowColHeaders="0" zoomScale="80" zoomScaleNormal="100" workbookViewId="0">
      <selection activeCell="D20" sqref="D20:N21"/>
    </sheetView>
  </sheetViews>
  <sheetFormatPr baseColWidth="10" defaultColWidth="9.1640625" defaultRowHeight="13"/>
  <cols>
    <col min="1" max="1" width="23.6640625" style="1" customWidth="1"/>
    <col min="2" max="2" width="7.1640625" style="1" customWidth="1"/>
    <col min="3" max="3" width="2.6640625" style="1" customWidth="1"/>
    <col min="4" max="4" width="1.83203125" style="1" customWidth="1"/>
    <col min="5" max="5" width="3.1640625" style="1" customWidth="1"/>
    <col min="6" max="6" width="9.33203125" style="1" customWidth="1"/>
    <col min="7" max="7" width="12.5" style="1" customWidth="1"/>
    <col min="8" max="8" width="3.6640625" style="2" customWidth="1"/>
    <col min="9" max="9" width="8.33203125" style="3" customWidth="1"/>
    <col min="10" max="10" width="3.33203125" style="1" customWidth="1"/>
    <col min="11" max="11" width="6.6640625" style="1" customWidth="1"/>
    <col min="12" max="12" width="15.5" style="1" customWidth="1"/>
    <col min="13" max="13" width="2.33203125" style="1" customWidth="1"/>
    <col min="14" max="14" width="2.1640625" style="1" customWidth="1"/>
    <col min="15" max="16" width="2.83203125" style="1" customWidth="1"/>
    <col min="17" max="17" width="5.33203125" style="1" customWidth="1"/>
    <col min="18" max="18" width="7.5" style="1" customWidth="1"/>
    <col min="19" max="16384" width="9.1640625" style="1"/>
  </cols>
  <sheetData>
    <row r="1" spans="1:18" ht="33.75" customHeight="1">
      <c r="A1" s="6"/>
      <c r="B1" s="359">
        <f>CALC!H3</f>
        <v>0</v>
      </c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</row>
    <row r="2" spans="1:18" ht="24" customHeight="1">
      <c r="A2" s="6"/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</row>
    <row r="3" spans="1:18" ht="12.75" customHeight="1">
      <c r="A3" s="6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</row>
    <row r="4" spans="1:18" s="12" customFormat="1" ht="21" customHeight="1">
      <c r="A4" s="1"/>
      <c r="B4" s="1"/>
      <c r="C4" s="1"/>
      <c r="D4" s="1"/>
      <c r="E4" s="1"/>
      <c r="F4" s="366" t="s">
        <v>49</v>
      </c>
      <c r="G4" s="366"/>
      <c r="H4" s="366"/>
      <c r="I4" s="366"/>
      <c r="J4" s="366"/>
      <c r="K4" s="366"/>
      <c r="L4" s="366"/>
      <c r="M4" s="1"/>
      <c r="N4" s="1"/>
      <c r="O4" s="10"/>
      <c r="P4" s="10"/>
      <c r="Q4" s="10"/>
    </row>
    <row r="5" spans="1:18" s="12" customFormat="1" ht="27.75" customHeight="1">
      <c r="A5" s="1"/>
      <c r="B5" s="1"/>
      <c r="C5" s="1"/>
      <c r="D5" s="1"/>
      <c r="E5" s="1"/>
      <c r="M5" s="1"/>
      <c r="N5" s="1"/>
      <c r="O5" s="10"/>
      <c r="P5" s="10"/>
      <c r="Q5" s="10"/>
    </row>
    <row r="6" spans="1:18" ht="15.75" customHeight="1" thickBot="1">
      <c r="A6" s="110"/>
      <c r="B6" s="110"/>
      <c r="C6" s="158"/>
      <c r="D6" s="159"/>
      <c r="E6" s="159"/>
      <c r="F6" s="145"/>
      <c r="G6" s="145"/>
      <c r="H6" s="145"/>
      <c r="I6" s="145"/>
      <c r="J6" s="145"/>
      <c r="K6" s="145"/>
      <c r="L6" s="145"/>
      <c r="M6" s="159"/>
      <c r="N6" s="159"/>
      <c r="O6" s="160"/>
      <c r="P6" s="58"/>
      <c r="Q6" s="58"/>
    </row>
    <row r="7" spans="1:18" ht="195" customHeight="1" thickBot="1">
      <c r="A7" s="57"/>
      <c r="B7" s="174">
        <f>CALC!P33</f>
        <v>0</v>
      </c>
      <c r="C7" s="161"/>
      <c r="D7" s="364">
        <f>CALC!K33</f>
        <v>0</v>
      </c>
      <c r="E7" s="362"/>
      <c r="F7" s="361">
        <f>CALC!I33</f>
        <v>0</v>
      </c>
      <c r="G7" s="362"/>
      <c r="H7" s="363"/>
      <c r="I7" s="205">
        <f>CALC!H33</f>
        <v>0</v>
      </c>
      <c r="J7" s="361">
        <f>F7</f>
        <v>0</v>
      </c>
      <c r="K7" s="362"/>
      <c r="L7" s="363"/>
      <c r="M7" s="362">
        <f>D7</f>
        <v>0</v>
      </c>
      <c r="N7" s="365"/>
      <c r="O7" s="162"/>
      <c r="P7" s="58"/>
      <c r="Q7" s="58"/>
    </row>
    <row r="8" spans="1:18" ht="13.5" customHeight="1">
      <c r="A8" s="57"/>
      <c r="B8" s="57"/>
      <c r="C8" s="95"/>
      <c r="D8" s="91"/>
      <c r="E8" s="91"/>
      <c r="F8" s="91"/>
      <c r="G8" s="91"/>
      <c r="H8" s="91"/>
      <c r="I8" s="91"/>
      <c r="J8" s="91"/>
      <c r="K8" s="91"/>
      <c r="L8" s="91"/>
      <c r="M8" s="91"/>
      <c r="N8" s="163"/>
      <c r="O8" s="164"/>
      <c r="P8" s="58"/>
      <c r="Q8" s="58"/>
    </row>
    <row r="9" spans="1:18" ht="48.75" customHeight="1">
      <c r="A9" s="110"/>
      <c r="B9" s="110"/>
      <c r="C9" s="110"/>
      <c r="D9" s="110"/>
      <c r="E9" s="110"/>
      <c r="F9" s="111"/>
      <c r="G9" s="110"/>
      <c r="H9" s="112"/>
      <c r="I9" s="170">
        <f>SUM(D7:N7)</f>
        <v>0</v>
      </c>
      <c r="J9" s="110"/>
      <c r="K9" s="111"/>
      <c r="L9" s="110"/>
      <c r="M9" s="110"/>
      <c r="N9" s="110"/>
      <c r="O9" s="58"/>
      <c r="P9" s="58"/>
      <c r="Q9" s="58"/>
    </row>
    <row r="10" spans="1:18" ht="19.5" customHeight="1">
      <c r="A10" s="110"/>
      <c r="B10" s="110"/>
      <c r="C10" s="110"/>
      <c r="D10" s="110"/>
      <c r="E10" s="110"/>
      <c r="F10" s="111"/>
      <c r="G10" s="110"/>
      <c r="H10" s="112"/>
      <c r="I10" s="170"/>
      <c r="J10" s="110"/>
      <c r="K10" s="111"/>
      <c r="L10" s="110"/>
      <c r="M10" s="110"/>
      <c r="N10" s="110"/>
      <c r="O10" s="58"/>
      <c r="P10" s="58"/>
      <c r="Q10" s="58"/>
    </row>
    <row r="11" spans="1:18" ht="19.5" customHeight="1" thickBot="1">
      <c r="A11" s="110"/>
      <c r="B11" s="110"/>
      <c r="C11" s="110"/>
      <c r="D11" s="110"/>
      <c r="E11" s="250"/>
      <c r="F11" s="111"/>
      <c r="G11" s="110"/>
      <c r="H11" s="112"/>
      <c r="I11" s="170"/>
      <c r="J11" s="250"/>
      <c r="K11" s="111"/>
      <c r="L11" s="110"/>
      <c r="M11" s="110"/>
      <c r="N11" s="110"/>
      <c r="O11" s="58"/>
      <c r="P11" s="58"/>
      <c r="Q11" s="58"/>
    </row>
    <row r="12" spans="1:18" ht="18.75" customHeight="1">
      <c r="A12" s="110"/>
      <c r="B12" s="250"/>
      <c r="C12" s="110"/>
      <c r="D12" s="110"/>
      <c r="E12" s="236"/>
      <c r="F12" s="237"/>
      <c r="G12" s="238"/>
      <c r="H12" s="243"/>
      <c r="I12" s="244"/>
      <c r="J12" s="245"/>
      <c r="K12" s="111"/>
      <c r="L12" s="356" t="s">
        <v>48</v>
      </c>
      <c r="M12" s="356"/>
      <c r="N12" s="356"/>
      <c r="O12" s="356"/>
      <c r="P12" s="356"/>
      <c r="Q12" s="356"/>
      <c r="R12" s="356"/>
    </row>
    <row r="13" spans="1:18" ht="48.75" customHeight="1">
      <c r="A13" s="110"/>
      <c r="B13" s="174">
        <f>D7*2+I7</f>
        <v>0</v>
      </c>
      <c r="C13" s="110"/>
      <c r="D13" s="110"/>
      <c r="E13" s="239"/>
      <c r="F13" s="251"/>
      <c r="G13" s="254"/>
      <c r="H13" s="252"/>
      <c r="I13" s="253"/>
      <c r="J13" s="246"/>
      <c r="K13" s="111"/>
      <c r="L13" s="110"/>
      <c r="M13" s="110"/>
      <c r="N13" s="110"/>
      <c r="O13" s="58"/>
      <c r="P13" s="58"/>
      <c r="Q13" s="58"/>
    </row>
    <row r="14" spans="1:18" ht="21" customHeight="1" thickBot="1">
      <c r="A14" s="110"/>
      <c r="B14" s="250"/>
      <c r="C14" s="110"/>
      <c r="D14" s="110"/>
      <c r="E14" s="240"/>
      <c r="F14" s="241"/>
      <c r="G14" s="242"/>
      <c r="H14" s="247"/>
      <c r="I14" s="248"/>
      <c r="J14" s="249"/>
      <c r="K14" s="111"/>
      <c r="L14" s="110"/>
      <c r="M14" s="110"/>
      <c r="N14" s="110"/>
      <c r="O14" s="58"/>
      <c r="P14" s="58"/>
      <c r="Q14" s="58"/>
    </row>
    <row r="15" spans="1:18" ht="16.5" customHeight="1">
      <c r="A15" s="110"/>
      <c r="B15" s="110"/>
      <c r="C15" s="110"/>
      <c r="D15" s="110"/>
      <c r="E15" s="110"/>
      <c r="F15" s="111"/>
      <c r="G15" s="110"/>
      <c r="H15" s="112"/>
      <c r="I15" s="170"/>
      <c r="J15" s="110"/>
      <c r="K15" s="111"/>
      <c r="L15" s="110"/>
      <c r="M15" s="110"/>
      <c r="N15" s="110"/>
      <c r="O15" s="58"/>
      <c r="P15" s="58"/>
      <c r="Q15" s="58"/>
    </row>
    <row r="16" spans="1:18" ht="26.25" customHeight="1">
      <c r="A16" s="110"/>
      <c r="B16" s="110"/>
      <c r="C16" s="110"/>
      <c r="D16" s="110"/>
      <c r="E16" s="110"/>
      <c r="F16" s="111"/>
      <c r="G16" s="170">
        <f>F7+D7*2</f>
        <v>0</v>
      </c>
      <c r="H16" s="112"/>
      <c r="I16" s="170"/>
      <c r="J16" s="110"/>
      <c r="K16" s="111"/>
      <c r="L16" s="110"/>
      <c r="M16" s="110"/>
      <c r="N16" s="110"/>
      <c r="O16" s="58"/>
      <c r="P16" s="58"/>
      <c r="Q16" s="58"/>
    </row>
    <row r="17" spans="1:19" s="47" customFormat="1" ht="49.5" customHeight="1">
      <c r="A17" s="255"/>
      <c r="B17" s="255"/>
      <c r="C17" s="255"/>
      <c r="D17" s="260" t="s">
        <v>37</v>
      </c>
      <c r="E17" s="255"/>
      <c r="F17" s="256"/>
      <c r="G17" s="255"/>
      <c r="H17" s="257"/>
      <c r="I17" s="258"/>
      <c r="J17" s="255"/>
      <c r="K17" s="256"/>
      <c r="L17" s="255"/>
      <c r="M17" s="255"/>
      <c r="N17" s="255"/>
      <c r="O17" s="259"/>
      <c r="P17" s="259"/>
      <c r="Q17" s="259"/>
    </row>
    <row r="18" spans="1:19" ht="27.75" customHeight="1">
      <c r="D18" s="47" t="s">
        <v>29</v>
      </c>
      <c r="O18" s="10"/>
      <c r="P18" s="10"/>
      <c r="Q18" s="10"/>
    </row>
    <row r="19" spans="1:19" ht="12.75" customHeight="1">
      <c r="A19" s="110"/>
      <c r="B19" s="110"/>
      <c r="C19" s="110"/>
      <c r="D19" s="263"/>
      <c r="E19" s="262"/>
      <c r="F19" s="263"/>
      <c r="G19" s="263"/>
      <c r="H19" s="263"/>
      <c r="I19" s="263"/>
      <c r="J19" s="263"/>
      <c r="K19" s="263"/>
      <c r="L19" s="263"/>
      <c r="M19" s="262"/>
      <c r="N19" s="265"/>
      <c r="O19" s="58"/>
      <c r="P19" s="58"/>
    </row>
    <row r="20" spans="1:19" s="13" customFormat="1" ht="20.25" customHeight="1">
      <c r="A20" s="10"/>
      <c r="B20" s="10"/>
      <c r="C20" s="10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10"/>
      <c r="P20" s="10"/>
      <c r="Q20" s="10"/>
      <c r="R20" s="1"/>
      <c r="S20" s="1"/>
    </row>
    <row r="21" spans="1:19" s="13" customFormat="1" ht="84.75" customHeight="1">
      <c r="A21" s="10"/>
      <c r="B21" s="10"/>
      <c r="C21" s="10"/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368"/>
      <c r="O21" s="10"/>
      <c r="P21" s="10"/>
      <c r="Q21" s="10"/>
      <c r="R21" s="1"/>
      <c r="S21" s="1"/>
    </row>
    <row r="22" spans="1:19" s="13" customFormat="1" ht="40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"/>
      <c r="S22" s="1"/>
    </row>
    <row r="23" spans="1:19" s="15" customFormat="1" ht="54.75" customHeight="1">
      <c r="A23" s="1"/>
      <c r="B23" s="1"/>
      <c r="C23" s="1"/>
      <c r="D23" s="1"/>
      <c r="E23" s="1"/>
      <c r="F23" s="1"/>
      <c r="G23" s="1"/>
      <c r="H23" s="2"/>
      <c r="I23" s="3"/>
      <c r="J23" s="1"/>
      <c r="K23" s="1"/>
      <c r="L23" s="1"/>
      <c r="M23" s="1"/>
      <c r="N23" s="1"/>
      <c r="O23" s="10"/>
      <c r="P23" s="10"/>
      <c r="Q23" s="10"/>
      <c r="R23" s="1"/>
      <c r="S23" s="1"/>
    </row>
    <row r="24" spans="1:19" s="13" customFormat="1" ht="12" customHeight="1">
      <c r="A24" s="1"/>
      <c r="B24" s="1"/>
      <c r="C24" s="1"/>
      <c r="D24" s="1"/>
      <c r="E24" s="1"/>
      <c r="F24" s="1"/>
      <c r="G24" s="1"/>
      <c r="H24" s="2"/>
      <c r="I24" s="3"/>
      <c r="J24" s="1"/>
      <c r="K24" s="1"/>
      <c r="L24" s="1"/>
      <c r="M24" s="1"/>
      <c r="N24" s="1"/>
      <c r="O24" s="10"/>
      <c r="P24" s="10"/>
      <c r="Q24" s="10"/>
    </row>
    <row r="25" spans="1:19" s="13" customFormat="1" ht="18" customHeight="1">
      <c r="A25" s="1"/>
      <c r="B25" s="1"/>
      <c r="C25" s="1"/>
      <c r="D25" s="1"/>
      <c r="E25" s="1"/>
      <c r="F25" s="1"/>
      <c r="G25" s="1"/>
      <c r="H25" s="2"/>
      <c r="I25" s="3"/>
      <c r="J25" s="1"/>
      <c r="K25" s="1"/>
      <c r="L25" s="1"/>
      <c r="M25" s="1"/>
      <c r="N25" s="1"/>
      <c r="O25" s="10"/>
      <c r="P25" s="10"/>
      <c r="Q25" s="10"/>
    </row>
    <row r="26" spans="1:19" ht="20">
      <c r="O26" s="10"/>
      <c r="P26" s="10"/>
      <c r="Q26" s="10"/>
    </row>
    <row r="27" spans="1:19" ht="20">
      <c r="O27" s="10"/>
      <c r="P27" s="10"/>
      <c r="Q27" s="10"/>
    </row>
    <row r="28" spans="1:19" ht="20">
      <c r="O28" s="10"/>
      <c r="P28" s="10"/>
      <c r="Q28" s="10"/>
    </row>
    <row r="29" spans="1:19" ht="20">
      <c r="O29" s="10"/>
      <c r="P29" s="10"/>
      <c r="Q29" s="10"/>
    </row>
  </sheetData>
  <sheetProtection password="CD33" sheet="1" objects="1" scenarios="1"/>
  <mergeCells count="9">
    <mergeCell ref="L12:R12"/>
    <mergeCell ref="D20:N21"/>
    <mergeCell ref="B1:O1"/>
    <mergeCell ref="B2:O2"/>
    <mergeCell ref="J7:L7"/>
    <mergeCell ref="F7:H7"/>
    <mergeCell ref="D7:E7"/>
    <mergeCell ref="M7:N7"/>
    <mergeCell ref="F4:L4"/>
  </mergeCells>
  <phoneticPr fontId="0" type="noConversion"/>
  <printOptions horizontalCentered="1"/>
  <pageMargins left="0.23622047244094491" right="0.19685039370078741" top="0.24" bottom="0.19685039370078741" header="0.2" footer="0.36"/>
  <pageSetup paperSize="9" scale="105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4" r:id="rId3" name="Button 6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1333500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6695-00CE-234B-AACC-6012113EB335}">
  <sheetPr codeName="Foglio14">
    <pageSetUpPr autoPageBreaks="0"/>
  </sheetPr>
  <dimension ref="A1:R26"/>
  <sheetViews>
    <sheetView showRowColHeaders="0" zoomScale="80" zoomScaleNormal="100" workbookViewId="0">
      <selection activeCell="D17" sqref="D17:L17"/>
    </sheetView>
  </sheetViews>
  <sheetFormatPr baseColWidth="10" defaultColWidth="9.1640625" defaultRowHeight="13"/>
  <cols>
    <col min="1" max="1" width="14.6640625" style="1" customWidth="1"/>
    <col min="2" max="2" width="5.5" style="1" customWidth="1"/>
    <col min="3" max="3" width="2.5" style="1" customWidth="1"/>
    <col min="4" max="4" width="3.6640625" style="1" customWidth="1"/>
    <col min="5" max="5" width="20.6640625" style="1" customWidth="1"/>
    <col min="6" max="6" width="6.6640625" style="1" customWidth="1"/>
    <col min="7" max="7" width="3.6640625" style="2" customWidth="1"/>
    <col min="8" max="8" width="7.6640625" style="3" customWidth="1"/>
    <col min="9" max="9" width="4.33203125" style="1" customWidth="1"/>
    <col min="10" max="10" width="6.6640625" style="1" customWidth="1"/>
    <col min="11" max="11" width="20.6640625" style="1" customWidth="1"/>
    <col min="12" max="12" width="3.6640625" style="1" customWidth="1"/>
    <col min="13" max="13" width="2.6640625" style="1" customWidth="1"/>
    <col min="14" max="14" width="1.5" style="1" customWidth="1"/>
    <col min="15" max="15" width="4.1640625" style="1" customWidth="1"/>
    <col min="16" max="16384" width="9.1640625" style="1"/>
  </cols>
  <sheetData>
    <row r="1" spans="1:18" ht="41.25" customHeight="1">
      <c r="A1" s="6"/>
      <c r="B1" s="6"/>
      <c r="C1" s="359" t="str">
        <f>CALC!G3</f>
        <v>Titolo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</row>
    <row r="2" spans="1:18" ht="24" customHeight="1">
      <c r="A2" s="6"/>
      <c r="B2" s="6"/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</row>
    <row r="3" spans="1:18" ht="25.5" customHeight="1">
      <c r="A3" s="6"/>
      <c r="B3" s="6"/>
      <c r="C3" s="6"/>
      <c r="D3" s="6"/>
      <c r="E3" s="6"/>
      <c r="F3" s="8"/>
      <c r="G3" s="4"/>
      <c r="H3" s="1"/>
      <c r="K3" s="9"/>
      <c r="L3" s="7"/>
      <c r="M3" s="5"/>
    </row>
    <row r="4" spans="1:18" ht="39" customHeight="1">
      <c r="E4" s="385" t="s">
        <v>50</v>
      </c>
      <c r="F4" s="385"/>
      <c r="G4" s="385"/>
      <c r="H4" s="385"/>
      <c r="I4" s="385"/>
      <c r="J4" s="385"/>
      <c r="K4" s="385"/>
    </row>
    <row r="5" spans="1:18" ht="12" customHeight="1" thickBot="1">
      <c r="C5" s="233"/>
      <c r="D5" s="231"/>
      <c r="E5" s="227"/>
      <c r="F5" s="227"/>
      <c r="G5" s="227"/>
      <c r="H5" s="227"/>
      <c r="I5" s="227"/>
      <c r="J5" s="227"/>
      <c r="K5" s="227"/>
      <c r="L5" s="231"/>
      <c r="M5" s="232"/>
    </row>
    <row r="6" spans="1:18" ht="31.5" customHeight="1" thickBot="1">
      <c r="B6" s="235">
        <f>H8</f>
        <v>0</v>
      </c>
      <c r="C6" s="155"/>
      <c r="D6" s="378"/>
      <c r="E6" s="379"/>
      <c r="F6" s="379"/>
      <c r="G6" s="380"/>
      <c r="H6" s="229"/>
      <c r="I6" s="378"/>
      <c r="J6" s="379"/>
      <c r="K6" s="379"/>
      <c r="L6" s="380"/>
      <c r="M6" s="153"/>
    </row>
    <row r="7" spans="1:18" s="10" customFormat="1" ht="27.75" customHeight="1">
      <c r="B7" s="57"/>
      <c r="C7" s="148"/>
      <c r="D7" s="370">
        <f>CALC!I33</f>
        <v>0</v>
      </c>
      <c r="E7" s="371"/>
      <c r="F7" s="371"/>
      <c r="G7" s="372"/>
      <c r="H7" s="228"/>
      <c r="I7" s="373">
        <f>D7</f>
        <v>0</v>
      </c>
      <c r="J7" s="374"/>
      <c r="K7" s="374"/>
      <c r="L7" s="375"/>
      <c r="M7" s="149"/>
      <c r="N7" s="57"/>
    </row>
    <row r="8" spans="1:18" s="11" customFormat="1" ht="148.5" customHeight="1">
      <c r="B8" s="234">
        <f>CALC!J33</f>
        <v>0</v>
      </c>
      <c r="C8" s="150"/>
      <c r="D8" s="370"/>
      <c r="E8" s="371"/>
      <c r="F8" s="371"/>
      <c r="G8" s="372"/>
      <c r="H8" s="172">
        <f>CALC!H33</f>
        <v>0</v>
      </c>
      <c r="I8" s="376"/>
      <c r="J8" s="371"/>
      <c r="K8" s="371"/>
      <c r="L8" s="377"/>
      <c r="M8" s="149"/>
      <c r="N8" s="87"/>
      <c r="O8" s="176">
        <f>SUM(B6:B10)</f>
        <v>0</v>
      </c>
      <c r="P8" s="176"/>
      <c r="Q8" s="176"/>
      <c r="R8" s="176"/>
    </row>
    <row r="9" spans="1:18" ht="30" customHeight="1">
      <c r="B9" s="57"/>
      <c r="C9" s="148"/>
      <c r="D9" s="370"/>
      <c r="E9" s="371"/>
      <c r="F9" s="371"/>
      <c r="G9" s="372"/>
      <c r="H9" s="228"/>
      <c r="I9" s="376"/>
      <c r="J9" s="371"/>
      <c r="K9" s="371"/>
      <c r="L9" s="377"/>
      <c r="M9" s="149"/>
      <c r="N9" s="57"/>
    </row>
    <row r="10" spans="1:18" ht="36" customHeight="1" thickBot="1">
      <c r="B10" s="235">
        <f>B6</f>
        <v>0</v>
      </c>
      <c r="C10" s="148"/>
      <c r="D10" s="382"/>
      <c r="E10" s="383"/>
      <c r="F10" s="383"/>
      <c r="G10" s="384"/>
      <c r="H10" s="230"/>
      <c r="I10" s="382"/>
      <c r="J10" s="383"/>
      <c r="K10" s="383"/>
      <c r="L10" s="383"/>
      <c r="M10" s="122"/>
      <c r="N10" s="85"/>
      <c r="O10" s="85"/>
      <c r="P10" s="85"/>
    </row>
    <row r="11" spans="1:18" ht="12" customHeight="1">
      <c r="B11" s="100"/>
      <c r="C11" s="95"/>
      <c r="D11" s="91"/>
      <c r="E11" s="91"/>
      <c r="F11" s="91"/>
      <c r="G11" s="91"/>
      <c r="H11" s="91"/>
      <c r="I11" s="91"/>
      <c r="J11" s="91"/>
      <c r="K11" s="91"/>
      <c r="L11" s="91"/>
      <c r="M11" s="92"/>
      <c r="N11" s="57"/>
    </row>
    <row r="12" spans="1:18" ht="20" customHeight="1">
      <c r="B12" s="57"/>
      <c r="C12" s="57"/>
      <c r="D12" s="57"/>
      <c r="E12" s="57"/>
      <c r="F12" s="57"/>
      <c r="G12" s="106"/>
      <c r="H12" s="108"/>
      <c r="I12" s="57"/>
      <c r="J12" s="57"/>
      <c r="K12" s="57"/>
      <c r="L12" s="57"/>
      <c r="M12" s="57"/>
      <c r="N12" s="57"/>
    </row>
    <row r="13" spans="1:18" ht="20" customHeight="1">
      <c r="B13" s="57"/>
      <c r="C13" s="57"/>
      <c r="D13" s="57"/>
      <c r="E13" s="57"/>
      <c r="F13" s="57"/>
      <c r="G13" s="381">
        <f>SUM(D7:L9)</f>
        <v>0</v>
      </c>
      <c r="H13" s="381"/>
      <c r="I13" s="381"/>
      <c r="J13" s="57"/>
      <c r="K13" s="57"/>
      <c r="L13" s="57"/>
      <c r="M13" s="57"/>
      <c r="N13" s="57"/>
    </row>
    <row r="14" spans="1:18" s="12" customFormat="1" ht="62.25" customHeight="1">
      <c r="A14" s="1"/>
      <c r="B14" s="57"/>
      <c r="C14" s="57"/>
      <c r="D14" s="203" t="s">
        <v>37</v>
      </c>
      <c r="E14" s="57"/>
      <c r="F14" s="106"/>
      <c r="G14" s="106"/>
      <c r="H14" s="57"/>
      <c r="I14" s="106"/>
      <c r="J14" s="57"/>
      <c r="K14" s="57"/>
      <c r="L14" s="57"/>
      <c r="M14" s="57"/>
      <c r="N14" s="57"/>
    </row>
    <row r="15" spans="1:18" ht="30.75" customHeight="1">
      <c r="A15" s="110"/>
      <c r="B15" s="110"/>
      <c r="C15" s="110"/>
      <c r="D15" s="132" t="s">
        <v>29</v>
      </c>
      <c r="F15" s="110"/>
      <c r="G15" s="114"/>
      <c r="H15" s="114"/>
      <c r="I15" s="114"/>
      <c r="J15" s="114"/>
      <c r="K15" s="114"/>
      <c r="L15" s="114"/>
    </row>
    <row r="16" spans="1:18" ht="12.75" customHeight="1">
      <c r="A16" s="110"/>
      <c r="B16" s="110"/>
      <c r="C16" s="110"/>
      <c r="D16" s="261"/>
      <c r="E16" s="262"/>
      <c r="F16" s="263"/>
      <c r="G16" s="263"/>
      <c r="H16" s="263"/>
      <c r="I16" s="263"/>
      <c r="J16" s="263"/>
      <c r="K16" s="263"/>
      <c r="L16" s="263"/>
      <c r="M16" s="262"/>
      <c r="N16" s="58"/>
      <c r="O16" s="58"/>
      <c r="P16" s="58"/>
    </row>
    <row r="17" spans="1:15" ht="175.5" customHeight="1">
      <c r="A17" s="27"/>
      <c r="B17" s="27"/>
      <c r="C17" s="27"/>
      <c r="D17" s="368"/>
      <c r="E17" s="368"/>
      <c r="F17" s="368"/>
      <c r="G17" s="368"/>
      <c r="H17" s="368"/>
      <c r="I17" s="368"/>
      <c r="J17" s="368"/>
      <c r="K17" s="368"/>
      <c r="L17" s="368"/>
    </row>
    <row r="18" spans="1:15" ht="20" customHeight="1">
      <c r="G18" s="1"/>
      <c r="H18" s="1"/>
    </row>
    <row r="19" spans="1:15" ht="18" customHeight="1">
      <c r="A19" s="13"/>
      <c r="B19" s="13"/>
      <c r="C19" s="13"/>
      <c r="D19" s="13"/>
      <c r="E19" s="13"/>
      <c r="F19" s="13"/>
      <c r="G19" s="15"/>
      <c r="H19" s="13"/>
      <c r="I19" s="16"/>
      <c r="J19" s="26"/>
      <c r="K19" s="13"/>
      <c r="L19" s="15"/>
      <c r="M19" s="13"/>
      <c r="N19" s="13"/>
      <c r="O19" s="13"/>
    </row>
    <row r="20" spans="1:15" ht="30" customHeight="1"/>
    <row r="21" spans="1:15" s="13" customFormat="1" ht="20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5" s="13" customFormat="1" ht="64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5" s="13" customFormat="1" ht="40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5" s="15" customFormat="1" ht="54.75" customHeight="1">
      <c r="A24" s="1"/>
      <c r="B24" s="1"/>
      <c r="C24" s="1"/>
      <c r="D24" s="1"/>
      <c r="E24" s="1"/>
      <c r="F24" s="1"/>
      <c r="G24" s="2"/>
      <c r="H24" s="3"/>
      <c r="I24" s="1"/>
      <c r="J24" s="1"/>
      <c r="K24" s="1"/>
      <c r="L24" s="1"/>
      <c r="M24" s="1"/>
      <c r="N24" s="1"/>
    </row>
    <row r="25" spans="1:15" s="13" customFormat="1" ht="12" customHeight="1">
      <c r="A25" s="1"/>
      <c r="B25" s="1"/>
      <c r="C25" s="1"/>
      <c r="D25" s="1"/>
      <c r="E25" s="1"/>
      <c r="F25" s="1"/>
      <c r="G25" s="2"/>
      <c r="H25" s="3"/>
      <c r="I25" s="1"/>
      <c r="J25" s="1"/>
      <c r="K25" s="1"/>
      <c r="L25" s="1"/>
      <c r="M25" s="1"/>
      <c r="N25" s="1"/>
    </row>
    <row r="26" spans="1:15" s="13" customFormat="1" ht="18" customHeight="1">
      <c r="A26" s="1"/>
      <c r="B26" s="1"/>
      <c r="C26" s="1"/>
      <c r="D26" s="1"/>
      <c r="E26" s="1"/>
      <c r="F26" s="1"/>
      <c r="G26" s="2"/>
      <c r="H26" s="3"/>
      <c r="I26" s="1"/>
      <c r="J26" s="1"/>
      <c r="K26" s="1"/>
      <c r="L26" s="1"/>
      <c r="M26" s="1"/>
      <c r="N26" s="1"/>
    </row>
  </sheetData>
  <sheetProtection password="CD33" sheet="1" objects="1" scenarios="1"/>
  <mergeCells count="11">
    <mergeCell ref="D17:L17"/>
    <mergeCell ref="G13:I13"/>
    <mergeCell ref="D10:G10"/>
    <mergeCell ref="I10:L10"/>
    <mergeCell ref="E4:K4"/>
    <mergeCell ref="C1:M1"/>
    <mergeCell ref="C2:M2"/>
    <mergeCell ref="D7:G9"/>
    <mergeCell ref="I7:L9"/>
    <mergeCell ref="D6:G6"/>
    <mergeCell ref="I6:L6"/>
  </mergeCells>
  <phoneticPr fontId="0" type="noConversion"/>
  <printOptions horizontalCentered="1"/>
  <pageMargins left="0.19685039370078741" right="0.19685039370078741" top="0.19685039370078741" bottom="0.19685039370078741" header="0.15748031496062992" footer="0.51181102362204722"/>
  <pageSetup paperSize="9" scale="103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5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D704-A7D6-0F43-8874-BEDA94924A98}">
  <sheetPr codeName="Foglio4">
    <tabColor indexed="13"/>
  </sheetPr>
  <dimension ref="A1:AF31"/>
  <sheetViews>
    <sheetView showRowColHeaders="0" zoomScale="120" zoomScaleNormal="120" workbookViewId="0">
      <selection activeCell="E1" sqref="E1:O1"/>
    </sheetView>
  </sheetViews>
  <sheetFormatPr baseColWidth="10" defaultColWidth="9.1640625" defaultRowHeight="13"/>
  <cols>
    <col min="1" max="1" width="14.6640625" style="1" customWidth="1"/>
    <col min="2" max="2" width="5" style="1" customWidth="1"/>
    <col min="3" max="3" width="2.6640625" style="1" customWidth="1"/>
    <col min="4" max="6" width="3.6640625" style="1" customWidth="1"/>
    <col min="7" max="7" width="9.33203125" style="1" customWidth="1"/>
    <col min="8" max="8" width="6.6640625" style="1" customWidth="1"/>
    <col min="9" max="9" width="3.6640625" style="2" customWidth="1"/>
    <col min="10" max="10" width="9.6640625" style="3" customWidth="1"/>
    <col min="11" max="11" width="4.33203125" style="1" customWidth="1"/>
    <col min="12" max="12" width="6.6640625" style="1" customWidth="1"/>
    <col min="13" max="13" width="9.5" style="1" customWidth="1"/>
    <col min="14" max="14" width="3.6640625" style="1" customWidth="1"/>
    <col min="15" max="15" width="5.1640625" style="1" customWidth="1"/>
    <col min="16" max="16" width="3.6640625" style="1" customWidth="1"/>
    <col min="17" max="18" width="2.83203125" style="1" customWidth="1"/>
    <col min="19" max="19" width="5.33203125" style="1" customWidth="1"/>
    <col min="20" max="20" width="5.83203125" style="1" customWidth="1"/>
    <col min="21" max="21" width="3.6640625" style="1" customWidth="1"/>
    <col min="22" max="22" width="10.6640625" style="1" customWidth="1"/>
    <col min="23" max="23" width="6.6640625" style="1" customWidth="1"/>
    <col min="24" max="24" width="3.6640625" style="1" customWidth="1"/>
    <col min="25" max="25" width="9.6640625" style="1" customWidth="1"/>
    <col min="26" max="26" width="3.6640625" style="1" customWidth="1"/>
    <col min="27" max="27" width="6.6640625" style="1" customWidth="1"/>
    <col min="28" max="28" width="10.6640625" style="1" customWidth="1"/>
    <col min="29" max="30" width="3.6640625" style="1" customWidth="1"/>
    <col min="31" max="31" width="7.5" style="1" customWidth="1"/>
    <col min="32" max="16384" width="9.1640625" style="1"/>
  </cols>
  <sheetData>
    <row r="1" spans="1:31" ht="29.25" customHeight="1">
      <c r="A1" s="6"/>
      <c r="B1" s="6"/>
      <c r="C1" s="6"/>
      <c r="D1" s="6"/>
      <c r="E1" s="359">
        <f>CALC!H3</f>
        <v>0</v>
      </c>
      <c r="F1" s="359"/>
      <c r="G1" s="359"/>
      <c r="H1" s="359"/>
      <c r="I1" s="359"/>
      <c r="J1" s="359"/>
      <c r="K1" s="359"/>
      <c r="L1" s="359"/>
      <c r="M1" s="359"/>
      <c r="N1" s="359"/>
      <c r="O1" s="359"/>
      <c r="T1" s="359">
        <f>E1</f>
        <v>0</v>
      </c>
      <c r="U1" s="359"/>
      <c r="V1" s="359"/>
      <c r="W1" s="359"/>
      <c r="X1" s="359"/>
      <c r="Y1" s="359"/>
      <c r="Z1" s="359"/>
      <c r="AA1" s="359"/>
      <c r="AB1" s="359"/>
      <c r="AC1" s="359"/>
      <c r="AD1" s="359"/>
    </row>
    <row r="2" spans="1:31" ht="24" customHeight="1">
      <c r="A2" s="6"/>
      <c r="B2" s="6"/>
      <c r="C2" s="6"/>
      <c r="D2" s="6"/>
      <c r="E2" s="387" t="str">
        <f>CHOOSE(CALC!C125+1,"","Cop. Cartonata - Dorso QUADRO","Cop.Cartonata - Dorso TONDO","")&amp;" • "&amp;CALC!C5&amp;" - F.to Rif. "&amp;CALC!E9&amp;" x "&amp;CALC!F9</f>
        <v xml:space="preserve">Cop. Cartonata - Dorso QUADRO • Testo CUCITO - F.to Rif.  x </v>
      </c>
      <c r="F2" s="387"/>
      <c r="G2" s="387"/>
      <c r="H2" s="387"/>
      <c r="I2" s="387"/>
      <c r="J2" s="387"/>
      <c r="K2" s="387"/>
      <c r="L2" s="387"/>
      <c r="M2" s="387"/>
      <c r="N2" s="387"/>
      <c r="O2" s="387"/>
      <c r="T2" s="387" t="str">
        <f>CHOOSE(CALC!C125+1,"","Cop. Cartonata - Dorso QUADRO","Cop.Cartonata - Dorso TONDO","")&amp;" • "&amp;IF(CALC!C125&lt;3,CALC!C5&amp;" - F.to Rif. "&amp;CALC!E9&amp;" x "&amp;CALC!F9,"")</f>
        <v xml:space="preserve">Cop. Cartonata - Dorso QUADRO • Testo CUCITO - F.to Rif.  x </v>
      </c>
      <c r="U2" s="387"/>
      <c r="V2" s="387"/>
      <c r="W2" s="387"/>
      <c r="X2" s="387"/>
      <c r="Y2" s="387"/>
      <c r="Z2" s="387"/>
      <c r="AA2" s="387"/>
      <c r="AB2" s="387"/>
      <c r="AC2" s="387"/>
      <c r="AD2" s="387"/>
    </row>
    <row r="3" spans="1:31" ht="9" customHeight="1">
      <c r="A3" s="6"/>
      <c r="B3" s="6"/>
      <c r="C3" s="6"/>
      <c r="D3" s="6"/>
      <c r="E3" s="6"/>
      <c r="F3" s="6"/>
      <c r="G3" s="6"/>
      <c r="H3" s="8"/>
      <c r="I3" s="4"/>
      <c r="J3" s="1"/>
      <c r="M3" s="9"/>
      <c r="N3" s="7"/>
      <c r="O3" s="5"/>
    </row>
    <row r="4" spans="1:31" ht="44.25" customHeight="1" thickBot="1">
      <c r="A4" s="57"/>
      <c r="B4" s="57"/>
      <c r="C4" s="57"/>
      <c r="D4" s="57"/>
      <c r="E4" s="57"/>
      <c r="F4" s="57"/>
      <c r="G4" s="57"/>
      <c r="H4" s="386" t="s">
        <v>15</v>
      </c>
      <c r="I4" s="386"/>
      <c r="J4" s="386"/>
      <c r="K4" s="386"/>
      <c r="L4" s="386"/>
      <c r="M4" s="57"/>
      <c r="N4" s="57"/>
      <c r="O4" s="57"/>
      <c r="P4" s="57"/>
      <c r="Q4" s="57"/>
      <c r="R4" s="57"/>
      <c r="S4" s="57"/>
      <c r="T4" s="57"/>
      <c r="U4" s="57"/>
      <c r="V4" s="57"/>
      <c r="W4" s="366" t="s">
        <v>0</v>
      </c>
      <c r="X4" s="366"/>
      <c r="Y4" s="366"/>
      <c r="Z4" s="366"/>
      <c r="AA4" s="366"/>
      <c r="AB4" s="57"/>
      <c r="AC4" s="58"/>
      <c r="AD4" s="59"/>
    </row>
    <row r="5" spans="1:31" ht="20" customHeight="1">
      <c r="A5" s="57"/>
      <c r="B5" s="57"/>
      <c r="C5" s="57"/>
      <c r="D5" s="57"/>
      <c r="E5" s="60"/>
      <c r="F5" s="61"/>
      <c r="G5" s="62"/>
      <c r="H5" s="63"/>
      <c r="I5" s="64"/>
      <c r="J5" s="65">
        <f>E7</f>
        <v>16</v>
      </c>
      <c r="K5" s="62"/>
      <c r="L5" s="61"/>
      <c r="M5" s="66"/>
      <c r="N5" s="63"/>
      <c r="O5" s="67"/>
      <c r="P5" s="57"/>
      <c r="Q5" s="68"/>
      <c r="R5" s="68"/>
      <c r="S5" s="68"/>
      <c r="T5" s="68"/>
      <c r="U5" s="68"/>
      <c r="V5" s="68"/>
      <c r="W5" s="68"/>
      <c r="X5" s="69"/>
      <c r="Y5" s="70"/>
      <c r="Z5" s="68"/>
      <c r="AA5" s="68"/>
      <c r="AB5" s="68"/>
      <c r="AC5" s="68"/>
      <c r="AD5" s="68"/>
      <c r="AE5" s="57"/>
    </row>
    <row r="6" spans="1:31" s="10" customFormat="1" ht="27.75" customHeight="1">
      <c r="A6" s="58"/>
      <c r="B6" s="57"/>
      <c r="C6" s="57"/>
      <c r="D6" s="57"/>
      <c r="E6" s="71"/>
      <c r="F6" s="72"/>
      <c r="G6" s="73" t="s">
        <v>1</v>
      </c>
      <c r="H6" s="74"/>
      <c r="I6" s="75"/>
      <c r="J6" s="76"/>
      <c r="K6" s="77"/>
      <c r="L6" s="78"/>
      <c r="M6" s="73"/>
      <c r="N6" s="74"/>
      <c r="O6" s="79"/>
      <c r="P6" s="57"/>
      <c r="Q6" s="58"/>
      <c r="R6" s="58"/>
      <c r="S6" s="58"/>
      <c r="T6" s="58"/>
      <c r="U6" s="70"/>
      <c r="V6" s="68"/>
      <c r="W6" s="68"/>
      <c r="X6" s="80"/>
      <c r="Y6" s="70"/>
      <c r="Z6" s="68"/>
      <c r="AA6" s="68"/>
      <c r="AB6" s="68"/>
      <c r="AC6" s="68"/>
      <c r="AD6" s="68"/>
      <c r="AE6" s="58"/>
    </row>
    <row r="7" spans="1:31" s="11" customFormat="1" ht="113.25" customHeight="1">
      <c r="A7" s="88"/>
      <c r="B7" s="175" t="str">
        <f>CALC!P23</f>
        <v/>
      </c>
      <c r="C7" s="81"/>
      <c r="D7" s="81"/>
      <c r="E7" s="82">
        <f>IF(OR(CALC!C125=1,CALC!C125=2),CALC!K23,0)</f>
        <v>16</v>
      </c>
      <c r="F7" s="83"/>
      <c r="G7" s="85" t="str">
        <f>IF(OR(CALC!C125=1,CALC!C125=2),CALC!J23,0)</f>
        <v/>
      </c>
      <c r="H7" s="84"/>
      <c r="I7" s="85" t="str">
        <f>CALC!I23</f>
        <v/>
      </c>
      <c r="J7" s="172" t="str">
        <f>IF(OR(CALC!C125=1,CALC!C125=2),CALC!H23,0)</f>
        <v/>
      </c>
      <c r="K7" s="85" t="str">
        <f>I7</f>
        <v/>
      </c>
      <c r="L7" s="83"/>
      <c r="M7" s="85" t="str">
        <f>G7</f>
        <v/>
      </c>
      <c r="N7" s="84"/>
      <c r="O7" s="86">
        <f>E7</f>
        <v>16</v>
      </c>
      <c r="P7" s="87"/>
      <c r="Q7" s="81"/>
      <c r="R7" s="81"/>
      <c r="S7" s="81"/>
      <c r="T7" s="174">
        <f>IF(B7&lt;&gt;"",CALC!F9+7,0)</f>
        <v>0</v>
      </c>
      <c r="U7" s="88"/>
      <c r="V7" s="85" t="str">
        <f>G7</f>
        <v/>
      </c>
      <c r="W7" s="85"/>
      <c r="X7" s="85"/>
      <c r="Y7" s="85" t="str">
        <f>IF(J7&lt;&gt;"",J7-1,"")</f>
        <v/>
      </c>
      <c r="Z7" s="85"/>
      <c r="AA7" s="85"/>
      <c r="AB7" s="85" t="str">
        <f>G7</f>
        <v/>
      </c>
      <c r="AC7" s="88"/>
      <c r="AD7" s="70"/>
      <c r="AE7" s="88"/>
    </row>
    <row r="8" spans="1:31" ht="30" customHeight="1">
      <c r="A8" s="57"/>
      <c r="B8" s="57"/>
      <c r="C8" s="57"/>
      <c r="D8" s="57"/>
      <c r="E8" s="89"/>
      <c r="F8" s="90"/>
      <c r="G8" s="91"/>
      <c r="H8" s="92"/>
      <c r="I8" s="93"/>
      <c r="J8" s="94"/>
      <c r="K8" s="91"/>
      <c r="L8" s="95"/>
      <c r="M8" s="91"/>
      <c r="N8" s="92"/>
      <c r="O8" s="96"/>
      <c r="P8" s="57"/>
      <c r="Q8" s="58"/>
      <c r="R8" s="58"/>
      <c r="S8" s="58"/>
      <c r="T8" s="58"/>
      <c r="U8" s="58"/>
      <c r="V8" s="58"/>
      <c r="W8" s="58"/>
      <c r="X8" s="97"/>
      <c r="Y8" s="98"/>
      <c r="Z8" s="58"/>
      <c r="AA8" s="99"/>
      <c r="AB8" s="58"/>
      <c r="AC8" s="58"/>
      <c r="AD8" s="57"/>
      <c r="AE8" s="57"/>
    </row>
    <row r="9" spans="1:31" ht="20" customHeight="1" thickBot="1">
      <c r="A9" s="57"/>
      <c r="B9" s="100"/>
      <c r="C9" s="100"/>
      <c r="D9" s="100"/>
      <c r="E9" s="67"/>
      <c r="F9" s="101"/>
      <c r="G9" s="102"/>
      <c r="H9" s="103"/>
      <c r="I9" s="104"/>
      <c r="J9" s="105">
        <f>E7</f>
        <v>16</v>
      </c>
      <c r="K9" s="102"/>
      <c r="L9" s="101"/>
      <c r="M9" s="102"/>
      <c r="N9" s="103"/>
      <c r="O9" s="60"/>
      <c r="P9" s="57"/>
      <c r="Q9" s="58"/>
      <c r="R9" s="58"/>
      <c r="S9" s="58"/>
      <c r="T9" s="58"/>
      <c r="U9" s="58"/>
      <c r="V9" s="58"/>
      <c r="W9" s="58"/>
      <c r="X9" s="106"/>
      <c r="Y9" s="57"/>
      <c r="Z9" s="107"/>
      <c r="AA9" s="58"/>
      <c r="AB9" s="58"/>
      <c r="AC9" s="58"/>
      <c r="AD9" s="57"/>
      <c r="AE9" s="57"/>
    </row>
    <row r="10" spans="1:31" ht="20" customHeight="1">
      <c r="A10" s="57"/>
      <c r="B10" s="57"/>
      <c r="C10" s="57"/>
      <c r="D10" s="57"/>
      <c r="E10" s="57"/>
      <c r="F10" s="57"/>
      <c r="G10" s="57"/>
      <c r="H10" s="57"/>
      <c r="I10" s="106"/>
      <c r="J10" s="108"/>
      <c r="K10" s="57"/>
      <c r="L10" s="57"/>
      <c r="M10" s="57"/>
      <c r="N10" s="57"/>
      <c r="O10" s="57"/>
      <c r="P10" s="57"/>
      <c r="Q10" s="58"/>
      <c r="R10" s="58"/>
      <c r="S10" s="58"/>
      <c r="T10" s="58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</row>
    <row r="11" spans="1:31" ht="20" customHeight="1">
      <c r="A11" s="57"/>
      <c r="B11" s="57"/>
      <c r="C11" s="57"/>
      <c r="D11" s="57"/>
      <c r="E11" s="57"/>
      <c r="F11" s="57"/>
      <c r="G11" s="57"/>
      <c r="H11" s="57"/>
      <c r="I11" s="106"/>
      <c r="J11" s="170" t="str">
        <f>CALC!O23</f>
        <v/>
      </c>
      <c r="K11" s="109"/>
      <c r="L11" s="57"/>
      <c r="M11" s="57"/>
      <c r="N11" s="57"/>
      <c r="O11" s="57"/>
      <c r="P11" s="57"/>
      <c r="Q11" s="58"/>
      <c r="R11" s="58"/>
      <c r="S11" s="58"/>
      <c r="T11" s="58"/>
      <c r="U11" s="57"/>
      <c r="V11" s="57"/>
      <c r="W11" s="57"/>
      <c r="X11" s="57"/>
      <c r="Y11" s="170">
        <f>IF(J11&lt;&gt;"",V7+Y7+AB7,0)</f>
        <v>0</v>
      </c>
      <c r="Z11" s="57"/>
      <c r="AA11" s="57"/>
      <c r="AB11" s="57"/>
      <c r="AC11" s="57"/>
      <c r="AD11" s="57"/>
      <c r="AE11" s="57"/>
    </row>
    <row r="12" spans="1:31" s="12" customFormat="1" ht="11.25" customHeight="1">
      <c r="A12" s="1"/>
      <c r="B12" s="1"/>
      <c r="C12" s="1"/>
      <c r="D12" s="1"/>
      <c r="E12" s="1"/>
      <c r="F12" s="1"/>
      <c r="G12" s="1"/>
      <c r="H12" s="2"/>
      <c r="I12" s="2"/>
      <c r="J12" s="1"/>
      <c r="K12" s="2"/>
      <c r="L12" s="1"/>
      <c r="M12" s="1"/>
      <c r="N12" s="1"/>
      <c r="O12" s="1"/>
      <c r="P12" s="1"/>
      <c r="Q12" s="10"/>
      <c r="R12" s="10"/>
      <c r="S12" s="10"/>
    </row>
    <row r="13" spans="1:31" s="12" customFormat="1" ht="30" customHeight="1">
      <c r="A13" s="1"/>
      <c r="B13" s="1"/>
      <c r="C13" s="1"/>
      <c r="D13" s="1"/>
      <c r="E13" s="1"/>
      <c r="F13" s="1"/>
      <c r="G13" s="366"/>
      <c r="H13" s="366"/>
      <c r="I13" s="366"/>
      <c r="J13" s="366"/>
      <c r="K13" s="366"/>
      <c r="L13" s="366"/>
      <c r="M13" s="366"/>
      <c r="N13" s="1"/>
      <c r="O13" s="1"/>
      <c r="P13" s="1"/>
      <c r="Q13" s="10"/>
      <c r="R13" s="10"/>
      <c r="S13" s="10"/>
      <c r="T13" s="166" t="str">
        <f>IF(CALC!B26=1,"Spessore Cartoni mm.","Spessore Quadranti mm.")</f>
        <v>Spessore Quadranti mm.</v>
      </c>
      <c r="U13" s="167"/>
      <c r="V13" s="167"/>
      <c r="W13" s="167"/>
      <c r="X13" s="167"/>
      <c r="Y13" s="200">
        <f>CALC!F23</f>
        <v>0</v>
      </c>
      <c r="Z13" s="201" t="str">
        <f>"("&amp;Y13+3&amp;")"</f>
        <v>(3)</v>
      </c>
    </row>
    <row r="14" spans="1:31" ht="15.75" customHeight="1">
      <c r="A14" s="110"/>
      <c r="B14" s="110"/>
      <c r="C14" s="110"/>
      <c r="D14" s="110"/>
      <c r="E14" s="110"/>
      <c r="F14" s="110"/>
      <c r="I14" s="1"/>
      <c r="J14" s="1"/>
      <c r="N14" s="110"/>
      <c r="O14" s="110"/>
      <c r="P14" s="110"/>
      <c r="Q14" s="58"/>
      <c r="R14" s="58"/>
      <c r="S14" s="58"/>
      <c r="T14" s="168" t="str">
        <f>IF(CALC!B26=2,"Spessore Fondello mm.","")</f>
        <v/>
      </c>
      <c r="U14" s="169"/>
      <c r="V14" s="169"/>
      <c r="W14" s="169"/>
      <c r="X14" s="169"/>
      <c r="Y14" s="202"/>
    </row>
    <row r="15" spans="1:31" ht="66.75" customHeight="1">
      <c r="A15" s="57"/>
      <c r="B15" s="57"/>
      <c r="C15" s="57"/>
      <c r="D15" s="57"/>
      <c r="E15" s="203"/>
      <c r="F15" s="110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8"/>
      <c r="S15" s="58"/>
      <c r="Y15" s="2"/>
      <c r="Z15" s="3"/>
    </row>
    <row r="16" spans="1:31" ht="14.25" customHeight="1">
      <c r="A16" s="57"/>
      <c r="B16" s="57"/>
      <c r="C16" s="57"/>
      <c r="D16" s="47" t="s">
        <v>29</v>
      </c>
      <c r="O16" s="57"/>
      <c r="P16" s="57"/>
      <c r="Q16" s="57"/>
      <c r="R16" s="58"/>
      <c r="S16" s="58"/>
      <c r="T16" s="47" t="s">
        <v>29</v>
      </c>
      <c r="Y16" s="2"/>
      <c r="Z16" s="3"/>
    </row>
    <row r="17" spans="1:32" ht="14.25" customHeight="1">
      <c r="A17" s="57"/>
      <c r="B17" s="57"/>
      <c r="C17" s="57"/>
      <c r="D17" s="266"/>
      <c r="E17" s="264"/>
      <c r="F17" s="264"/>
      <c r="G17" s="264"/>
      <c r="H17" s="264"/>
      <c r="I17" s="267"/>
      <c r="J17" s="268"/>
      <c r="K17" s="264"/>
      <c r="L17" s="264"/>
      <c r="M17" s="264"/>
      <c r="N17" s="264"/>
      <c r="O17" s="269"/>
      <c r="P17" s="269"/>
      <c r="Q17" s="57"/>
      <c r="R17" s="58"/>
      <c r="S17" s="58"/>
      <c r="T17" s="266"/>
      <c r="U17" s="264"/>
      <c r="V17" s="264"/>
      <c r="W17" s="264"/>
      <c r="X17" s="264"/>
      <c r="Y17" s="267"/>
      <c r="Z17" s="268"/>
      <c r="AA17" s="264"/>
      <c r="AB17" s="264"/>
      <c r="AC17" s="264"/>
      <c r="AD17" s="264"/>
      <c r="AE17" s="269"/>
      <c r="AF17" s="269"/>
    </row>
    <row r="18" spans="1:32" ht="13.5" customHeight="1">
      <c r="A18" s="57"/>
      <c r="B18" s="5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58"/>
      <c r="R18" s="58"/>
      <c r="S18" s="58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</row>
    <row r="19" spans="1:32" ht="27.75" customHeight="1">
      <c r="A19" s="110"/>
      <c r="B19" s="110"/>
      <c r="C19" s="110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58"/>
      <c r="R19" s="58"/>
      <c r="S19" s="58"/>
      <c r="T19" s="367"/>
      <c r="U19" s="367"/>
      <c r="V19" s="367"/>
      <c r="W19" s="367"/>
      <c r="X19" s="367"/>
      <c r="Y19" s="367"/>
      <c r="Z19" s="367"/>
      <c r="AA19" s="367"/>
      <c r="AB19" s="367"/>
      <c r="AC19" s="367"/>
      <c r="AD19" s="367"/>
      <c r="AE19" s="367"/>
      <c r="AF19" s="367"/>
    </row>
    <row r="20" spans="1:32" ht="27.75" customHeight="1">
      <c r="A20" s="110"/>
      <c r="B20" s="110"/>
      <c r="C20" s="110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58"/>
      <c r="R20" s="58"/>
      <c r="S20" s="58"/>
      <c r="T20" s="367"/>
      <c r="U20" s="367"/>
      <c r="V20" s="367"/>
      <c r="W20" s="367"/>
      <c r="X20" s="367"/>
      <c r="Y20" s="367"/>
      <c r="Z20" s="367"/>
      <c r="AA20" s="367"/>
      <c r="AB20" s="367"/>
      <c r="AC20" s="367"/>
      <c r="AD20" s="367"/>
      <c r="AE20" s="367"/>
      <c r="AF20" s="367"/>
    </row>
    <row r="21" spans="1:32" ht="30" customHeight="1"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10"/>
      <c r="R21" s="10"/>
      <c r="S21" s="10"/>
      <c r="T21" s="367"/>
      <c r="U21" s="367"/>
      <c r="V21" s="367"/>
      <c r="W21" s="367"/>
      <c r="X21" s="367"/>
      <c r="Y21" s="367"/>
      <c r="Z21" s="367"/>
      <c r="AA21" s="367"/>
      <c r="AB21" s="367"/>
      <c r="AC21" s="367"/>
      <c r="AD21" s="367"/>
      <c r="AE21" s="367"/>
      <c r="AF21" s="367"/>
    </row>
    <row r="22" spans="1:32" s="13" customFormat="1" ht="20.25" customHeight="1">
      <c r="A22" s="10"/>
      <c r="B22" s="10"/>
      <c r="C22" s="10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10"/>
      <c r="R22" s="10"/>
      <c r="S22" s="10"/>
      <c r="T22" s="367"/>
      <c r="U22" s="367"/>
      <c r="V22" s="367"/>
      <c r="W22" s="367"/>
      <c r="X22" s="367"/>
      <c r="Y22" s="367"/>
      <c r="Z22" s="367"/>
      <c r="AA22" s="367"/>
      <c r="AB22" s="367"/>
      <c r="AC22" s="367"/>
      <c r="AD22" s="367"/>
      <c r="AE22" s="367"/>
      <c r="AF22" s="367"/>
    </row>
    <row r="23" spans="1:32" s="13" customFormat="1" ht="12.75" customHeight="1">
      <c r="A23" s="10"/>
      <c r="B23" s="10"/>
      <c r="C23" s="10"/>
      <c r="D23" s="368"/>
      <c r="E23" s="368"/>
      <c r="F23" s="368"/>
      <c r="G23" s="368"/>
      <c r="H23" s="368"/>
      <c r="I23" s="368"/>
      <c r="J23" s="368"/>
      <c r="K23" s="368"/>
      <c r="L23" s="368"/>
      <c r="M23" s="368"/>
      <c r="N23" s="368"/>
      <c r="O23" s="368"/>
      <c r="P23" s="368"/>
      <c r="Q23" s="10"/>
      <c r="R23" s="10"/>
      <c r="S23" s="10"/>
      <c r="T23" s="368"/>
      <c r="U23" s="368"/>
      <c r="V23" s="368"/>
      <c r="W23" s="368"/>
      <c r="X23" s="368"/>
      <c r="Y23" s="368"/>
      <c r="Z23" s="368"/>
      <c r="AA23" s="368"/>
      <c r="AB23" s="368"/>
      <c r="AC23" s="368"/>
      <c r="AD23" s="368"/>
      <c r="AE23" s="368"/>
      <c r="AF23" s="368"/>
    </row>
    <row r="24" spans="1:32" s="13" customFormat="1" ht="40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AE24" s="1"/>
      <c r="AF24" s="1"/>
    </row>
    <row r="25" spans="1:32" s="15" customFormat="1" ht="54.75" customHeight="1">
      <c r="A25" s="1"/>
      <c r="B25" s="1"/>
      <c r="C25" s="1"/>
      <c r="D25" s="1"/>
      <c r="E25" s="1"/>
      <c r="F25" s="1"/>
      <c r="G25" s="1"/>
      <c r="H25" s="1"/>
      <c r="I25" s="2"/>
      <c r="J25" s="3"/>
      <c r="K25" s="1"/>
      <c r="L25" s="1"/>
      <c r="M25" s="1"/>
      <c r="N25" s="1"/>
      <c r="O25" s="1"/>
      <c r="P25" s="1"/>
      <c r="Q25" s="10"/>
      <c r="R25" s="10"/>
      <c r="S25" s="10"/>
      <c r="T25" s="10"/>
      <c r="AE25" s="1"/>
      <c r="AF25" s="1"/>
    </row>
    <row r="26" spans="1:32" s="13" customFormat="1" ht="12" customHeight="1">
      <c r="A26" s="1"/>
      <c r="B26" s="1"/>
      <c r="C26" s="1"/>
      <c r="D26" s="1"/>
      <c r="E26" s="1"/>
      <c r="F26" s="1"/>
      <c r="G26" s="1"/>
      <c r="H26" s="1"/>
      <c r="I26" s="2"/>
      <c r="J26" s="3"/>
      <c r="K26" s="1"/>
      <c r="L26" s="1"/>
      <c r="M26" s="1"/>
      <c r="N26" s="1"/>
      <c r="O26" s="1"/>
      <c r="P26" s="1"/>
      <c r="Q26" s="10"/>
      <c r="R26" s="10"/>
      <c r="S26" s="10"/>
      <c r="T26" s="10"/>
    </row>
    <row r="27" spans="1:32" s="13" customFormat="1" ht="18" customHeight="1">
      <c r="A27" s="1"/>
      <c r="B27" s="1"/>
      <c r="C27" s="1"/>
      <c r="D27" s="1"/>
      <c r="E27" s="1"/>
      <c r="F27" s="1"/>
      <c r="G27" s="1"/>
      <c r="H27" s="1"/>
      <c r="I27" s="2"/>
      <c r="J27" s="3"/>
      <c r="K27" s="1"/>
      <c r="L27" s="1"/>
      <c r="M27" s="1"/>
      <c r="N27" s="1"/>
      <c r="O27" s="1"/>
      <c r="P27" s="1"/>
      <c r="Q27" s="10"/>
      <c r="R27" s="10"/>
      <c r="S27" s="10"/>
      <c r="T27" s="10"/>
    </row>
    <row r="28" spans="1:32" ht="20">
      <c r="Q28" s="10"/>
      <c r="R28" s="10"/>
      <c r="S28" s="10"/>
      <c r="T28" s="10"/>
    </row>
    <row r="29" spans="1:32" ht="20">
      <c r="Q29" s="10"/>
      <c r="R29" s="10"/>
      <c r="S29" s="10"/>
      <c r="T29" s="10"/>
    </row>
    <row r="30" spans="1:32" ht="20">
      <c r="Q30" s="10"/>
      <c r="R30" s="10"/>
      <c r="S30" s="10"/>
    </row>
    <row r="31" spans="1:32" ht="20">
      <c r="Q31" s="10"/>
      <c r="R31" s="10"/>
      <c r="S31" s="10"/>
    </row>
  </sheetData>
  <mergeCells count="9">
    <mergeCell ref="D18:P23"/>
    <mergeCell ref="H4:L4"/>
    <mergeCell ref="T18:AF23"/>
    <mergeCell ref="E1:O1"/>
    <mergeCell ref="T1:AD1"/>
    <mergeCell ref="E2:O2"/>
    <mergeCell ref="T2:AD2"/>
    <mergeCell ref="W4:AA4"/>
    <mergeCell ref="G13:M13"/>
  </mergeCells>
  <phoneticPr fontId="0" type="noConversion"/>
  <printOptions horizontalCentered="1"/>
  <pageMargins left="0.23622047244094491" right="0.19685039370078741" top="0.19685039370078741" bottom="0.19685039370078741" header="0.15748031496062992" footer="0.36"/>
  <pageSetup paperSize="9" scale="110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6" r:id="rId3" name="Button 16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894A1-2B82-5E46-8EF9-0B7A632CACF0}">
  <sheetPr codeName="Foglio6"/>
  <dimension ref="A1:AF31"/>
  <sheetViews>
    <sheetView showRowColHeaders="0" zoomScale="80" zoomScaleNormal="100" workbookViewId="0">
      <selection activeCell="D18" sqref="D18:P23"/>
    </sheetView>
  </sheetViews>
  <sheetFormatPr baseColWidth="10" defaultColWidth="9.1640625" defaultRowHeight="13"/>
  <cols>
    <col min="1" max="1" width="14.6640625" style="1" customWidth="1"/>
    <col min="2" max="2" width="5" style="1" customWidth="1"/>
    <col min="3" max="3" width="2.6640625" style="1" customWidth="1"/>
    <col min="4" max="6" width="3.6640625" style="1" customWidth="1"/>
    <col min="7" max="7" width="9.33203125" style="1" customWidth="1"/>
    <col min="8" max="8" width="6.6640625" style="1" customWidth="1"/>
    <col min="9" max="9" width="3.6640625" style="2" customWidth="1"/>
    <col min="10" max="10" width="9.6640625" style="3" customWidth="1"/>
    <col min="11" max="11" width="4.33203125" style="1" customWidth="1"/>
    <col min="12" max="12" width="6.6640625" style="1" customWidth="1"/>
    <col min="13" max="13" width="9.5" style="1" customWidth="1"/>
    <col min="14" max="14" width="3.6640625" style="1" customWidth="1"/>
    <col min="15" max="15" width="5.1640625" style="1" customWidth="1"/>
    <col min="16" max="16" width="3.6640625" style="1" customWidth="1"/>
    <col min="17" max="18" width="2.83203125" style="1" customWidth="1"/>
    <col min="19" max="19" width="5.33203125" style="1" customWidth="1"/>
    <col min="20" max="20" width="5.83203125" style="1" customWidth="1"/>
    <col min="21" max="21" width="3.6640625" style="1" customWidth="1"/>
    <col min="22" max="22" width="10.6640625" style="1" customWidth="1"/>
    <col min="23" max="23" width="6.6640625" style="1" customWidth="1"/>
    <col min="24" max="24" width="3.6640625" style="1" customWidth="1"/>
    <col min="25" max="25" width="9.6640625" style="1" customWidth="1"/>
    <col min="26" max="26" width="3.6640625" style="1" customWidth="1"/>
    <col min="27" max="27" width="6.6640625" style="1" customWidth="1"/>
    <col min="28" max="28" width="10.6640625" style="1" customWidth="1"/>
    <col min="29" max="30" width="3.6640625" style="1" customWidth="1"/>
    <col min="31" max="31" width="7.5" style="1" customWidth="1"/>
    <col min="32" max="16384" width="9.1640625" style="1"/>
  </cols>
  <sheetData>
    <row r="1" spans="1:31" ht="29.25" customHeight="1">
      <c r="A1" s="6"/>
      <c r="B1" s="6"/>
      <c r="C1" s="6"/>
      <c r="D1" s="6"/>
      <c r="E1" s="359" t="str">
        <f>CALC!G3</f>
        <v>Titolo</v>
      </c>
      <c r="F1" s="359"/>
      <c r="G1" s="359"/>
      <c r="H1" s="359"/>
      <c r="I1" s="359"/>
      <c r="J1" s="359"/>
      <c r="K1" s="359"/>
      <c r="L1" s="359"/>
      <c r="M1" s="359"/>
      <c r="N1" s="359"/>
      <c r="O1" s="359"/>
      <c r="T1" s="359" t="str">
        <f>E1</f>
        <v>Titolo</v>
      </c>
      <c r="U1" s="359"/>
      <c r="V1" s="359"/>
      <c r="W1" s="359"/>
      <c r="X1" s="359"/>
      <c r="Y1" s="359"/>
      <c r="Z1" s="359"/>
      <c r="AA1" s="359"/>
      <c r="AB1" s="359"/>
      <c r="AC1" s="359"/>
      <c r="AD1" s="359"/>
    </row>
    <row r="2" spans="1:31" ht="24" customHeight="1">
      <c r="A2" s="6"/>
      <c r="B2" s="6"/>
      <c r="C2" s="6"/>
      <c r="D2" s="6"/>
      <c r="E2" s="387" t="str">
        <f>CHOOSE(CALC!B26+1,"","Cop. Cartonata - Dorso QUADRO","Cop.Cartonata - Dorso TONDO","")&amp;" • "&amp;CALC!C5&amp;" - F.to Rif. "&amp;CALC!E9&amp;" x "&amp;CALC!F9</f>
        <v xml:space="preserve"> • Testo CUCITO - F.to Rif.  x </v>
      </c>
      <c r="F2" s="387"/>
      <c r="G2" s="387"/>
      <c r="H2" s="387"/>
      <c r="I2" s="387"/>
      <c r="J2" s="387"/>
      <c r="K2" s="387"/>
      <c r="L2" s="387"/>
      <c r="M2" s="387"/>
      <c r="N2" s="387"/>
      <c r="O2" s="387"/>
      <c r="T2" s="387" t="str">
        <f>CHOOSE(CALC!B26+1,"","Cop. Cartonata - Dorso QUADRO","Cop.Cartonata - Dorso TONDO","")&amp;" • "&amp;IF(CALC!B26&lt;3,CALC!C5&amp;" - F.to Rif. "&amp;CALC!E9&amp;" x "&amp;CALC!F9,"")</f>
        <v xml:space="preserve"> • </v>
      </c>
      <c r="U2" s="387"/>
      <c r="V2" s="387"/>
      <c r="W2" s="387"/>
      <c r="X2" s="387"/>
      <c r="Y2" s="387"/>
      <c r="Z2" s="387"/>
      <c r="AA2" s="387"/>
      <c r="AB2" s="387"/>
      <c r="AC2" s="387"/>
      <c r="AD2" s="387"/>
    </row>
    <row r="3" spans="1:31" ht="9" customHeight="1">
      <c r="A3" s="6"/>
      <c r="B3" s="6"/>
      <c r="C3" s="6"/>
      <c r="D3" s="6"/>
      <c r="E3" s="6"/>
      <c r="F3" s="6"/>
      <c r="G3" s="6"/>
      <c r="H3" s="8"/>
      <c r="I3" s="4"/>
      <c r="J3" s="1"/>
      <c r="M3" s="9"/>
      <c r="N3" s="7"/>
      <c r="O3" s="5"/>
    </row>
    <row r="4" spans="1:31" ht="45.75" customHeight="1" thickBot="1">
      <c r="A4" s="57"/>
      <c r="B4" s="57"/>
      <c r="C4" s="57"/>
      <c r="D4" s="57"/>
      <c r="E4" s="57"/>
      <c r="F4" s="57"/>
      <c r="G4" s="57"/>
      <c r="H4" s="386" t="s">
        <v>15</v>
      </c>
      <c r="I4" s="386"/>
      <c r="J4" s="386"/>
      <c r="K4" s="386"/>
      <c r="L4" s="386"/>
      <c r="M4" s="57"/>
      <c r="N4" s="57"/>
      <c r="O4" s="57"/>
      <c r="P4" s="57"/>
      <c r="Q4" s="57"/>
      <c r="R4" s="57"/>
      <c r="S4" s="57"/>
      <c r="T4" s="57"/>
      <c r="U4" s="57"/>
      <c r="V4" s="57"/>
      <c r="W4" s="366" t="s">
        <v>0</v>
      </c>
      <c r="X4" s="366"/>
      <c r="Y4" s="366"/>
      <c r="Z4" s="366"/>
      <c r="AA4" s="366"/>
      <c r="AB4" s="57"/>
      <c r="AC4" s="58"/>
      <c r="AD4" s="59"/>
    </row>
    <row r="5" spans="1:31" ht="20" customHeight="1">
      <c r="A5" s="57"/>
      <c r="B5" s="57"/>
      <c r="C5" s="57"/>
      <c r="D5" s="57"/>
      <c r="E5" s="60"/>
      <c r="F5" s="61"/>
      <c r="G5" s="62"/>
      <c r="H5" s="63"/>
      <c r="I5" s="64"/>
      <c r="J5" s="65">
        <f>E7</f>
        <v>0</v>
      </c>
      <c r="K5" s="62"/>
      <c r="L5" s="61"/>
      <c r="M5" s="66"/>
      <c r="N5" s="63"/>
      <c r="O5" s="67"/>
      <c r="P5" s="57"/>
      <c r="Q5" s="68"/>
      <c r="R5" s="68"/>
      <c r="S5" s="68"/>
      <c r="T5" s="68"/>
      <c r="U5" s="68"/>
      <c r="V5" s="68"/>
      <c r="W5" s="68"/>
      <c r="X5" s="69"/>
      <c r="Y5" s="70"/>
      <c r="Z5" s="68"/>
      <c r="AA5" s="68"/>
      <c r="AB5" s="68"/>
      <c r="AC5" s="68"/>
      <c r="AD5" s="68"/>
      <c r="AE5" s="57"/>
    </row>
    <row r="6" spans="1:31" s="10" customFormat="1" ht="27.75" customHeight="1">
      <c r="A6" s="58"/>
      <c r="B6" s="57"/>
      <c r="C6" s="57"/>
      <c r="D6" s="57"/>
      <c r="E6" s="71"/>
      <c r="F6" s="72"/>
      <c r="G6" s="73" t="s">
        <v>1</v>
      </c>
      <c r="H6" s="74"/>
      <c r="I6" s="75"/>
      <c r="J6" s="76"/>
      <c r="K6" s="77"/>
      <c r="L6" s="78"/>
      <c r="M6" s="73"/>
      <c r="N6" s="74"/>
      <c r="O6" s="79"/>
      <c r="P6" s="57"/>
      <c r="Q6" s="58"/>
      <c r="R6" s="58"/>
      <c r="S6" s="58"/>
      <c r="T6" s="58"/>
      <c r="U6" s="70"/>
      <c r="V6" s="68"/>
      <c r="W6" s="68"/>
      <c r="X6" s="80"/>
      <c r="Y6" s="70"/>
      <c r="Z6" s="68"/>
      <c r="AA6" s="68"/>
      <c r="AB6" s="68"/>
      <c r="AC6" s="68"/>
      <c r="AD6" s="68"/>
      <c r="AE6" s="58"/>
    </row>
    <row r="7" spans="1:31" s="11" customFormat="1" ht="113.25" customHeight="1">
      <c r="A7" s="88"/>
      <c r="B7" s="175" t="str">
        <f>CALC!P23</f>
        <v/>
      </c>
      <c r="C7" s="81"/>
      <c r="D7" s="81"/>
      <c r="E7" s="82">
        <f>IF(OR(CALC!B26=1,CALC!B26=2),CALC!K23,0)</f>
        <v>0</v>
      </c>
      <c r="F7" s="83"/>
      <c r="G7" s="85">
        <f>IF(OR(CALC!B26=1,CALC!B26=2),CALC!J23,0)</f>
        <v>0</v>
      </c>
      <c r="H7" s="84"/>
      <c r="I7" s="85" t="str">
        <f>CALC!I23</f>
        <v/>
      </c>
      <c r="J7" s="172">
        <f>IF(OR(CALC!B26=1,CALC!B26=2),CALC!H23,0)</f>
        <v>0</v>
      </c>
      <c r="K7" s="85" t="str">
        <f>I7</f>
        <v/>
      </c>
      <c r="L7" s="83"/>
      <c r="M7" s="85">
        <f>G7</f>
        <v>0</v>
      </c>
      <c r="N7" s="84"/>
      <c r="O7" s="86">
        <f>E7</f>
        <v>0</v>
      </c>
      <c r="P7" s="87"/>
      <c r="Q7" s="81"/>
      <c r="R7" s="81"/>
      <c r="S7" s="81"/>
      <c r="T7" s="174">
        <f>IF(B7&lt;&gt;"",CALC!F9+7,0)</f>
        <v>0</v>
      </c>
      <c r="U7" s="88"/>
      <c r="V7" s="85">
        <f>G7</f>
        <v>0</v>
      </c>
      <c r="W7" s="85"/>
      <c r="X7" s="85"/>
      <c r="Y7" s="85">
        <f>IF(J7&lt;&gt;"",J7-1,"")</f>
        <v>-1</v>
      </c>
      <c r="Z7" s="85"/>
      <c r="AA7" s="85"/>
      <c r="AB7" s="85">
        <f>G7</f>
        <v>0</v>
      </c>
      <c r="AC7" s="88"/>
      <c r="AD7" s="70"/>
      <c r="AE7" s="88"/>
    </row>
    <row r="8" spans="1:31" ht="30" customHeight="1">
      <c r="A8" s="57"/>
      <c r="B8" s="57"/>
      <c r="C8" s="57"/>
      <c r="D8" s="57"/>
      <c r="E8" s="89"/>
      <c r="F8" s="90"/>
      <c r="G8" s="91"/>
      <c r="H8" s="92"/>
      <c r="I8" s="93"/>
      <c r="J8" s="94"/>
      <c r="K8" s="91"/>
      <c r="L8" s="95"/>
      <c r="M8" s="91"/>
      <c r="N8" s="92"/>
      <c r="O8" s="96"/>
      <c r="P8" s="57"/>
      <c r="Q8" s="58"/>
      <c r="R8" s="58"/>
      <c r="S8" s="58"/>
      <c r="T8" s="58"/>
      <c r="U8" s="58"/>
      <c r="V8" s="58"/>
      <c r="W8" s="58"/>
      <c r="X8" s="97"/>
      <c r="Y8" s="98"/>
      <c r="Z8" s="58"/>
      <c r="AA8" s="99"/>
      <c r="AB8" s="58"/>
      <c r="AC8" s="58"/>
      <c r="AD8" s="57"/>
      <c r="AE8" s="57"/>
    </row>
    <row r="9" spans="1:31" ht="20" customHeight="1" thickBot="1">
      <c r="A9" s="57"/>
      <c r="B9" s="100"/>
      <c r="C9" s="100"/>
      <c r="D9" s="100"/>
      <c r="E9" s="67"/>
      <c r="F9" s="101"/>
      <c r="G9" s="102"/>
      <c r="H9" s="103"/>
      <c r="I9" s="104"/>
      <c r="J9" s="105">
        <f>E7</f>
        <v>0</v>
      </c>
      <c r="K9" s="102"/>
      <c r="L9" s="101"/>
      <c r="M9" s="102"/>
      <c r="N9" s="103"/>
      <c r="O9" s="60"/>
      <c r="P9" s="57"/>
      <c r="Q9" s="58"/>
      <c r="R9" s="58"/>
      <c r="S9" s="58"/>
      <c r="T9" s="58"/>
      <c r="U9" s="58"/>
      <c r="V9" s="58"/>
      <c r="W9" s="58"/>
      <c r="X9" s="106"/>
      <c r="Y9" s="57"/>
      <c r="Z9" s="107"/>
      <c r="AA9" s="58"/>
      <c r="AB9" s="58"/>
      <c r="AC9" s="58"/>
      <c r="AD9" s="57"/>
      <c r="AE9" s="57"/>
    </row>
    <row r="10" spans="1:31" ht="20" customHeight="1">
      <c r="A10" s="57"/>
      <c r="B10" s="57"/>
      <c r="C10" s="57"/>
      <c r="D10" s="57"/>
      <c r="E10" s="57"/>
      <c r="F10" s="57"/>
      <c r="G10" s="57"/>
      <c r="H10" s="57"/>
      <c r="I10" s="106"/>
      <c r="J10" s="108"/>
      <c r="K10" s="57"/>
      <c r="L10" s="57"/>
      <c r="M10" s="57"/>
      <c r="N10" s="57"/>
      <c r="O10" s="57"/>
      <c r="P10" s="57"/>
      <c r="Q10" s="58"/>
      <c r="R10" s="58"/>
      <c r="S10" s="58"/>
      <c r="T10" s="58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</row>
    <row r="11" spans="1:31" ht="20" customHeight="1">
      <c r="A11" s="57"/>
      <c r="B11" s="57"/>
      <c r="C11" s="57"/>
      <c r="D11" s="57"/>
      <c r="E11" s="57"/>
      <c r="F11" s="57"/>
      <c r="G11" s="57"/>
      <c r="H11" s="57"/>
      <c r="I11" s="106"/>
      <c r="J11" s="170" t="str">
        <f>CALC!O23</f>
        <v/>
      </c>
      <c r="K11" s="109"/>
      <c r="L11" s="57"/>
      <c r="M11" s="57"/>
      <c r="N11" s="57"/>
      <c r="O11" s="57"/>
      <c r="P11" s="57"/>
      <c r="Q11" s="58"/>
      <c r="R11" s="58"/>
      <c r="S11" s="58"/>
      <c r="T11" s="58"/>
      <c r="U11" s="57"/>
      <c r="V11" s="57"/>
      <c r="W11" s="57"/>
      <c r="X11" s="57"/>
      <c r="Y11" s="170">
        <f>IF(J11&lt;&gt;"",V7+Y7+AB7,0)</f>
        <v>0</v>
      </c>
      <c r="Z11" s="57"/>
      <c r="AA11" s="57"/>
      <c r="AB11" s="57"/>
      <c r="AC11" s="57"/>
      <c r="AD11" s="57"/>
      <c r="AE11" s="57"/>
    </row>
    <row r="12" spans="1:31" s="12" customFormat="1" ht="21" customHeight="1">
      <c r="A12" s="1"/>
      <c r="B12" s="1"/>
      <c r="C12" s="1"/>
      <c r="D12" s="1"/>
      <c r="E12" s="1"/>
      <c r="F12" s="1"/>
      <c r="G12" s="1"/>
      <c r="H12" s="2"/>
      <c r="I12" s="2"/>
      <c r="J12" s="1"/>
      <c r="K12" s="2"/>
      <c r="L12" s="1"/>
      <c r="M12" s="1"/>
      <c r="N12" s="1"/>
      <c r="O12" s="1"/>
      <c r="P12" s="1"/>
      <c r="Q12" s="10"/>
      <c r="R12" s="10"/>
      <c r="S12" s="10"/>
    </row>
    <row r="13" spans="1:31" s="12" customFormat="1" ht="30" customHeight="1">
      <c r="A13" s="1"/>
      <c r="B13" s="1"/>
      <c r="C13" s="1"/>
      <c r="D13" s="1"/>
      <c r="E13" s="1"/>
      <c r="F13" s="1"/>
      <c r="G13" s="366"/>
      <c r="H13" s="366"/>
      <c r="I13" s="366"/>
      <c r="J13" s="366"/>
      <c r="K13" s="366"/>
      <c r="L13" s="366"/>
      <c r="M13" s="366"/>
      <c r="N13" s="1"/>
      <c r="O13" s="1"/>
      <c r="P13" s="1"/>
      <c r="Q13" s="10"/>
      <c r="R13" s="10"/>
      <c r="S13" s="10"/>
      <c r="T13" s="166" t="str">
        <f>IF(CALC!B26=1,"Spessore Cartoni mm.","Spessore Quadranti mm.")</f>
        <v>Spessore Quadranti mm.</v>
      </c>
      <c r="U13" s="167"/>
      <c r="V13" s="167"/>
      <c r="W13" s="167"/>
      <c r="X13" s="167"/>
      <c r="Y13" s="200">
        <f>CALC!F23</f>
        <v>0</v>
      </c>
      <c r="Z13" s="201" t="str">
        <f>"("&amp;Y13+3&amp;")"</f>
        <v>(3)</v>
      </c>
    </row>
    <row r="14" spans="1:31" ht="15.75" customHeight="1">
      <c r="A14" s="110"/>
      <c r="B14" s="110"/>
      <c r="C14" s="110"/>
      <c r="D14" s="110"/>
      <c r="E14" s="110"/>
      <c r="F14" s="110"/>
      <c r="I14" s="1"/>
      <c r="J14" s="1"/>
      <c r="N14" s="110"/>
      <c r="O14" s="110"/>
      <c r="P14" s="110"/>
      <c r="Q14" s="58"/>
      <c r="R14" s="58"/>
      <c r="S14" s="58"/>
      <c r="T14" s="168" t="str">
        <f>IF(CALC!B26=2,"Spessore Fondello mm.","")</f>
        <v/>
      </c>
      <c r="U14" s="169"/>
      <c r="V14" s="169"/>
      <c r="W14" s="169"/>
      <c r="X14" s="169"/>
      <c r="Y14" s="202"/>
    </row>
    <row r="15" spans="1:31" ht="69.75" customHeight="1">
      <c r="A15" s="57"/>
      <c r="B15" s="57"/>
      <c r="C15" s="57"/>
      <c r="D15" s="57"/>
      <c r="E15" s="203"/>
      <c r="F15" s="110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8"/>
      <c r="S15" s="58"/>
      <c r="Y15" s="2"/>
      <c r="Z15" s="3"/>
    </row>
    <row r="16" spans="1:31" ht="14.25" customHeight="1">
      <c r="A16" s="57"/>
      <c r="B16" s="57"/>
      <c r="C16" s="57"/>
      <c r="D16" s="47" t="s">
        <v>29</v>
      </c>
      <c r="O16" s="57"/>
      <c r="P16" s="57"/>
      <c r="Q16" s="57"/>
      <c r="R16" s="58"/>
      <c r="S16" s="58"/>
      <c r="T16" s="47" t="s">
        <v>29</v>
      </c>
      <c r="Y16" s="2"/>
      <c r="Z16" s="3"/>
    </row>
    <row r="17" spans="1:32" ht="14.25" customHeight="1">
      <c r="A17" s="57"/>
      <c r="B17" s="57"/>
      <c r="C17" s="57"/>
      <c r="D17" s="266"/>
      <c r="E17" s="264"/>
      <c r="F17" s="264"/>
      <c r="G17" s="264"/>
      <c r="H17" s="264"/>
      <c r="I17" s="267"/>
      <c r="J17" s="268"/>
      <c r="K17" s="264"/>
      <c r="L17" s="264"/>
      <c r="M17" s="264"/>
      <c r="N17" s="264"/>
      <c r="O17" s="269"/>
      <c r="P17" s="269"/>
      <c r="Q17" s="57"/>
      <c r="R17" s="58"/>
      <c r="S17" s="58"/>
      <c r="T17" s="266"/>
      <c r="U17" s="264"/>
      <c r="V17" s="264"/>
      <c r="W17" s="264"/>
      <c r="X17" s="264"/>
      <c r="Y17" s="267"/>
      <c r="Z17" s="268"/>
      <c r="AA17" s="264"/>
      <c r="AB17" s="264"/>
      <c r="AC17" s="264"/>
      <c r="AD17" s="264"/>
    </row>
    <row r="18" spans="1:32" ht="13.5" customHeight="1">
      <c r="A18" s="57"/>
      <c r="B18" s="5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58"/>
      <c r="R18" s="58"/>
      <c r="S18" s="58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</row>
    <row r="19" spans="1:32" ht="27.75" customHeight="1">
      <c r="A19" s="110"/>
      <c r="B19" s="110"/>
      <c r="C19" s="110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58"/>
      <c r="R19" s="58"/>
      <c r="S19" s="58"/>
      <c r="T19" s="367"/>
      <c r="U19" s="367"/>
      <c r="V19" s="367"/>
      <c r="W19" s="367"/>
      <c r="X19" s="367"/>
      <c r="Y19" s="367"/>
      <c r="Z19" s="367"/>
      <c r="AA19" s="367"/>
      <c r="AB19" s="367"/>
      <c r="AC19" s="367"/>
      <c r="AD19" s="367"/>
    </row>
    <row r="20" spans="1:32" ht="27.75" customHeight="1">
      <c r="A20" s="110"/>
      <c r="B20" s="110"/>
      <c r="C20" s="110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58"/>
      <c r="R20" s="58"/>
      <c r="S20" s="58"/>
      <c r="T20" s="367"/>
      <c r="U20" s="367"/>
      <c r="V20" s="367"/>
      <c r="W20" s="367"/>
      <c r="X20" s="367"/>
      <c r="Y20" s="367"/>
      <c r="Z20" s="367"/>
      <c r="AA20" s="367"/>
      <c r="AB20" s="367"/>
      <c r="AC20" s="367"/>
      <c r="AD20" s="367"/>
    </row>
    <row r="21" spans="1:32" ht="30" customHeight="1"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10"/>
      <c r="R21" s="10"/>
      <c r="S21" s="10"/>
      <c r="T21" s="367"/>
      <c r="U21" s="367"/>
      <c r="V21" s="367"/>
      <c r="W21" s="367"/>
      <c r="X21" s="367"/>
      <c r="Y21" s="367"/>
      <c r="Z21" s="367"/>
      <c r="AA21" s="367"/>
      <c r="AB21" s="367"/>
      <c r="AC21" s="367"/>
      <c r="AD21" s="367"/>
    </row>
    <row r="22" spans="1:32" s="13" customFormat="1" ht="20.25" customHeight="1">
      <c r="A22" s="10"/>
      <c r="B22" s="10"/>
      <c r="C22" s="10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10"/>
      <c r="R22" s="10"/>
      <c r="S22" s="10"/>
      <c r="T22" s="367"/>
      <c r="U22" s="367"/>
      <c r="V22" s="367"/>
      <c r="W22" s="367"/>
      <c r="X22" s="367"/>
      <c r="Y22" s="367"/>
      <c r="Z22" s="367"/>
      <c r="AA22" s="367"/>
      <c r="AB22" s="367"/>
      <c r="AC22" s="367"/>
      <c r="AD22" s="367"/>
      <c r="AE22" s="1"/>
      <c r="AF22" s="1"/>
    </row>
    <row r="23" spans="1:32" s="13" customFormat="1" ht="12.75" customHeight="1">
      <c r="A23" s="10"/>
      <c r="B23" s="10"/>
      <c r="C23" s="10"/>
      <c r="D23" s="368"/>
      <c r="E23" s="368"/>
      <c r="F23" s="368"/>
      <c r="G23" s="368"/>
      <c r="H23" s="368"/>
      <c r="I23" s="368"/>
      <c r="J23" s="368"/>
      <c r="K23" s="368"/>
      <c r="L23" s="368"/>
      <c r="M23" s="368"/>
      <c r="N23" s="368"/>
      <c r="O23" s="368"/>
      <c r="P23" s="368"/>
      <c r="Q23" s="10"/>
      <c r="R23" s="10"/>
      <c r="S23" s="10"/>
      <c r="T23" s="368"/>
      <c r="U23" s="368"/>
      <c r="V23" s="368"/>
      <c r="W23" s="368"/>
      <c r="X23" s="368"/>
      <c r="Y23" s="368"/>
      <c r="Z23" s="368"/>
      <c r="AA23" s="368"/>
      <c r="AB23" s="368"/>
      <c r="AC23" s="368"/>
      <c r="AD23" s="368"/>
      <c r="AE23" s="1"/>
      <c r="AF23" s="1"/>
    </row>
    <row r="24" spans="1:32" s="13" customFormat="1" ht="40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AE24" s="1"/>
      <c r="AF24" s="1"/>
    </row>
    <row r="25" spans="1:32" s="15" customFormat="1" ht="54.75" customHeight="1">
      <c r="A25" s="1"/>
      <c r="B25" s="1"/>
      <c r="C25" s="1"/>
      <c r="D25" s="1"/>
      <c r="E25" s="1"/>
      <c r="F25" s="1"/>
      <c r="G25" s="1"/>
      <c r="H25" s="1"/>
      <c r="I25" s="2"/>
      <c r="J25" s="3"/>
      <c r="K25" s="1"/>
      <c r="L25" s="1"/>
      <c r="M25" s="1"/>
      <c r="N25" s="1"/>
      <c r="O25" s="1"/>
      <c r="P25" s="1"/>
      <c r="Q25" s="10"/>
      <c r="R25" s="10"/>
      <c r="S25" s="10"/>
      <c r="T25" s="10"/>
      <c r="AE25" s="1"/>
      <c r="AF25" s="1"/>
    </row>
    <row r="26" spans="1:32" s="13" customFormat="1" ht="12" customHeight="1">
      <c r="A26" s="1"/>
      <c r="B26" s="1"/>
      <c r="C26" s="1"/>
      <c r="D26" s="1"/>
      <c r="E26" s="1"/>
      <c r="F26" s="1"/>
      <c r="G26" s="1"/>
      <c r="H26" s="1"/>
      <c r="I26" s="2"/>
      <c r="J26" s="3"/>
      <c r="K26" s="1"/>
      <c r="L26" s="1"/>
      <c r="M26" s="1"/>
      <c r="N26" s="1"/>
      <c r="O26" s="1"/>
      <c r="P26" s="1"/>
      <c r="Q26" s="10"/>
      <c r="R26" s="10"/>
      <c r="S26" s="10"/>
      <c r="T26" s="10"/>
    </row>
    <row r="27" spans="1:32" s="13" customFormat="1" ht="18" customHeight="1">
      <c r="A27" s="1"/>
      <c r="B27" s="1"/>
      <c r="C27" s="1"/>
      <c r="D27" s="1"/>
      <c r="E27" s="1"/>
      <c r="F27" s="1"/>
      <c r="G27" s="1"/>
      <c r="H27" s="1"/>
      <c r="I27" s="2"/>
      <c r="J27" s="3"/>
      <c r="K27" s="1"/>
      <c r="L27" s="1"/>
      <c r="M27" s="1"/>
      <c r="N27" s="1"/>
      <c r="O27" s="1"/>
      <c r="P27" s="1"/>
      <c r="Q27" s="10"/>
      <c r="R27" s="10"/>
      <c r="S27" s="10"/>
      <c r="T27" s="10"/>
    </row>
    <row r="28" spans="1:32" ht="20">
      <c r="Q28" s="10"/>
      <c r="R28" s="10"/>
      <c r="S28" s="10"/>
      <c r="T28" s="10"/>
    </row>
    <row r="29" spans="1:32" ht="20">
      <c r="Q29" s="10"/>
      <c r="R29" s="10"/>
      <c r="S29" s="10"/>
      <c r="T29" s="10"/>
    </row>
    <row r="30" spans="1:32" ht="20">
      <c r="Q30" s="10"/>
      <c r="R30" s="10"/>
      <c r="S30" s="10"/>
    </row>
    <row r="31" spans="1:32" ht="20">
      <c r="Q31" s="10"/>
      <c r="R31" s="10"/>
      <c r="S31" s="10"/>
    </row>
  </sheetData>
  <sheetProtection password="CD33" sheet="1" objects="1" scenarios="1"/>
  <mergeCells count="9">
    <mergeCell ref="G13:M13"/>
    <mergeCell ref="D18:P23"/>
    <mergeCell ref="T18:AD23"/>
    <mergeCell ref="H4:L4"/>
    <mergeCell ref="E1:O1"/>
    <mergeCell ref="T1:AD1"/>
    <mergeCell ref="E2:O2"/>
    <mergeCell ref="T2:AD2"/>
    <mergeCell ref="W4:AA4"/>
  </mergeCells>
  <phoneticPr fontId="0" type="noConversion"/>
  <printOptions horizontalCentered="1"/>
  <pageMargins left="0.23622047244094491" right="0.19685039370078741" top="0.19685039370078741" bottom="0.19685039370078741" header="0.15748031496062992" footer="0.36"/>
  <pageSetup paperSize="9" scale="110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40" r:id="rId3" name="Button 12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53709-E196-2644-B152-40F2FDA08C6B}">
  <sheetPr codeName="Foglio9"/>
  <dimension ref="A1:P28"/>
  <sheetViews>
    <sheetView showRowColHeaders="0" zoomScale="80" zoomScaleNormal="100" workbookViewId="0">
      <selection activeCell="S6" sqref="S6"/>
    </sheetView>
  </sheetViews>
  <sheetFormatPr baseColWidth="10" defaultColWidth="9.1640625" defaultRowHeight="13"/>
  <cols>
    <col min="1" max="1" width="14.6640625" style="1" customWidth="1"/>
    <col min="2" max="2" width="4.6640625" style="1" customWidth="1"/>
    <col min="3" max="3" width="2.1640625" style="1" customWidth="1"/>
    <col min="4" max="5" width="3.6640625" style="1" customWidth="1"/>
    <col min="6" max="6" width="10.6640625" style="1" customWidth="1"/>
    <col min="7" max="7" width="6.6640625" style="1" customWidth="1"/>
    <col min="8" max="8" width="3.6640625" style="2" customWidth="1"/>
    <col min="9" max="9" width="8.5" style="3" customWidth="1"/>
    <col min="10" max="10" width="4.33203125" style="1" customWidth="1"/>
    <col min="11" max="11" width="6.6640625" style="1" customWidth="1"/>
    <col min="12" max="12" width="10.6640625" style="1" customWidth="1"/>
    <col min="13" max="13" width="3.6640625" style="1" customWidth="1"/>
    <col min="14" max="14" width="5.1640625" style="1" customWidth="1"/>
    <col min="15" max="15" width="5.33203125" style="1" customWidth="1"/>
    <col min="16" max="16" width="5" style="1" customWidth="1"/>
    <col min="17" max="16384" width="9.1640625" style="1"/>
  </cols>
  <sheetData>
    <row r="1" spans="1:16" ht="41.25" customHeight="1">
      <c r="A1" s="6"/>
      <c r="B1" s="6"/>
      <c r="C1" s="6"/>
      <c r="D1" s="359">
        <f>CALC!H3</f>
        <v>0</v>
      </c>
      <c r="E1" s="359"/>
      <c r="F1" s="359"/>
      <c r="G1" s="359"/>
      <c r="H1" s="359"/>
      <c r="I1" s="359"/>
      <c r="J1" s="359"/>
      <c r="K1" s="359"/>
      <c r="L1" s="359"/>
      <c r="M1" s="359"/>
      <c r="N1" s="359"/>
    </row>
    <row r="2" spans="1:16" ht="24" customHeight="1">
      <c r="A2" s="6"/>
      <c r="B2" s="6"/>
      <c r="C2" s="6"/>
      <c r="D2" s="387" t="str">
        <f>CHOOSE(CALC!C125+1,"","Cop. Cartonata - Dorso QUADRO","Cop.Cartonata - Dorso TONDO","Cop. OLANDESE")&amp;" • "&amp;CALC!C5&amp;" - F.to Rif. "&amp;CALC!E9&amp;" x "&amp;CALC!F9</f>
        <v xml:space="preserve">Cop. Cartonata - Dorso QUADRO • Testo CUCITO - F.to Rif.  x </v>
      </c>
      <c r="E2" s="387"/>
      <c r="F2" s="387"/>
      <c r="G2" s="387"/>
      <c r="H2" s="387"/>
      <c r="I2" s="387"/>
      <c r="J2" s="387"/>
      <c r="K2" s="387"/>
      <c r="L2" s="387"/>
      <c r="M2" s="387"/>
      <c r="N2" s="387"/>
    </row>
    <row r="3" spans="1:16" ht="36.75" customHeight="1">
      <c r="A3" s="6"/>
      <c r="B3" s="6"/>
      <c r="C3" s="6"/>
      <c r="D3" s="6"/>
      <c r="E3" s="6"/>
      <c r="F3" s="6"/>
      <c r="G3" s="8"/>
      <c r="H3" s="4"/>
      <c r="I3" s="1"/>
      <c r="L3" s="9"/>
      <c r="M3" s="7"/>
      <c r="N3" s="5"/>
    </row>
    <row r="4" spans="1:16" ht="29.25" customHeight="1" thickBot="1">
      <c r="G4" s="386" t="s">
        <v>17</v>
      </c>
      <c r="H4" s="386"/>
      <c r="I4" s="386"/>
      <c r="J4" s="386"/>
      <c r="K4" s="386"/>
    </row>
    <row r="5" spans="1:16" ht="20" customHeight="1">
      <c r="B5" s="57"/>
      <c r="C5" s="57"/>
      <c r="D5" s="60"/>
      <c r="E5" s="61"/>
      <c r="F5" s="62"/>
      <c r="G5" s="62"/>
      <c r="H5" s="116"/>
      <c r="I5" s="65">
        <f>D7</f>
        <v>0</v>
      </c>
      <c r="J5" s="61"/>
      <c r="K5" s="62"/>
      <c r="L5" s="66"/>
      <c r="M5" s="63"/>
      <c r="N5" s="67"/>
      <c r="O5" s="57"/>
    </row>
    <row r="6" spans="1:16" s="10" customFormat="1" ht="27.75" customHeight="1">
      <c r="B6" s="57"/>
      <c r="C6" s="57"/>
      <c r="D6" s="71"/>
      <c r="E6" s="72"/>
      <c r="F6" s="73" t="s">
        <v>1</v>
      </c>
      <c r="G6" s="73"/>
      <c r="H6" s="119"/>
      <c r="I6" s="76"/>
      <c r="J6" s="120"/>
      <c r="K6" s="121"/>
      <c r="L6" s="73"/>
      <c r="M6" s="74"/>
      <c r="N6" s="79"/>
      <c r="O6" s="57"/>
    </row>
    <row r="7" spans="1:16" s="11" customFormat="1" ht="123.75" customHeight="1">
      <c r="B7" s="175" t="str">
        <f>CALC!P23</f>
        <v/>
      </c>
      <c r="C7" s="81"/>
      <c r="D7" s="82">
        <f>IF(CALC!C125=3,CALC!K23,0)</f>
        <v>0</v>
      </c>
      <c r="E7" s="83"/>
      <c r="F7" s="171">
        <f>IF(CALC!C125=3,CALC!J23,0)</f>
        <v>0</v>
      </c>
      <c r="G7" s="124"/>
      <c r="H7" s="115"/>
      <c r="I7" s="172">
        <f>IF(CALC!C125=3,CALC!H23,0)</f>
        <v>0</v>
      </c>
      <c r="J7" s="125"/>
      <c r="K7" s="124"/>
      <c r="L7" s="173">
        <f>F7</f>
        <v>0</v>
      </c>
      <c r="M7" s="84"/>
      <c r="N7" s="86">
        <f>D7</f>
        <v>0</v>
      </c>
      <c r="O7" s="87"/>
    </row>
    <row r="8" spans="1:16" ht="30" customHeight="1">
      <c r="B8" s="57"/>
      <c r="C8" s="57"/>
      <c r="D8" s="89"/>
      <c r="E8" s="90"/>
      <c r="F8" s="91"/>
      <c r="G8" s="91"/>
      <c r="H8" s="127"/>
      <c r="I8" s="94"/>
      <c r="J8" s="95"/>
      <c r="K8" s="91"/>
      <c r="L8" s="91"/>
      <c r="M8" s="92"/>
      <c r="N8" s="96"/>
      <c r="O8" s="57"/>
    </row>
    <row r="9" spans="1:16" ht="20" customHeight="1" thickBot="1">
      <c r="B9" s="100"/>
      <c r="C9" s="100"/>
      <c r="D9" s="67"/>
      <c r="E9" s="101"/>
      <c r="F9" s="102"/>
      <c r="G9" s="102"/>
      <c r="H9" s="129"/>
      <c r="I9" s="105">
        <f>D7</f>
        <v>0</v>
      </c>
      <c r="J9" s="101"/>
      <c r="K9" s="102"/>
      <c r="L9" s="102"/>
      <c r="M9" s="103"/>
      <c r="N9" s="60"/>
      <c r="O9" s="57"/>
    </row>
    <row r="10" spans="1:16" ht="20" customHeight="1">
      <c r="A10" s="57"/>
      <c r="B10" s="57"/>
      <c r="C10" s="57"/>
      <c r="D10" s="57"/>
      <c r="E10" s="57"/>
      <c r="F10" s="57"/>
      <c r="G10" s="57"/>
      <c r="H10" s="106"/>
      <c r="I10" s="108"/>
      <c r="J10" s="57"/>
      <c r="K10" s="57"/>
      <c r="L10" s="57"/>
      <c r="M10" s="57"/>
      <c r="N10" s="57"/>
      <c r="O10" s="57"/>
    </row>
    <row r="11" spans="1:16" ht="20" customHeight="1">
      <c r="A11" s="57"/>
      <c r="B11" s="57"/>
      <c r="C11" s="57"/>
      <c r="D11" s="57"/>
      <c r="E11" s="57"/>
      <c r="F11" s="57"/>
      <c r="G11" s="57"/>
      <c r="H11" s="389" t="str">
        <f>CALC!O23</f>
        <v/>
      </c>
      <c r="I11" s="389"/>
      <c r="J11" s="389"/>
      <c r="K11" s="57"/>
      <c r="L11" s="57"/>
      <c r="M11" s="57"/>
      <c r="N11" s="57"/>
      <c r="O11" s="57"/>
      <c r="P11" s="58"/>
    </row>
    <row r="12" spans="1:16" s="12" customFormat="1" ht="54.75" customHeight="1">
      <c r="A12" s="57"/>
      <c r="B12" s="57"/>
      <c r="C12" s="57"/>
      <c r="D12" s="165"/>
      <c r="E12" s="57"/>
      <c r="F12" s="57"/>
      <c r="G12" s="106"/>
      <c r="H12" s="106"/>
      <c r="I12" s="57"/>
      <c r="J12" s="106"/>
      <c r="K12" s="57"/>
      <c r="L12" s="57"/>
      <c r="M12" s="57"/>
      <c r="N12" s="57"/>
      <c r="O12" s="57"/>
      <c r="P12" s="58"/>
    </row>
    <row r="13" spans="1:16" ht="30.75" customHeight="1">
      <c r="A13" s="110"/>
      <c r="B13" s="110"/>
      <c r="C13" s="110"/>
      <c r="D13" s="132" t="s">
        <v>29</v>
      </c>
      <c r="E13" s="110"/>
      <c r="F13" s="388"/>
      <c r="G13" s="388"/>
      <c r="H13" s="388"/>
      <c r="I13" s="388"/>
      <c r="J13" s="388"/>
      <c r="K13" s="388"/>
      <c r="L13" s="388"/>
      <c r="M13" s="110"/>
      <c r="N13" s="110"/>
      <c r="O13" s="58"/>
      <c r="P13" s="58"/>
    </row>
    <row r="14" spans="1:16" ht="12.75" customHeight="1">
      <c r="A14" s="110"/>
      <c r="B14" s="110"/>
      <c r="C14" s="110"/>
      <c r="D14" s="261"/>
      <c r="E14" s="262"/>
      <c r="F14" s="263"/>
      <c r="G14" s="263"/>
      <c r="H14" s="263"/>
      <c r="I14" s="263"/>
      <c r="J14" s="263"/>
      <c r="K14" s="263"/>
      <c r="L14" s="263"/>
      <c r="M14" s="262"/>
      <c r="N14" s="262"/>
      <c r="O14" s="58"/>
      <c r="P14" s="58"/>
    </row>
    <row r="15" spans="1:16" ht="180" customHeight="1">
      <c r="A15" s="27"/>
      <c r="B15" s="27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10"/>
      <c r="P15" s="10"/>
    </row>
    <row r="16" spans="1:16" ht="20" customHeight="1">
      <c r="H16" s="1"/>
      <c r="I16" s="1"/>
      <c r="O16" s="13"/>
      <c r="P16" s="10"/>
    </row>
    <row r="17" spans="1:16" ht="18" customHeight="1">
      <c r="A17" s="13"/>
      <c r="B17" s="13"/>
      <c r="C17" s="13"/>
      <c r="D17" s="13"/>
      <c r="E17" s="13"/>
      <c r="F17" s="15"/>
      <c r="G17" s="13"/>
      <c r="H17" s="16"/>
      <c r="I17" s="26"/>
      <c r="J17" s="13"/>
      <c r="K17" s="15"/>
      <c r="L17" s="13"/>
      <c r="M17" s="13"/>
      <c r="N17" s="13"/>
      <c r="O17" s="13"/>
      <c r="P17" s="10"/>
    </row>
    <row r="18" spans="1:16" ht="30" customHeight="1">
      <c r="P18" s="10"/>
    </row>
    <row r="19" spans="1:16" s="13" customFormat="1" ht="20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 s="13" customFormat="1" ht="64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 s="13" customFormat="1" ht="40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 s="15" customFormat="1" ht="54.75" customHeight="1">
      <c r="A22" s="1"/>
      <c r="B22" s="1"/>
      <c r="C22" s="1"/>
      <c r="D22" s="1"/>
      <c r="E22" s="1"/>
      <c r="F22" s="1"/>
      <c r="G22" s="1"/>
      <c r="H22" s="2"/>
      <c r="I22" s="3"/>
      <c r="J22" s="1"/>
      <c r="K22" s="1"/>
      <c r="L22" s="1"/>
      <c r="M22" s="1"/>
      <c r="N22" s="1"/>
      <c r="O22" s="1"/>
      <c r="P22" s="10"/>
    </row>
    <row r="23" spans="1:16" s="13" customFormat="1" ht="12" customHeight="1">
      <c r="A23" s="1"/>
      <c r="B23" s="1"/>
      <c r="C23" s="1"/>
      <c r="D23" s="1"/>
      <c r="E23" s="1"/>
      <c r="F23" s="1"/>
      <c r="G23" s="1"/>
      <c r="H23" s="2"/>
      <c r="I23" s="3"/>
      <c r="J23" s="1"/>
      <c r="K23" s="1"/>
      <c r="L23" s="1"/>
      <c r="M23" s="1"/>
      <c r="N23" s="1"/>
      <c r="O23" s="1"/>
      <c r="P23" s="10"/>
    </row>
    <row r="24" spans="1:16" s="13" customFormat="1" ht="18" customHeight="1">
      <c r="A24" s="1"/>
      <c r="B24" s="1"/>
      <c r="C24" s="1"/>
      <c r="D24" s="1"/>
      <c r="E24" s="1"/>
      <c r="F24" s="1"/>
      <c r="G24" s="1"/>
      <c r="H24" s="2"/>
      <c r="I24" s="3"/>
      <c r="J24" s="1"/>
      <c r="K24" s="1"/>
      <c r="L24" s="1"/>
      <c r="M24" s="1"/>
      <c r="N24" s="1"/>
      <c r="O24" s="1"/>
      <c r="P24" s="10"/>
    </row>
    <row r="25" spans="1:16" ht="20">
      <c r="P25" s="10"/>
    </row>
    <row r="26" spans="1:16" ht="20">
      <c r="P26" s="10"/>
    </row>
    <row r="27" spans="1:16" ht="20">
      <c r="P27" s="10"/>
    </row>
    <row r="28" spans="1:16" ht="20">
      <c r="P28" s="10"/>
    </row>
  </sheetData>
  <sheetProtection sheet="1" objects="1" scenarios="1"/>
  <mergeCells count="6">
    <mergeCell ref="D1:N1"/>
    <mergeCell ref="D2:N2"/>
    <mergeCell ref="C15:N15"/>
    <mergeCell ref="F13:L13"/>
    <mergeCell ref="G4:K4"/>
    <mergeCell ref="H11:J11"/>
  </mergeCells>
  <phoneticPr fontId="0" type="noConversion"/>
  <printOptions horizontalCentered="1"/>
  <pageMargins left="0.23622047244094491" right="0.39370078740157483" top="0.19685039370078741" bottom="0.19685039370078741" header="0.15748031496062992" footer="0.51181102362204722"/>
  <pageSetup paperSize="9" scale="110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2EF71-C428-C348-8851-A939A8FFC778}">
  <sheetPr codeName="Foglio13"/>
  <dimension ref="A1:P28"/>
  <sheetViews>
    <sheetView showRowColHeaders="0" zoomScale="80" zoomScaleNormal="100" workbookViewId="0">
      <selection activeCell="I18" sqref="I18"/>
    </sheetView>
  </sheetViews>
  <sheetFormatPr baseColWidth="10" defaultColWidth="9.1640625" defaultRowHeight="13"/>
  <cols>
    <col min="1" max="1" width="14.6640625" style="1" customWidth="1"/>
    <col min="2" max="2" width="5" style="1" customWidth="1"/>
    <col min="3" max="3" width="7" style="1" customWidth="1"/>
    <col min="4" max="4" width="13.5" style="1" customWidth="1"/>
    <col min="5" max="5" width="3.6640625" style="1" customWidth="1"/>
    <col min="6" max="6" width="10.6640625" style="1" customWidth="1"/>
    <col min="7" max="7" width="5.83203125" style="1" customWidth="1"/>
    <col min="8" max="8" width="3.6640625" style="2" customWidth="1"/>
    <col min="9" max="9" width="8.5" style="3" customWidth="1"/>
    <col min="10" max="10" width="4.33203125" style="1" customWidth="1"/>
    <col min="11" max="11" width="6.6640625" style="1" customWidth="1"/>
    <col min="12" max="12" width="9.1640625" style="1"/>
    <col min="13" max="13" width="3.6640625" style="1" customWidth="1"/>
    <col min="14" max="14" width="13.5" style="1" customWidth="1"/>
    <col min="15" max="15" width="2.6640625" style="1" customWidth="1"/>
    <col min="16" max="16" width="3.6640625" style="1" customWidth="1"/>
    <col min="17" max="16384" width="9.1640625" style="1"/>
  </cols>
  <sheetData>
    <row r="1" spans="1:16" ht="41.25" customHeight="1">
      <c r="A1" s="6"/>
      <c r="C1" s="6"/>
      <c r="D1" s="359">
        <f>CALC!H3</f>
        <v>0</v>
      </c>
      <c r="E1" s="359"/>
      <c r="F1" s="359"/>
      <c r="G1" s="359"/>
      <c r="H1" s="359"/>
      <c r="I1" s="359"/>
      <c r="J1" s="359"/>
      <c r="K1" s="359"/>
      <c r="L1" s="359"/>
      <c r="M1" s="359"/>
      <c r="N1" s="359"/>
    </row>
    <row r="2" spans="1:16" ht="24" customHeight="1">
      <c r="A2" s="6"/>
      <c r="C2" s="6"/>
      <c r="D2" s="390" t="str">
        <f>IF(CALC!C26=4,"Cop. OLANDESE con Alette"&amp;" • "&amp;CALC!C5&amp;" - F.to Rif. "&amp;CALC!E9&amp;" x "&amp;CALC!F9,"")</f>
        <v/>
      </c>
      <c r="E2" s="390"/>
      <c r="F2" s="390"/>
      <c r="G2" s="390"/>
      <c r="H2" s="390"/>
      <c r="I2" s="390"/>
      <c r="J2" s="390"/>
      <c r="K2" s="390"/>
      <c r="L2" s="390"/>
      <c r="M2" s="390"/>
      <c r="N2" s="390"/>
    </row>
    <row r="3" spans="1:16" ht="36.75" customHeight="1">
      <c r="A3" s="6"/>
      <c r="D3" s="6"/>
      <c r="E3" s="6"/>
      <c r="F3" s="6"/>
      <c r="G3" s="8"/>
      <c r="H3" s="4"/>
      <c r="I3" s="1"/>
      <c r="L3" s="9"/>
      <c r="M3" s="7"/>
      <c r="N3" s="5"/>
    </row>
    <row r="4" spans="1:16" ht="29.25" customHeight="1" thickBot="1">
      <c r="C4" s="3"/>
      <c r="F4" s="386" t="s">
        <v>30</v>
      </c>
      <c r="G4" s="386"/>
      <c r="H4" s="386"/>
      <c r="I4" s="386"/>
      <c r="J4" s="386"/>
      <c r="K4" s="386"/>
      <c r="L4" s="386"/>
    </row>
    <row r="5" spans="1:16" ht="20" customHeight="1" thickBot="1">
      <c r="C5" s="70"/>
      <c r="D5" s="102"/>
      <c r="E5" s="117"/>
      <c r="F5" s="62"/>
      <c r="G5" s="62"/>
      <c r="H5" s="116"/>
      <c r="I5" s="65">
        <f>CALC!K23</f>
        <v>16</v>
      </c>
      <c r="J5" s="61"/>
      <c r="K5" s="62"/>
      <c r="L5" s="66"/>
      <c r="M5" s="118"/>
      <c r="N5" s="102"/>
      <c r="O5" s="57"/>
    </row>
    <row r="6" spans="1:16" s="10" customFormat="1" ht="27.75" customHeight="1">
      <c r="C6" s="108"/>
      <c r="D6" s="122"/>
      <c r="E6" s="72"/>
      <c r="F6" s="73" t="s">
        <v>1</v>
      </c>
      <c r="G6" s="73"/>
      <c r="H6" s="119"/>
      <c r="I6" s="76"/>
      <c r="J6" s="120"/>
      <c r="K6" s="121"/>
      <c r="L6" s="73"/>
      <c r="M6" s="74"/>
      <c r="N6" s="123"/>
      <c r="O6" s="58"/>
    </row>
    <row r="7" spans="1:16" s="11" customFormat="1" ht="123.75" customHeight="1">
      <c r="C7" s="176" t="str">
        <f>CALC!P23</f>
        <v/>
      </c>
      <c r="D7" s="126">
        <f>CALC!F25</f>
        <v>0</v>
      </c>
      <c r="E7" s="83"/>
      <c r="F7" s="171" t="str">
        <f>CALC!J23</f>
        <v/>
      </c>
      <c r="G7" s="124"/>
      <c r="H7" s="115"/>
      <c r="I7" s="172" t="str">
        <f>CALC!H23</f>
        <v/>
      </c>
      <c r="J7" s="125"/>
      <c r="K7" s="124"/>
      <c r="L7" s="173" t="str">
        <f>F7</f>
        <v/>
      </c>
      <c r="M7" s="84"/>
      <c r="N7" s="86">
        <f>D7</f>
        <v>0</v>
      </c>
      <c r="O7" s="88"/>
    </row>
    <row r="8" spans="1:16" ht="30" customHeight="1" thickBot="1">
      <c r="C8" s="108"/>
      <c r="D8" s="128"/>
      <c r="E8" s="90"/>
      <c r="F8" s="91"/>
      <c r="G8" s="91"/>
      <c r="H8" s="127"/>
      <c r="I8" s="94"/>
      <c r="J8" s="95"/>
      <c r="K8" s="91"/>
      <c r="L8" s="91"/>
      <c r="M8" s="92"/>
      <c r="N8" s="123"/>
      <c r="O8" s="57"/>
    </row>
    <row r="9" spans="1:16" ht="20" customHeight="1" thickBot="1">
      <c r="C9" s="108"/>
      <c r="D9" s="62"/>
      <c r="E9" s="130"/>
      <c r="F9" s="102"/>
      <c r="G9" s="102"/>
      <c r="H9" s="129"/>
      <c r="I9" s="105">
        <f>I5</f>
        <v>16</v>
      </c>
      <c r="J9" s="101"/>
      <c r="K9" s="102"/>
      <c r="L9" s="102"/>
      <c r="M9" s="131"/>
      <c r="N9" s="62"/>
      <c r="O9" s="57"/>
    </row>
    <row r="10" spans="1:16" ht="20" customHeight="1">
      <c r="A10" s="57"/>
      <c r="C10" s="133"/>
      <c r="D10" s="57"/>
      <c r="E10" s="57"/>
      <c r="F10" s="57"/>
      <c r="G10" s="57"/>
      <c r="H10" s="106"/>
      <c r="I10" s="108"/>
      <c r="J10" s="57"/>
      <c r="K10" s="57"/>
      <c r="L10" s="57"/>
      <c r="M10" s="57"/>
      <c r="N10" s="57"/>
      <c r="O10" s="57"/>
    </row>
    <row r="11" spans="1:16" ht="20" customHeight="1">
      <c r="A11" s="57"/>
      <c r="B11" s="58"/>
      <c r="C11" s="57"/>
      <c r="D11" s="57"/>
      <c r="E11" s="57"/>
      <c r="F11" s="57"/>
      <c r="G11" s="57"/>
      <c r="H11" s="389">
        <f>SUM(D7:N7)</f>
        <v>0</v>
      </c>
      <c r="I11" s="389"/>
      <c r="J11" s="389"/>
      <c r="K11" s="57"/>
      <c r="L11" s="57"/>
      <c r="M11" s="57"/>
      <c r="N11" s="57"/>
      <c r="O11" s="57"/>
    </row>
    <row r="12" spans="1:16" s="12" customFormat="1" ht="54.75" customHeight="1">
      <c r="A12" s="57"/>
      <c r="B12" s="58"/>
      <c r="C12" s="1"/>
      <c r="D12" s="203" t="s">
        <v>37</v>
      </c>
      <c r="E12" s="57"/>
      <c r="F12" s="57"/>
      <c r="G12" s="106"/>
      <c r="H12" s="106"/>
      <c r="I12" s="57"/>
      <c r="J12" s="106"/>
      <c r="K12" s="57"/>
      <c r="L12" s="57"/>
      <c r="M12" s="57"/>
      <c r="N12" s="57"/>
      <c r="O12" s="87"/>
    </row>
    <row r="13" spans="1:16" ht="48.75" customHeight="1">
      <c r="A13" s="110"/>
      <c r="B13" s="58"/>
      <c r="D13" s="132" t="s">
        <v>29</v>
      </c>
      <c r="E13" s="110"/>
      <c r="F13" s="388"/>
      <c r="G13" s="388"/>
      <c r="H13" s="388"/>
      <c r="I13" s="388"/>
      <c r="J13" s="388"/>
      <c r="K13" s="388"/>
      <c r="L13" s="388"/>
      <c r="M13" s="110"/>
      <c r="N13" s="110"/>
      <c r="O13" s="57"/>
    </row>
    <row r="14" spans="1:16" ht="12.75" customHeight="1">
      <c r="A14" s="110"/>
      <c r="B14" s="110"/>
      <c r="C14" s="110"/>
      <c r="D14" s="261"/>
      <c r="E14" s="262"/>
      <c r="F14" s="263"/>
      <c r="G14" s="263"/>
      <c r="H14" s="263"/>
      <c r="I14" s="263"/>
      <c r="J14" s="263"/>
      <c r="K14" s="263"/>
      <c r="L14" s="263"/>
      <c r="M14" s="262"/>
      <c r="N14" s="262"/>
      <c r="O14" s="58"/>
      <c r="P14" s="58"/>
    </row>
    <row r="15" spans="1:16" ht="160.5" customHeight="1">
      <c r="A15" s="27"/>
      <c r="B15" s="10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</row>
    <row r="16" spans="1:16" ht="20" customHeight="1">
      <c r="B16" s="10"/>
      <c r="H16" s="1"/>
      <c r="I16" s="1"/>
    </row>
    <row r="17" spans="1:14" ht="18" customHeight="1">
      <c r="A17" s="13"/>
      <c r="B17" s="10"/>
      <c r="D17" s="13"/>
      <c r="E17" s="13"/>
      <c r="F17" s="15"/>
      <c r="G17" s="13"/>
      <c r="H17" s="16"/>
      <c r="I17" s="26"/>
      <c r="J17" s="13"/>
      <c r="K17" s="15"/>
      <c r="L17" s="13"/>
      <c r="M17" s="13"/>
      <c r="N17" s="13"/>
    </row>
    <row r="18" spans="1:14" ht="30" customHeight="1">
      <c r="B18" s="10"/>
    </row>
    <row r="19" spans="1:14" s="13" customFormat="1" ht="20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1:14" s="13" customFormat="1" ht="64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s="13" customFormat="1" ht="40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s="15" customFormat="1" ht="54.75" customHeight="1">
      <c r="A22" s="1"/>
      <c r="B22" s="10"/>
      <c r="C22" s="1"/>
      <c r="D22" s="1"/>
      <c r="E22" s="1"/>
      <c r="F22" s="1"/>
      <c r="G22" s="1"/>
      <c r="H22" s="2"/>
      <c r="I22" s="3"/>
      <c r="J22" s="1"/>
      <c r="K22" s="1"/>
      <c r="L22" s="1"/>
      <c r="M22" s="1"/>
      <c r="N22" s="1"/>
    </row>
    <row r="23" spans="1:14" s="13" customFormat="1" ht="12" customHeight="1">
      <c r="A23" s="1"/>
      <c r="B23" s="10"/>
      <c r="C23" s="1"/>
      <c r="D23" s="1"/>
      <c r="E23" s="1"/>
      <c r="F23" s="1"/>
      <c r="G23" s="1"/>
      <c r="H23" s="2"/>
      <c r="I23" s="3"/>
      <c r="J23" s="1"/>
      <c r="K23" s="1"/>
      <c r="L23" s="1"/>
      <c r="M23" s="1"/>
      <c r="N23" s="1"/>
    </row>
    <row r="24" spans="1:14" s="13" customFormat="1" ht="18" customHeight="1">
      <c r="A24" s="1"/>
      <c r="B24" s="10"/>
      <c r="C24" s="1"/>
      <c r="D24" s="1"/>
      <c r="E24" s="1"/>
      <c r="F24" s="1"/>
      <c r="G24" s="1"/>
      <c r="H24" s="2"/>
      <c r="I24" s="3"/>
      <c r="J24" s="1"/>
      <c r="K24" s="1"/>
      <c r="L24" s="1"/>
      <c r="M24" s="1"/>
      <c r="N24" s="1"/>
    </row>
    <row r="25" spans="1:14" ht="20">
      <c r="B25" s="10"/>
    </row>
    <row r="26" spans="1:14" ht="20">
      <c r="B26" s="10"/>
    </row>
    <row r="27" spans="1:14" ht="20">
      <c r="B27" s="10"/>
    </row>
    <row r="28" spans="1:14" ht="20">
      <c r="B28" s="10"/>
    </row>
  </sheetData>
  <sheetProtection password="CD33" sheet="1" objects="1" scenarios="1"/>
  <mergeCells count="6">
    <mergeCell ref="D15:N15"/>
    <mergeCell ref="D1:N1"/>
    <mergeCell ref="D2:N2"/>
    <mergeCell ref="H11:J11"/>
    <mergeCell ref="F13:L13"/>
    <mergeCell ref="F4:L4"/>
  </mergeCells>
  <phoneticPr fontId="0" type="noConversion"/>
  <printOptions horizontalCentered="1"/>
  <pageMargins left="0.23622047244094491" right="0.39370078740157483" top="0.19685039370078741" bottom="0.19685039370078741" header="0.15748031496062992" footer="0.51181102362204722"/>
  <pageSetup paperSize="9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313F9-1CEC-1043-9E1F-1108CE2826FC}">
  <sheetPr codeName="Foglio10">
    <pageSetUpPr autoPageBreaks="0"/>
  </sheetPr>
  <dimension ref="A1:R28"/>
  <sheetViews>
    <sheetView showRowColHeaders="0" zoomScale="80" zoomScaleNormal="100" workbookViewId="0">
      <selection activeCell="E15" sqref="E15:O15"/>
    </sheetView>
  </sheetViews>
  <sheetFormatPr baseColWidth="10" defaultColWidth="9.1640625" defaultRowHeight="13"/>
  <cols>
    <col min="1" max="1" width="14.6640625" style="1" customWidth="1"/>
    <col min="2" max="2" width="2.83203125" style="1" customWidth="1"/>
    <col min="3" max="3" width="4.6640625" style="1" customWidth="1"/>
    <col min="4" max="4" width="2.6640625" style="1" customWidth="1"/>
    <col min="5" max="5" width="14.6640625" style="1" customWidth="1"/>
    <col min="6" max="6" width="3.6640625" style="1" customWidth="1"/>
    <col min="7" max="7" width="9.5" style="1" customWidth="1"/>
    <col min="8" max="8" width="6.6640625" style="1" customWidth="1"/>
    <col min="9" max="9" width="3.6640625" style="1" customWidth="1"/>
    <col min="10" max="10" width="7.6640625" style="1" customWidth="1"/>
    <col min="11" max="11" width="3.6640625" style="1" customWidth="1"/>
    <col min="12" max="12" width="6.6640625" style="1" customWidth="1"/>
    <col min="13" max="13" width="8.83203125" style="1" customWidth="1"/>
    <col min="14" max="14" width="3.6640625" style="1" customWidth="1"/>
    <col min="15" max="15" width="14.6640625" style="1" customWidth="1"/>
    <col min="16" max="16" width="2.5" style="1" customWidth="1"/>
    <col min="17" max="16384" width="9.1640625" style="1"/>
  </cols>
  <sheetData>
    <row r="1" spans="1:16" ht="41.25" customHeight="1">
      <c r="A1" s="6"/>
      <c r="E1" s="359">
        <f>CALC!H3</f>
        <v>0</v>
      </c>
      <c r="F1" s="359"/>
      <c r="G1" s="359"/>
      <c r="H1" s="359"/>
      <c r="I1" s="359"/>
      <c r="J1" s="359"/>
      <c r="K1" s="359"/>
      <c r="L1" s="359"/>
      <c r="M1" s="359"/>
      <c r="N1" s="359"/>
      <c r="O1" s="359"/>
    </row>
    <row r="2" spans="1:16" ht="24" customHeight="1">
      <c r="A2" s="6"/>
      <c r="E2" s="390" t="str">
        <f>IF(CALC!H16&lt;&gt;"","Cop. BROSSURATA con ALETTE")&amp;" • "&amp;CALC!C5&amp;" - F.to Rifilato "&amp;CALC!E9&amp;" x "&amp;CALC!F9</f>
        <v xml:space="preserve">FALSO • Testo CUCITO - F.to Rifilato  x </v>
      </c>
      <c r="F2" s="390"/>
      <c r="G2" s="390"/>
      <c r="H2" s="390"/>
      <c r="I2" s="390"/>
      <c r="J2" s="390"/>
      <c r="K2" s="390"/>
      <c r="L2" s="390"/>
      <c r="M2" s="390"/>
      <c r="N2" s="390"/>
      <c r="O2" s="390"/>
    </row>
    <row r="3" spans="1:16" ht="36.75" customHeight="1">
      <c r="A3" s="6"/>
    </row>
    <row r="4" spans="1:16" ht="25.5" customHeight="1">
      <c r="G4" s="366" t="s">
        <v>32</v>
      </c>
      <c r="H4" s="366"/>
      <c r="I4" s="366"/>
      <c r="J4" s="366"/>
      <c r="K4" s="366"/>
      <c r="L4" s="366"/>
      <c r="M4" s="366"/>
    </row>
    <row r="5" spans="1:16" ht="12.75" customHeight="1" thickBot="1">
      <c r="D5" s="151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7"/>
    </row>
    <row r="6" spans="1:16" s="10" customFormat="1" ht="27.75" customHeight="1">
      <c r="B6" s="57"/>
      <c r="C6" s="58"/>
      <c r="D6" s="152"/>
      <c r="E6" s="395">
        <f>CALC!F17</f>
        <v>0</v>
      </c>
      <c r="F6" s="374">
        <f>CALC!E9+CALC!F18</f>
        <v>2</v>
      </c>
      <c r="G6" s="374"/>
      <c r="H6" s="374"/>
      <c r="I6" s="391"/>
      <c r="J6" s="134"/>
      <c r="K6" s="373">
        <f>F6</f>
        <v>2</v>
      </c>
      <c r="L6" s="374"/>
      <c r="M6" s="374"/>
      <c r="N6" s="374"/>
      <c r="O6" s="398">
        <f>E6</f>
        <v>0</v>
      </c>
      <c r="P6" s="153"/>
    </row>
    <row r="7" spans="1:16" s="11" customFormat="1" ht="148.5" customHeight="1">
      <c r="B7" s="87"/>
      <c r="C7" s="176">
        <f>CALC!F9</f>
        <v>0</v>
      </c>
      <c r="D7" s="154"/>
      <c r="E7" s="396"/>
      <c r="F7" s="371"/>
      <c r="G7" s="371"/>
      <c r="H7" s="371"/>
      <c r="I7" s="372"/>
      <c r="J7" s="172">
        <f>IF(AND(CALC!H16&lt;&gt;"",CALC!J16&gt;0),CALC!H16,0)</f>
        <v>0</v>
      </c>
      <c r="K7" s="376"/>
      <c r="L7" s="371"/>
      <c r="M7" s="371"/>
      <c r="N7" s="371"/>
      <c r="O7" s="399"/>
      <c r="P7" s="153"/>
    </row>
    <row r="8" spans="1:16" ht="30" customHeight="1" thickBot="1">
      <c r="B8" s="57"/>
      <c r="C8" s="58"/>
      <c r="D8" s="155"/>
      <c r="E8" s="397"/>
      <c r="F8" s="392"/>
      <c r="G8" s="392"/>
      <c r="H8" s="392"/>
      <c r="I8" s="393"/>
      <c r="J8" s="135"/>
      <c r="K8" s="394"/>
      <c r="L8" s="392"/>
      <c r="M8" s="392"/>
      <c r="N8" s="392"/>
      <c r="O8" s="400"/>
      <c r="P8" s="153"/>
    </row>
    <row r="9" spans="1:16" ht="12" customHeight="1">
      <c r="B9" s="57"/>
      <c r="C9" s="57"/>
      <c r="D9" s="156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157"/>
    </row>
    <row r="10" spans="1:16" ht="20" customHeight="1">
      <c r="B10" s="57"/>
      <c r="C10" s="57"/>
      <c r="D10" s="58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</row>
    <row r="11" spans="1:16" ht="20" customHeight="1">
      <c r="B11" s="57"/>
      <c r="C11" s="57"/>
      <c r="D11" s="58"/>
      <c r="E11" s="57"/>
      <c r="F11" s="57"/>
      <c r="G11" s="57"/>
      <c r="H11" s="57"/>
      <c r="I11" s="381">
        <f>SUM(E6:O8)</f>
        <v>4</v>
      </c>
      <c r="J11" s="381"/>
      <c r="K11" s="381"/>
      <c r="L11" s="57"/>
      <c r="M11" s="57"/>
      <c r="N11" s="57"/>
      <c r="O11" s="57"/>
    </row>
    <row r="12" spans="1:16" s="12" customFormat="1" ht="54.75" customHeight="1">
      <c r="A12" s="1"/>
      <c r="B12" s="57"/>
      <c r="C12" s="57"/>
      <c r="D12" s="57"/>
      <c r="E12" s="203" t="s">
        <v>37</v>
      </c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6" ht="30.75" customHeight="1">
      <c r="A13" s="110"/>
      <c r="E13" s="132" t="s">
        <v>29</v>
      </c>
      <c r="F13" s="110"/>
      <c r="G13" s="388"/>
      <c r="H13" s="388"/>
      <c r="I13" s="388"/>
      <c r="J13" s="388"/>
      <c r="K13" s="388"/>
      <c r="L13" s="388"/>
      <c r="M13" s="388"/>
      <c r="N13" s="110"/>
      <c r="O13" s="110"/>
      <c r="P13" s="57"/>
    </row>
    <row r="14" spans="1:16" ht="12.75" customHeight="1">
      <c r="A14" s="110"/>
      <c r="B14" s="110"/>
      <c r="C14" s="110"/>
      <c r="D14" s="110"/>
      <c r="E14" s="262"/>
      <c r="F14" s="263"/>
      <c r="G14" s="263"/>
      <c r="H14" s="263"/>
      <c r="I14" s="263"/>
      <c r="J14" s="263"/>
      <c r="K14" s="263"/>
      <c r="L14" s="263"/>
      <c r="M14" s="262"/>
      <c r="N14" s="262"/>
      <c r="O14" s="265"/>
      <c r="P14" s="58"/>
    </row>
    <row r="15" spans="1:16" ht="149.25" customHeight="1">
      <c r="A15" s="27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</row>
    <row r="16" spans="1:16" ht="20" customHeight="1">
      <c r="E16" s="13"/>
      <c r="F16" s="10"/>
    </row>
    <row r="17" spans="1:18" ht="18" customHeight="1">
      <c r="A17" s="13"/>
      <c r="B17" s="13"/>
      <c r="C17" s="13"/>
      <c r="D17" s="13"/>
      <c r="E17" s="13"/>
      <c r="F17" s="10"/>
      <c r="H17" s="13"/>
      <c r="I17" s="13"/>
      <c r="J17" s="15"/>
      <c r="K17" s="13"/>
      <c r="L17" s="16"/>
      <c r="M17" s="26"/>
      <c r="N17" s="13"/>
      <c r="O17" s="15"/>
      <c r="P17" s="13"/>
      <c r="Q17" s="13"/>
      <c r="R17" s="13"/>
    </row>
    <row r="18" spans="1:18" ht="30" customHeight="1">
      <c r="D18" s="10"/>
      <c r="E18" s="10"/>
      <c r="O18" s="10"/>
    </row>
    <row r="19" spans="1:18" s="13" customFormat="1" ht="20" customHeight="1">
      <c r="A19" s="10"/>
      <c r="B19" s="10"/>
      <c r="C19" s="10"/>
      <c r="D19" s="10"/>
      <c r="E19" s="10"/>
      <c r="F19" s="14"/>
      <c r="G19" s="14"/>
      <c r="H19" s="14"/>
      <c r="I19" s="14"/>
      <c r="O19" s="10"/>
    </row>
    <row r="20" spans="1:18" s="13" customFormat="1" ht="64" customHeight="1">
      <c r="A20" s="10"/>
      <c r="B20" s="10"/>
      <c r="C20" s="10"/>
      <c r="D20" s="10"/>
      <c r="E20" s="10"/>
      <c r="O20" s="10"/>
    </row>
    <row r="21" spans="1:18" s="13" customFormat="1" ht="40" customHeight="1">
      <c r="A21" s="10"/>
      <c r="B21" s="10"/>
      <c r="C21" s="10"/>
      <c r="D21" s="10"/>
      <c r="E21" s="10"/>
      <c r="O21" s="10"/>
    </row>
    <row r="22" spans="1:18" s="15" customFormat="1" ht="54.75" customHeight="1">
      <c r="A22" s="1"/>
      <c r="B22" s="1"/>
      <c r="C22" s="1"/>
      <c r="D22" s="10"/>
      <c r="E22" s="10"/>
      <c r="O22" s="10"/>
    </row>
    <row r="23" spans="1:18" s="13" customFormat="1" ht="12" customHeight="1">
      <c r="A23" s="1"/>
      <c r="B23" s="1"/>
      <c r="C23" s="1"/>
      <c r="D23" s="10"/>
      <c r="E23" s="10"/>
      <c r="O23" s="10"/>
    </row>
    <row r="24" spans="1:18" s="13" customFormat="1" ht="18" customHeight="1">
      <c r="A24" s="1"/>
      <c r="B24" s="1"/>
      <c r="C24" s="1"/>
      <c r="D24" s="10"/>
      <c r="E24" s="10"/>
      <c r="O24" s="10"/>
    </row>
    <row r="25" spans="1:18" ht="20">
      <c r="D25" s="10"/>
      <c r="E25" s="10"/>
      <c r="O25" s="10"/>
    </row>
    <row r="26" spans="1:18" ht="20">
      <c r="D26" s="10"/>
      <c r="E26" s="10"/>
      <c r="O26" s="10"/>
    </row>
    <row r="27" spans="1:18" ht="20">
      <c r="D27" s="10"/>
    </row>
    <row r="28" spans="1:18" ht="20">
      <c r="D28" s="10"/>
    </row>
  </sheetData>
  <sheetProtection password="CD33" sheet="1" objects="1" scenarios="1"/>
  <mergeCells count="10">
    <mergeCell ref="E15:O15"/>
    <mergeCell ref="I11:K11"/>
    <mergeCell ref="G4:M4"/>
    <mergeCell ref="F6:I8"/>
    <mergeCell ref="E1:O1"/>
    <mergeCell ref="E2:O2"/>
    <mergeCell ref="K6:N8"/>
    <mergeCell ref="E6:E8"/>
    <mergeCell ref="O6:O8"/>
    <mergeCell ref="G13:M13"/>
  </mergeCells>
  <phoneticPr fontId="0" type="noConversion"/>
  <printOptions horizontalCentered="1"/>
  <pageMargins left="0.21" right="0.19685039370078741" top="0.19685039370078741" bottom="0.19685039370078741" header="0.15748031496062992" footer="0.51181102362204722"/>
  <pageSetup paperSize="9" scale="105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7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68B2F-ACB8-384E-86BA-4E6A369B9E17}">
  <sheetPr codeName="Foglio11">
    <pageSetUpPr autoPageBreaks="0"/>
  </sheetPr>
  <dimension ref="A1:P24"/>
  <sheetViews>
    <sheetView showRowColHeaders="0" zoomScale="80" zoomScaleNormal="100" workbookViewId="0">
      <selection activeCell="D15" sqref="D15:L15"/>
    </sheetView>
  </sheetViews>
  <sheetFormatPr baseColWidth="10" defaultColWidth="9.1640625" defaultRowHeight="13"/>
  <cols>
    <col min="1" max="1" width="14.6640625" style="1" customWidth="1"/>
    <col min="2" max="2" width="5.5" style="1" customWidth="1"/>
    <col min="3" max="3" width="2.5" style="1" customWidth="1"/>
    <col min="4" max="4" width="3.6640625" style="1" customWidth="1"/>
    <col min="5" max="5" width="12" style="1" customWidth="1"/>
    <col min="6" max="6" width="6.6640625" style="1" customWidth="1"/>
    <col min="7" max="7" width="3.6640625" style="2" customWidth="1"/>
    <col min="8" max="8" width="7.6640625" style="3" customWidth="1"/>
    <col min="9" max="9" width="4.33203125" style="1" customWidth="1"/>
    <col min="10" max="10" width="6.6640625" style="1" customWidth="1"/>
    <col min="11" max="11" width="12.5" style="1" customWidth="1"/>
    <col min="12" max="12" width="3.6640625" style="1" customWidth="1"/>
    <col min="13" max="13" width="2.6640625" style="1" customWidth="1"/>
    <col min="14" max="14" width="3" style="1" customWidth="1"/>
    <col min="15" max="16384" width="9.1640625" style="1"/>
  </cols>
  <sheetData>
    <row r="1" spans="1:16" ht="41.25" customHeight="1">
      <c r="A1" s="6"/>
      <c r="B1" s="6"/>
      <c r="C1" s="359" t="str">
        <f>CALC!G3</f>
        <v>Titolo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</row>
    <row r="2" spans="1:16" ht="24" customHeight="1">
      <c r="A2" s="6"/>
      <c r="B2" s="6"/>
      <c r="C2" s="390" t="str">
        <f>IF(CALC!H16&lt;&gt;"","Cop. BROSSURATA")&amp;" • "&amp;CALC!C5&amp;" - F.to Rifilato "&amp;CALC!E9&amp;" x "&amp;CALC!F9</f>
        <v xml:space="preserve">FALSO • Testo CUCITO - F.to Rifilato  x </v>
      </c>
      <c r="D2" s="390"/>
      <c r="E2" s="390"/>
      <c r="F2" s="390"/>
      <c r="G2" s="390"/>
      <c r="H2" s="390"/>
      <c r="I2" s="390"/>
      <c r="J2" s="390"/>
      <c r="K2" s="390"/>
      <c r="L2" s="390"/>
      <c r="M2" s="390"/>
    </row>
    <row r="3" spans="1:16" ht="36.75" customHeight="1">
      <c r="A3" s="6"/>
      <c r="B3" s="6"/>
      <c r="C3" s="6"/>
      <c r="D3" s="6"/>
      <c r="E3" s="6"/>
      <c r="F3" s="8"/>
      <c r="G3" s="4"/>
      <c r="H3" s="1"/>
      <c r="K3" s="9"/>
      <c r="L3" s="7"/>
      <c r="M3" s="5"/>
    </row>
    <row r="4" spans="1:16" ht="25.5" customHeight="1">
      <c r="E4" s="385" t="s">
        <v>32</v>
      </c>
      <c r="F4" s="385"/>
      <c r="G4" s="385"/>
      <c r="H4" s="385"/>
      <c r="I4" s="385"/>
      <c r="J4" s="385"/>
      <c r="K4" s="385"/>
    </row>
    <row r="5" spans="1:16" ht="12.75" customHeight="1" thickBot="1">
      <c r="C5" s="144"/>
      <c r="D5" s="145"/>
      <c r="E5" s="145"/>
      <c r="F5" s="146"/>
      <c r="G5" s="146"/>
      <c r="H5" s="146"/>
      <c r="I5" s="146"/>
      <c r="J5" s="146"/>
      <c r="K5" s="145"/>
      <c r="L5" s="145"/>
      <c r="M5" s="147"/>
    </row>
    <row r="6" spans="1:16" s="10" customFormat="1" ht="27.75" customHeight="1">
      <c r="B6" s="57"/>
      <c r="C6" s="148"/>
      <c r="D6" s="401">
        <f>CALC!E9</f>
        <v>0</v>
      </c>
      <c r="E6" s="374"/>
      <c r="F6" s="374"/>
      <c r="G6" s="391"/>
      <c r="H6" s="134"/>
      <c r="I6" s="373">
        <f>D6</f>
        <v>0</v>
      </c>
      <c r="J6" s="374"/>
      <c r="K6" s="374"/>
      <c r="L6" s="375"/>
      <c r="M6" s="149"/>
      <c r="N6" s="57"/>
    </row>
    <row r="7" spans="1:16" s="11" customFormat="1" ht="148.5" customHeight="1">
      <c r="B7" s="176">
        <f>CALC!F9</f>
        <v>0</v>
      </c>
      <c r="C7" s="150"/>
      <c r="D7" s="370"/>
      <c r="E7" s="371"/>
      <c r="F7" s="371"/>
      <c r="G7" s="372"/>
      <c r="H7" s="172" t="str">
        <f>CALC!H16</f>
        <v/>
      </c>
      <c r="I7" s="376"/>
      <c r="J7" s="371"/>
      <c r="K7" s="371"/>
      <c r="L7" s="377"/>
      <c r="M7" s="149"/>
      <c r="N7" s="87"/>
    </row>
    <row r="8" spans="1:16" ht="30" customHeight="1" thickBot="1">
      <c r="B8" s="57"/>
      <c r="C8" s="148"/>
      <c r="D8" s="402"/>
      <c r="E8" s="392"/>
      <c r="F8" s="392"/>
      <c r="G8" s="393"/>
      <c r="H8" s="135"/>
      <c r="I8" s="394"/>
      <c r="J8" s="392"/>
      <c r="K8" s="392"/>
      <c r="L8" s="403"/>
      <c r="M8" s="149"/>
      <c r="N8" s="57"/>
    </row>
    <row r="9" spans="1:16" ht="12" customHeight="1">
      <c r="B9" s="100"/>
      <c r="C9" s="95"/>
      <c r="D9" s="91"/>
      <c r="E9" s="91"/>
      <c r="F9" s="91"/>
      <c r="G9" s="91"/>
      <c r="H9" s="91"/>
      <c r="I9" s="91"/>
      <c r="J9" s="91"/>
      <c r="K9" s="91"/>
      <c r="L9" s="91"/>
      <c r="M9" s="92"/>
      <c r="N9" s="57"/>
    </row>
    <row r="10" spans="1:16" ht="20" customHeight="1">
      <c r="B10" s="57"/>
      <c r="C10" s="57"/>
      <c r="D10" s="57"/>
      <c r="E10" s="57"/>
      <c r="F10" s="57"/>
      <c r="G10" s="106"/>
      <c r="H10" s="108"/>
      <c r="I10" s="57"/>
      <c r="J10" s="57"/>
      <c r="K10" s="57"/>
      <c r="L10" s="57"/>
      <c r="M10" s="57"/>
      <c r="N10" s="57"/>
    </row>
    <row r="11" spans="1:16" ht="20" customHeight="1">
      <c r="B11" s="57"/>
      <c r="C11" s="57"/>
      <c r="D11" s="57"/>
      <c r="E11" s="57"/>
      <c r="F11" s="57"/>
      <c r="G11" s="381">
        <f>SUM(D6:L8)</f>
        <v>0</v>
      </c>
      <c r="H11" s="381"/>
      <c r="I11" s="381"/>
      <c r="J11" s="57"/>
      <c r="K11" s="57"/>
      <c r="L11" s="57"/>
      <c r="M11" s="57"/>
      <c r="N11" s="57"/>
    </row>
    <row r="12" spans="1:16" s="12" customFormat="1" ht="54.75" customHeight="1">
      <c r="A12" s="1"/>
      <c r="B12" s="57"/>
      <c r="C12" s="57"/>
      <c r="D12" s="203" t="s">
        <v>37</v>
      </c>
      <c r="E12" s="57"/>
      <c r="F12" s="106"/>
      <c r="G12" s="106"/>
      <c r="H12" s="57"/>
      <c r="I12" s="106"/>
      <c r="J12" s="57"/>
      <c r="K12" s="57"/>
      <c r="L12" s="57"/>
      <c r="M12" s="57"/>
      <c r="N12" s="57"/>
    </row>
    <row r="13" spans="1:16" ht="30.75" customHeight="1">
      <c r="A13" s="110"/>
      <c r="B13" s="110"/>
      <c r="C13" s="110"/>
      <c r="D13" s="132" t="s">
        <v>29</v>
      </c>
      <c r="F13" s="110"/>
      <c r="G13" s="114"/>
      <c r="H13" s="114"/>
      <c r="I13" s="114"/>
      <c r="J13" s="114"/>
      <c r="K13" s="114"/>
      <c r="L13" s="114"/>
    </row>
    <row r="14" spans="1:16" ht="12.75" customHeight="1">
      <c r="A14" s="110"/>
      <c r="B14" s="110"/>
      <c r="C14" s="110"/>
      <c r="D14" s="261"/>
      <c r="E14" s="262"/>
      <c r="F14" s="263"/>
      <c r="G14" s="263"/>
      <c r="H14" s="263"/>
      <c r="I14" s="263"/>
      <c r="J14" s="263"/>
      <c r="K14" s="263"/>
      <c r="L14" s="263"/>
      <c r="M14" s="262"/>
      <c r="N14" s="262"/>
      <c r="O14" s="58"/>
      <c r="P14" s="58"/>
    </row>
    <row r="15" spans="1:16" ht="149.25" customHeight="1">
      <c r="A15" s="27"/>
      <c r="B15" s="27"/>
      <c r="C15" s="27"/>
      <c r="D15" s="368"/>
      <c r="E15" s="368"/>
      <c r="F15" s="368"/>
      <c r="G15" s="368"/>
      <c r="H15" s="368"/>
      <c r="I15" s="368"/>
      <c r="J15" s="368"/>
      <c r="K15" s="368"/>
      <c r="L15" s="368"/>
    </row>
    <row r="16" spans="1:16" ht="20" customHeight="1">
      <c r="G16" s="1"/>
      <c r="H16" s="1"/>
    </row>
    <row r="17" spans="1:15" ht="18" customHeight="1">
      <c r="A17" s="13"/>
      <c r="B17" s="13"/>
      <c r="C17" s="13"/>
      <c r="D17" s="13"/>
      <c r="E17" s="13"/>
      <c r="F17" s="13"/>
      <c r="G17" s="15"/>
      <c r="H17" s="13"/>
      <c r="I17" s="16"/>
      <c r="J17" s="26"/>
      <c r="K17" s="13"/>
      <c r="L17" s="15"/>
      <c r="M17" s="13"/>
      <c r="N17" s="13"/>
      <c r="O17" s="13"/>
    </row>
    <row r="18" spans="1:15" ht="30" customHeight="1"/>
    <row r="19" spans="1:15" s="13" customFormat="1" ht="20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1:15" s="13" customFormat="1" ht="64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5" s="13" customFormat="1" ht="40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5" s="15" customFormat="1" ht="54.75" customHeight="1">
      <c r="A22" s="1"/>
      <c r="B22" s="1"/>
      <c r="C22" s="1"/>
      <c r="D22" s="1"/>
      <c r="E22" s="1"/>
      <c r="F22" s="1"/>
      <c r="G22" s="2"/>
      <c r="H22" s="3"/>
      <c r="I22" s="1"/>
      <c r="J22" s="1"/>
      <c r="K22" s="1"/>
      <c r="L22" s="1"/>
      <c r="M22" s="1"/>
      <c r="N22" s="1"/>
    </row>
    <row r="23" spans="1:15" s="13" customFormat="1" ht="12" customHeight="1">
      <c r="A23" s="1"/>
      <c r="B23" s="1"/>
      <c r="C23" s="1"/>
      <c r="D23" s="1"/>
      <c r="E23" s="1"/>
      <c r="F23" s="1"/>
      <c r="G23" s="2"/>
      <c r="H23" s="3"/>
      <c r="I23" s="1"/>
      <c r="J23" s="1"/>
      <c r="K23" s="1"/>
      <c r="L23" s="1"/>
      <c r="M23" s="1"/>
      <c r="N23" s="1"/>
    </row>
    <row r="24" spans="1:15" s="13" customFormat="1" ht="18" customHeight="1">
      <c r="A24" s="1"/>
      <c r="B24" s="1"/>
      <c r="C24" s="1"/>
      <c r="D24" s="1"/>
      <c r="E24" s="1"/>
      <c r="F24" s="1"/>
      <c r="G24" s="2"/>
      <c r="H24" s="3"/>
      <c r="I24" s="1"/>
      <c r="J24" s="1"/>
      <c r="K24" s="1"/>
      <c r="L24" s="1"/>
      <c r="M24" s="1"/>
      <c r="N24" s="1"/>
    </row>
  </sheetData>
  <sheetProtection password="CD33" sheet="1" objects="1" scenarios="1"/>
  <mergeCells count="7">
    <mergeCell ref="D15:L15"/>
    <mergeCell ref="G11:I11"/>
    <mergeCell ref="E4:K4"/>
    <mergeCell ref="C1:M1"/>
    <mergeCell ref="C2:M2"/>
    <mergeCell ref="D6:G8"/>
    <mergeCell ref="I6:L8"/>
  </mergeCells>
  <phoneticPr fontId="0" type="noConversion"/>
  <printOptions horizontalCentered="1"/>
  <pageMargins left="0.19685039370078741" right="0.19685039370078741" top="0.19685039370078741" bottom="0.19685039370078741" header="0.15748031496062992" footer="0.51181102362204722"/>
  <pageSetup paperSize="9" scale="115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711200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E27A-7633-3F42-A0C2-3F5526F0175F}">
  <sheetPr codeName="Foglio5">
    <pageSetUpPr fitToPage="1"/>
  </sheetPr>
  <dimension ref="A1:U24"/>
  <sheetViews>
    <sheetView showRowColHeaders="0" zoomScale="80" zoomScaleNormal="100" workbookViewId="0">
      <selection activeCell="F13" sqref="F13"/>
    </sheetView>
  </sheetViews>
  <sheetFormatPr baseColWidth="10" defaultColWidth="9.1640625" defaultRowHeight="13"/>
  <cols>
    <col min="1" max="1" width="23.6640625" style="1" customWidth="1"/>
    <col min="2" max="2" width="7.1640625" style="1" customWidth="1"/>
    <col min="3" max="3" width="2.6640625" style="1" customWidth="1"/>
    <col min="4" max="6" width="3.6640625" style="1" customWidth="1"/>
    <col min="7" max="7" width="9.33203125" style="1" customWidth="1"/>
    <col min="8" max="8" width="6.6640625" style="1" customWidth="1"/>
    <col min="9" max="9" width="3.6640625" style="2" customWidth="1"/>
    <col min="10" max="10" width="9.6640625" style="3" customWidth="1"/>
    <col min="11" max="11" width="4.33203125" style="1" customWidth="1"/>
    <col min="12" max="12" width="6.6640625" style="1" customWidth="1"/>
    <col min="13" max="13" width="9.5" style="1" customWidth="1"/>
    <col min="14" max="14" width="3.6640625" style="1" customWidth="1"/>
    <col min="15" max="15" width="5.1640625" style="1" customWidth="1"/>
    <col min="16" max="16" width="3.6640625" style="1" customWidth="1"/>
    <col min="17" max="18" width="2.83203125" style="1" customWidth="1"/>
    <col min="19" max="19" width="5.33203125" style="1" customWidth="1"/>
    <col min="20" max="20" width="7.5" style="1" customWidth="1"/>
    <col min="21" max="16384" width="9.1640625" style="1"/>
  </cols>
  <sheetData>
    <row r="1" spans="1:21" ht="33.75" customHeight="1">
      <c r="A1" s="6"/>
      <c r="B1" s="359">
        <f>CALC!H3</f>
        <v>0</v>
      </c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</row>
    <row r="2" spans="1:21" ht="24" customHeight="1">
      <c r="A2" s="6"/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</row>
    <row r="3" spans="1:21" ht="24" customHeight="1">
      <c r="A3" s="6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</row>
    <row r="4" spans="1:21" ht="30" customHeight="1"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</row>
    <row r="5" spans="1:21" s="12" customFormat="1" ht="21" customHeight="1">
      <c r="A5" s="1"/>
      <c r="B5" s="1"/>
      <c r="C5" s="1"/>
      <c r="D5" s="1"/>
      <c r="E5" s="1"/>
      <c r="F5" s="1"/>
      <c r="G5" s="366" t="s">
        <v>13</v>
      </c>
      <c r="H5" s="366"/>
      <c r="I5" s="366"/>
      <c r="J5" s="366"/>
      <c r="K5" s="366"/>
      <c r="L5" s="366"/>
      <c r="M5" s="366"/>
      <c r="N5" s="1"/>
      <c r="O5" s="1"/>
      <c r="P5" s="1"/>
      <c r="Q5" s="10"/>
      <c r="R5" s="10"/>
      <c r="S5" s="10"/>
    </row>
    <row r="6" spans="1:21" s="12" customFormat="1" ht="37.5" customHeight="1">
      <c r="A6" s="1"/>
      <c r="B6" s="1"/>
      <c r="C6" s="1"/>
      <c r="D6" s="1"/>
      <c r="E6" s="1"/>
      <c r="F6" s="1"/>
      <c r="N6" s="1"/>
      <c r="O6" s="1"/>
      <c r="P6" s="1"/>
      <c r="Q6" s="10"/>
      <c r="R6" s="10"/>
      <c r="S6" s="10"/>
    </row>
    <row r="7" spans="1:21" ht="15.75" customHeight="1" thickBot="1">
      <c r="A7" s="110"/>
      <c r="B7" s="110"/>
      <c r="C7" s="158"/>
      <c r="D7" s="159"/>
      <c r="E7" s="159"/>
      <c r="F7" s="159"/>
      <c r="G7" s="145"/>
      <c r="H7" s="145"/>
      <c r="I7" s="145"/>
      <c r="J7" s="145"/>
      <c r="K7" s="145"/>
      <c r="L7" s="145"/>
      <c r="M7" s="145"/>
      <c r="N7" s="159"/>
      <c r="O7" s="159"/>
      <c r="P7" s="159"/>
      <c r="Q7" s="160"/>
      <c r="R7" s="58"/>
      <c r="S7" s="58"/>
    </row>
    <row r="8" spans="1:21" ht="195" customHeight="1" thickBot="1">
      <c r="A8" s="57"/>
      <c r="B8" s="174" t="str">
        <f>CALC!P29</f>
        <v/>
      </c>
      <c r="C8" s="161"/>
      <c r="D8" s="364" t="str">
        <f>IF(B8&lt;&gt;"",CALC!J29,"")</f>
        <v/>
      </c>
      <c r="E8" s="362"/>
      <c r="F8" s="362"/>
      <c r="G8" s="361" t="str">
        <f>CALC!I29</f>
        <v/>
      </c>
      <c r="H8" s="362"/>
      <c r="I8" s="363"/>
      <c r="J8" s="205" t="str">
        <f>IF(B8&gt;0,CALC!H29,0)</f>
        <v/>
      </c>
      <c r="K8" s="361" t="str">
        <f>G8</f>
        <v/>
      </c>
      <c r="L8" s="362"/>
      <c r="M8" s="363"/>
      <c r="N8" s="362" t="str">
        <f>D8</f>
        <v/>
      </c>
      <c r="O8" s="362"/>
      <c r="P8" s="365"/>
      <c r="Q8" s="162"/>
      <c r="R8" s="58"/>
      <c r="S8" s="58"/>
    </row>
    <row r="9" spans="1:21" ht="13.5" customHeight="1">
      <c r="A9" s="57"/>
      <c r="B9" s="57"/>
      <c r="C9" s="95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163"/>
      <c r="Q9" s="164"/>
      <c r="R9" s="58"/>
      <c r="S9" s="58"/>
    </row>
    <row r="10" spans="1:21" ht="48.75" customHeight="1">
      <c r="A10" s="110"/>
      <c r="B10" s="110"/>
      <c r="C10" s="110"/>
      <c r="D10" s="110"/>
      <c r="E10" s="110"/>
      <c r="F10" s="110"/>
      <c r="G10" s="111"/>
      <c r="H10" s="110"/>
      <c r="I10" s="112"/>
      <c r="J10" s="170" t="str">
        <f>IF(B8&lt;&gt;"",CALC!O29,"")</f>
        <v/>
      </c>
      <c r="K10" s="110"/>
      <c r="L10" s="111"/>
      <c r="M10" s="110"/>
      <c r="N10" s="110"/>
      <c r="O10" s="110"/>
      <c r="P10" s="110"/>
      <c r="Q10" s="58"/>
      <c r="R10" s="58"/>
      <c r="S10" s="58"/>
    </row>
    <row r="11" spans="1:21" ht="49.5" customHeight="1">
      <c r="A11" s="110"/>
      <c r="B11" s="110"/>
      <c r="C11" s="110"/>
      <c r="D11" s="206" t="s">
        <v>45</v>
      </c>
      <c r="E11" s="110"/>
      <c r="F11" s="110"/>
      <c r="G11" s="111"/>
      <c r="H11" s="110"/>
      <c r="I11" s="112"/>
      <c r="J11" s="113"/>
      <c r="K11" s="110"/>
      <c r="L11" s="111"/>
      <c r="M11" s="110"/>
      <c r="N11" s="110"/>
      <c r="O11" s="110"/>
      <c r="P11" s="110"/>
      <c r="Q11" s="58"/>
      <c r="R11" s="58"/>
      <c r="S11" s="58"/>
    </row>
    <row r="12" spans="1:21" ht="39.75" customHeight="1">
      <c r="A12" s="110"/>
      <c r="B12" s="404"/>
      <c r="C12" s="404"/>
      <c r="D12" s="404"/>
      <c r="E12" s="404"/>
      <c r="F12" s="404"/>
      <c r="G12" s="404"/>
      <c r="H12" s="404"/>
      <c r="I12" s="404"/>
      <c r="J12" s="404"/>
      <c r="K12" s="404"/>
      <c r="L12" s="404"/>
      <c r="M12" s="404"/>
      <c r="N12" s="404"/>
      <c r="O12" s="404"/>
      <c r="P12" s="404"/>
      <c r="Q12" s="404"/>
      <c r="R12" s="404"/>
      <c r="S12" s="58"/>
    </row>
    <row r="13" spans="1:21" ht="40.5" customHeight="1">
      <c r="D13" s="47" t="s">
        <v>29</v>
      </c>
      <c r="Q13" s="10"/>
      <c r="R13" s="10"/>
      <c r="S13" s="10"/>
    </row>
    <row r="14" spans="1:21" ht="12.75" customHeight="1">
      <c r="A14" s="110"/>
      <c r="B14" s="110"/>
      <c r="C14" s="110"/>
      <c r="D14" s="261"/>
      <c r="E14" s="262"/>
      <c r="F14" s="263"/>
      <c r="G14" s="263"/>
      <c r="H14" s="263"/>
      <c r="I14" s="263"/>
      <c r="J14" s="263"/>
      <c r="K14" s="263"/>
      <c r="L14" s="263"/>
      <c r="M14" s="262"/>
      <c r="N14" s="262"/>
      <c r="O14" s="262"/>
      <c r="P14" s="262"/>
    </row>
    <row r="15" spans="1:21" s="13" customFormat="1" ht="20.25" customHeight="1">
      <c r="A15" s="10"/>
      <c r="B15" s="10"/>
      <c r="C15" s="10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10"/>
      <c r="R15" s="10"/>
      <c r="S15" s="10"/>
      <c r="T15" s="1"/>
      <c r="U15" s="1"/>
    </row>
    <row r="16" spans="1:21" s="13" customFormat="1" ht="108" customHeight="1">
      <c r="A16" s="10"/>
      <c r="B16" s="10"/>
      <c r="C16" s="10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  <c r="P16" s="368"/>
      <c r="Q16" s="10"/>
      <c r="R16" s="10"/>
      <c r="S16" s="10"/>
      <c r="T16" s="1"/>
      <c r="U16" s="1"/>
    </row>
    <row r="17" spans="1:21" s="13" customFormat="1" ht="40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"/>
      <c r="U17" s="1"/>
    </row>
    <row r="18" spans="1:21" s="15" customFormat="1" ht="54.75" customHeight="1">
      <c r="A18" s="1"/>
      <c r="B18" s="1"/>
      <c r="C18" s="1"/>
      <c r="D18" s="1"/>
      <c r="E18" s="1"/>
      <c r="F18" s="1"/>
      <c r="G18" s="1"/>
      <c r="H18" s="1"/>
      <c r="I18" s="2"/>
      <c r="J18" s="3"/>
      <c r="K18" s="1"/>
      <c r="L18" s="1"/>
      <c r="M18" s="1"/>
      <c r="N18" s="1"/>
      <c r="O18" s="1"/>
      <c r="P18" s="1"/>
      <c r="Q18" s="10"/>
      <c r="R18" s="10"/>
      <c r="S18" s="10"/>
      <c r="T18" s="1"/>
      <c r="U18" s="1"/>
    </row>
    <row r="19" spans="1:21" s="13" customFormat="1" ht="12" customHeight="1">
      <c r="A19" s="1"/>
      <c r="B19" s="1"/>
      <c r="C19" s="1"/>
      <c r="D19" s="1"/>
      <c r="E19" s="1"/>
      <c r="F19" s="1"/>
      <c r="G19" s="1"/>
      <c r="H19" s="1"/>
      <c r="I19" s="2"/>
      <c r="J19" s="3"/>
      <c r="K19" s="1"/>
      <c r="L19" s="1"/>
      <c r="M19" s="1"/>
      <c r="N19" s="1"/>
      <c r="O19" s="1"/>
      <c r="P19" s="1"/>
      <c r="Q19" s="10"/>
      <c r="R19" s="10"/>
      <c r="S19" s="10"/>
    </row>
    <row r="20" spans="1:21" s="13" customFormat="1" ht="18" customHeight="1">
      <c r="A20" s="1"/>
      <c r="B20" s="1"/>
      <c r="C20" s="1"/>
      <c r="D20" s="1"/>
      <c r="E20" s="1"/>
      <c r="F20" s="1"/>
      <c r="G20" s="1"/>
      <c r="H20" s="1"/>
      <c r="I20" s="2"/>
      <c r="J20" s="3"/>
      <c r="K20" s="1"/>
      <c r="L20" s="1"/>
      <c r="M20" s="1"/>
      <c r="N20" s="1"/>
      <c r="O20" s="1"/>
      <c r="P20" s="1"/>
      <c r="Q20" s="10"/>
      <c r="R20" s="10"/>
      <c r="S20" s="10"/>
    </row>
    <row r="21" spans="1:21" ht="20">
      <c r="Q21" s="10"/>
      <c r="R21" s="10"/>
      <c r="S21" s="10"/>
    </row>
    <row r="22" spans="1:21" ht="20">
      <c r="Q22" s="10"/>
      <c r="R22" s="10"/>
      <c r="S22" s="10"/>
    </row>
    <row r="23" spans="1:21" ht="20">
      <c r="Q23" s="10"/>
      <c r="R23" s="10"/>
      <c r="S23" s="10"/>
    </row>
    <row r="24" spans="1:21" ht="20">
      <c r="Q24" s="10"/>
      <c r="R24" s="10"/>
      <c r="S24" s="10"/>
    </row>
  </sheetData>
  <mergeCells count="10">
    <mergeCell ref="B12:R12"/>
    <mergeCell ref="D15:P16"/>
    <mergeCell ref="B1:Q1"/>
    <mergeCell ref="B2:Q2"/>
    <mergeCell ref="K8:M8"/>
    <mergeCell ref="G8:I8"/>
    <mergeCell ref="D8:F8"/>
    <mergeCell ref="N8:P8"/>
    <mergeCell ref="G5:M5"/>
    <mergeCell ref="B4:R4"/>
  </mergeCells>
  <phoneticPr fontId="0" type="noConversion"/>
  <printOptions horizontalCentered="1"/>
  <pageMargins left="0.23622047244094491" right="0.19685039370078741" top="0.37" bottom="0.19685039370078741" header="0.33" footer="0.36"/>
  <pageSetup paperSize="9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5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1333500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0E28-533E-4E41-82F3-39A7678B6188}">
  <sheetPr codeName="Foglio12">
    <pageSetUpPr fitToPage="1"/>
  </sheetPr>
  <dimension ref="A1:U26"/>
  <sheetViews>
    <sheetView showRowColHeaders="0" zoomScale="80" zoomScaleNormal="100" workbookViewId="0">
      <selection activeCell="B17" sqref="B17:R18"/>
    </sheetView>
  </sheetViews>
  <sheetFormatPr baseColWidth="10" defaultColWidth="9.1640625" defaultRowHeight="13"/>
  <cols>
    <col min="1" max="1" width="23.6640625" style="1" customWidth="1"/>
    <col min="2" max="2" width="7.1640625" style="1" customWidth="1"/>
    <col min="3" max="3" width="2.6640625" style="1" customWidth="1"/>
    <col min="4" max="4" width="3.6640625" style="1" customWidth="1"/>
    <col min="5" max="5" width="7.33203125" style="1" customWidth="1"/>
    <col min="6" max="6" width="1.6640625" style="1" customWidth="1"/>
    <col min="7" max="7" width="9.33203125" style="1" customWidth="1"/>
    <col min="8" max="8" width="6.6640625" style="1" customWidth="1"/>
    <col min="9" max="9" width="3.6640625" style="2" customWidth="1"/>
    <col min="10" max="10" width="9.6640625" style="3" customWidth="1"/>
    <col min="11" max="11" width="4.33203125" style="1" customWidth="1"/>
    <col min="12" max="12" width="6.6640625" style="1" customWidth="1"/>
    <col min="13" max="13" width="9.5" style="1" customWidth="1"/>
    <col min="14" max="14" width="1.6640625" style="1" customWidth="1"/>
    <col min="15" max="15" width="7.5" style="1" customWidth="1"/>
    <col min="16" max="16" width="3.6640625" style="1" customWidth="1"/>
    <col min="17" max="17" width="2.83203125" style="1" customWidth="1"/>
    <col min="18" max="18" width="6" style="1" customWidth="1"/>
    <col min="19" max="19" width="2.5" style="1" customWidth="1"/>
    <col min="20" max="20" width="7.5" style="1" customWidth="1"/>
    <col min="21" max="16384" width="9.1640625" style="1"/>
  </cols>
  <sheetData>
    <row r="1" spans="1:19" ht="40.5" customHeight="1">
      <c r="A1" s="6"/>
      <c r="B1" s="359">
        <f>CALC!H3</f>
        <v>0</v>
      </c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</row>
    <row r="2" spans="1:19" ht="24" customHeight="1">
      <c r="A2" s="6"/>
    </row>
    <row r="3" spans="1:19" ht="14.25" customHeight="1">
      <c r="A3" s="6"/>
    </row>
    <row r="4" spans="1:19" ht="30" customHeight="1"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</row>
    <row r="5" spans="1:19" s="12" customFormat="1" ht="30.75" customHeight="1">
      <c r="A5" s="1"/>
      <c r="B5" s="406" t="s">
        <v>46</v>
      </c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</row>
    <row r="6" spans="1:19" s="12" customFormat="1" ht="30" customHeight="1">
      <c r="A6" s="1"/>
      <c r="B6" s="1"/>
      <c r="C6" s="1"/>
      <c r="D6" s="1"/>
      <c r="E6" s="1"/>
      <c r="F6" s="1"/>
      <c r="G6" s="366"/>
      <c r="H6" s="366"/>
      <c r="I6" s="366"/>
      <c r="J6" s="366"/>
      <c r="K6" s="366"/>
      <c r="L6" s="366"/>
      <c r="M6" s="366"/>
      <c r="N6" s="1"/>
      <c r="O6" s="1"/>
      <c r="P6" s="1"/>
      <c r="Q6" s="10"/>
      <c r="R6" s="10"/>
      <c r="S6" s="10"/>
    </row>
    <row r="7" spans="1:19" s="12" customFormat="1" ht="32" customHeight="1">
      <c r="A7" s="1"/>
      <c r="B7" s="1"/>
      <c r="C7" s="207"/>
      <c r="D7" s="208"/>
      <c r="E7" s="209"/>
      <c r="F7" s="209"/>
      <c r="G7" s="209"/>
      <c r="H7" s="210">
        <f>CALC!K29</f>
        <v>50</v>
      </c>
      <c r="I7" s="209"/>
      <c r="J7" s="209"/>
      <c r="K7" s="209"/>
      <c r="L7" s="209"/>
      <c r="M7" s="209"/>
      <c r="N7" s="209"/>
      <c r="O7" s="209"/>
      <c r="P7" s="211"/>
      <c r="Q7" s="10"/>
      <c r="R7" s="10"/>
      <c r="S7" s="10"/>
    </row>
    <row r="8" spans="1:19" ht="12" customHeight="1">
      <c r="A8" s="110"/>
      <c r="B8" s="110"/>
      <c r="C8" s="212"/>
      <c r="D8" s="213"/>
      <c r="E8" s="214"/>
      <c r="F8" s="215"/>
      <c r="G8" s="216"/>
      <c r="H8" s="216"/>
      <c r="I8" s="216"/>
      <c r="J8" s="216"/>
      <c r="K8" s="216"/>
      <c r="L8" s="216"/>
      <c r="M8" s="216"/>
      <c r="N8" s="217"/>
      <c r="O8" s="214"/>
      <c r="P8" s="218"/>
      <c r="Q8" s="160"/>
      <c r="R8" s="58"/>
      <c r="S8" s="58"/>
    </row>
    <row r="9" spans="1:19" ht="195" customHeight="1" thickBot="1">
      <c r="A9" s="57"/>
      <c r="B9" s="174" t="str">
        <f>CALC!P29</f>
        <v/>
      </c>
      <c r="C9" s="161"/>
      <c r="D9" s="412" t="str">
        <f>IF(B9&lt;&gt;"",CALC!J29,"")</f>
        <v/>
      </c>
      <c r="E9" s="413"/>
      <c r="F9" s="198"/>
      <c r="G9" s="407" t="str">
        <f>CALC!I29</f>
        <v/>
      </c>
      <c r="H9" s="392"/>
      <c r="I9" s="408"/>
      <c r="J9" s="219" t="str">
        <f>IF(B9&gt;0,CALC!H29,0)</f>
        <v/>
      </c>
      <c r="K9" s="407" t="str">
        <f>G9</f>
        <v/>
      </c>
      <c r="L9" s="392"/>
      <c r="M9" s="408"/>
      <c r="N9" s="197" t="str">
        <f>D9</f>
        <v/>
      </c>
      <c r="O9" s="410" t="str">
        <f>D9</f>
        <v/>
      </c>
      <c r="P9" s="411"/>
      <c r="Q9" s="162"/>
      <c r="R9" s="175">
        <f>CALC!F9+7</f>
        <v>7</v>
      </c>
      <c r="S9" s="58"/>
    </row>
    <row r="10" spans="1:19" ht="12" customHeight="1">
      <c r="A10" s="57"/>
      <c r="B10" s="57"/>
      <c r="C10" s="95"/>
      <c r="D10" s="220"/>
      <c r="E10" s="91"/>
      <c r="F10" s="95"/>
      <c r="G10" s="91"/>
      <c r="H10" s="91"/>
      <c r="I10" s="91"/>
      <c r="J10" s="91"/>
      <c r="K10" s="91"/>
      <c r="L10" s="91"/>
      <c r="M10" s="91"/>
      <c r="N10" s="92"/>
      <c r="O10" s="91"/>
      <c r="P10" s="221"/>
      <c r="Q10" s="164"/>
      <c r="R10" s="58"/>
      <c r="S10" s="58"/>
    </row>
    <row r="11" spans="1:19" ht="32" customHeight="1">
      <c r="A11" s="57"/>
      <c r="B11" s="57"/>
      <c r="C11" s="57"/>
      <c r="D11" s="222"/>
      <c r="E11" s="223"/>
      <c r="F11" s="223"/>
      <c r="G11" s="223"/>
      <c r="H11" s="224">
        <f>H7</f>
        <v>50</v>
      </c>
      <c r="I11" s="223"/>
      <c r="J11" s="223"/>
      <c r="K11" s="223"/>
      <c r="L11" s="223"/>
      <c r="M11" s="223"/>
      <c r="N11" s="223"/>
      <c r="O11" s="223"/>
      <c r="P11" s="225"/>
      <c r="Q11" s="58"/>
      <c r="R11" s="58"/>
      <c r="S11" s="58"/>
    </row>
    <row r="12" spans="1:19" ht="48.75" customHeight="1">
      <c r="A12" s="110"/>
      <c r="B12" s="110"/>
      <c r="C12" s="110"/>
      <c r="D12" s="110"/>
      <c r="E12" s="110"/>
      <c r="F12" s="110"/>
      <c r="G12" s="111"/>
      <c r="H12" s="110"/>
      <c r="I12" s="112"/>
      <c r="J12" s="170" t="str">
        <f>IF(B9&lt;&gt;"",CALC!O29,"")</f>
        <v/>
      </c>
      <c r="K12" s="110"/>
      <c r="L12" s="111"/>
      <c r="M12" s="110"/>
      <c r="N12" s="110"/>
      <c r="O12" s="110"/>
      <c r="P12" s="110"/>
      <c r="Q12" s="58"/>
      <c r="R12" s="58"/>
      <c r="S12" s="58"/>
    </row>
    <row r="13" spans="1:19" ht="49.5" customHeight="1">
      <c r="A13" s="110"/>
      <c r="B13" s="110"/>
      <c r="C13" s="110"/>
      <c r="D13" s="206" t="s">
        <v>45</v>
      </c>
      <c r="E13" s="110"/>
      <c r="F13" s="110"/>
      <c r="G13" s="111"/>
      <c r="H13" s="110"/>
      <c r="I13" s="112"/>
      <c r="J13" s="113"/>
      <c r="K13" s="110"/>
      <c r="L13" s="111"/>
      <c r="M13" s="110"/>
      <c r="N13" s="110"/>
      <c r="O13" s="110"/>
      <c r="P13" s="110"/>
      <c r="Q13" s="58"/>
      <c r="R13" s="58"/>
      <c r="S13" s="58"/>
    </row>
    <row r="14" spans="1:19" ht="39.75" customHeight="1">
      <c r="A14" s="110"/>
      <c r="B14" s="404"/>
      <c r="C14" s="404"/>
      <c r="D14" s="404"/>
      <c r="E14" s="404"/>
      <c r="F14" s="404"/>
      <c r="G14" s="404"/>
      <c r="H14" s="404"/>
      <c r="I14" s="404"/>
      <c r="J14" s="404"/>
      <c r="K14" s="404"/>
      <c r="L14" s="404"/>
      <c r="M14" s="404"/>
      <c r="N14" s="404"/>
      <c r="O14" s="404"/>
      <c r="P14" s="404"/>
      <c r="Q14" s="404"/>
      <c r="R14" s="404"/>
    </row>
    <row r="15" spans="1:19" ht="39" customHeight="1">
      <c r="B15" s="47" t="s">
        <v>29</v>
      </c>
      <c r="G15" s="2"/>
      <c r="H15" s="3"/>
      <c r="I15" s="1"/>
      <c r="J15" s="1"/>
      <c r="O15" s="10"/>
      <c r="P15" s="10"/>
      <c r="Q15" s="10"/>
    </row>
    <row r="16" spans="1:19" ht="12.75" customHeight="1">
      <c r="A16" s="110"/>
      <c r="B16" s="262"/>
      <c r="C16" s="262"/>
      <c r="D16" s="261"/>
      <c r="E16" s="262"/>
      <c r="F16" s="263"/>
      <c r="G16" s="263"/>
      <c r="H16" s="263"/>
      <c r="I16" s="263"/>
      <c r="J16" s="263"/>
      <c r="K16" s="263"/>
      <c r="L16" s="263"/>
      <c r="M16" s="262"/>
      <c r="N16" s="262"/>
      <c r="O16" s="262"/>
      <c r="P16" s="262"/>
      <c r="Q16" s="264"/>
      <c r="R16" s="264"/>
    </row>
    <row r="17" spans="1:21" s="13" customFormat="1" ht="20.25" customHeight="1">
      <c r="A17" s="10"/>
      <c r="B17" s="367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1"/>
    </row>
    <row r="18" spans="1:21" s="13" customFormat="1" ht="84.75" customHeight="1">
      <c r="A18" s="10"/>
      <c r="B18" s="368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  <c r="P18" s="368"/>
      <c r="Q18" s="368"/>
      <c r="R18" s="368"/>
      <c r="S18" s="1"/>
    </row>
    <row r="19" spans="1:21" s="13" customFormat="1" ht="40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"/>
      <c r="U19" s="1"/>
    </row>
    <row r="20" spans="1:21" s="15" customFormat="1" ht="54.75" customHeight="1">
      <c r="A20" s="1"/>
      <c r="B20" s="1"/>
      <c r="C20" s="1"/>
      <c r="D20" s="1"/>
      <c r="E20" s="1"/>
      <c r="F20" s="1"/>
      <c r="G20" s="1"/>
      <c r="H20" s="1"/>
      <c r="I20" s="2"/>
      <c r="J20" s="3"/>
      <c r="K20" s="1"/>
      <c r="L20" s="1"/>
      <c r="M20" s="1"/>
      <c r="N20" s="1"/>
      <c r="O20" s="1"/>
      <c r="P20" s="1"/>
      <c r="Q20" s="10"/>
      <c r="R20" s="10"/>
      <c r="S20" s="10"/>
      <c r="T20" s="1"/>
      <c r="U20" s="1"/>
    </row>
    <row r="21" spans="1:21" s="13" customFormat="1" ht="12" customHeight="1">
      <c r="A21" s="1"/>
      <c r="B21" s="1"/>
      <c r="C21" s="1"/>
      <c r="D21" s="1"/>
      <c r="E21" s="1"/>
      <c r="F21" s="1"/>
      <c r="G21" s="1"/>
      <c r="H21" s="1"/>
      <c r="I21" s="2"/>
      <c r="J21" s="3"/>
      <c r="K21" s="1"/>
      <c r="L21" s="1"/>
      <c r="M21" s="1"/>
      <c r="N21" s="1"/>
      <c r="O21" s="1"/>
      <c r="P21" s="1"/>
      <c r="Q21" s="10"/>
      <c r="R21" s="10"/>
      <c r="S21" s="10"/>
    </row>
    <row r="22" spans="1:21" s="13" customFormat="1" ht="18" customHeight="1">
      <c r="A22" s="1"/>
      <c r="B22" s="1"/>
      <c r="C22" s="1"/>
      <c r="D22" s="1"/>
      <c r="E22" s="1"/>
      <c r="F22" s="1"/>
      <c r="G22" s="1"/>
      <c r="H22" s="1"/>
      <c r="I22" s="2"/>
      <c r="J22" s="3"/>
      <c r="K22" s="1"/>
      <c r="L22" s="1"/>
      <c r="M22" s="1"/>
      <c r="N22" s="1"/>
      <c r="O22" s="1"/>
      <c r="P22" s="1"/>
      <c r="Q22" s="10"/>
      <c r="R22" s="10"/>
      <c r="S22" s="10"/>
    </row>
    <row r="23" spans="1:21" ht="20">
      <c r="Q23" s="10"/>
      <c r="R23" s="10"/>
      <c r="S23" s="10"/>
    </row>
    <row r="24" spans="1:21" ht="20">
      <c r="Q24" s="10"/>
      <c r="R24" s="10"/>
      <c r="S24" s="10"/>
    </row>
    <row r="25" spans="1:21" ht="20">
      <c r="Q25" s="10"/>
      <c r="R25" s="10"/>
      <c r="S25" s="10"/>
    </row>
    <row r="26" spans="1:21" ht="20">
      <c r="Q26" s="10"/>
      <c r="R26" s="10"/>
      <c r="S26" s="10"/>
    </row>
  </sheetData>
  <sheetProtection password="CD33" sheet="1" objects="1" scenarios="1"/>
  <mergeCells count="10">
    <mergeCell ref="B17:R18"/>
    <mergeCell ref="B1:R1"/>
    <mergeCell ref="B5:S5"/>
    <mergeCell ref="B14:R14"/>
    <mergeCell ref="K9:M9"/>
    <mergeCell ref="G9:I9"/>
    <mergeCell ref="G6:M6"/>
    <mergeCell ref="B4:R4"/>
    <mergeCell ref="O9:P9"/>
    <mergeCell ref="D9:E9"/>
  </mergeCells>
  <phoneticPr fontId="0" type="noConversion"/>
  <printOptions horizontalCentered="1"/>
  <pageMargins left="0.23622047244094491" right="0.19685039370078741" top="0.37" bottom="0.19685039370078741" header="0.33" footer="0.36"/>
  <pageSetup paperSize="9" orientation="portrait"/>
  <headerFooter alignWithMargins="0">
    <oddFooter>&amp;R&amp;8&amp;D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3" name="Button 5">
              <controlPr defaultSize="0" print="0" autoFill="0" autoPict="0" macro="[0]!HOM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1333500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13</vt:i4>
      </vt:variant>
    </vt:vector>
  </HeadingPairs>
  <TitlesOfParts>
    <vt:vector size="26" baseType="lpstr">
      <vt:lpstr>LAYOUT</vt:lpstr>
      <vt:lpstr>CALC</vt:lpstr>
      <vt:lpstr>Cus1</vt:lpstr>
      <vt:lpstr>Cus2</vt:lpstr>
      <vt:lpstr>Cus3</vt:lpstr>
      <vt:lpstr>Cop1</vt:lpstr>
      <vt:lpstr>Cop2</vt:lpstr>
      <vt:lpstr>Cop3</vt:lpstr>
      <vt:lpstr>Cop4</vt:lpstr>
      <vt:lpstr>BrossA</vt:lpstr>
      <vt:lpstr>BrossN</vt:lpstr>
      <vt:lpstr>Sop1</vt:lpstr>
      <vt:lpstr>Sop2</vt:lpstr>
      <vt:lpstr>BrossA!Area_stampa</vt:lpstr>
      <vt:lpstr>BrossN!Area_stampa</vt:lpstr>
      <vt:lpstr>'Cop1'!Area_stampa</vt:lpstr>
      <vt:lpstr>'Cop2'!Area_stampa</vt:lpstr>
      <vt:lpstr>'Cop3'!Area_stampa</vt:lpstr>
      <vt:lpstr>'Cop4'!Area_stampa</vt:lpstr>
      <vt:lpstr>'Cus1'!Area_stampa</vt:lpstr>
      <vt:lpstr>'Cus2'!Area_stampa</vt:lpstr>
      <vt:lpstr>'Cus3'!Area_stampa</vt:lpstr>
      <vt:lpstr>LAYOUT!Area_stampa</vt:lpstr>
      <vt:lpstr>'Sop1'!Area_stampa</vt:lpstr>
      <vt:lpstr>'Sop2'!Area_stampa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Renzo Tezza</dc:creator>
  <cp:lastModifiedBy>Zeno Ferrandini</cp:lastModifiedBy>
  <cp:lastPrinted>2021-03-25T07:50:52Z</cp:lastPrinted>
  <dcterms:created xsi:type="dcterms:W3CDTF">2006-11-27T19:02:37Z</dcterms:created>
  <dcterms:modified xsi:type="dcterms:W3CDTF">2026-02-02T07:15:37Z</dcterms:modified>
</cp:coreProperties>
</file>