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\Documents\ryerson yr 2\pcs\lab 3\"/>
    </mc:Choice>
  </mc:AlternateContent>
  <xr:revisionPtr revIDLastSave="0" documentId="13_ncr:1_{17BD5F8E-F3BA-4D5A-9526-325C6E68898B}" xr6:coauthVersionLast="47" xr6:coauthVersionMax="47" xr10:uidLastSave="{00000000-0000-0000-0000-000000000000}"/>
  <bookViews>
    <workbookView xWindow="9300" yWindow="1643" windowWidth="10988" windowHeight="11805" xr2:uid="{2B9F3FF5-9665-4A79-89F9-809AD7D93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G20" i="1" s="1"/>
  <c r="K38" i="1"/>
  <c r="J38" i="1"/>
  <c r="I38" i="1"/>
  <c r="D31" i="1"/>
  <c r="G16" i="1"/>
  <c r="E16" i="1"/>
  <c r="A15" i="1"/>
  <c r="C59" i="1"/>
  <c r="C60" i="1"/>
  <c r="C61" i="1"/>
  <c r="C62" i="1"/>
  <c r="C63" i="1"/>
  <c r="C64" i="1"/>
  <c r="C65" i="1"/>
  <c r="C66" i="1"/>
  <c r="C67" i="1"/>
  <c r="C68" i="1"/>
  <c r="C58" i="1"/>
  <c r="B59" i="1"/>
  <c r="B60" i="1"/>
  <c r="B61" i="1"/>
  <c r="B62" i="1"/>
  <c r="B63" i="1"/>
  <c r="B64" i="1"/>
  <c r="B65" i="1"/>
  <c r="B66" i="1"/>
  <c r="B67" i="1"/>
  <c r="B68" i="1"/>
  <c r="B58" i="1"/>
  <c r="C42" i="1"/>
  <c r="C43" i="1"/>
  <c r="C44" i="1"/>
  <c r="C45" i="1"/>
  <c r="C46" i="1"/>
  <c r="C47" i="1"/>
  <c r="C48" i="1"/>
  <c r="C49" i="1"/>
  <c r="C50" i="1"/>
  <c r="C51" i="1"/>
  <c r="C52" i="1"/>
  <c r="B43" i="1"/>
  <c r="B44" i="1"/>
  <c r="B45" i="1"/>
  <c r="B46" i="1"/>
  <c r="B47" i="1"/>
  <c r="B48" i="1"/>
  <c r="B49" i="1"/>
  <c r="B50" i="1"/>
  <c r="B51" i="1"/>
  <c r="B52" i="1"/>
  <c r="B42" i="1"/>
  <c r="F21" i="1"/>
  <c r="F22" i="1"/>
  <c r="F23" i="1"/>
  <c r="F24" i="1"/>
  <c r="F25" i="1"/>
  <c r="F26" i="1"/>
  <c r="F27" i="1"/>
  <c r="F28" i="1"/>
  <c r="F20" i="1"/>
  <c r="D18" i="1"/>
  <c r="F16" i="1"/>
  <c r="D16" i="1"/>
  <c r="B16" i="1"/>
  <c r="B28" i="1"/>
  <c r="G28" i="1" s="1"/>
  <c r="B26" i="1"/>
  <c r="G26" i="1" s="1"/>
  <c r="B27" i="1"/>
  <c r="G27" i="1" s="1"/>
  <c r="B21" i="1"/>
  <c r="G21" i="1" s="1"/>
  <c r="B22" i="1"/>
  <c r="G22" i="1" s="1"/>
  <c r="B23" i="1"/>
  <c r="G23" i="1" s="1"/>
  <c r="B24" i="1"/>
  <c r="G24" i="1" s="1"/>
  <c r="B25" i="1"/>
  <c r="G25" i="1" s="1"/>
  <c r="C17" i="1"/>
  <c r="I39" i="1" l="1"/>
  <c r="C37" i="1"/>
  <c r="D37" i="1" s="1"/>
  <c r="C24" i="1"/>
  <c r="D24" i="1" s="1"/>
  <c r="E24" i="1" s="1"/>
  <c r="B35" i="1" s="1"/>
  <c r="E35" i="1" s="1"/>
  <c r="C33" i="1"/>
  <c r="D33" i="1" s="1"/>
  <c r="C26" i="1"/>
  <c r="D26" i="1" s="1"/>
  <c r="E26" i="1" s="1"/>
  <c r="B37" i="1" s="1"/>
  <c r="C36" i="1"/>
  <c r="D36" i="1" s="1"/>
  <c r="C25" i="1"/>
  <c r="D25" i="1" s="1"/>
  <c r="E25" i="1" s="1"/>
  <c r="B36" i="1" s="1"/>
  <c r="C35" i="1"/>
  <c r="D35" i="1" s="1"/>
  <c r="C23" i="1"/>
  <c r="D23" i="1" s="1"/>
  <c r="E23" i="1" s="1"/>
  <c r="B34" i="1" s="1"/>
  <c r="E34" i="1" s="1"/>
  <c r="C32" i="1"/>
  <c r="D32" i="1" s="1"/>
  <c r="C22" i="1"/>
  <c r="D22" i="1" s="1"/>
  <c r="E22" i="1" s="1"/>
  <c r="B33" i="1" s="1"/>
  <c r="E33" i="1" s="1"/>
  <c r="C34" i="1"/>
  <c r="D34" i="1" s="1"/>
  <c r="C20" i="1"/>
  <c r="D20" i="1" s="1"/>
  <c r="E20" i="1" s="1"/>
  <c r="B31" i="1" s="1"/>
  <c r="C21" i="1"/>
  <c r="D21" i="1" s="1"/>
  <c r="E21" i="1" s="1"/>
  <c r="B32" i="1" s="1"/>
  <c r="C39" i="1"/>
  <c r="D39" i="1" s="1"/>
  <c r="C31" i="1"/>
  <c r="C28" i="1"/>
  <c r="D28" i="1" s="1"/>
  <c r="E28" i="1" s="1"/>
  <c r="B39" i="1" s="1"/>
  <c r="E39" i="1" s="1"/>
  <c r="C38" i="1"/>
  <c r="D38" i="1" s="1"/>
  <c r="C27" i="1"/>
  <c r="D27" i="1" s="1"/>
  <c r="E27" i="1" s="1"/>
  <c r="B38" i="1" s="1"/>
  <c r="E38" i="1" s="1"/>
  <c r="E37" i="1" l="1"/>
  <c r="E36" i="1"/>
  <c r="E32" i="1"/>
  <c r="E31" i="1"/>
</calcChain>
</file>

<file path=xl/sharedStrings.xml><?xml version="1.0" encoding="utf-8"?>
<sst xmlns="http://schemas.openxmlformats.org/spreadsheetml/2006/main" count="30" uniqueCount="19">
  <si>
    <t>I (ma):</t>
  </si>
  <si>
    <t>v(V):</t>
  </si>
  <si>
    <t>"+- 0.05"</t>
  </si>
  <si>
    <t>x:</t>
  </si>
  <si>
    <t>ln ir</t>
  </si>
  <si>
    <t>qV/kbT</t>
  </si>
  <si>
    <t>kb</t>
  </si>
  <si>
    <t>T (°C):</t>
  </si>
  <si>
    <t>T(K):</t>
  </si>
  <si>
    <t>q</t>
  </si>
  <si>
    <t>e^</t>
  </si>
  <si>
    <t>ln id</t>
  </si>
  <si>
    <t>id/e = ir</t>
  </si>
  <si>
    <t>m=1/kbT</t>
  </si>
  <si>
    <t>mV</t>
  </si>
  <si>
    <t>y:</t>
  </si>
  <si>
    <t>0.6326±0.0002</t>
  </si>
  <si>
    <t>38.534±0.006</t>
  </si>
  <si>
    <t>21.35±0.02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</si>
</sst>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1"/>
      <color theme="1"/>
      <name val="Courier New"/>
      <family val="3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1"/>
      </top>
      <bottom style="thick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theme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2" xfId="0" applyBorder="1"/>
    <xf numFmtId="164" fontId="0" fillId="0" borderId="1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0" applyFont="1"/>
    <xf numFmtId="2" fontId="0" fillId="0" borderId="1" xfId="0" applyNumberFormat="1" applyBorder="1"/>
    <xf numFmtId="11" fontId="0" fillId="0" borderId="0" xfId="0" applyNumberFormat="1"/>
    <xf numFmtId="0" fontId="1" fillId="0" borderId="13" xfId="0" applyFont="1" applyBorder="1"/>
    <xf numFmtId="11" fontId="0" fillId="0" borderId="0" xfId="0" applyNumberFormat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164" fontId="0" fillId="2" borderId="18" xfId="0" applyNumberFormat="1" applyFont="1" applyFill="1" applyBorder="1"/>
    <xf numFmtId="164" fontId="0" fillId="0" borderId="18" xfId="0" applyNumberFormat="1" applyFont="1" applyBorder="1"/>
    <xf numFmtId="165" fontId="0" fillId="2" borderId="19" xfId="0" applyNumberFormat="1" applyFont="1" applyFill="1" applyBorder="1"/>
    <xf numFmtId="164" fontId="0" fillId="2" borderId="20" xfId="0" applyNumberFormat="1" applyFont="1" applyFill="1" applyBorder="1"/>
    <xf numFmtId="165" fontId="0" fillId="0" borderId="0" xfId="0" applyNumberFormat="1"/>
    <xf numFmtId="166" fontId="0" fillId="0" borderId="1" xfId="0" applyNumberFormat="1" applyBorder="1"/>
    <xf numFmtId="166" fontId="1" fillId="0" borderId="14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5">
    <dxf>
      <numFmt numFmtId="166" formatCode="0.0000"/>
      <border diagonalUp="0" diagonalDown="0" outline="0">
        <left style="medium">
          <color indexed="64"/>
        </left>
        <right/>
        <top/>
        <bottom/>
      </border>
    </dxf>
    <dxf>
      <numFmt numFmtId="165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thick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65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thick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472440944881889E-2"/>
                  <c:y val="0.41832349081364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Sheet1!$F$20:$F$28</c:f>
              <c:numCache>
                <c:formatCode>General</c:formatCode>
                <c:ptCount val="9"/>
                <c:pt idx="0">
                  <c:v>0.55400000000000005</c:v>
                </c:pt>
                <c:pt idx="1">
                  <c:v>0.60599999999999998</c:v>
                </c:pt>
                <c:pt idx="2">
                  <c:v>0.626</c:v>
                </c:pt>
                <c:pt idx="3">
                  <c:v>0.63800000000000001</c:v>
                </c:pt>
                <c:pt idx="4">
                  <c:v>0.64500000000000002</c:v>
                </c:pt>
                <c:pt idx="5">
                  <c:v>0.65100000000000002</c:v>
                </c:pt>
                <c:pt idx="6">
                  <c:v>0.65500000000000003</c:v>
                </c:pt>
                <c:pt idx="7">
                  <c:v>0.65800000000000003</c:v>
                </c:pt>
                <c:pt idx="8">
                  <c:v>0.66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2.3025850929940459</c:v>
                </c:pt>
                <c:pt idx="1">
                  <c:v>3.912023005428146</c:v>
                </c:pt>
                <c:pt idx="2">
                  <c:v>4.4426512564903167</c:v>
                </c:pt>
                <c:pt idx="3">
                  <c:v>4.7449321283632502</c:v>
                </c:pt>
                <c:pt idx="4">
                  <c:v>4.9416424226093039</c:v>
                </c:pt>
                <c:pt idx="5">
                  <c:v>5.0751738152338266</c:v>
                </c:pt>
                <c:pt idx="6">
                  <c:v>5.1647859739235145</c:v>
                </c:pt>
                <c:pt idx="7">
                  <c:v>5.2203558250783244</c:v>
                </c:pt>
                <c:pt idx="8">
                  <c:v>5.2470240721604862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C-492A-99D4-9BAB2CE0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76383"/>
        <c:axId val="686977631"/>
      </c:scatterChart>
      <c:valAx>
        <c:axId val="68697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7631"/>
        <c:crosses val="autoZero"/>
        <c:crossBetween val="midCat"/>
      </c:valAx>
      <c:valAx>
        <c:axId val="6869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ln(id) (mA)</a:t>
                </a:r>
              </a:p>
            </c:rich>
          </c:tx>
          <c:layout>
            <c:manualLayout>
              <c:xMode val="edge"/>
              <c:yMode val="edge"/>
              <c:x val="2.6980112354689788E-2"/>
              <c:y val="0.37750282520746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864610673665793E-2"/>
                  <c:y val="0.43981335666375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Sheet1!$B$42:$B$52</c:f>
              <c:numCache>
                <c:formatCode>0.000</c:formatCode>
                <c:ptCount val="11"/>
                <c:pt idx="0">
                  <c:v>0.60599999999999998</c:v>
                </c:pt>
                <c:pt idx="1">
                  <c:v>0.61599999999999999</c:v>
                </c:pt>
                <c:pt idx="2">
                  <c:v>0.625</c:v>
                </c:pt>
                <c:pt idx="3">
                  <c:v>0.63500000000000001</c:v>
                </c:pt>
                <c:pt idx="4">
                  <c:v>0.64500000000000002</c:v>
                </c:pt>
                <c:pt idx="5">
                  <c:v>0.65500000000000003</c:v>
                </c:pt>
                <c:pt idx="6">
                  <c:v>0.66500000000000004</c:v>
                </c:pt>
                <c:pt idx="7">
                  <c:v>0.67500000000000004</c:v>
                </c:pt>
                <c:pt idx="8">
                  <c:v>0.68500000000000005</c:v>
                </c:pt>
                <c:pt idx="9">
                  <c:v>0.69499999999999995</c:v>
                </c:pt>
                <c:pt idx="10">
                  <c:v>0.70499999999999996</c:v>
                </c:pt>
              </c:numCache>
            </c:numRef>
          </c:xVal>
          <c:yVal>
            <c:numRef>
              <c:f>Sheet1!$C$42:$C$52</c:f>
              <c:numCache>
                <c:formatCode>General</c:formatCode>
                <c:ptCount val="11"/>
                <c:pt idx="0">
                  <c:v>2.3025850929940459</c:v>
                </c:pt>
                <c:pt idx="1">
                  <c:v>2.6100697927420065</c:v>
                </c:pt>
                <c:pt idx="2">
                  <c:v>2.9231615807191558</c:v>
                </c:pt>
                <c:pt idx="3">
                  <c:v>3.2580965380214821</c:v>
                </c:pt>
                <c:pt idx="4">
                  <c:v>3.5779478934066544</c:v>
                </c:pt>
                <c:pt idx="5">
                  <c:v>3.8794998137225858</c:v>
                </c:pt>
                <c:pt idx="6">
                  <c:v>4.1835756959500436</c:v>
                </c:pt>
                <c:pt idx="7">
                  <c:v>4.4636066216663046</c:v>
                </c:pt>
                <c:pt idx="8">
                  <c:v>4.7300391680339606</c:v>
                </c:pt>
                <c:pt idx="9">
                  <c:v>4.9753534799516164</c:v>
                </c:pt>
                <c:pt idx="10">
                  <c:v>5.2133039922210802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5-4284-8264-88ADB3B7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70719"/>
        <c:axId val="719971551"/>
      </c:scatterChart>
      <c:valAx>
        <c:axId val="7199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1551"/>
        <c:crosses val="autoZero"/>
        <c:crossBetween val="midCat"/>
      </c:valAx>
      <c:valAx>
        <c:axId val="7199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 (id)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78°C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589676290463693E-4"/>
                  <c:y val="0.44127260134149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Sheet1!$B$58:$B$68</c:f>
              <c:numCache>
                <c:formatCode>0.000</c:formatCode>
                <c:ptCount val="11"/>
                <c:pt idx="0">
                  <c:v>0.46299999999999997</c:v>
                </c:pt>
                <c:pt idx="1">
                  <c:v>0.47299999999999998</c:v>
                </c:pt>
                <c:pt idx="2">
                  <c:v>0.48299999999999998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0.51300000000000001</c:v>
                </c:pt>
                <c:pt idx="6">
                  <c:v>0.52300000000000002</c:v>
                </c:pt>
                <c:pt idx="7">
                  <c:v>0.53300000000000003</c:v>
                </c:pt>
                <c:pt idx="8">
                  <c:v>0.54300000000000004</c:v>
                </c:pt>
                <c:pt idx="9">
                  <c:v>0.55300000000000005</c:v>
                </c:pt>
                <c:pt idx="10">
                  <c:v>0.56299999999999994</c:v>
                </c:pt>
              </c:numCache>
            </c:numRef>
          </c:xVal>
          <c:yVal>
            <c:numRef>
              <c:f>Sheet1!$C$58:$C$68</c:f>
              <c:numCache>
                <c:formatCode>General</c:formatCode>
                <c:ptCount val="11"/>
                <c:pt idx="0">
                  <c:v>2.9014215940827497</c:v>
                </c:pt>
                <c:pt idx="1">
                  <c:v>3.1135153092103742</c:v>
                </c:pt>
                <c:pt idx="2">
                  <c:v>3.3534067178258069</c:v>
                </c:pt>
                <c:pt idx="3">
                  <c:v>3.5751506887855933</c:v>
                </c:pt>
                <c:pt idx="4">
                  <c:v>3.8066624897703196</c:v>
                </c:pt>
                <c:pt idx="5">
                  <c:v>4.014579593753238</c:v>
                </c:pt>
                <c:pt idx="6">
                  <c:v>4.2136079830489184</c:v>
                </c:pt>
                <c:pt idx="7">
                  <c:v>4.389498649512583</c:v>
                </c:pt>
                <c:pt idx="8">
                  <c:v>4.5747109785033828</c:v>
                </c:pt>
                <c:pt idx="9">
                  <c:v>4.7458013157278369</c:v>
                </c:pt>
                <c:pt idx="10">
                  <c:v>4.9089716403197556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B77-9804-BAEA79A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41087"/>
        <c:axId val="679041919"/>
      </c:scatterChart>
      <c:valAx>
        <c:axId val="679041087"/>
        <c:scaling>
          <c:orientation val="minMax"/>
          <c:min val="0.4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1919"/>
        <c:crosses val="autoZero"/>
        <c:crossBetween val="midCat"/>
      </c:valAx>
      <c:valAx>
        <c:axId val="67904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(id)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269081</xdr:colOff>
      <xdr:row>21</xdr:row>
      <xdr:rowOff>150017</xdr:rowOff>
    </xdr:from>
    <xdr:to>
      <xdr:col>14</xdr:col>
      <xdr:colOff>307181</xdr:colOff>
      <xdr:row>36</xdr:row>
      <xdr:rowOff>169067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4E43F-6FEC-C1D2-838D-9911AE6E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402430</xdr:colOff>
      <xdr:row>40</xdr:row>
      <xdr:rowOff>16667</xdr:rowOff>
    </xdr:from>
    <xdr:to>
      <xdr:col>9</xdr:col>
      <xdr:colOff>640555</xdr:colOff>
      <xdr:row>55</xdr:row>
      <xdr:rowOff>45242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7124C5-E594-F15B-F555-78F3C42B0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326231</xdr:colOff>
      <xdr:row>57</xdr:row>
      <xdr:rowOff>178593</xdr:rowOff>
    </xdr:from>
    <xdr:to>
      <xdr:col>9</xdr:col>
      <xdr:colOff>564356</xdr:colOff>
      <xdr:row>73</xdr:row>
      <xdr:rowOff>26193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811F86-57D2-C672-F964-19790FCE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CD842-7261-49C8-9C32-4C2DC6DA6D7F}" name="Table1" displayName="Table1" ref="B4:C16" totalsRowCount="1" headerRowBorderDxfId="14">
  <autoFilter ref="B4:C15" xr:uid="{832CD842-7261-49C8-9C32-4C2DC6DA6D7F}"/>
  <sortState xmlns:xlrd2="http://schemas.microsoft.com/office/spreadsheetml/2017/richdata2" ref="B5:C13">
    <sortCondition ref="B4:B13"/>
  </sortState>
  <tableColumns count="2">
    <tableColumn id="1" xr3:uid="{EBAE83A9-05B6-47A4-9393-984F210A44AE}" name="I (ma):" totalsRowFunction="custom" dataDxfId="13" totalsRowDxfId="12">
      <totalsRowFormula>B3+273.15</totalsRowFormula>
    </tableColumn>
    <tableColumn id="2" xr3:uid="{7D08DE08-E85B-4BE3-A431-27149B429995}" name="v(V):" dataDxfId="11" totalsRow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73D3-FB24-457C-9067-9277AEF628C4}" name="Table2" displayName="Table2" ref="F4:G15" totalsRowShown="0" headerRowDxfId="9" headerRowBorderDxfId="8">
  <autoFilter ref="F4:G15" xr:uid="{195073D3-FB24-457C-9067-9277AEF628C4}"/>
  <sortState xmlns:xlrd2="http://schemas.microsoft.com/office/spreadsheetml/2017/richdata2" ref="F5:G15">
    <sortCondition ref="F4:F15"/>
  </sortState>
  <tableColumns count="2">
    <tableColumn id="1" xr3:uid="{F20FCAFA-40C6-43E6-8B3E-657F00BD6BF1}" name="I (ma):" dataDxfId="7"/>
    <tableColumn id="2" xr3:uid="{2C3F3BBB-C305-4024-A7F7-D5AB85324A6E}" name="v(V):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8B39AB-5CD0-4F20-A07E-55739ED3914A}" name="Table3" displayName="Table3" ref="D4:E16" totalsRowCount="1" headerRowDxfId="5" headerRowBorderDxfId="4">
  <autoFilter ref="D4:E15" xr:uid="{158B39AB-5CD0-4F20-A07E-55739ED3914A}"/>
  <tableColumns count="2">
    <tableColumn id="1" xr3:uid="{6215D004-616F-47A9-A1C4-E4BFCEFD4824}" name="I (ma):" totalsRowFunction="custom" dataDxfId="3" totalsRowDxfId="2">
      <totalsRowFormula>D3+273.15</totalsRowFormula>
    </tableColumn>
    <tableColumn id="2" xr3:uid="{AA12A685-D63F-419B-9F0F-A679CC9BF62F}" name="v(V):" totalsRowFunction="custom" dataDxfId="1" totalsRowDxfId="0">
      <totalsRowFormula>AVERAGE(Table3[v(V):])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4B3E-6744-4E84-8EC3-09FAAAE18F99}">
  <dimension ref="A2:K91"/>
  <sheetViews>
    <sheetView tabSelected="1" topLeftCell="C40" zoomScale="77" zoomScaleNormal="77" workbookViewId="0">
      <selection activeCell="L48" sqref="L48"/>
    </sheetView>
  </sheetViews>
  <sheetFormatPr defaultRowHeight="14.25" x14ac:dyDescent="0.45"/>
  <cols>
    <col min="4" max="4" width="12.796875" bestFit="1" customWidth="1"/>
    <col min="5" max="5" width="11.59765625" bestFit="1" customWidth="1"/>
    <col min="9" max="10" width="12.19921875" bestFit="1" customWidth="1"/>
    <col min="11" max="11" width="11.1328125" bestFit="1" customWidth="1"/>
  </cols>
  <sheetData>
    <row r="2" spans="1:7" ht="14.65" thickBot="1" x14ac:dyDescent="0.5">
      <c r="C2" s="33" t="s">
        <v>16</v>
      </c>
    </row>
    <row r="3" spans="1:7" ht="14.65" thickTop="1" x14ac:dyDescent="0.45">
      <c r="A3" s="1" t="s">
        <v>7</v>
      </c>
      <c r="B3" s="35">
        <v>28</v>
      </c>
      <c r="C3" s="36"/>
      <c r="D3" s="37">
        <v>1</v>
      </c>
      <c r="E3" s="36"/>
      <c r="F3" s="37">
        <v>78</v>
      </c>
      <c r="G3" s="38"/>
    </row>
    <row r="4" spans="1:7" ht="14.65" thickBot="1" x14ac:dyDescent="0.5">
      <c r="A4" s="1"/>
      <c r="B4" s="8" t="s">
        <v>0</v>
      </c>
      <c r="C4" s="9" t="s">
        <v>1</v>
      </c>
      <c r="D4" s="10" t="s">
        <v>0</v>
      </c>
      <c r="E4" s="9" t="s">
        <v>1</v>
      </c>
      <c r="F4" s="10" t="s">
        <v>0</v>
      </c>
      <c r="G4" s="11" t="s">
        <v>1</v>
      </c>
    </row>
    <row r="5" spans="1:7" ht="14.65" thickTop="1" x14ac:dyDescent="0.45">
      <c r="B5" s="3">
        <v>10</v>
      </c>
      <c r="C5" s="2">
        <v>0.55400000000000005</v>
      </c>
      <c r="D5" s="3">
        <v>10</v>
      </c>
      <c r="E5" s="4">
        <v>0.60599999999999998</v>
      </c>
      <c r="F5" s="3">
        <v>18.2</v>
      </c>
      <c r="G5" s="4">
        <v>0.46299999999999997</v>
      </c>
    </row>
    <row r="6" spans="1:7" x14ac:dyDescent="0.45">
      <c r="B6" s="3">
        <v>50</v>
      </c>
      <c r="C6" s="2">
        <v>0.60599999999999998</v>
      </c>
      <c r="D6" s="3">
        <v>13.6</v>
      </c>
      <c r="E6" s="4">
        <v>0.61599999999999999</v>
      </c>
      <c r="F6" s="3">
        <v>22.5</v>
      </c>
      <c r="G6" s="4">
        <v>0.47299999999999998</v>
      </c>
    </row>
    <row r="7" spans="1:7" x14ac:dyDescent="0.45">
      <c r="B7" s="3">
        <v>85</v>
      </c>
      <c r="C7" s="2">
        <v>0.626</v>
      </c>
      <c r="D7" s="3">
        <v>18.600000000000001</v>
      </c>
      <c r="E7" s="4">
        <v>0.625</v>
      </c>
      <c r="F7" s="3">
        <v>28.6</v>
      </c>
      <c r="G7" s="4">
        <v>0.48299999999999998</v>
      </c>
    </row>
    <row r="8" spans="1:7" x14ac:dyDescent="0.45">
      <c r="B8" s="3">
        <v>115</v>
      </c>
      <c r="C8" s="2">
        <v>0.63800000000000001</v>
      </c>
      <c r="D8" s="3">
        <v>26</v>
      </c>
      <c r="E8" s="4">
        <v>0.63500000000000001</v>
      </c>
      <c r="F8" s="3">
        <v>35.700000000000003</v>
      </c>
      <c r="G8" s="4">
        <v>0.49299999999999999</v>
      </c>
    </row>
    <row r="9" spans="1:7" x14ac:dyDescent="0.45">
      <c r="B9" s="3">
        <v>140</v>
      </c>
      <c r="C9" s="2">
        <v>0.64500000000000002</v>
      </c>
      <c r="D9" s="3">
        <v>35.799999999999997</v>
      </c>
      <c r="E9" s="4">
        <v>0.64500000000000002</v>
      </c>
      <c r="F9" s="3">
        <v>45</v>
      </c>
      <c r="G9" s="4">
        <v>0.503</v>
      </c>
    </row>
    <row r="10" spans="1:7" x14ac:dyDescent="0.45">
      <c r="B10" s="3">
        <v>160</v>
      </c>
      <c r="C10" s="2">
        <v>0.65100000000000002</v>
      </c>
      <c r="D10" s="3">
        <v>48.4</v>
      </c>
      <c r="E10" s="4">
        <v>0.65500000000000003</v>
      </c>
      <c r="F10" s="3">
        <v>55.4</v>
      </c>
      <c r="G10" s="4">
        <v>0.51300000000000001</v>
      </c>
    </row>
    <row r="11" spans="1:7" x14ac:dyDescent="0.45">
      <c r="B11" s="3">
        <v>175</v>
      </c>
      <c r="C11" s="2">
        <v>0.65500000000000003</v>
      </c>
      <c r="D11" s="3">
        <v>65.599999999999994</v>
      </c>
      <c r="E11" s="4">
        <v>0.66500000000000004</v>
      </c>
      <c r="F11" s="3">
        <v>67.599999999999994</v>
      </c>
      <c r="G11" s="4">
        <v>0.52300000000000002</v>
      </c>
    </row>
    <row r="12" spans="1:7" x14ac:dyDescent="0.45">
      <c r="B12" s="3">
        <v>185</v>
      </c>
      <c r="C12" s="2">
        <v>0.65800000000000003</v>
      </c>
      <c r="D12" s="3">
        <v>86.8</v>
      </c>
      <c r="E12" s="4">
        <v>0.67500000000000004</v>
      </c>
      <c r="F12" s="3">
        <v>80.599999999999994</v>
      </c>
      <c r="G12" s="4">
        <v>0.53300000000000003</v>
      </c>
    </row>
    <row r="13" spans="1:7" x14ac:dyDescent="0.45">
      <c r="B13" s="3">
        <v>190</v>
      </c>
      <c r="C13" s="4">
        <v>0.66</v>
      </c>
      <c r="D13" s="3">
        <v>113.3</v>
      </c>
      <c r="E13" s="4">
        <v>0.68500000000000005</v>
      </c>
      <c r="F13" s="3">
        <v>97</v>
      </c>
      <c r="G13" s="4">
        <v>0.54300000000000004</v>
      </c>
    </row>
    <row r="14" spans="1:7" x14ac:dyDescent="0.45">
      <c r="B14" s="3"/>
      <c r="C14" s="2"/>
      <c r="D14" s="3">
        <v>144.80000000000001</v>
      </c>
      <c r="E14" s="4">
        <v>0.69499999999999995</v>
      </c>
      <c r="F14" s="3">
        <v>115.1</v>
      </c>
      <c r="G14" s="4">
        <v>0.55300000000000005</v>
      </c>
    </row>
    <row r="15" spans="1:7" ht="14.65" thickBot="1" x14ac:dyDescent="0.5">
      <c r="A15">
        <f>AVERAGE(C5:C13)</f>
        <v>0.63255555555555565</v>
      </c>
      <c r="B15" s="5"/>
      <c r="C15" s="6"/>
      <c r="D15" s="5">
        <v>183.7</v>
      </c>
      <c r="E15" s="7">
        <v>0.70499999999999996</v>
      </c>
      <c r="F15" s="5">
        <v>135.5</v>
      </c>
      <c r="G15" s="7">
        <v>0.56299999999999994</v>
      </c>
    </row>
    <row r="16" spans="1:7" x14ac:dyDescent="0.45">
      <c r="B16" s="15">
        <f>B3+273.15</f>
        <v>301.14999999999998</v>
      </c>
      <c r="C16" s="2"/>
      <c r="D16" s="15">
        <f>D3+273.15</f>
        <v>274.14999999999998</v>
      </c>
      <c r="E16" s="31">
        <f>AVERAGE(Table3[v(V):])</f>
        <v>0.6551818181818182</v>
      </c>
      <c r="F16" s="15">
        <f>F3+273.15</f>
        <v>351.15</v>
      </c>
      <c r="G16" s="32">
        <f>AVERAGE(Table2[v(V):])</f>
        <v>0.51300000000000001</v>
      </c>
    </row>
    <row r="17" spans="1:7" x14ac:dyDescent="0.45">
      <c r="A17" t="s">
        <v>8</v>
      </c>
      <c r="B17" t="s">
        <v>2</v>
      </c>
      <c r="C17" t="str">
        <f>"0.0005"</f>
        <v>0.0005</v>
      </c>
      <c r="D17" t="s">
        <v>6</v>
      </c>
      <c r="E17" t="s">
        <v>9</v>
      </c>
    </row>
    <row r="18" spans="1:7" ht="14.65" thickBot="1" x14ac:dyDescent="0.5">
      <c r="D18" s="14">
        <f>0.00008617333262</f>
        <v>8.6173332620000001E-5</v>
      </c>
      <c r="E18" s="16">
        <v>1.6021766299999999E-19</v>
      </c>
      <c r="F18" s="16"/>
    </row>
    <row r="19" spans="1:7" ht="14.65" thickTop="1" x14ac:dyDescent="0.45">
      <c r="B19" s="20" t="s">
        <v>11</v>
      </c>
      <c r="C19" s="21" t="s">
        <v>5</v>
      </c>
      <c r="D19" s="21" t="s">
        <v>10</v>
      </c>
      <c r="E19" s="21" t="s">
        <v>12</v>
      </c>
      <c r="F19" s="21" t="s">
        <v>3</v>
      </c>
      <c r="G19" s="22" t="s">
        <v>15</v>
      </c>
    </row>
    <row r="20" spans="1:7" x14ac:dyDescent="0.45">
      <c r="B20" s="23">
        <f>LN(B5)</f>
        <v>2.3025850929940459</v>
      </c>
      <c r="C20" s="18">
        <f>(C5)/($D$18*Table1[[#Totals],[I (ma):]])</f>
        <v>21.347843398462743</v>
      </c>
      <c r="D20" s="18">
        <f t="shared" ref="D20:D28" si="0">EXP(C20)</f>
        <v>1867456905.1176112</v>
      </c>
      <c r="E20" s="18">
        <f t="shared" ref="E20:E28" si="1">B5/D20</f>
        <v>5.3548759131179024E-9</v>
      </c>
      <c r="F20" s="1">
        <f>C5</f>
        <v>0.55400000000000005</v>
      </c>
      <c r="G20" s="24">
        <f>B20</f>
        <v>2.3025850929940459</v>
      </c>
    </row>
    <row r="21" spans="1:7" x14ac:dyDescent="0.45">
      <c r="B21" s="23">
        <f t="shared" ref="B21:B27" si="2">LN(B6)</f>
        <v>3.912023005428146</v>
      </c>
      <c r="C21" s="18">
        <f>(C6)/($D$18*Table1[[#Totals],[I (ma):]])</f>
        <v>23.351612092903288</v>
      </c>
      <c r="D21" s="18">
        <f t="shared" si="0"/>
        <v>13850845198.81904</v>
      </c>
      <c r="E21" s="18">
        <f t="shared" si="1"/>
        <v>3.6098880091637393E-9</v>
      </c>
      <c r="F21" s="1">
        <f t="shared" ref="F21:F28" si="3">C6</f>
        <v>0.60599999999999998</v>
      </c>
      <c r="G21" s="24">
        <f t="shared" ref="G21:G28" si="4">B21</f>
        <v>3.912023005428146</v>
      </c>
    </row>
    <row r="22" spans="1:7" x14ac:dyDescent="0.45">
      <c r="B22" s="23">
        <f t="shared" si="2"/>
        <v>4.4426512564903167</v>
      </c>
      <c r="C22" s="18">
        <f>(C7)/($D$18*Table1[[#Totals],[I (ma):]])</f>
        <v>24.122292359995804</v>
      </c>
      <c r="D22" s="18">
        <f t="shared" si="0"/>
        <v>29934944879.899376</v>
      </c>
      <c r="E22" s="18">
        <f t="shared" si="1"/>
        <v>2.8394907804582442E-9</v>
      </c>
      <c r="F22" s="1">
        <f t="shared" si="3"/>
        <v>0.626</v>
      </c>
      <c r="G22" s="24">
        <f t="shared" si="4"/>
        <v>4.4426512564903167</v>
      </c>
    </row>
    <row r="23" spans="1:7" x14ac:dyDescent="0.45">
      <c r="B23" s="23">
        <f t="shared" si="2"/>
        <v>4.7449321283632502</v>
      </c>
      <c r="C23" s="18">
        <f>(C8)/($D$18*Table1[[#Totals],[I (ma):]])</f>
        <v>24.584700520251317</v>
      </c>
      <c r="D23" s="18">
        <f t="shared" si="0"/>
        <v>47533497988.743912</v>
      </c>
      <c r="E23" s="18">
        <f t="shared" si="1"/>
        <v>2.4193464580964013E-9</v>
      </c>
      <c r="F23" s="1">
        <f t="shared" si="3"/>
        <v>0.63800000000000001</v>
      </c>
      <c r="G23" s="24">
        <f t="shared" si="4"/>
        <v>4.7449321283632502</v>
      </c>
    </row>
    <row r="24" spans="1:7" x14ac:dyDescent="0.45">
      <c r="B24" s="23">
        <f t="shared" si="2"/>
        <v>4.9416424226093039</v>
      </c>
      <c r="C24" s="18">
        <f>(C9)/($D$18*Table1[[#Totals],[I (ma):]])</f>
        <v>24.854438613733699</v>
      </c>
      <c r="D24" s="18">
        <f t="shared" si="0"/>
        <v>62250886536.106544</v>
      </c>
      <c r="E24" s="18">
        <f t="shared" si="1"/>
        <v>2.2489639552168896E-9</v>
      </c>
      <c r="F24" s="1">
        <f t="shared" si="3"/>
        <v>0.64500000000000002</v>
      </c>
      <c r="G24" s="24">
        <f t="shared" si="4"/>
        <v>4.9416424226093039</v>
      </c>
    </row>
    <row r="25" spans="1:7" x14ac:dyDescent="0.45">
      <c r="B25" s="23">
        <f t="shared" si="2"/>
        <v>5.0751738152338266</v>
      </c>
      <c r="C25" s="18">
        <f>(C10)/($D$18*Table1[[#Totals],[I (ma):]])</f>
        <v>25.085642693861452</v>
      </c>
      <c r="D25" s="18">
        <f t="shared" si="0"/>
        <v>78443361664.268585</v>
      </c>
      <c r="E25" s="18">
        <f t="shared" si="1"/>
        <v>2.0396882107728556E-9</v>
      </c>
      <c r="F25" s="1">
        <f t="shared" si="3"/>
        <v>0.65100000000000002</v>
      </c>
      <c r="G25" s="24">
        <f t="shared" si="4"/>
        <v>5.0751738152338266</v>
      </c>
    </row>
    <row r="26" spans="1:7" x14ac:dyDescent="0.45">
      <c r="B26" s="23">
        <f>LN(B11)</f>
        <v>5.1647859739235145</v>
      </c>
      <c r="C26" s="18">
        <f>(C11)/($D$18*Table1[[#Totals],[I (ma):]])</f>
        <v>25.239778747279956</v>
      </c>
      <c r="D26" s="18">
        <f t="shared" si="0"/>
        <v>91515916715.985535</v>
      </c>
      <c r="E26" s="18">
        <f t="shared" si="1"/>
        <v>1.9122356665355012E-9</v>
      </c>
      <c r="F26" s="1">
        <f t="shared" si="3"/>
        <v>0.65500000000000003</v>
      </c>
      <c r="G26" s="24">
        <f t="shared" si="4"/>
        <v>5.1647859739235145</v>
      </c>
    </row>
    <row r="27" spans="1:7" x14ac:dyDescent="0.45">
      <c r="B27" s="23">
        <f t="shared" si="2"/>
        <v>5.2203558250783244</v>
      </c>
      <c r="C27" s="18">
        <f>(C12)/($D$18*Table1[[#Totals],[I (ma):]])</f>
        <v>25.355380787343833</v>
      </c>
      <c r="D27" s="18">
        <f t="shared" si="0"/>
        <v>102731105706.32745</v>
      </c>
      <c r="E27" s="18">
        <f t="shared" si="1"/>
        <v>1.8008177633057971E-9</v>
      </c>
      <c r="F27" s="1">
        <f t="shared" si="3"/>
        <v>0.65800000000000003</v>
      </c>
      <c r="G27" s="24">
        <f t="shared" si="4"/>
        <v>5.2203558250783244</v>
      </c>
    </row>
    <row r="28" spans="1:7" x14ac:dyDescent="0.45">
      <c r="B28" s="23">
        <f>LN(B13)</f>
        <v>5.2470240721604862</v>
      </c>
      <c r="C28" s="18">
        <f>(C13)/($D$18*Table1[[#Totals],[I (ma):]])</f>
        <v>25.432448814053085</v>
      </c>
      <c r="D28" s="18">
        <f t="shared" si="0"/>
        <v>110961464803.73537</v>
      </c>
      <c r="E28" s="18">
        <f t="shared" si="1"/>
        <v>1.7123061626490344E-9</v>
      </c>
      <c r="F28" s="1">
        <f t="shared" si="3"/>
        <v>0.66</v>
      </c>
      <c r="G28" s="24">
        <f t="shared" si="4"/>
        <v>5.2470240721604862</v>
      </c>
    </row>
    <row r="29" spans="1:7" x14ac:dyDescent="0.45">
      <c r="B29" s="23"/>
      <c r="C29" s="1"/>
      <c r="D29" s="1"/>
      <c r="E29" s="1"/>
      <c r="F29" s="1"/>
      <c r="G29" s="24"/>
    </row>
    <row r="30" spans="1:7" ht="14.65" thickBot="1" x14ac:dyDescent="0.5">
      <c r="B30" s="23" t="s">
        <v>4</v>
      </c>
      <c r="C30" s="1" t="s">
        <v>13</v>
      </c>
      <c r="D30" s="1" t="s">
        <v>14</v>
      </c>
      <c r="E30" s="19" t="s">
        <v>3</v>
      </c>
      <c r="F30" s="17" t="s">
        <v>1</v>
      </c>
      <c r="G30" s="25" t="s">
        <v>0</v>
      </c>
    </row>
    <row r="31" spans="1:7" ht="14.65" thickTop="1" x14ac:dyDescent="0.45">
      <c r="B31" s="23">
        <f t="shared" ref="B31:B39" si="5">LN(E20)</f>
        <v>-19.045258305468696</v>
      </c>
      <c r="C31" s="1">
        <f>1/($D$18*Table1[[#Totals],[I (ma):]])</f>
        <v>38.534013354625884</v>
      </c>
      <c r="D31" s="1">
        <f t="shared" ref="D31:D39" si="6">C5*C31</f>
        <v>21.347843398462743</v>
      </c>
      <c r="E31" s="1">
        <f t="shared" ref="E31:E39" si="7">B31+D31</f>
        <v>2.3025850929940468</v>
      </c>
      <c r="F31" s="12">
        <v>0.55400000000000005</v>
      </c>
      <c r="G31" s="26">
        <v>10</v>
      </c>
    </row>
    <row r="32" spans="1:7" x14ac:dyDescent="0.45">
      <c r="B32" s="23">
        <f t="shared" si="5"/>
        <v>-19.439589087475142</v>
      </c>
      <c r="C32" s="1">
        <f>1/($D$18*Table1[[#Totals],[I (ma):]])</f>
        <v>38.534013354625884</v>
      </c>
      <c r="D32" s="1">
        <f t="shared" si="6"/>
        <v>23.351612092903284</v>
      </c>
      <c r="E32" s="1">
        <f t="shared" si="7"/>
        <v>3.9120230054281429</v>
      </c>
      <c r="F32" s="13">
        <v>0.60599999999999998</v>
      </c>
      <c r="G32" s="27">
        <v>50</v>
      </c>
    </row>
    <row r="33" spans="2:11" x14ac:dyDescent="0.45">
      <c r="B33" s="23">
        <f t="shared" si="5"/>
        <v>-19.679641103505489</v>
      </c>
      <c r="C33" s="1">
        <f>1/($D$18*Table1[[#Totals],[I (ma):]])</f>
        <v>38.534013354625884</v>
      </c>
      <c r="D33" s="1">
        <f t="shared" si="6"/>
        <v>24.122292359995804</v>
      </c>
      <c r="E33" s="1">
        <f t="shared" si="7"/>
        <v>4.4426512564903149</v>
      </c>
      <c r="F33" s="12">
        <v>0.626</v>
      </c>
      <c r="G33" s="26">
        <v>85</v>
      </c>
    </row>
    <row r="34" spans="2:11" x14ac:dyDescent="0.45">
      <c r="B34" s="23">
        <f t="shared" si="5"/>
        <v>-19.839768391888068</v>
      </c>
      <c r="C34" s="1">
        <f>1/($D$18*Table1[[#Totals],[I (ma):]])</f>
        <v>38.534013354625884</v>
      </c>
      <c r="D34" s="1">
        <f t="shared" si="6"/>
        <v>24.584700520251314</v>
      </c>
      <c r="E34" s="1">
        <f t="shared" si="7"/>
        <v>4.7449321283632457</v>
      </c>
      <c r="F34" s="13">
        <v>0.63800000000000001</v>
      </c>
      <c r="G34" s="27">
        <v>115</v>
      </c>
    </row>
    <row r="35" spans="2:11" x14ac:dyDescent="0.45">
      <c r="B35" s="23">
        <f t="shared" si="5"/>
        <v>-19.912796191124393</v>
      </c>
      <c r="C35" s="1">
        <f>1/($D$18*Table1[[#Totals],[I (ma):]])</f>
        <v>38.534013354625884</v>
      </c>
      <c r="D35" s="1">
        <f t="shared" si="6"/>
        <v>24.854438613733695</v>
      </c>
      <c r="E35" s="1">
        <f t="shared" si="7"/>
        <v>4.9416424226093021</v>
      </c>
      <c r="F35" s="12">
        <v>0.64500000000000002</v>
      </c>
      <c r="G35" s="26">
        <v>140</v>
      </c>
    </row>
    <row r="36" spans="2:11" x14ac:dyDescent="0.45">
      <c r="B36" s="23">
        <f t="shared" si="5"/>
        <v>-20.010468878627623</v>
      </c>
      <c r="C36" s="1">
        <f>1/($D$18*Table1[[#Totals],[I (ma):]])</f>
        <v>38.534013354625884</v>
      </c>
      <c r="D36" s="1">
        <f t="shared" si="6"/>
        <v>25.085642693861452</v>
      </c>
      <c r="E36" s="1">
        <f t="shared" si="7"/>
        <v>5.0751738152338284</v>
      </c>
      <c r="F36" s="13">
        <v>0.65100000000000002</v>
      </c>
      <c r="G36" s="27">
        <v>160</v>
      </c>
    </row>
    <row r="37" spans="2:11" x14ac:dyDescent="0.45">
      <c r="B37" s="23">
        <f t="shared" si="5"/>
        <v>-20.074992773356442</v>
      </c>
      <c r="C37" s="1">
        <f>1/($D$18*Table1[[#Totals],[I (ma):]])</f>
        <v>38.534013354625884</v>
      </c>
      <c r="D37" s="1">
        <f t="shared" si="6"/>
        <v>25.239778747279956</v>
      </c>
      <c r="E37" s="1">
        <f t="shared" si="7"/>
        <v>5.1647859739235145</v>
      </c>
      <c r="F37" s="12">
        <v>0.65500000000000003</v>
      </c>
      <c r="G37" s="26">
        <v>175</v>
      </c>
    </row>
    <row r="38" spans="2:11" x14ac:dyDescent="0.45">
      <c r="B38" s="23">
        <f t="shared" si="5"/>
        <v>-20.135024962265508</v>
      </c>
      <c r="C38" s="1">
        <f>1/($D$18*Table1[[#Totals],[I (ma):]])</f>
        <v>38.534013354625884</v>
      </c>
      <c r="D38" s="1">
        <f t="shared" si="6"/>
        <v>25.355380787343833</v>
      </c>
      <c r="E38" s="1">
        <f t="shared" si="7"/>
        <v>5.2203558250783253</v>
      </c>
      <c r="F38" s="13">
        <v>0.65800000000000003</v>
      </c>
      <c r="G38" s="27">
        <v>185</v>
      </c>
      <c r="I38" s="34">
        <f>7.558*10^-5</f>
        <v>7.5580000000000005E-5</v>
      </c>
      <c r="J38" s="34">
        <f>8.034*10^-5</f>
        <v>8.034000000000002E-5</v>
      </c>
      <c r="K38">
        <f>7.217*10^-5</f>
        <v>7.2170000000000009E-5</v>
      </c>
    </row>
    <row r="39" spans="2:11" ht="14.65" thickBot="1" x14ac:dyDescent="0.5">
      <c r="B39" s="8">
        <f t="shared" si="5"/>
        <v>-20.1854247418926</v>
      </c>
      <c r="C39" s="9">
        <f>1/($D$18*Table1[[#Totals],[I (ma):]])</f>
        <v>38.534013354625884</v>
      </c>
      <c r="D39" s="9">
        <f t="shared" si="6"/>
        <v>25.432448814053085</v>
      </c>
      <c r="E39" s="9">
        <f t="shared" si="7"/>
        <v>5.2470240721604853</v>
      </c>
      <c r="F39" s="28">
        <v>0.66</v>
      </c>
      <c r="G39" s="29">
        <v>190</v>
      </c>
      <c r="I39">
        <f>_xlfn.STDEV.S(I38:K38)</f>
        <v>4.1035472459812198E-6</v>
      </c>
    </row>
    <row r="40" spans="2:11" ht="14.65" thickTop="1" x14ac:dyDescent="0.45">
      <c r="C40" s="33" t="s">
        <v>17</v>
      </c>
      <c r="D40" s="33" t="s">
        <v>18</v>
      </c>
    </row>
    <row r="41" spans="2:11" x14ac:dyDescent="0.45">
      <c r="B41" t="s">
        <v>3</v>
      </c>
      <c r="C41" t="s">
        <v>15</v>
      </c>
    </row>
    <row r="42" spans="2:11" x14ac:dyDescent="0.45">
      <c r="B42" s="30">
        <f>E5</f>
        <v>0.60599999999999998</v>
      </c>
      <c r="C42">
        <f>LN(D5)</f>
        <v>2.3025850929940459</v>
      </c>
    </row>
    <row r="43" spans="2:11" x14ac:dyDescent="0.45">
      <c r="B43" s="30">
        <f t="shared" ref="B43:B52" si="8">E6</f>
        <v>0.61599999999999999</v>
      </c>
      <c r="C43">
        <f t="shared" ref="C43:C52" si="9">LN(D6)</f>
        <v>2.6100697927420065</v>
      </c>
    </row>
    <row r="44" spans="2:11" x14ac:dyDescent="0.45">
      <c r="B44" s="30">
        <f t="shared" si="8"/>
        <v>0.625</v>
      </c>
      <c r="C44">
        <f t="shared" si="9"/>
        <v>2.9231615807191558</v>
      </c>
    </row>
    <row r="45" spans="2:11" x14ac:dyDescent="0.45">
      <c r="B45" s="30">
        <f t="shared" si="8"/>
        <v>0.63500000000000001</v>
      </c>
      <c r="C45">
        <f t="shared" si="9"/>
        <v>3.2580965380214821</v>
      </c>
    </row>
    <row r="46" spans="2:11" x14ac:dyDescent="0.45">
      <c r="B46" s="30">
        <f t="shared" si="8"/>
        <v>0.64500000000000002</v>
      </c>
      <c r="C46">
        <f t="shared" si="9"/>
        <v>3.5779478934066544</v>
      </c>
    </row>
    <row r="47" spans="2:11" x14ac:dyDescent="0.45">
      <c r="B47" s="30">
        <f t="shared" si="8"/>
        <v>0.65500000000000003</v>
      </c>
      <c r="C47">
        <f t="shared" si="9"/>
        <v>3.8794998137225858</v>
      </c>
    </row>
    <row r="48" spans="2:11" x14ac:dyDescent="0.45">
      <c r="B48" s="30">
        <f t="shared" si="8"/>
        <v>0.66500000000000004</v>
      </c>
      <c r="C48">
        <f t="shared" si="9"/>
        <v>4.1835756959500436</v>
      </c>
    </row>
    <row r="49" spans="2:3" x14ac:dyDescent="0.45">
      <c r="B49" s="30">
        <f t="shared" si="8"/>
        <v>0.67500000000000004</v>
      </c>
      <c r="C49">
        <f t="shared" si="9"/>
        <v>4.4636066216663046</v>
      </c>
    </row>
    <row r="50" spans="2:3" x14ac:dyDescent="0.45">
      <c r="B50" s="30">
        <f t="shared" si="8"/>
        <v>0.68500000000000005</v>
      </c>
      <c r="C50">
        <f t="shared" si="9"/>
        <v>4.7300391680339606</v>
      </c>
    </row>
    <row r="51" spans="2:3" x14ac:dyDescent="0.45">
      <c r="B51" s="30">
        <f t="shared" si="8"/>
        <v>0.69499999999999995</v>
      </c>
      <c r="C51">
        <f t="shared" si="9"/>
        <v>4.9753534799516164</v>
      </c>
    </row>
    <row r="52" spans="2:3" x14ac:dyDescent="0.45">
      <c r="B52" s="30">
        <f t="shared" si="8"/>
        <v>0.70499999999999996</v>
      </c>
      <c r="C52">
        <f t="shared" si="9"/>
        <v>5.2133039922210802</v>
      </c>
    </row>
    <row r="53" spans="2:3" x14ac:dyDescent="0.45">
      <c r="B53" s="30"/>
    </row>
    <row r="54" spans="2:3" x14ac:dyDescent="0.45">
      <c r="B54" s="30"/>
    </row>
    <row r="55" spans="2:3" x14ac:dyDescent="0.45">
      <c r="B55" s="30"/>
    </row>
    <row r="56" spans="2:3" x14ac:dyDescent="0.45">
      <c r="B56" s="30"/>
    </row>
    <row r="57" spans="2:3" x14ac:dyDescent="0.45">
      <c r="B57" s="30" t="s">
        <v>3</v>
      </c>
      <c r="C57" t="s">
        <v>15</v>
      </c>
    </row>
    <row r="58" spans="2:3" x14ac:dyDescent="0.45">
      <c r="B58" s="30">
        <f>G5</f>
        <v>0.46299999999999997</v>
      </c>
      <c r="C58">
        <f>LN(F5)</f>
        <v>2.9014215940827497</v>
      </c>
    </row>
    <row r="59" spans="2:3" x14ac:dyDescent="0.45">
      <c r="B59" s="30">
        <f t="shared" ref="B59:B68" si="10">G6</f>
        <v>0.47299999999999998</v>
      </c>
      <c r="C59">
        <f t="shared" ref="C59:C68" si="11">LN(F6)</f>
        <v>3.1135153092103742</v>
      </c>
    </row>
    <row r="60" spans="2:3" x14ac:dyDescent="0.45">
      <c r="B60" s="30">
        <f t="shared" si="10"/>
        <v>0.48299999999999998</v>
      </c>
      <c r="C60">
        <f t="shared" si="11"/>
        <v>3.3534067178258069</v>
      </c>
    </row>
    <row r="61" spans="2:3" x14ac:dyDescent="0.45">
      <c r="B61" s="30">
        <f t="shared" si="10"/>
        <v>0.49299999999999999</v>
      </c>
      <c r="C61">
        <f t="shared" si="11"/>
        <v>3.5751506887855933</v>
      </c>
    </row>
    <row r="62" spans="2:3" x14ac:dyDescent="0.45">
      <c r="B62" s="30">
        <f t="shared" si="10"/>
        <v>0.503</v>
      </c>
      <c r="C62">
        <f t="shared" si="11"/>
        <v>3.8066624897703196</v>
      </c>
    </row>
    <row r="63" spans="2:3" x14ac:dyDescent="0.45">
      <c r="B63" s="30">
        <f t="shared" si="10"/>
        <v>0.51300000000000001</v>
      </c>
      <c r="C63">
        <f t="shared" si="11"/>
        <v>4.014579593753238</v>
      </c>
    </row>
    <row r="64" spans="2:3" x14ac:dyDescent="0.45">
      <c r="B64" s="30">
        <f t="shared" si="10"/>
        <v>0.52300000000000002</v>
      </c>
      <c r="C64">
        <f t="shared" si="11"/>
        <v>4.2136079830489184</v>
      </c>
    </row>
    <row r="65" spans="2:3" x14ac:dyDescent="0.45">
      <c r="B65" s="30">
        <f t="shared" si="10"/>
        <v>0.53300000000000003</v>
      </c>
      <c r="C65">
        <f t="shared" si="11"/>
        <v>4.389498649512583</v>
      </c>
    </row>
    <row r="66" spans="2:3" x14ac:dyDescent="0.45">
      <c r="B66" s="30">
        <f t="shared" si="10"/>
        <v>0.54300000000000004</v>
      </c>
      <c r="C66">
        <f t="shared" si="11"/>
        <v>4.5747109785033828</v>
      </c>
    </row>
    <row r="67" spans="2:3" x14ac:dyDescent="0.45">
      <c r="B67" s="30">
        <f t="shared" si="10"/>
        <v>0.55300000000000005</v>
      </c>
      <c r="C67">
        <f t="shared" si="11"/>
        <v>4.7458013157278369</v>
      </c>
    </row>
    <row r="68" spans="2:3" x14ac:dyDescent="0.45">
      <c r="B68" s="30">
        <f t="shared" si="10"/>
        <v>0.56299999999999994</v>
      </c>
      <c r="C68">
        <f t="shared" si="11"/>
        <v>4.9089716403197556</v>
      </c>
    </row>
    <row r="69" spans="2:3" x14ac:dyDescent="0.45">
      <c r="B69" s="30"/>
    </row>
    <row r="70" spans="2:3" x14ac:dyDescent="0.45">
      <c r="B70" s="30"/>
    </row>
    <row r="71" spans="2:3" x14ac:dyDescent="0.45">
      <c r="B71" s="30"/>
    </row>
    <row r="72" spans="2:3" x14ac:dyDescent="0.45">
      <c r="B72" s="30"/>
    </row>
    <row r="73" spans="2:3" x14ac:dyDescent="0.45">
      <c r="B73" s="30"/>
    </row>
    <row r="74" spans="2:3" x14ac:dyDescent="0.45">
      <c r="B74" s="30"/>
    </row>
    <row r="75" spans="2:3" x14ac:dyDescent="0.45">
      <c r="B75" s="30"/>
    </row>
    <row r="76" spans="2:3" x14ac:dyDescent="0.45">
      <c r="B76" s="30"/>
    </row>
    <row r="77" spans="2:3" x14ac:dyDescent="0.45">
      <c r="B77" s="30"/>
    </row>
    <row r="78" spans="2:3" x14ac:dyDescent="0.45">
      <c r="B78" s="30"/>
    </row>
    <row r="79" spans="2:3" x14ac:dyDescent="0.45">
      <c r="B79" s="30"/>
    </row>
    <row r="80" spans="2:3" x14ac:dyDescent="0.45">
      <c r="B80" s="30"/>
    </row>
    <row r="81" spans="2:2" x14ac:dyDescent="0.45">
      <c r="B81" s="30"/>
    </row>
    <row r="82" spans="2:2" x14ac:dyDescent="0.45">
      <c r="B82" s="30"/>
    </row>
    <row r="83" spans="2:2" x14ac:dyDescent="0.45">
      <c r="B83" s="30"/>
    </row>
    <row r="84" spans="2:2" x14ac:dyDescent="0.45">
      <c r="B84" s="30"/>
    </row>
    <row r="85" spans="2:2" x14ac:dyDescent="0.45">
      <c r="B85" s="30"/>
    </row>
    <row r="86" spans="2:2" x14ac:dyDescent="0.45">
      <c r="B86" s="30"/>
    </row>
    <row r="87" spans="2:2" x14ac:dyDescent="0.45">
      <c r="B87" s="30"/>
    </row>
    <row r="88" spans="2:2" x14ac:dyDescent="0.45">
      <c r="B88" s="30"/>
    </row>
    <row r="89" spans="2:2" x14ac:dyDescent="0.45">
      <c r="B89" s="30"/>
    </row>
    <row r="90" spans="2:2" x14ac:dyDescent="0.45">
      <c r="B90" s="30"/>
    </row>
    <row r="91" spans="2:2" x14ac:dyDescent="0.45">
      <c r="B91" s="30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2022-10-19T14:41:57Z</dcterms:created>
  <dcterms:modified xsi:type="dcterms:W3CDTF">2022-10-26T02:53:08Z</dcterms:modified>
</cp:coreProperties>
</file>