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midterm 1 ref\"/>
    </mc:Choice>
  </mc:AlternateContent>
  <xr:revisionPtr revIDLastSave="0" documentId="13_ncr:1_{02E21920-57BD-4424-802C-B40E4E580CC7}" xr6:coauthVersionLast="47" xr6:coauthVersionMax="47" xr10:uidLastSave="{00000000-0000-0000-0000-000000000000}"/>
  <bookViews>
    <workbookView xWindow="945" yWindow="1245" windowWidth="13020" windowHeight="13575" activeTab="2" xr2:uid="{6028F6E1-FD57-47B7-A08F-BE341A6E8AD7}"/>
  </bookViews>
  <sheets>
    <sheet name="1" sheetId="1" r:id="rId1"/>
    <sheet name="2" sheetId="2" r:id="rId2"/>
    <sheet name="8" sheetId="3" r:id="rId3"/>
    <sheet name="Sheet4" sheetId="4" r:id="rId4"/>
    <sheet name="7" sheetId="5" r:id="rId5"/>
    <sheet name="Sheet6" sheetId="6" r:id="rId6"/>
    <sheet name="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C19" i="3"/>
  <c r="I34" i="7" l="1"/>
  <c r="G31" i="7" s="1"/>
  <c r="E24" i="7"/>
  <c r="I33" i="7"/>
  <c r="F22" i="7"/>
  <c r="E27" i="6"/>
  <c r="E36" i="6"/>
  <c r="E34" i="6"/>
  <c r="C30" i="6"/>
  <c r="C31" i="6" s="1"/>
  <c r="C32" i="6" s="1"/>
  <c r="E32" i="6" s="1"/>
  <c r="C29" i="6"/>
  <c r="C14" i="6"/>
  <c r="D14" i="6" s="1"/>
  <c r="C13" i="6"/>
  <c r="C15" i="6"/>
  <c r="C16" i="6"/>
  <c r="D13" i="6"/>
  <c r="C28" i="6"/>
  <c r="D32" i="6"/>
  <c r="D31" i="6"/>
  <c r="D30" i="6"/>
  <c r="D29" i="6"/>
  <c r="D28" i="6"/>
  <c r="D27" i="6"/>
  <c r="D12" i="6"/>
  <c r="D15" i="6"/>
  <c r="D16" i="6"/>
  <c r="D11" i="6"/>
  <c r="C12" i="6"/>
  <c r="C11" i="6"/>
  <c r="G7" i="6"/>
  <c r="B13" i="6"/>
  <c r="B14" i="6"/>
  <c r="B15" i="6"/>
  <c r="B16" i="6"/>
  <c r="B12" i="6"/>
  <c r="I32" i="7" l="1"/>
  <c r="D32" i="7"/>
  <c r="D31" i="7"/>
  <c r="B31" i="7" s="1"/>
  <c r="D18" i="6"/>
  <c r="D20" i="6" s="1"/>
  <c r="E31" i="6"/>
  <c r="E29" i="6"/>
  <c r="E30" i="6"/>
  <c r="E28" i="6"/>
  <c r="C19" i="4"/>
  <c r="C17" i="4"/>
  <c r="K19" i="3"/>
  <c r="B20" i="2"/>
  <c r="E18" i="2"/>
  <c r="C11" i="2"/>
  <c r="C10" i="2"/>
  <c r="H20" i="3" l="1"/>
  <c r="J21" i="3"/>
  <c r="H21" i="3" s="1"/>
  <c r="C20" i="3"/>
  <c r="C24" i="3" s="1"/>
  <c r="I31" i="7"/>
  <c r="A34" i="7"/>
  <c r="B35" i="7" s="1"/>
  <c r="C14" i="2"/>
  <c r="B18" i="2" s="1"/>
  <c r="B19" i="2" s="1"/>
  <c r="H24" i="3" l="1"/>
  <c r="F35" i="7"/>
  <c r="B22" i="2"/>
  <c r="C13" i="1" l="1"/>
  <c r="B13" i="1"/>
  <c r="F10" i="1"/>
  <c r="B11" i="1"/>
</calcChain>
</file>

<file path=xl/sharedStrings.xml><?xml version="1.0" encoding="utf-8"?>
<sst xmlns="http://schemas.openxmlformats.org/spreadsheetml/2006/main" count="78" uniqueCount="62">
  <si>
    <t>kids:</t>
  </si>
  <si>
    <t>P:</t>
  </si>
  <si>
    <t>F:</t>
  </si>
  <si>
    <t>$/kid</t>
  </si>
  <si>
    <t>i:</t>
  </si>
  <si>
    <t>N:</t>
  </si>
  <si>
    <t>sqrt</t>
  </si>
  <si>
    <t>g:</t>
  </si>
  <si>
    <t>A':</t>
  </si>
  <si>
    <t>N=</t>
  </si>
  <si>
    <t>i (growth adj rate):</t>
  </si>
  <si>
    <t>i =/= g</t>
  </si>
  <si>
    <t>i=g:</t>
  </si>
  <si>
    <t>P=A(p/A)</t>
  </si>
  <si>
    <t>P=N*(A/(1+g))</t>
  </si>
  <si>
    <t>non g:</t>
  </si>
  <si>
    <t>1/(1+g):</t>
  </si>
  <si>
    <t>p/a:</t>
  </si>
  <si>
    <t>1/2 of P:</t>
  </si>
  <si>
    <t>concrete:</t>
  </si>
  <si>
    <t>FC</t>
  </si>
  <si>
    <t>earth:</t>
  </si>
  <si>
    <t>A</t>
  </si>
  <si>
    <t>replace</t>
  </si>
  <si>
    <t>P</t>
  </si>
  <si>
    <t>N</t>
  </si>
  <si>
    <t>i=</t>
  </si>
  <si>
    <t>p/a</t>
  </si>
  <si>
    <t>C</t>
  </si>
  <si>
    <t>sv</t>
  </si>
  <si>
    <t>BV sld:</t>
  </si>
  <si>
    <t>d cal</t>
  </si>
  <si>
    <t>mod:</t>
  </si>
  <si>
    <t>A:</t>
  </si>
  <si>
    <t>n</t>
  </si>
  <si>
    <t>ext:</t>
  </si>
  <si>
    <t>marr</t>
  </si>
  <si>
    <t>p=f(p/f)</t>
  </si>
  <si>
    <t>p/f</t>
  </si>
  <si>
    <t>at:</t>
  </si>
  <si>
    <t>pt</t>
  </si>
  <si>
    <t>t</t>
  </si>
  <si>
    <t>pt:</t>
  </si>
  <si>
    <t>FC:</t>
  </si>
  <si>
    <t>AC:</t>
  </si>
  <si>
    <t>paint @12:</t>
  </si>
  <si>
    <t>1</t>
  </si>
  <si>
    <t>2</t>
  </si>
  <si>
    <t>FC 1:</t>
  </si>
  <si>
    <t>FC 2:</t>
  </si>
  <si>
    <t>AC1:</t>
  </si>
  <si>
    <t>AC2 @10:</t>
  </si>
  <si>
    <t>paint:</t>
  </si>
  <si>
    <t>i</t>
  </si>
  <si>
    <t>paint</t>
  </si>
  <si>
    <t>PW1</t>
  </si>
  <si>
    <t>PW2</t>
  </si>
  <si>
    <t>p/a2</t>
  </si>
  <si>
    <t>fc</t>
  </si>
  <si>
    <t>repl</t>
  </si>
  <si>
    <t>pw:</t>
  </si>
  <si>
    <t>a/f: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</si>
</sst>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#,##0.00000"/>
    <numFmt numFmtId="166" formatCode="#,##0.0000"/>
    <numFmt numFmtId="167" formatCode="0.00000"/>
    <numFmt numFmtId="171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0" fontId="0" fillId="0" borderId="0" xfId="0" quotePrefix="1" applyNumberFormat="1"/>
    <xf numFmtId="0" fontId="0" fillId="0" borderId="0" xfId="0" quotePrefix="1"/>
    <xf numFmtId="43" fontId="0" fillId="0" borderId="0" xfId="1" applyFont="1"/>
    <xf numFmtId="4" fontId="0" fillId="0" borderId="0" xfId="0" applyNumberFormat="1"/>
    <xf numFmtId="171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customXml" Target="../ink/ink1.xml"/><Relationship Id="rId1" Type="http://schemas.openxmlformats.org/officeDocument/2006/relationships/image" Target="../media/image7.png"/><Relationship Id="rId6" Type="http://schemas.openxmlformats.org/officeDocument/2006/relationships/customXml" Target="../ink/ink3.xml"/><Relationship Id="rId11" Type="http://schemas.openxmlformats.org/officeDocument/2006/relationships/image" Target="../media/image12.png"/><Relationship Id="rId5" Type="http://schemas.openxmlformats.org/officeDocument/2006/relationships/image" Target="../media/image9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10</xdr:col>
      <xdr:colOff>227781</xdr:colOff>
      <xdr:row>6</xdr:row>
      <xdr:rowOff>161782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51B98E-DBE9-F4F1-B762-83170D84F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04775"/>
          <a:ext cx="6552381" cy="1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627837</xdr:colOff>
      <xdr:row>7</xdr:row>
      <xdr:rowOff>142721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93B1F7-ABE1-1639-A3E2-A4EA4D221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6504762" cy="12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267611</xdr:colOff>
      <xdr:row>16</xdr:row>
      <xdr:rowOff>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9C8DE8-544D-B092-4F3F-72D69EF3D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6525536" cy="2715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76200</xdr:rowOff>
    </xdr:from>
    <xdr:to>
      <xdr:col>10</xdr:col>
      <xdr:colOff>342067</xdr:colOff>
      <xdr:row>9</xdr:row>
      <xdr:rowOff>76019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340FF0-186F-C5CC-6075-921916958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57175"/>
          <a:ext cx="6666667" cy="14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66675</xdr:rowOff>
    </xdr:from>
    <xdr:to>
      <xdr:col>10</xdr:col>
      <xdr:colOff>315237</xdr:colOff>
      <xdr:row>4</xdr:row>
      <xdr:rowOff>114382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DBD1F-CF26-A76F-4CF4-277EE965B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47650"/>
          <a:ext cx="6535062" cy="5906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46809</xdr:colOff>
      <xdr:row>5</xdr:row>
      <xdr:rowOff>95148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79634-737B-9F54-2FC2-D62857A4E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6523809" cy="8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133350</xdr:rowOff>
    </xdr:from>
    <xdr:to>
      <xdr:col>10</xdr:col>
      <xdr:colOff>227796</xdr:colOff>
      <xdr:row>19</xdr:row>
      <xdr:rowOff>171015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BE93DD-4553-C3F9-E956-2D988C2A7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33350"/>
          <a:ext cx="6428571" cy="3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142200</xdr:colOff>
      <xdr:row>27</xdr:row>
      <xdr:rowOff>171270</xdr:rowOff>
    </xdr:from>
    <xdr:to>
      <xdr:col>0</xdr:col>
      <xdr:colOff>275760</xdr:colOff>
      <xdr:row>28</xdr:row>
      <xdr:rowOff>78217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8D16211-854B-D161-2A11-3E1CE811DD47}"/>
                </a:ext>
              </a:extLst>
            </xdr14:cNvPr>
            <xdr14:cNvContentPartPr/>
          </xdr14:nvContentPartPr>
          <xdr14:nvPr macro=""/>
          <xdr14:xfrm>
            <a:off x="142200" y="5057595"/>
            <a:ext cx="133560" cy="831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8D16211-854B-D161-2A11-3E1CE811DD4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3200" y="5048955"/>
              <a:ext cx="15120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573502</xdr:colOff>
      <xdr:row>28</xdr:row>
      <xdr:rowOff>817</xdr:rowOff>
    </xdr:from>
    <xdr:to>
      <xdr:col>2</xdr:col>
      <xdr:colOff>29497</xdr:colOff>
      <xdr:row>28</xdr:row>
      <xdr:rowOff>125819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0C9A93F-FC5C-7895-51F7-7A9E849A2344}"/>
                </a:ext>
              </a:extLst>
            </xdr14:cNvPr>
            <xdr14:cNvContentPartPr/>
          </xdr14:nvContentPartPr>
          <xdr14:nvPr macro=""/>
          <xdr14:xfrm>
            <a:off x="1221202" y="5068117"/>
            <a:ext cx="222758" cy="1202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0C9A93F-FC5C-7895-51F7-7A9E849A234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12565" y="5059117"/>
              <a:ext cx="240392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237142</xdr:colOff>
      <xdr:row>28</xdr:row>
      <xdr:rowOff>29175</xdr:rowOff>
    </xdr:from>
    <xdr:to>
      <xdr:col>3</xdr:col>
      <xdr:colOff>466184</xdr:colOff>
      <xdr:row>29</xdr:row>
      <xdr:rowOff>74362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2998E4D-CD3F-4C75-7AD4-0580547D9BAE}"/>
                </a:ext>
              </a:extLst>
            </xdr14:cNvPr>
            <xdr14:cNvContentPartPr/>
          </xdr14:nvContentPartPr>
          <xdr14:nvPr macro=""/>
          <xdr14:xfrm>
            <a:off x="2180242" y="5096475"/>
            <a:ext cx="224280" cy="22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2998E4D-CD3F-4C75-7AD4-0580547D9B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171242" y="5087460"/>
              <a:ext cx="241920" cy="2390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140760</xdr:colOff>
      <xdr:row>26</xdr:row>
      <xdr:rowOff>18525</xdr:rowOff>
    </xdr:from>
    <xdr:to>
      <xdr:col>3</xdr:col>
      <xdr:colOff>296475</xdr:colOff>
      <xdr:row>27</xdr:row>
      <xdr:rowOff>86114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8377260-5BC0-EF1B-B220-E89B5CB60B28}"/>
                </a:ext>
              </a:extLst>
            </xdr14:cNvPr>
            <xdr14:cNvContentPartPr/>
          </xdr14:nvContentPartPr>
          <xdr14:nvPr macro=""/>
          <xdr14:xfrm>
            <a:off x="140760" y="4723875"/>
            <a:ext cx="2222640" cy="243802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8377260-5BC0-EF1B-B220-E89B5CB60B2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1760" y="4714872"/>
              <a:ext cx="2240280" cy="2614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131542</xdr:colOff>
      <xdr:row>26</xdr:row>
      <xdr:rowOff>18922</xdr:rowOff>
    </xdr:from>
    <xdr:to>
      <xdr:col>10</xdr:col>
      <xdr:colOff>477832</xdr:colOff>
      <xdr:row>29</xdr:row>
      <xdr:rowOff>103635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EF0BD8A-303F-153F-852B-E55AB18C6796}"/>
                </a:ext>
              </a:extLst>
            </xdr14:cNvPr>
            <xdr14:cNvContentPartPr/>
          </xdr14:nvContentPartPr>
          <xdr14:nvPr macro=""/>
          <xdr14:xfrm>
            <a:off x="3493867" y="4724272"/>
            <a:ext cx="3632415" cy="627638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EF0BD8A-303F-153F-852B-E55AB18C679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485216" y="4715270"/>
              <a:ext cx="3650078" cy="64528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3:18:46.7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149 46 3039 0 0,'-3'-4'445'0'0,"0"1"-1"0"0,-1-1 0 0 0,1 1 0 0 0,-1 0 0 0 0,0 0 0 0 0,0 0 0 0 0,0 0 0 0 0,0 1 0 0 0,0 0 0 0 0,-1 0 0 0 0,-7-3 0 0 0,9 4-70 0 0,-1-1 1 0 0,1 1-1 0 0,-1 0 0 0 0,0 0 0 0 0,1 0 1 0 0,-1 1-1 0 0,0-1 0 0 0,1 1 1 0 0,-1 0-1 0 0,0 0 0 0 0,1 0 0 0 0,-1 1 1 0 0,0-1-1 0 0,1 1 0 0 0,-8 2 1 0 0,9-2-134 0 0,0 1 1 0 0,0-1-1 0 0,0 1 1 0 0,0 0-1 0 0,0 0 1 0 0,0 0-1 0 0,0 0 1 0 0,0 0-1 0 0,1 0 1 0 0,-1 0-1 0 0,1 1 1 0 0,0-1-1 0 0,0 1 1 0 0,-1-1 0 0 0,2 1-1 0 0,-1-1 1 0 0,0 1-1 0 0,0 0 1 0 0,1-1-1 0 0,-1 1 1 0 0,1 0-1 0 0,0-1 1 0 0,0 1-1 0 0,0 0 1 0 0,1 3-1 0 0,0 4-173 0 0,1-1 0 0 0,0 1-1 0 0,0-1 1 0 0,6 15-1 0 0,-6-21 54 0 0,1 6 677 0 0,10 1-621 0 0,37 31-4 0 0,-37-31-5 0 0,1-6-88 0 0,41 10-52 0 0,-41-10 48 0 0,-3-3-12 0 0,33 2-75 0 0,-34-2-97 0 0,-1-3 3 0 0,-5 1 105 0 0,57-16-275 0 0,-58 16 234 0 0,1 0 0 0 0,-1-1 0 0 0,0 1 0 0 0,1-1 0 0 0,-1 0 0 0 0,0 0 0 0 0,0 0 0 0 0,0 0 0 0 0,0-1 0 0 0,-1 1 0 0 0,1-1 0 0 0,-1 1 0 0 0,1-1 0 0 0,-1 0 0 0 0,0 0 0 0 0,3-6 0 0 0,-5 7 20 0 0,0 1-1 0 0,0-1 1 0 0,0 0-1 0 0,0 1 1 0 0,0-1-1 0 0,0 1 1 0 0,0-1-1 0 0,-1 1 1 0 0,1-1-1 0 0,-1 0 1 0 0,0 1-1 0 0,1-1 1 0 0,-1 1-1 0 0,0 0 0 0 0,0-1 1 0 0,1 1-1 0 0,-1 0 1 0 0,0-1-1 0 0,-1 1 1 0 0,1 0-1 0 0,0 0 1 0 0,0 0-1 0 0,0 0 1 0 0,-1 0-1 0 0,1 0 1 0 0,0 0-1 0 0,-1 0 1 0 0,1 1-1 0 0,-1-1 1 0 0,1 0-1 0 0,-4 0 1 0 0,-50-17-323 0 0,45 15 126 0 0,0 0 0 0 0,0 1 0 0 0,0 1 0 0 0,0 0 1 0 0,-1 0-1 0 0,1 1 0 0 0,0 0 0 0 0,-19 3 0 0 0,29-3 186 0 0,-1 0-1 0 0,1 0 1 0 0,0 0 0 0 0,-1 0 0 0 0,1 0-1 0 0,0 0 1 0 0,0 0 0 0 0,-1 1 0 0 0,1-1-1 0 0,0 0 1 0 0,0 0 0 0 0,0 0-1 0 0,-1 0 1 0 0,1 0 0 0 0,0 1 0 0 0,0-1-1 0 0,-1 0 1 0 0,1 0 0 0 0,0 0 0 0 0,0 1-1 0 0,0-1 1 0 0,0 0 0 0 0,0 0 0 0 0,-1 0-1 0 0,1 1 1 0 0,0-1 0 0 0,0 0 0 0 0,0 1-1 0 0,0-1 1 0 0,0 0 0 0 0,0 0 0 0 0,0 1-1 0 0,0-1 1 0 0,0 0 0 0 0,0 0 0 0 0,0 1-1 0 0,0-1 1 0 0,0 0 0 0 0,0 0-1 0 0,0 1 1 0 0,0-1 0 0 0,0 0 0 0 0,0 0-1 0 0,0 1 1 0 0,1-1 0 0 0,-1 0 0 0 0,0 0-1 0 0,0 1 1 0 0,0-1 0 0 0,0 0 0 0 0,1 0-1 0 0,-1 0 1 0 0,0 1 0 0 0,0-1 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3:18:47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0 13823 0 0,'-6'2'1224'0'0,"4"-1"-976"0"0,-1 2-248 0 0,1 1 0 0 0,1 0 120 0 0,1-1-24 0 0,0 2 744 0 0,-4 39 736 0 0,4 2-232 0 0,5 5-1152 0 0</inkml:trace>
  <inkml:trace contextRef="#ctx0" brushRef="#br0" timeOffset="359.41">199 92 8287 0 0,'-1'-1'793'0'0,"1"-2"-1248"0"0,12 1 6341 0 0,20 3-4926 0 0,-24 0 2943 0 0,-5 9-3614 0 0,6 32-6 0 0,-8-38-201 0 0,-2 1-1 0 0,1-2 1 0 0,0 1 0 0 0,-1 0 0 0 0,0 0 0 0 0,0 0-1 0 0,1-1 1 0 0,-1 2 0 0 0,-1-1 0 0 0,2-1-1 0 0,-2 1 1 0 0,1-1 0 0 0,-1 0 0 0 0,1 1 0 0 0,-1-1-1 0 0,-4 6 1 0 0,-3 9 221 0 0,7-13-237 0 0,1-1-1 0 0,0-1 1 0 0,0 1-1 0 0,0 0 1 0 0,0 0-1 0 0,1 1 1 0 0,-1-1-1 0 0,1 0 1 0 0,-1 0-1 0 0,1 1 1 0 0,0-1-1 0 0,1 6 1 0 0,0 8 199 0 0,7-10-209 0 0,27 19-34 0 0,-34-26-20 0 0,0 0 1 0 0,0-1-1 0 0,0 1 1 0 0,0 0-1 0 0,0-1 1 0 0,0 1-1 0 0,-1-1 1 0 0,2 0-1 0 0,-1 1 1 0 0,-1-1-1 0 0,2 0 1 0 0,-1 0-1 0 0,-1 1 1 0 0,2-1-1 0 0,-1 0 1 0 0,2-1-1 0 0,39-1-28 0 0,-30-1-271 0 0,0 0 0 0 0,-1-2 1 0 0,2 1-1 0 0,-2-2 0 0 0,1 0 0 0 0,-2 0 1 0 0,1-2-1 0 0,13-10 0 0 0,-10 3-1853 0 0,0-2-4496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3:18:48.9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30 13359 0 0,'0'0'365'0'0,"-1"-1"-296"0"0,1-1 1 0 0,0 1-1 0 0,-1 0 1 0 0,1 0-1 0 0,0-1 1 0 0,0 1-1 0 0,0 0 1 0 0,0 0-1 0 0,0-1 1 0 0,0 1-1 0 0,1 0 1 0 0,-1 0-1 0 0,0-1 1 0 0,1 1-1 0 0,0-1 1 0 0,10-4 4301 0 0,30 3-1246 0 0,-32 12-3011 0 0,27 24-9 0 0,-27-24 86 0 0,-12-4-110 0 0,-8 14 70 0 0,-1-1-1 0 0,-22 26 1 0 0,-20 29 478 0 0,51-68-502 0 0,-2 11 36 0 0,-1 1 383 0 0,15-9-490 0 0,24 23-34 0 0,-33-31-21 0 0,1 1 1 0 0,-1 0 0 0 0,1-1-1 0 0,-1 1 1 0 0,1-1 0 0 0,-1 1-1 0 0,1-1 1 0 0,-1 1 0 0 0,1-1-1 0 0,0 0 1 0 0,-1 1-1 0 0,1-1 1 0 0,0 0 0 0 0,-1 1-1 0 0,1-1 1 0 0,0 0 0 0 0,-1 0-1 0 0,1 0 1 0 0,0 1 0 0 0,-1-1-1 0 0,1 0 1 0 0,0 0 0 0 0,0 0-1 0 0,-1 0 1 0 0,2-1-1 0 0,91-9-398 0 0,-79 7-179 0 0,1-1 1 0 0,-1 0-1 0 0,0-1 0 0 0,0-1 1 0 0,-1 0-1 0 0,0-1 1 0 0,13-9-1 0 0,-10 6-6683 0 0</inkml:trace>
  <inkml:trace contextRef="#ctx0" brushRef="#br0" timeOffset="388.83">427 102 3679 0 0,'-3'1'986'0'0,"1"1"-1"0"0,-1-1 0 0 0,1 1 1 0 0,0 0-1 0 0,-1-1 0 0 0,1 1 1 0 0,0 0-1 0 0,0 0 0 0 0,0 1 1 0 0,0-1-1 0 0,1 0 0 0 0,-3 4 1 0 0,0 1 47 0 0,1 0 0 0 0,0 1 1 0 0,0-1-1 0 0,-3 14 0 0 0,5-18-926 0 0,-1 4 886 0 0,6 3-925 0 0,10 28-4 0 0,-13-37-63 0 0,-1-1 0 0 0,0 1 1 0 0,0 0-1 0 0,0-1 0 0 0,1 1 0 0 0,-1-1 0 0 0,0 1 0 0 0,0 0 1 0 0,1-1-1 0 0,-1 1 0 0 0,1-1 0 0 0,-1 1 0 0 0,0-1 0 0 0,1 1 1 0 0,-1-1-1 0 0,1 1 0 0 0,-1-1 0 0 0,1 0 0 0 0,0 1 0 0 0,-1-1 1 0 0,1 0-1 0 0,-1 1 0 0 0,1-1 0 0 0,-1 0 0 0 0,1 0 0 0 0,0 0 1 0 0,-1 1-1 0 0,1-1 0 0 0,0 0 0 0 0,-1 0 0 0 0,2 0 0 0 0,45 12-81 0 0,-35-8-64 0 0,-4-6 12 0 0,4-1-10 0 0,-1-1-1 0 0,1 0 0 0 0,-1 0 1 0 0,0-1-1 0 0,-1-1 1 0 0,1 0-1 0 0,-1 0 0 0 0,0-1 1 0 0,15-14-1 0 0,-24 20 132 0 0,0 0 1 0 0,-1 0-1 0 0,1 0 1 0 0,0 0-1 0 0,0 0 0 0 0,0 0 1 0 0,0 0-1 0 0,0 0 1 0 0,0 0-1 0 0,0 0 0 0 0,0 1 1 0 0,0-1-1 0 0,0 0 1 0 0,0 1-1 0 0,1-1 1 0 0,-1 1-1 0 0,0-1 0 0 0,0 1 1 0 0,1 0-1 0 0,1-1 1 0 0,-10 42 873 0 0,-13 39 49 0 0,3-5-137 0 0,11-45-553 0 0,1-12-217 0 0,1-1 1 0 0,0 1-1 0 0,2 1 0 0 0,0-1 0 0 0,1 0 0 0 0,1 0 1 0 0,1 1-1 0 0,5 33 0 0 0,-4-44-530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3:18:45.0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86 15 919 0 0,'-14'-12'437'0'0,"13"12"-261"0"0,1-1-1 0 0,0 1 0 0 0,0 0 0 0 0,0 0 0 0 0,0-1 1 0 0,-1 1-1 0 0,1 0 0 0 0,-1 0 0 0 0,1 0 1 0 0,0 0-1 0 0,-1 0 0 0 0,1-1 0 0 0,-1 1 1 0 0,1 0-1 0 0,-1 0 0 0 0,1 0 0 0 0,0 0 0 0 0,-1 0 1 0 0,1 0-1 0 0,-1 1 0 0 0,1-1 0 0 0,0 0 1 0 0,-1 0-1 0 0,1 0 0 0 0,-1 0 0 0 0,1 0 0 0 0,0 1 1 0 0,-1-1-1 0 0,1 0 0 0 0,-1 1 0 0 0,-4 17 4853 0 0,3 2-5310 0 0,-21 204 6731 0 0,4-42-4207 0 0,18-175-2362 0 0,0 37-173 0 0,9-18-3473 0 0</inkml:trace>
  <inkml:trace contextRef="#ctx0" brushRef="#br0" timeOffset="876.03">56 315 7831 0 0,'-13'-2'256'0'0,"11"2"112"0"0,0-1-1 0 0,-1 1 1 0 0,0 0-1 0 0,1 0 0 0 0,-1 0 1 0 0,0 0-1 0 0,1 0 1 0 0,0 1-1 0 0,-1-1 1 0 0,0 2-1 0 0,0-1 1 0 0,1 0-1 0 0,0 0 1 0 0,-5 2-1 0 0,6 3 1700 0 0,22 6 1909 0 0,29 7-3592 0 0,-38-15-52 0 0,23 2 140 0 0,-29-3-384 0 0,1-1 0 0 0,-1-1 0 0 0,2 1 0 0 0,-2-1 0 0 0,13 1 0 0 0,37 3 73 0 0,-42-3-15 0 0,-1-2-72 0 0,68 0 30 0 0,-13-2-28 0 0,15 1-16 0 0,1 4 12 0 0,-7 3-49 0 0,17 8 20 0 0,15 8 20 0 0,-53-13-41 0 0,-10 2 32 0 0,9-9 4 0 0,-53-2-53 0 0,45-1 59 0 0,-13 0-4 0 0,-26 1-60 0 0,92-12 132 0 0,-76 11-79 0 0,38-2-42 0 0,10 1-11 0 0,-4 0 0 0 0,-10 3 11 0 0,-37 0 31 0 0,36 2-31 0 0,12 0-11 0 0,-12-1 11 0 0,-36-3 31 0 0,28-3-31 0 0,34-6-11 0 0,-52 2 0 0 0,-25 6 0 0 0,30-1 0 0 0,15 2 0 0 0,6 1 0 0 0,2-2 0 0 0,0-1 0 0 0,-10-2 0 0 0,0 0 0 0 0,10 4 0 0 0,7 5 0 0 0,1 6 0 0 0,-2-4 0 0 0,-2-2 0 0 0,14-4 0 0 0,-24 1 0 0 0,15 8 0 0 0,2 5 0 0 0,-1 0 0 0 0,-4-6 0 0 0,-57-8-3 0 0,1 0 1 0 0,0 0-1 0 0,0-1 0 0 0,0 0 1 0 0,11-5-1 0 0,-19 6-72 0 0,7-1-698 0 0,39-11-1061 0 0,-42 10 1144 0 0,-1-2 0 0 0,1 2 0 0 0,0-1 0 0 0,-1 1 0 0 0,0-1 0 0 0,1-1 0 0 0,-1 0 0 0 0,-1 0 0 0 0,1 1 0 0 0,0-1 0 0 0,0-1 0 0 0,-2 0 0 0 0,1 1 0 0 0,5-10 0 0 0,-1 0-1647 0 0,-4 8-494 0 0</inkml:trace>
  <inkml:trace contextRef="#ctx0" brushRef="#br0" timeOffset="1217.18">3159 194 2759 0 0,'-4'4'775'0'0,"0"1"-1"0"0,0 0 0 0 0,1 0 0 0 0,0 0 1 0 0,0 2-1 0 0,0-2 0 0 0,0 0 0 0 0,1 1 1 0 0,-2 8-1 0 0,-15 62 3400 0 0,15-59-2781 0 0,-2 24 362 0 0,1-1-1 0 0,0 50 1 0 0,5-89-1755 0 0,0 9 153 0 0,-1-3-80 0 0,0 23-37 0 0,1-21-270 0 0,-1 0 0 0 0,-1-1 0 0 0,2 1 0 0 0,-2-1-1 0 0,-5 13 1 0 0,5-13-171 0 0,0-3-877 0 0</inkml:trace>
  <inkml:trace contextRef="#ctx0" brushRef="#br0" timeOffset="3181.75">3139 459 8751 0 0,'13'3'4129'0'0,"23"6"-3919"0"0,-24-4 611 0 0,4-3-27 0 0,70 14 484 0 0,-23-7-106 0 0,4 2-402 0 0,7-1-98 0 0,-4-2-38 0 0,1-5-14 0 0,2-2-48 0 0,1-5-34 0 0,-1-3-253 0 0,1-1-68 0 0,-5-1-141 0 0,75-7 68 0 0,-74 11-120 0 0,11 3 24 0 0,9 0 24 0 0,-18 0-6 0 0,-2-1-2 0 0,-16-1-54 0 0,13-3 1 0 0,1 1 31 0 0,-6 3-31 0 0,0 0-11 0 0,-2 4 0 0 0,-4 2 11 0 0,-2-3 31 0 0,11 0 45 0 0,-17-1 2 0 0,35-3 47 0 0,-36 1-61 0 0,22-8-15 0 0,20 2 68 0 0,-54 7-105 0 0,-17 1 19 0 0,32-2-29 0 0,-18 3-14 0 0,2 7 53 0 0,2-2-30 0 0,-16 0 20 0 0,22 5-20 0 0,-31-7-10 0 0</inkml:trace>
  <inkml:trace contextRef="#ctx0" brushRef="#br0" timeOffset="3541.19">5803 247 4143 0 0,'-1'0'322'0'0,"-1"1"0"0"0,0-1 0 0 0,1 1 0 0 0,0 0 0 0 0,0-1 0 0 0,-1 1-1 0 0,1 0 1 0 0,-1 0 0 0 0,1 0 0 0 0,-1 0 0 0 0,1 0 0 0 0,0 0 0 0 0,0 0-1 0 0,-1 0 1 0 0,1 2 0 0 0,0-2 0 0 0,1 0 0 0 0,-1 1 0 0 0,0-1-1 0 0,1 1 1 0 0,-2 2 0 0 0,-13 38 1957 0 0,13-36-1883 0 0,-8 21 1716 0 0,2 1 0 0 0,-10 54 0 0 0,13-34-1069 0 0,-2 57-1 0 0,4-11-1527 0 0,2-83-355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3T23:18:24.0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117 156 919 0 0,'-3'-23'-50'0'0,"-6"-46"2609"0"0,8 64-1912 0 0,1-2 0 0 0,0 2 1 0 0,0-1-1 0 0,1 1 1 0 0,-1-2-1 0 0,1 2 1 0 0,0 0-1 0 0,1-1 1 0 0,2-7-1 0 0,-4 14-466 0 0,1-1-1 0 0,-1 0 1 0 0,1 0-1 0 0,-1 1 1 0 0,1-1-1 0 0,-1 0 1 0 0,0 0-1 0 0,0 1 1 0 0,1-1-1 0 0,-1 0 1 0 0,1 1-1 0 0,-1-1 1 0 0,0 1-1 0 0,1-1 1 0 0,-1 1-1 0 0,0-1 1 0 0,1 1-1 0 0,-1-1 1 0 0,0 1-1 0 0,0-1 1 0 0,1 1-1 0 0,-1-1 1 0 0,0 1-1 0 0,0-1 1 0 0,0 2-1 0 0,0-2 1 0 0,0 1-1 0 0,0-1 1 0 0,0 1-1 0 0,0 0 1 0 0,7 23 1334 0 0,-2 23-250 0 0,-1-1 0 0 0,-2 0 1 0 0,-5 58-1 0 0,0-3-637 0 0,-1 30-183 0 0,0-81-342 0 0,3 1 1 0 0,1-1-1 0 0,9 56 0 0 0,1-162-4916 0 0,-5 41-2039 0 0</inkml:trace>
  <inkml:trace contextRef="#ctx0" brushRef="#br0" timeOffset="2575.15">212 1368 4247 0 0,'0'2'0'0'0,"-2"-2"0"0"0,1 0 0 0 0,-1-2 0 0 0,-1 2 0 0 0,-1 0 0 0 0</inkml:trace>
  <inkml:trace contextRef="#ctx0" brushRef="#br0" timeOffset="3010.97">185 1281 3319 0 0,'-3'-2'19'0'0,"1"-1"0"0"0,-1 1 0 0 0,0 0-1 0 0,0 0 1 0 0,0 0 0 0 0,1 0-1 0 0,-1 0 1 0 0,0 0 0 0 0,0 1 0 0 0,-1-1-1 0 0,2 1 1 0 0,-5 0 0 0 0,-44-11 96 0 0,46 11-114 0 0,-20-7 1744 0 0,-6 0 3732 0 0,30 9-5357 0 0,0-1 0 0 0,0 0 1 0 0,0 1-1 0 0,0-1 0 0 0,0 1 1 0 0,0-1-1 0 0,0 1 0 0 0,0 0 1 0 0,0-1-1 0 0,0 1 0 0 0,0 0 1 0 0,0 0-1 0 0,0-1 0 0 0,1 1 1 0 0,-1 0-1 0 0,0 0 0 0 0,0 0 1 0 0,1 0-1 0 0,-1 1 0 0 0,1-1 1 0 0,-1 0-1 0 0,1 1 0 0 0,-1-1 1 0 0,1 0-1 0 0,0 0 0 0 0,-1 0 1 0 0,1 2-1 0 0,-2 10 293 0 0,-1-2 1 0 0,1 2-1 0 0,0-1 1 0 0,1 0-1 0 0,1 0 1 0 0,0 1-1 0 0,0-1 0 0 0,1 1 1 0 0,1-2-1 0 0,0 2 1 0 0,4 17 1679 0 0,-2-26-2042 0 0,1 1-1 0 0,-1-1 1 0 0,-1-1-1 0 0,2 0 1 0 0,0 0-1 0 0,7 6 1 0 0,1-3-1 0 0,-4 1 322 0 0,1-8-285 0 0,-1-1-64 0 0,-2 1 1 0 0,2-1-1 0 0,-1 0 1 0 0,-1-1-1 0 0,2 0 1 0 0,-2-1-1 0 0,10-6 1 0 0,-14 9-18 0 0,0-1 1 0 0,0-1 0 0 0,0 1-1 0 0,-2 0 1 0 0,2-2 0 0 0,0 1-1 0 0,-1 1 1 0 0,0-1-1 0 0,1 0 1 0 0,-1 0 0 0 0,0 0-1 0 0,-1-1 1 0 0,0 0-1 0 0,0 1 1 0 0,1 0 0 0 0,-1-1-1 0 0,0 1 1 0 0,0-2-1 0 0,0 1 1 0 0,-1 1 0 0 0,1-1-1 0 0,-1 0 1 0 0,0 1 0 0 0,0-6-1 0 0,-1 3 5 0 0,0 0 0 0 0,0 1 0 0 0,-1-2 0 0 0,1 2 0 0 0,-1-1 0 0 0,1 1 0 0 0,-2-1 0 0 0,1 0 0 0 0,-1 1 0 0 0,0 1 0 0 0,0-2 0 0 0,-1 1-1 0 0,2 1 1 0 0,-2-1 0 0 0,-7-6 0 0 0,9 8-37 0 0,0 1-1 0 0,-1 0 0 0 0,0 0 0 0 0,0 0 0 0 0,0 0 0 0 0,0 0 1 0 0,0 1-1 0 0,0-1 0 0 0,-1 0 0 0 0,1 1 0 0 0,0 0 0 0 0,0 1 1 0 0,-1-1-1 0 0,1 1 0 0 0,-1-1 0 0 0,1 1 0 0 0,0 0 0 0 0,-1 0 1 0 0,1 1-1 0 0,-1-1 0 0 0,1 1 0 0 0,0-1 0 0 0,0 1 0 0 0,-1 1 1 0 0,1-1-1 0 0,-3 3 0 0 0,5-4-102 0 0,0 0 1 0 0,1 1 0 0 0,-1-1-1 0 0,1 0 1 0 0,-1 1 0 0 0,1-1-1 0 0,-1 0 1 0 0,1 1 0 0 0,-1-1-1 0 0,1 0 1 0 0,0 1 0 0 0,-1-1-1 0 0,1 1 1 0 0,0-1-1 0 0,-1 1 1 0 0,1-1 0 0 0,0 1-1 0 0,-1-1 1 0 0,1 1 0 0 0,0-1-1 0 0,0 1 1 0 0,0 0 0 0 0,0-1-1 0 0,-1 1 1 0 0,1 0 0 0 0,2 4-1546 0 0</inkml:trace>
  <inkml:trace contextRef="#ctx0" brushRef="#br0" timeOffset="13180.28">4028 349 2183 0 0,'0'0'5'0'0,"0"-1"0"0"0,0 1 0 0 0,0 0 0 0 0,0 0-1 0 0,0 0 1 0 0,0-1 0 0 0,0 1 0 0 0,0 0 0 0 0,0 0-1 0 0,0 0 1 0 0,0 0 0 0 0,0-1 0 0 0,0 1 0 0 0,0 0-1 0 0,-1 0 1 0 0,1 0 0 0 0,0 0 0 0 0,0 0 0 0 0,0-1-1 0 0,0 1 1 0 0,0 0 0 0 0,-1 0 0 0 0,1 0 0 0 0,0 0-1 0 0,0 0 1 0 0,0 0 0 0 0,-1 0 0 0 0,1 0 0 0 0,0 0-1 0 0,0 0 1 0 0,0 0 0 0 0,-1 0 0 0 0,1 0 0 0 0,0 0-1 0 0,0 0 1 0 0,0 0 0 0 0,-1 0 0 0 0,1 0 0 0 0,0 0 0 0 0,0 0-1 0 0,0 0 1 0 0,-1 0 0 0 0,1 0 0 0 0,0 0 0 0 0,0 0-1 0 0,0 0 1 0 0,0 0 0 0 0,-1 0 0 0 0,1 1 0 0 0,0-1-1 0 0,0 0 1 0 0,0 0 0 0 0,0 0 0 0 0,0 0 0 0 0,-1 0-1 0 0,1 1 1 0 0,0-1 0 0 0,-1 1-6 0 0,1-1 0 0 0,-1 1 0 0 0,1-1 0 0 0,-1 1 0 0 0,1 0 0 0 0,-1-1 0 0 0,1 1 0 0 0,0 1 0 0 0,-1-1 1 0 0,1-1-1 0 0,0 1 0 0 0,-1 0 0 0 0,1 0 0 0 0,0-1 0 0 0,0 1 0 0 0,0 0 0 0 0,0 0 0 0 0,0 0 0 0 0,0-1 0 0 0,0 1 0 0 0,0 0 0 0 0,0 0 0 0 0,0 1 0 0 0,14 32 1 0 0,-16-37 0 0 0,-2 1 0 0 0,1-1 0 0 0,0 0 0 0 0,0 1 0 0 0,1-1 0 0 0,0 0 0 0 0,0-1 0 0 0,-1 0 0 0 0,1 1 0 0 0,-3-7 0 0 0,5 10 0 0 0,-4-9 0 0 0,-2 2 0 0 0,1 1 0 0 0,-1-1 0 0 0,1 0 0 0 0,-2 1 0 0 0,1 0 0 0 0,-1 0 0 0 0,0 1 0 0 0,-13-8 0 0 0,9 5 0 0 0,-1-6 0 0 0,-5-6 0 0 0,11 21 0 0 0,4 15 0 0 0,2-16 0 0 0,0 1 0 0 0,0 0 0 0 0,0-1 0 0 0,1 1 0 0 0,-1-1 0 0 0,0 1 0 0 0,0 0 0 0 0,1-1 0 0 0,-1 1 0 0 0,0-1 0 0 0,1 1 0 0 0,-1-1 0 0 0,0 1 0 0 0,1-1 0 0 0,-1 1 0 0 0,1-1 0 0 0,-1 0 0 0 0,1 1 0 0 0,-1-1 0 0 0,1 0 0 0 0,-1 1 0 0 0,1-1 0 0 0,0 0 0 0 0,-1 1 0 0 0,1-1 0 0 0,-1 0 0 0 0,1 0 0 0 0,-1 0 0 0 0,0 0 0 0 0,1 0 0 0 0,0 0 0 0 0,-1 0 0 0 0,1 0 0 0 0,-1 0 0 0 0,2 0 0 0 0,31-2 0 0 0,-5 1 0 0 0,-23 2 0 0 0,0 1 0 0 0</inkml:trace>
  <inkml:trace contextRef="#ctx0" brushRef="#br0" timeOffset="14100.15">4041 158 4143 0 0,'-8'-22'1321'0'0,"8"22"-1258"0"0,0 0 0 0 0,0 0 0 0 0,0 0-1 0 0,0 0 1 0 0,0 1 0 0 0,0-1 0 0 0,0 0 0 0 0,0 0-1 0 0,0 0 1 0 0,0 0 0 0 0,0 0 0 0 0,0 0-1 0 0,0 0 1 0 0,0 0 0 0 0,0 1 0 0 0,0-1 0 0 0,0 0-1 0 0,0 0 1 0 0,0 0 0 0 0,0 0 0 0 0,0 0 0 0 0,-1 0-1 0 0,1 0 1 0 0,0 0 0 0 0,0 0 0 0 0,0 1-1 0 0,0-1 1 0 0,0 0 0 0 0,0 0 0 0 0,0 0 0 0 0,0 0-1 0 0,0 0 1 0 0,0 0 0 0 0,0 0 0 0 0,-1 0 0 0 0,1 0-1 0 0,0 0 1 0 0,0 0 0 0 0,0 0 0 0 0,0 0-1 0 0,0 0 1 0 0,0 0 0 0 0,0 0 0 0 0,0 0 0 0 0,-1 0-1 0 0,1 0 1 0 0,0 0 0 0 0,0 0 0 0 0,0 0 0 0 0,0 0-1 0 0,0 0 1 0 0,0 0 0 0 0,0 0 0 0 0,0 0 0 0 0,-1 0-1 0 0,1 0 1 0 0,0 0 0 0 0,0 0 0 0 0,0 0-1 0 0,0 0 1 0 0,0 0 0 0 0,0 0 0 0 0,0 0 0 0 0,0 0-1 0 0,0 0 1 0 0,0 0 0 0 0,-1-1 0 0 0,1 1 0 0 0,0 0-1 0 0,-1 42 8059 0 0,1-21-9239 0 0,-13 196 5495 0 0,-4-71-9349 0 0</inkml:trace>
  <inkml:trace contextRef="#ctx0" brushRef="#br0" timeOffset="15315.99">5223 185 10135 0 0,'1'56'4757'0'0,"0"-13"-3573"0"0,-6 63 1 0 0,-5-36-2676 0 0,3-20-2353 0 0,2-23-643 0 0</inkml:trace>
  <inkml:trace contextRef="#ctx0" brushRef="#br0" timeOffset="14428.87">3818 899 9671 0 0,'-4'4'284'0'0,"0"-2"0"0"0,-1 1 0 0 0,1-1 0 0 0,1 1 0 0 0,-1 1 0 0 0,1-1 0 0 0,-1 1 1 0 0,0 0-1 0 0,2 0 0 0 0,-1 0 0 0 0,0 0 0 0 0,0 0 0 0 0,1 1 0 0 0,-4 8 0 0 0,-27 76 3134 0 0,30-75-2929 0 0,1-7-330 0 0,-18 70 1763 0 0,19-71-2314 0 0,0-1 0 0 0,1 0 0 0 0,0 0 0 0 0,0 2 0 0 0,0-2-1 0 0,1 0 1 0 0,0 7 0 0 0</inkml:trace>
  <inkml:trace contextRef="#ctx0" brushRef="#br0" timeOffset="14785.26">3958 1122 5983 0 0,'-1'30'5633'0'0,"-1"2"3773"0"0,14-25-9293 0 0,37 19-6 0 0,-47-26-96 0 0,1 1 0 0 0,0-1-1 0 0,-1 0 1 0 0,0 2 0 0 0,0-2 0 0 0,1-2 0 0 0,0 2 0 0 0,-1 0 0 0 0,1-1 0 0 0,-1 1 0 0 0,1-1-1 0 0,-1 0 1 0 0,0 1 0 0 0,0-1 0 0 0,1-1 0 0 0,-1 1 0 0 0,0 0 0 0 0,1 0 0 0 0,-1-1-1 0 0,-1 0 1 0 0,1 1 0 0 0,0-1 0 0 0,0 0 0 0 0,-1 0 0 0 0,1-1 0 0 0,0 1 0 0 0,-1 0-1 0 0,2-3 1 0 0,3-2-25 0 0,-4 5 16 0 0,1-2 0 0 0,-1 1 0 0 0,0 0 0 0 0,0 0 0 0 0,0 0 0 0 0,-1 0-1 0 0,1 0 1 0 0,-1 0 0 0 0,1-2 0 0 0,-1 2 0 0 0,0 0 0 0 0,0-1 0 0 0,0 1 0 0 0,0-1 0 0 0,-1-1 0 0 0,0 2-1 0 0,1-1 1 0 0,-1 1 0 0 0,-1-1 0 0 0,1 0 0 0 0,0 0 0 0 0,-1 0 0 0 0,0 1 0 0 0,0-1 0 0 0,0 1 0 0 0,0-1-1 0 0,0 0 1 0 0,-4-5 0 0 0,4 5-64 0 0,-2 0-1 0 0,0-1 1 0 0,1 1-1 0 0,-1 1 0 0 0,-1-1 1 0 0,2 1-1 0 0,-1 0 1 0 0,-1 0-1 0 0,0-1 1 0 0,0 1-1 0 0,1 1 0 0 0,-1-1 1 0 0,0 1-1 0 0,0 0 1 0 0,0 0-1 0 0,0 1 1 0 0,0-1-1 0 0,-1 1 0 0 0,0 0 1 0 0,2 0-1 0 0,-2 1 1 0 0,-5-2-1 0 0,-1 5-1150 0 0</inkml:trace>
  <inkml:trace contextRef="#ctx0" brushRef="#br0" timeOffset="15688.9">5077 1021 5527 0 0,'-1'1'279'0'0,"-1"1"-1"0"0,1-1 0 0 0,-1 0 0 0 0,1 0 1 0 0,0 1-1 0 0,0-1 0 0 0,0 1 1 0 0,0-1-1 0 0,0 1 0 0 0,0-1 0 0 0,0 2 1 0 0,1-1-1 0 0,-1 0 0 0 0,0-1 0 0 0,1 1 1 0 0,-1 0-1 0 0,1 0 0 0 0,-1 0 0 0 0,1-1 1 0 0,0 1-1 0 0,0 4 0 0 0,-3 49 3523 0 0,3-44-3378 0 0,-5 138 1802 0 0,5-147-2881 0 0</inkml:trace>
  <inkml:trace contextRef="#ctx0" brushRef="#br0" timeOffset="16031.32">5231 1135 2303 0 0,'0'0'143'0'0,"0"-1"-1"0"0,-1 1 0 0 0,1-1 0 0 0,0 1 0 0 0,0-1 0 0 0,0 1 0 0 0,0-1 0 0 0,0 1 0 0 0,0-1 0 0 0,0 0 0 0 0,0 1 0 0 0,0-2 0 0 0,0 2 0 0 0,0-1 0 0 0,0 1 0 0 0,0-1 0 0 0,0 0 0 0 0,1 1 0 0 0,-1-1 0 0 0,0 1 0 0 0,0-1 0 0 0,1 1 0 0 0,-1-1 0 0 0,0 1 0 0 0,1-1 0 0 0,-1 1 0 0 0,0 0 0 0 0,1-1 1 0 0,-1 1-1 0 0,1-1 0 0 0,-1 1 0 0 0,0 0 0 0 0,1-1 0 0 0,-1 1 0 0 0,2-1 0 0 0,21-3 5317 0 0,-2 0-4041 0 0,-11 3-498 0 0,49-4 1736 0 0,-14 5-2273 0 0,-35 0 1955 0 0,-3 32-1956 0 0,-6-31-365 0 0,-1 1-1 0 0,1 0 1 0 0,0-1 0 0 0,-1 1-1 0 0,0 0 1 0 0,1-1 0 0 0,-1 1-1 0 0,0 0 1 0 0,1 1 0 0 0,-1-2 0 0 0,0 1-1 0 0,-1 0 1 0 0,1 0 0 0 0,0 0-1 0 0,0-1 1 0 0,-1 1 0 0 0,1 0 0 0 0,-1-1-1 0 0,1 1 1 0 0,-1 0 0 0 0,0-1-1 0 0,0 2 1 0 0,0-2 0 0 0,0 1-1 0 0,-1 1 1 0 0,-22 38 312 0 0,-23 50 1 0 0,46-90 139 0 0,6 8-405 0 0,14 27 0 0 0,-14-28 0 0 0,6-5-11 0 0,37 8-74 0 0,-35-8-139 0 0,41-7-224 0 0,-42 2 90 0 0,-6 1-433 0 0,0-1 296 0 0,5-1 108 0 0,4-4-6222 0 0,8-4 545 0 0</inkml:trace>
  <inkml:trace contextRef="#ctx0" brushRef="#br0" timeOffset="-7086.35">184 413 2087 0 0,'0'0'256'0'0,"79"40"-256"0"0</inkml:trace>
  <inkml:trace contextRef="#ctx0" brushRef="#br0" timeOffset="-5496.64">147 417 2303 0 0,'-14'4'6314'0'0,"51"2"920"0"0,22-3-6639 0 0,-45-2 1521 0 0,0-3-1736 0 0,62-8 1085 0 0,-3 3-802 0 0,-19 3-634 0 0,-41 3 30 0 0,1 0-4 0 0,41 0-34 0 0,-27 0 22 0 0,26-1-22 0 0,-7 2 30 0 0,8-6 69 0 0,-1 0-99 0 0,-31 2 34 0 0,20-5 14 0 0,-22 3-14 0 0,21-4-33 0 0,-32 8 37 0 0,4 2-4 0 0,40-2-33 0 0,-41 1 38 0 0,30 3 6 0 0,9 5 66 0 0,18 1-122 0 0,-6-2 1 0 0,-56-5 0 0 0,43 0 31 0 0,-7-7 12 0 0,32 0 9 0 0,-61 4-52 0 0,-5 1 8 0 0,-2 0 1 0 0,2 0 0 0 0,-2 1-1 0 0,2 0 1 0 0,9 2 0 0 0,64 5 118 0 0,-17-2-74 0 0,12-4-11 0 0,-2-1-42 0 0,-11 1 0 0 0,-39-1 31 0 0,26 0-20 0 0,-24 1 20 0 0,40 1-31 0 0,13-3-11 0 0,0-2 0 0 0,-56 2 1 0 0,44 3 51 0 0,-12 5-30 0 0,-29-4 20 0 0,40 7-31 0 0,-3-6 0 0 0,-39-2 31 0 0,29 1-20 0 0,-27-2 20 0 0,29 3-20 0 0,-31-3 20 0 0,38 4-31 0 0,3-2 0 0 0,-41-2 31 0 0,29 1-20 0 0,-27 0 20 0 0,24 3-20 0 0,-52-5-21 0 0,58 4 50 0 0,-10-5 14 0 0,16 0-12 0 0,24 1 11 0 0,-9 2 0 0 0,-25-2-42 0 0,-27-1 20 0 0,38-2-31 0 0,14 2-11 0 0,60 5 0 0 0,-135-4 0 0 0,11 0 19 0 0,0 0 0 0 0,-1 1-1 0 0,23 5 1 0 0,-36-4 34 0 0,11-1 0 0 0,56 4-47 0 0,-87 1-2510 0 0,5-3-5187 0 0</inkml:trace>
  <inkml:trace contextRef="#ctx0" brushRef="#br0" timeOffset="-4671.28">4042 421 1983 0 0,'-3'-5'8333'0'0,"-4"28"-5008"0"0,-4 38-940 0 0,8-30-1457 0 0,0-15-645 0 0,2 0-1 0 0,-1-2 0 0 0,2 2 1 0 0,0 0-1 0 0,1-1 0 0 0,0 1 1 0 0,1-1-1 0 0,6 24 0 0 0,-7-62-3651 0 0,-1 16-2518 0 0</inkml:trace>
  <inkml:trace contextRef="#ctx0" brushRef="#br0" timeOffset="-3872.64">3756 483 1839 0 0,'0'0'568'0'0,"33"-8"4943"0"0,-17 9-3262 0 0,0 0 0 0 0,1 2 1 0 0,18 4-1 0 0,-26-5-1685 0 0,111 8 2402 0 0,-76-11-2776 0 0,-17-2-98 0 0,-44 4-2140 0 0</inkml:trace>
  <inkml:trace contextRef="#ctx0" brushRef="#br0" timeOffset="-1537.61">3993 480 1375 0 0,'-1'14'14814'0'0,"14"-13"-14612"0"0,32-5 1675 0 0,-37 2-1571 0 0,-1 1 0 0 0,1 0 0 0 0,0 1-1 0 0,-1 0 1 0 0,13 2 0 0 0,261 10 1214 0 0,-178-5-1250 0 0,-90-7-259 0 0,18 1 15 0 0,55-7 1 0 0,-12-4-17 0 0,-61 6-2 0 0,44-4 38 0 0,20 5 17 0 0,-59 4-50 0 0,13 1 13 0 0,44-5-1 0 0,-61 1-16 0 0,29-3 56 0 0,65-18 0 0 0,-89 14-1346 0 0,4-11-5848 0 0</inkml:trace>
  <inkml:trace contextRef="#ctx0" brushRef="#br0" timeOffset="-1033.12">5228 327 1375 0 0,'-5'60'6462'0'0,"1"-12"-2572"0"0,-35 118 1043 0 0,29-130-4300 0 0,0 1 0 0 0,3-1 1 0 0,0 2-1 0 0,-3 68 0 0 0,19-115-992 0 0,2-10-221 0 0,-4 5-344 0 0,1-4-248 0 0</inkml:trace>
  <inkml:trace contextRef="#ctx0" brushRef="#br0" timeOffset="862.8">5413 494 1711 0 0,'-10'4'14'0'0,"0"-1"0"0"0,0 0 0 0 0,-1 0 0 0 0,2-1 0 0 0,-2-1-1 0 0,1 0 1 0 0,0 0 0 0 0,-1-1 0 0 0,1 0 0 0 0,-20-4-1 0 0,-9-13 2 0 0,31 12-7 0 0,1 1 0 0 0,0 1-1 0 0,-1 0 1 0 0,-14-4 0 0 0,9 2-735 0 0,-2-12 13737 0 0,32 18-10747 0 0,41 7 289 0 0,-40-6-2393 0 0,-4-1 386 0 0,0-1-349 0 0,43 1-32 0 0,-43 0-4 0 0,0-1-10 0 0,36 0-45 0 0,-38 0-17 0 0,1 0-7 0 0,41 1-1 0 0,106 8 144 0 0,-134-9-170 0 0,23 1-33 0 0,-23-1 22 0 0,43-3-22 0 0,-4-1 32 0 0,38-6 158 0 0,-54 6-184 0 0,-37 3 39 0 0,1 1 1 0 0,33 0-43 0 0,-34 0 29 0 0,2 1 1 0 0,66 7 16 0 0,2 3-4 0 0,-30-4-45 0 0,-26-4 34 0 0,31 2 16 0 0,-43-3 6 0 0,-2-2-22 0 0,38 1-33 0 0,-37-1 31 0 0,-1 1 0 0 0,37 3-30 0 0,-36-3 104 0 0,0-1-63 0 0,40 3-40 0 0,-40-3 30 0 0,-2 0 5 0 0,38-3-36 0 0,-24 3 19 0 0,40 0-31 0 0,10 9-11 0 0,-8 9 11 0 0,-54-14 42 0 0,-1 0 0 0 0,1 2-44 0 0,45 14 46 0 0,-9-6-33 0 0,-24-10 20 0 0,41 1-31 0 0,12-4 0 0 0,1-1 31 0 0,-15-1-20 0 0,-40 1 20 0 0,36-1-31 0 0,15-2-11 0 0,-7 0 0 0 0,1 6 0 0 0,4 6 0 0 0,-52-6 7 0 0,-12-2 3 0 0,0 0-1 0 0,0-1 0 0 0,0 0 0 0 0,18-2 0 0 0,65-7 55 0 0,75-23 11 0 0,-160 30-246 0 0,-11 4-220 0 0,-6 2-304 0 0,25 3-5255 0 0,0-8-88 0 0,-1-2 6026 0 0,-8 2 13 0 0,0 0-1 0 0,1 0 0 0 0,0-1 0 0 0,-2 0 0 0 0,10-5 0 0 0,2-2-1269 0 0</inkml:trace>
  <inkml:trace contextRef="#ctx0" brushRef="#br0" timeOffset="1315.02">8251 356 2519 0 0,'-9'126'13646'0'0,"-10"8"-9134"0"0,-4 29-3272 0 0,12 16-1492 0 0,15-174-1183 0 0,5-12 324 0 0,5-11-2197 0 0,-6 8-2576 0 0</inkml:trace>
  <inkml:trace contextRef="#ctx0" brushRef="#br0" timeOffset="1766.4">8249 593 455 0 0,'-8'-9'12887'0'0,"21"8"-12002"0"0,33-3-153 0 0,-34 3 580 0 0,2 1-690 0 0,65 2 796 0 0,-5 0-130 0 0,3-1-172 0 0,-4-5-352 0 0,2-1-308 0 0,6-1-251 0 0,-24 3-119 0 0,-29 2-28 0 0,27-1-36 0 0,-28 2 20 0 0,28 2-20 0 0,-28-2 20 0 0,22 1-20 0 0,-27-2 20 0 0,21-3-51 0 0,-33 3-84 0 0</inkml:trace>
  <inkml:trace contextRef="#ctx0" brushRef="#br0" timeOffset="2092.1">9247 335 4607 0 0,'7'23'9982'0'0,"-9"17"-7309"0"0,-9 46-1511 0 0,11-83-780 0 0,-41 197 2665 0 0,10-56-2142 0 0,-18 84-328 0 0,44-268-8206 0 0,6 27 866 0 0</inkml:trace>
  <inkml:trace contextRef="#ctx0" brushRef="#br0" timeOffset="4416.14">7873 1323 11519 0 0,'0'0'4050'0'0,"-4"-5"-2843"0"0,6 0 275 0 0,9 3 3114 0 0,35-1-4443 0 0,-34 3 255 0 0,-1 3-329 0 0,32 8-18 0 0,-43-10-60 0 0,0-1 0 0 0,0 0 0 0 0,1 0-1 0 0,-1 1 1 0 0,1-1 0 0 0,-1 0 0 0 0,0 0 0 0 0,1 1 0 0 0,-1-1-1 0 0,0 0 1 0 0,1 1 0 0 0,-1-1 0 0 0,0 1 0 0 0,1-1 0 0 0,-1 1-1 0 0,0-1 1 0 0,0 0 0 0 0,0 1 0 0 0,1-1 0 0 0,-1 1 0 0 0,0-1-1 0 0,0 1 1 0 0,0-1 0 0 0,0 1 0 0 0,0-1 0 0 0,0 2 0 0 0,0-2-1 0 0,0 1 1 0 0,0-1 0 0 0,0 1 0 0 0,0-1 0 0 0,0 1 0 0 0,0-1-1 0 0,0 1 1 0 0,0-1 0 0 0,-1 0 0 0 0,1 1 0 0 0,0-1 0 0 0,0 1-1 0 0,-1-1 1 0 0,1 1 0 0 0,0-1 0 0 0,-1 0 0 0 0,1 1-1 0 0,0-1 1 0 0,-1 0 0 0 0,0 1 0 0 0,-18 22 78 0 0,15-19-49 0 0,-25 29 91 0 0,23-26-82 0 0,-2 0 1 0 0,2 2 0 0 0,0-1 0 0 0,-1 0 0 0 0,2 1 0 0 0,0-1-1 0 0,-1 1 1 0 0,-3 13 0 0 0,8-18 40 0 0,8 22 112 0 0,6-24-112 0 0,47 2-64 0 0,-7-16-32 0 0,-50 12-2 0 0,0-1 0 0 0,0 0 1 0 0,0 0-1 0 0,-1 0 0 0 0,1 0 0 0 0,-1 0 0 0 0,1 0 1 0 0,0-1-1 0 0,-1 1 0 0 0,1-1 0 0 0,-2 0 0 0 0,1 0 0 0 0,0 0 1 0 0,4-5-1 0 0,0 1-58 0 0,2 0-181 0 0,-3 1-274 0 0,0-1 247 0 0,6-3 229 0 0,1-8-6909 0 0,7-8 38 0 0</inkml:trace>
  <inkml:trace contextRef="#ctx0" brushRef="#br0" timeOffset="4787.44">8214 1297 10591 0 0,'0'0'5586'0'0,"10"-2"-4412"0"0,31-9 12 0 0,-30 9 1427 0 0,0 1-2245 0 0,34-2-176 0 0,-33 2 305 0 0,-12 4-469 0 0,-1-1-1 0 0,0 1 1 0 0,0 0-1 0 0,0-1 0 0 0,0 1 1 0 0,0-1-1 0 0,0 0 1 0 0,0 0-1 0 0,-1 0 1 0 0,1 0-1 0 0,-1 0 1 0 0,0 0-1 0 0,1 0 1 0 0,-4 4-1 0 0,-36 29 299 0 0,23-20-144 0 0,17-14-159 0 0,-4 3 79 0 0,2-1-1 0 0,-2 1 1 0 0,1 1 0 0 0,0-1-1 0 0,1 1 1 0 0,-1-1-1 0 0,0 1 1 0 0,1 1 0 0 0,-1-1-1 0 0,2 0 1 0 0,0 0 0 0 0,-4 10-1 0 0,12-10-34 0 0,17 17-43 0 0,-23-21-22 0 0,1-1 0 0 0,0 1 0 0 0,-1-1 0 0 0,1 1 0 0 0,0-1 0 0 0,0 1 0 0 0,-1-1 0 0 0,1 0 0 0 0,0 1 0 0 0,0-1 0 0 0,0 0 0 0 0,-1 1 0 0 0,1-1 0 0 0,0 0 0 0 0,0 0 0 0 0,0 0 0 0 0,0 0 0 0 0,0 0 0 0 0,-1 0 0 0 0,2 0 0 0 0,43 3-7 0 0,-35-3-102 0 0,1-5-119 0 0,29-10-17 0 0,-29 11 3 0 0,-1-2-2474 0 0,30-15-2502 0 0,-31 16-1614 0 0</inkml:trace>
  <inkml:trace contextRef="#ctx0" brushRef="#br0" timeOffset="5315.72">8962 1210 13823 0 0,'-6'-3'605'0'0,"9"0"687"0"0,7 2 2813 0 0,56-5-2931 0 0,-59 12-1110 0 0,21 18 15 0 0,-28-23-69 0 0,1-1 0 0 0,-1 1 0 0 0,1-1 0 0 0,-1 1-1 0 0,0 0 1 0 0,1-1 0 0 0,-1 1 0 0 0,0 0 0 0 0,0-1 0 0 0,1 1 0 0 0,-1 0 0 0 0,0-1 0 0 0,0 1 0 0 0,0 0 0 0 0,0-1 0 0 0,0 1 0 0 0,0 0 0 0 0,0-1 0 0 0,0 1-1 0 0,0 0 1 0 0,0-1 0 0 0,0 2 0 0 0,-1-1 0 0 0,1 0 0 0 0,0-1 0 0 0,0 1 0 0 0,-1-1 0 0 0,1 1 0 0 0,0 0 0 0 0,-1-1 0 0 0,1 1 0 0 0,-1 0-1 0 0,-14 20 219 0 0,14-19-151 0 0,-31 34 435 0 0,-16 22 174 0 0,44-53-531 0 0,1-1 0 0 0,-1 2 1 0 0,2-1-1 0 0,0 0 0 0 0,-1 0 0 0 0,1 1 0 0 0,-1-1 1 0 0,2 0-1 0 0,-1 1 0 0 0,0 6 0 0 0,2-11-149 0 0,0 0 1 0 0,0-1-1 0 0,0 1 0 0 0,0 0 1 0 0,0-1-1 0 0,0 1 0 0 0,0 0 0 0 0,0-1 1 0 0,0 1-1 0 0,0 0 0 0 0,0-1 1 0 0,1 1-1 0 0,-1-1 0 0 0,0 1 0 0 0,1 0 1 0 0,-1-1-1 0 0,1 1 0 0 0,-1-1 1 0 0,1 1-1 0 0,-1-1 0 0 0,1 1 0 0 0,-1-1 1 0 0,1 1-1 0 0,-1-1 0 0 0,1 0 1 0 0,0 2-1 0 0,0-2 0 0 0,-1 1 1 0 0,1-1-1 0 0,0 1 1 0 0,-1-1-1 0 0,1 1 1 0 0,-1-1-1 0 0,1 1 1 0 0,0 0-1 0 0,-1-1 1 0 0,1 1-1 0 0,-1 0 0 0 0,0-1 1 0 0,1 1-1 0 0,-1 0 1 0 0,0 0-1 0 0,1-1 1 0 0,-1 1-1 0 0,0 0 1 0 0,0 0-1 0 0,0-1 1 0 0,0 3-1 0 0,13-1 74 0 0,46 8-64 0 0,-5-14-32 0 0,-50 4-6 0 0,0 0 0 0 0,0-1 1 0 0,-1 1-1 0 0,0-2 0 0 0,1 1 0 0 0,0 0 0 0 0,-1 0 0 0 0,1-1 1 0 0,-2 1-1 0 0,2-1 0 0 0,-1 0 0 0 0,5-4 0 0 0,1-2-63 0 0,1 4-210 0 0,-5-2-348 0 0,16-15 85 0 0,-15 15-92 0 0,-3 1-1377 0 0,14-23-5439 0 0</inkml:trace>
  <inkml:trace contextRef="#ctx0" brushRef="#br0" timeOffset="5692.22">9313 1269 11519 0 0,'-2'1'264'0'0,"-1"0"0"0"0,1 0-1 0 0,0 0 1 0 0,0 0-1 0 0,0 0 1 0 0,0 0 0 0 0,1 1-1 0 0,-1-1 1 0 0,0 1 0 0 0,0-1-1 0 0,1 1 1 0 0,-1 0-1 0 0,0 1 1 0 0,1-1 0 0 0,0 0-1 0 0,-1 0 1 0 0,1 0 0 0 0,0 0-1 0 0,1 0 1 0 0,-1 0-1 0 0,0 0 1 0 0,1 1 0 0 0,-1 0-1 0 0,0-1 1 0 0,1 1 0 0 0,0-1-1 0 0,0 0 1 0 0,-1 1-1 0 0,1-1 1 0 0,1 1 0 0 0,-1-1-1 0 0,0 0 1 0 0,1 2 0 0 0,0 1-1 0 0,1 4-6 0 0,-1 1 0 0 0,2-2-1 0 0,1 1 1 0 0,-1 0 0 0 0,1 0-1 0 0,7 12 1 0 0,-8-16 127 0 0,7 0-299 0 0,-10-5-85 0 0,8 3 13 0 0,0-1 0 0 0,0 1-1 0 0,0-1 1 0 0,11 1-1 0 0,-10-3-12 0 0,-1-1 1 0 0,0 1-1 0 0,1-1 0 0 0,10-4 0 0 0,-19 5 0 0 0,11-2-56 0 0,-3-5-21 0 0,27-13-3 0 0,-25 13 0 0 0,-5 2-3 0 0,18-19-10 0 0,-14 12 13 0 0,0-8 75 0 0,-7 14 238 0 0,-2 6-223 0 0,0 0 0 0 0,0 0-1 0 0,0 0 1 0 0,0 0 0 0 0,0-1 0 0 0,0 1 0 0 0,0 0-1 0 0,0 0 1 0 0,-1 0 0 0 0,1 0 0 0 0,0 0-1 0 0,0 0 1 0 0,0 0 0 0 0,0 0 0 0 0,0 0-1 0 0,-1-1 1 0 0,1 1 0 0 0,0 0 0 0 0,0 0-1 0 0,0 0 1 0 0,0 0 0 0 0,-1 0 0 0 0,1 0 0 0 0,0 0-1 0 0,0 0 1 0 0,0 0 0 0 0,0 0 0 0 0,0 0-1 0 0,-1 0 1 0 0,1 0 0 0 0,0 0 0 0 0,0 0-1 0 0,0 1 1 0 0,0-1 0 0 0,-1 0 0 0 0,1 0-1 0 0,0 0 1 0 0,0 0 0 0 0,0 0 0 0 0,0 0 0 0 0,0 0-1 0 0,0 0 1 0 0,-1 0 0 0 0,1 1 0 0 0,0-1-1 0 0,0 0 1 0 0,0 0 0 0 0,0 0 0 0 0,0 0-1 0 0,0 0 1 0 0,0 1 0 0 0,0-1 0 0 0,0 0-1 0 0,0 0 1 0 0,0 0 0 0 0,0 0 0 0 0,-1 0 0 0 0,1 1-1 0 0,0-1 1 0 0,0 0 0 0 0,0 0 0 0 0,-7 12 231 0 0,6-11-217 0 0,-16 36 310 0 0,1 0 0 0 0,2 2 0 0 0,0 1 0 0 0,4-1 0 0 0,-9 49 0 0 0,6-28-190 0 0,-5 31-71 0 0,15-68-109 0 0,2-19-156 0 0,1 16-1311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5CD0-7582-4675-8DA4-AABB8F0330E5}">
  <dimension ref="A9:F13"/>
  <sheetViews>
    <sheetView workbookViewId="0">
      <selection activeCell="D12" sqref="D12"/>
    </sheetView>
  </sheetViews>
  <sheetFormatPr defaultRowHeight="15" x14ac:dyDescent="0.25"/>
  <sheetData>
    <row r="9" spans="1:6" x14ac:dyDescent="0.25">
      <c r="A9" t="s">
        <v>0</v>
      </c>
      <c r="B9">
        <v>7</v>
      </c>
    </row>
    <row r="10" spans="1:6" x14ac:dyDescent="0.25">
      <c r="A10" t="s">
        <v>1</v>
      </c>
      <c r="B10">
        <v>5000</v>
      </c>
      <c r="C10" t="s">
        <v>5</v>
      </c>
      <c r="D10">
        <v>18</v>
      </c>
      <c r="E10" t="s">
        <v>6</v>
      </c>
      <c r="F10">
        <f>1/D10</f>
        <v>5.5555555555555552E-2</v>
      </c>
    </row>
    <row r="11" spans="1:6" x14ac:dyDescent="0.25">
      <c r="A11" t="s">
        <v>2</v>
      </c>
      <c r="B11">
        <f>B9*D11</f>
        <v>175000</v>
      </c>
      <c r="C11" t="s">
        <v>3</v>
      </c>
      <c r="D11">
        <v>25000</v>
      </c>
    </row>
    <row r="13" spans="1:6" x14ac:dyDescent="0.25">
      <c r="A13" t="s">
        <v>4</v>
      </c>
      <c r="B13">
        <f>(B11/B10)^F10-1</f>
        <v>0.21837662418533044</v>
      </c>
      <c r="C13">
        <f>B13*100</f>
        <v>21.837662418533043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4752-80FB-4C41-87B2-A6BD1B39FDA4}">
  <dimension ref="A10:E22"/>
  <sheetViews>
    <sheetView workbookViewId="0">
      <selection activeCell="D28" sqref="D28"/>
    </sheetView>
  </sheetViews>
  <sheetFormatPr defaultRowHeight="15" x14ac:dyDescent="0.25"/>
  <cols>
    <col min="2" max="2" width="9.7109375" bestFit="1" customWidth="1"/>
  </cols>
  <sheetData>
    <row r="10" spans="1:5" x14ac:dyDescent="0.25">
      <c r="A10" t="s">
        <v>7</v>
      </c>
      <c r="B10">
        <v>60</v>
      </c>
      <c r="C10" s="1">
        <f>B10/100</f>
        <v>0.6</v>
      </c>
      <c r="D10" s="1"/>
      <c r="E10" s="1"/>
    </row>
    <row r="11" spans="1:5" x14ac:dyDescent="0.25">
      <c r="A11" t="s">
        <v>4</v>
      </c>
      <c r="B11">
        <v>6</v>
      </c>
      <c r="C11" s="1">
        <f>B11/100</f>
        <v>0.06</v>
      </c>
      <c r="D11" s="1"/>
      <c r="E11" s="1"/>
    </row>
    <row r="12" spans="1:5" x14ac:dyDescent="0.25">
      <c r="A12" t="s">
        <v>8</v>
      </c>
      <c r="B12" s="2">
        <v>1533060</v>
      </c>
      <c r="C12" s="1"/>
      <c r="D12" s="1"/>
      <c r="E12" s="1"/>
    </row>
    <row r="13" spans="1:5" x14ac:dyDescent="0.25">
      <c r="A13" t="s">
        <v>9</v>
      </c>
      <c r="B13">
        <v>4</v>
      </c>
      <c r="C13" s="1"/>
      <c r="D13" s="1"/>
      <c r="E13" s="1"/>
    </row>
    <row r="14" spans="1:5" x14ac:dyDescent="0.25">
      <c r="A14" t="s">
        <v>10</v>
      </c>
      <c r="C14" s="3">
        <f>((1+C11)/(1+C10))-1</f>
        <v>-0.33750000000000002</v>
      </c>
      <c r="D14" s="1"/>
      <c r="E14" s="1"/>
    </row>
    <row r="15" spans="1:5" x14ac:dyDescent="0.25">
      <c r="C15" s="1"/>
      <c r="D15" s="1"/>
      <c r="E15" s="1"/>
    </row>
    <row r="16" spans="1:5" x14ac:dyDescent="0.25">
      <c r="A16" t="s">
        <v>11</v>
      </c>
      <c r="C16" s="1"/>
      <c r="D16" s="1" t="s">
        <v>12</v>
      </c>
      <c r="E16" s="1"/>
    </row>
    <row r="17" spans="1:5" x14ac:dyDescent="0.25">
      <c r="A17" t="s">
        <v>13</v>
      </c>
      <c r="C17" s="1"/>
      <c r="D17" s="1" t="s">
        <v>14</v>
      </c>
      <c r="E17" s="1"/>
    </row>
    <row r="18" spans="1:5" x14ac:dyDescent="0.25">
      <c r="A18" t="s">
        <v>15</v>
      </c>
      <c r="B18" s="4">
        <f>((1+C14)^B13-1)/(C14*(1+C14)^B13)</f>
        <v>12.417970463397605</v>
      </c>
      <c r="C18" s="5"/>
      <c r="D18" s="1" t="s">
        <v>16</v>
      </c>
      <c r="E18" s="6">
        <f>1/(1+C10)</f>
        <v>0.625</v>
      </c>
    </row>
    <row r="19" spans="1:5" x14ac:dyDescent="0.25">
      <c r="A19" t="s">
        <v>17</v>
      </c>
      <c r="B19" s="5">
        <f>B18*E18</f>
        <v>7.7612315396235037</v>
      </c>
      <c r="C19" s="3"/>
    </row>
    <row r="20" spans="1:5" x14ac:dyDescent="0.25">
      <c r="A20" t="s">
        <v>1</v>
      </c>
      <c r="B20" s="2">
        <f>B12*B19</f>
        <v>11898433.624135209</v>
      </c>
    </row>
    <row r="21" spans="1:5" x14ac:dyDescent="0.25">
      <c r="B21" s="5"/>
    </row>
    <row r="22" spans="1:5" x14ac:dyDescent="0.25">
      <c r="A22" t="s">
        <v>18</v>
      </c>
      <c r="B22" s="2">
        <f>B20/2</f>
        <v>5949216.8120676046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72A9-8CC0-4EAE-BF5C-7686BBF69CE0}">
  <dimension ref="A18:K24"/>
  <sheetViews>
    <sheetView tabSelected="1" workbookViewId="0">
      <selection activeCell="K22" sqref="K22"/>
    </sheetView>
  </sheetViews>
  <sheetFormatPr defaultRowHeight="15" x14ac:dyDescent="0.25"/>
  <cols>
    <col min="3" max="3" width="10.140625" bestFit="1" customWidth="1"/>
    <col min="7" max="8" width="11.5703125" bestFit="1" customWidth="1"/>
  </cols>
  <sheetData>
    <row r="18" spans="1:11" x14ac:dyDescent="0.25">
      <c r="A18" t="s">
        <v>19</v>
      </c>
      <c r="C18" t="s">
        <v>1</v>
      </c>
      <c r="F18" t="s">
        <v>21</v>
      </c>
      <c r="H18" t="s">
        <v>1</v>
      </c>
      <c r="I18" t="s">
        <v>25</v>
      </c>
      <c r="J18">
        <v>18</v>
      </c>
    </row>
    <row r="19" spans="1:11" x14ac:dyDescent="0.25">
      <c r="A19" t="s">
        <v>20</v>
      </c>
      <c r="B19" s="2">
        <v>600000</v>
      </c>
      <c r="C19" s="2">
        <f>B19</f>
        <v>600000</v>
      </c>
      <c r="F19" t="s">
        <v>58</v>
      </c>
      <c r="G19" s="11">
        <v>250000</v>
      </c>
      <c r="H19" s="12">
        <f>G19</f>
        <v>250000</v>
      </c>
      <c r="I19" t="s">
        <v>26</v>
      </c>
      <c r="J19">
        <v>3</v>
      </c>
      <c r="K19">
        <f>J19/100</f>
        <v>0.03</v>
      </c>
    </row>
    <row r="20" spans="1:11" x14ac:dyDescent="0.25">
      <c r="A20" t="s">
        <v>22</v>
      </c>
      <c r="B20">
        <v>1000</v>
      </c>
      <c r="C20">
        <f>B20/K19</f>
        <v>33333.333333333336</v>
      </c>
      <c r="F20" t="s">
        <v>22</v>
      </c>
      <c r="G20" s="11">
        <v>9000</v>
      </c>
      <c r="H20" s="12">
        <f>G20/K19</f>
        <v>300000</v>
      </c>
    </row>
    <row r="21" spans="1:11" x14ac:dyDescent="0.25">
      <c r="A21" t="s">
        <v>23</v>
      </c>
      <c r="F21" t="s">
        <v>59</v>
      </c>
      <c r="G21" s="11">
        <v>100000</v>
      </c>
      <c r="H21" s="12">
        <f>(G21*J21)/K19</f>
        <v>142362.31965432336</v>
      </c>
      <c r="I21" t="s">
        <v>61</v>
      </c>
      <c r="J21">
        <f>K19/((1+K19)^J18-1)</f>
        <v>4.2708695896297007E-2</v>
      </c>
    </row>
    <row r="24" spans="1:11" x14ac:dyDescent="0.25">
      <c r="B24" t="s">
        <v>60</v>
      </c>
      <c r="C24" s="10">
        <f>C19+C20</f>
        <v>633333.33333333337</v>
      </c>
      <c r="G24" t="s">
        <v>60</v>
      </c>
      <c r="H24" s="9">
        <f>H19+H20+H21</f>
        <v>692362.31965432339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374F-7573-4244-82F8-0BCD3FF48635}">
  <dimension ref="B13:E21"/>
  <sheetViews>
    <sheetView workbookViewId="0">
      <selection activeCell="E22" sqref="E22"/>
    </sheetView>
  </sheetViews>
  <sheetFormatPr defaultRowHeight="15" x14ac:dyDescent="0.25"/>
  <sheetData>
    <row r="13" spans="2:4" x14ac:dyDescent="0.25">
      <c r="B13" t="s">
        <v>5</v>
      </c>
      <c r="C13">
        <v>30</v>
      </c>
      <c r="D13">
        <v>10</v>
      </c>
    </row>
    <row r="14" spans="2:4" x14ac:dyDescent="0.25">
      <c r="B14" t="s">
        <v>28</v>
      </c>
      <c r="C14" s="2">
        <v>230000</v>
      </c>
    </row>
    <row r="15" spans="2:4" x14ac:dyDescent="0.25">
      <c r="B15" t="s">
        <v>29</v>
      </c>
      <c r="C15">
        <v>25000</v>
      </c>
    </row>
    <row r="17" spans="2:5" x14ac:dyDescent="0.25">
      <c r="B17" t="s">
        <v>30</v>
      </c>
      <c r="C17" s="2">
        <f>C14-((D13/C13)*(C14-C15))</f>
        <v>161666.66666666669</v>
      </c>
    </row>
    <row r="19" spans="2:5" x14ac:dyDescent="0.25">
      <c r="C19">
        <f>C14*(1-E21)^D13</f>
        <v>161667.00103620844</v>
      </c>
    </row>
    <row r="21" spans="2:5" x14ac:dyDescent="0.25">
      <c r="D21" t="s">
        <v>31</v>
      </c>
      <c r="E21">
        <v>3.4639877999999999E-2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3EC0-12BE-4B10-A429-72A2538E08A9}">
  <dimension ref="A1"/>
  <sheetViews>
    <sheetView workbookViewId="0">
      <selection activeCell="D9" sqref="D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51FF-B4DB-43E4-A426-5BC611CF9E49}">
  <dimension ref="A7:G36"/>
  <sheetViews>
    <sheetView workbookViewId="0">
      <selection activeCell="E34" sqref="E34"/>
    </sheetView>
  </sheetViews>
  <sheetFormatPr defaultRowHeight="15" x14ac:dyDescent="0.25"/>
  <sheetData>
    <row r="7" spans="1:7" x14ac:dyDescent="0.25">
      <c r="E7" t="s">
        <v>36</v>
      </c>
      <c r="F7">
        <v>9</v>
      </c>
      <c r="G7">
        <f>F7/100</f>
        <v>0.09</v>
      </c>
    </row>
    <row r="8" spans="1:7" x14ac:dyDescent="0.25">
      <c r="B8" t="s">
        <v>32</v>
      </c>
    </row>
    <row r="9" spans="1:7" x14ac:dyDescent="0.25">
      <c r="B9" t="s">
        <v>24</v>
      </c>
      <c r="C9">
        <v>-6800</v>
      </c>
    </row>
    <row r="10" spans="1:7" x14ac:dyDescent="0.25">
      <c r="A10" t="s">
        <v>34</v>
      </c>
      <c r="B10" t="s">
        <v>2</v>
      </c>
      <c r="C10" t="s">
        <v>38</v>
      </c>
      <c r="D10" t="s">
        <v>37</v>
      </c>
    </row>
    <row r="11" spans="1:7" x14ac:dyDescent="0.25">
      <c r="A11">
        <v>1</v>
      </c>
      <c r="B11">
        <v>3600</v>
      </c>
      <c r="C11">
        <f>1/(1+$G$7)^A11</f>
        <v>0.9174311926605504</v>
      </c>
      <c r="D11">
        <f>C11*B11</f>
        <v>3302.7522935779816</v>
      </c>
    </row>
    <row r="12" spans="1:7" x14ac:dyDescent="0.25">
      <c r="A12">
        <v>2</v>
      </c>
      <c r="B12">
        <f>$B$11-(A11*300)</f>
        <v>3300</v>
      </c>
      <c r="C12">
        <f t="shared" ref="C12:C16" si="0">1/(1+$G$7)^A12</f>
        <v>0.84167999326655996</v>
      </c>
      <c r="D12">
        <f t="shared" ref="D12:D16" si="1">C12*B12</f>
        <v>2777.5439777796478</v>
      </c>
    </row>
    <row r="13" spans="1:7" x14ac:dyDescent="0.25">
      <c r="A13">
        <v>3</v>
      </c>
      <c r="B13">
        <f>$B$11-(A12*300)</f>
        <v>3000</v>
      </c>
      <c r="C13">
        <f t="shared" si="0"/>
        <v>0.77218348006106419</v>
      </c>
      <c r="D13">
        <f t="shared" si="1"/>
        <v>2316.5504401831927</v>
      </c>
    </row>
    <row r="14" spans="1:7" x14ac:dyDescent="0.25">
      <c r="A14">
        <v>4</v>
      </c>
      <c r="B14">
        <f>$B$11-(A13*300)</f>
        <v>2700</v>
      </c>
      <c r="C14">
        <f t="shared" si="0"/>
        <v>0.7084252110651964</v>
      </c>
      <c r="D14">
        <f t="shared" si="1"/>
        <v>1912.7480698760303</v>
      </c>
    </row>
    <row r="15" spans="1:7" x14ac:dyDescent="0.25">
      <c r="A15">
        <v>5</v>
      </c>
      <c r="B15">
        <f>$B$11-(A14*300)</f>
        <v>2400</v>
      </c>
      <c r="C15">
        <f t="shared" si="0"/>
        <v>0.64993138629834524</v>
      </c>
      <c r="D15">
        <f t="shared" si="1"/>
        <v>1559.8353271160286</v>
      </c>
    </row>
    <row r="16" spans="1:7" x14ac:dyDescent="0.25">
      <c r="A16">
        <v>6</v>
      </c>
      <c r="B16">
        <f>$B$11-(A15*300)</f>
        <v>2100</v>
      </c>
      <c r="C16">
        <f t="shared" si="0"/>
        <v>0.5962673268792158</v>
      </c>
      <c r="D16">
        <f t="shared" si="1"/>
        <v>1252.1613864463532</v>
      </c>
    </row>
    <row r="18" spans="1:5" x14ac:dyDescent="0.25">
      <c r="C18" t="s">
        <v>39</v>
      </c>
      <c r="D18">
        <f>SUM(D11:D16)</f>
        <v>13121.591494979233</v>
      </c>
    </row>
    <row r="20" spans="1:5" x14ac:dyDescent="0.25">
      <c r="C20" t="s">
        <v>40</v>
      </c>
      <c r="D20">
        <f>D18+C9</f>
        <v>6321.5914949792332</v>
      </c>
    </row>
    <row r="23" spans="1:5" x14ac:dyDescent="0.25">
      <c r="A23" t="s">
        <v>35</v>
      </c>
    </row>
    <row r="24" spans="1:5" x14ac:dyDescent="0.25">
      <c r="B24" t="s">
        <v>1</v>
      </c>
      <c r="C24">
        <v>10550</v>
      </c>
    </row>
    <row r="26" spans="1:5" x14ac:dyDescent="0.25">
      <c r="B26" t="s">
        <v>34</v>
      </c>
      <c r="C26" t="s">
        <v>2</v>
      </c>
      <c r="D26" t="s">
        <v>38</v>
      </c>
      <c r="E26" t="s">
        <v>37</v>
      </c>
    </row>
    <row r="27" spans="1:5" x14ac:dyDescent="0.25">
      <c r="B27">
        <v>1</v>
      </c>
      <c r="C27">
        <v>7500</v>
      </c>
      <c r="D27">
        <f>1/(1+$G$7)^B27</f>
        <v>0.9174311926605504</v>
      </c>
      <c r="E27">
        <f>D27*C27</f>
        <v>6880.7339449541278</v>
      </c>
    </row>
    <row r="28" spans="1:5" x14ac:dyDescent="0.25">
      <c r="B28">
        <v>2</v>
      </c>
      <c r="C28">
        <f>C27*0.8</f>
        <v>6000</v>
      </c>
      <c r="D28">
        <f t="shared" ref="D28:D32" si="2">1/(1+$G$7)^B28</f>
        <v>0.84167999326655996</v>
      </c>
      <c r="E28">
        <f t="shared" ref="E28:E32" si="3">D28*C28</f>
        <v>5050.0799595993594</v>
      </c>
    </row>
    <row r="29" spans="1:5" x14ac:dyDescent="0.25">
      <c r="B29">
        <v>3</v>
      </c>
      <c r="C29">
        <f t="shared" ref="C29:C32" si="4">C28*0.8</f>
        <v>4800</v>
      </c>
      <c r="D29">
        <f t="shared" si="2"/>
        <v>0.77218348006106419</v>
      </c>
      <c r="E29">
        <f t="shared" si="3"/>
        <v>3706.4807042931079</v>
      </c>
    </row>
    <row r="30" spans="1:5" x14ac:dyDescent="0.25">
      <c r="B30">
        <v>4</v>
      </c>
      <c r="C30">
        <f t="shared" si="4"/>
        <v>3840</v>
      </c>
      <c r="D30">
        <f t="shared" si="2"/>
        <v>0.7084252110651964</v>
      </c>
      <c r="E30">
        <f t="shared" si="3"/>
        <v>2720.3528104903544</v>
      </c>
    </row>
    <row r="31" spans="1:5" x14ac:dyDescent="0.25">
      <c r="B31">
        <v>5</v>
      </c>
      <c r="C31">
        <f t="shared" si="4"/>
        <v>3072</v>
      </c>
      <c r="D31">
        <f t="shared" si="2"/>
        <v>0.64993138629834524</v>
      </c>
      <c r="E31">
        <f t="shared" si="3"/>
        <v>1996.5892187085165</v>
      </c>
    </row>
    <row r="32" spans="1:5" x14ac:dyDescent="0.25">
      <c r="B32">
        <v>6</v>
      </c>
      <c r="C32">
        <f t="shared" si="4"/>
        <v>2457.6000000000004</v>
      </c>
      <c r="D32">
        <f t="shared" si="2"/>
        <v>0.5962673268792158</v>
      </c>
      <c r="E32">
        <f t="shared" si="3"/>
        <v>1465.3865825383609</v>
      </c>
    </row>
    <row r="34" spans="4:5" x14ac:dyDescent="0.25">
      <c r="D34" t="s">
        <v>41</v>
      </c>
      <c r="E34">
        <f>SUM(E27:E32)</f>
        <v>21819.623220583828</v>
      </c>
    </row>
    <row r="36" spans="4:5" x14ac:dyDescent="0.25">
      <c r="D36" t="s">
        <v>42</v>
      </c>
      <c r="E36">
        <f>E34-C24</f>
        <v>11269.623220583828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9D9E-45B5-4EC3-A8FE-3C5104D993D8}">
  <dimension ref="A21:J35"/>
  <sheetViews>
    <sheetView workbookViewId="0">
      <selection activeCell="I35" sqref="I35"/>
    </sheetView>
  </sheetViews>
  <sheetFormatPr defaultRowHeight="15" x14ac:dyDescent="0.25"/>
  <cols>
    <col min="2" max="2" width="10.7109375" bestFit="1" customWidth="1"/>
    <col min="7" max="7" width="9.7109375" bestFit="1" customWidth="1"/>
  </cols>
  <sheetData>
    <row r="21" spans="1:10" x14ac:dyDescent="0.25">
      <c r="G21" s="8" t="s">
        <v>47</v>
      </c>
    </row>
    <row r="22" spans="1:10" x14ac:dyDescent="0.25">
      <c r="A22" s="7" t="s">
        <v>46</v>
      </c>
      <c r="D22" t="s">
        <v>53</v>
      </c>
      <c r="E22">
        <v>14</v>
      </c>
      <c r="F22">
        <f>E22/100</f>
        <v>0.14000000000000001</v>
      </c>
      <c r="G22" t="s">
        <v>48</v>
      </c>
      <c r="H22">
        <v>1000000</v>
      </c>
      <c r="I22" t="s">
        <v>49</v>
      </c>
      <c r="J22">
        <v>1300000</v>
      </c>
    </row>
    <row r="23" spans="1:10" x14ac:dyDescent="0.25">
      <c r="A23" t="s">
        <v>43</v>
      </c>
      <c r="B23" s="2">
        <v>2100000</v>
      </c>
      <c r="D23" t="s">
        <v>25</v>
      </c>
      <c r="E23">
        <v>26</v>
      </c>
      <c r="G23" t="s">
        <v>50</v>
      </c>
      <c r="H23">
        <v>6000</v>
      </c>
      <c r="I23" t="s">
        <v>51</v>
      </c>
      <c r="J23">
        <v>12000</v>
      </c>
    </row>
    <row r="24" spans="1:10" x14ac:dyDescent="0.25">
      <c r="A24" t="s">
        <v>44</v>
      </c>
      <c r="B24">
        <v>10000</v>
      </c>
      <c r="E24">
        <f>E23-11</f>
        <v>15</v>
      </c>
      <c r="G24" t="s">
        <v>52</v>
      </c>
      <c r="H24">
        <v>17000</v>
      </c>
    </row>
    <row r="25" spans="1:10" x14ac:dyDescent="0.25">
      <c r="A25" t="s">
        <v>45</v>
      </c>
      <c r="B25">
        <v>17000</v>
      </c>
    </row>
    <row r="31" spans="1:10" x14ac:dyDescent="0.25">
      <c r="A31" t="s">
        <v>55</v>
      </c>
      <c r="B31">
        <f>B23+(B24*D31)+(B25*D32)</f>
        <v>2169624.3044495345</v>
      </c>
      <c r="C31" s="2" t="s">
        <v>27</v>
      </c>
      <c r="D31">
        <f>((1+F22)^E23-1)/(F22*(1+F22)^E23)</f>
        <v>6.9060766994139664</v>
      </c>
      <c r="F31" t="s">
        <v>56</v>
      </c>
      <c r="G31">
        <f>H22+(J22*I34)+(H23*I31)+(J23*I32)+(H24*I33)</f>
        <v>1299649.5429042096</v>
      </c>
      <c r="H31" t="s">
        <v>27</v>
      </c>
      <c r="I31">
        <f>D31</f>
        <v>6.9060766994139664</v>
      </c>
    </row>
    <row r="32" spans="1:10" x14ac:dyDescent="0.25">
      <c r="C32" s="2" t="s">
        <v>38</v>
      </c>
      <c r="D32">
        <f>1/(1+F22)^E23</f>
        <v>3.3149262082044648E-2</v>
      </c>
      <c r="H32" t="s">
        <v>57</v>
      </c>
      <c r="I32">
        <f>((1+F22)^E24-1)/(F22*(1+F22)^E24)</f>
        <v>6.1421679852202944</v>
      </c>
    </row>
    <row r="33" spans="1:9" x14ac:dyDescent="0.25">
      <c r="H33" t="s">
        <v>54</v>
      </c>
      <c r="I33">
        <f>1/(1+F22)^E24</f>
        <v>0.1400964820691587</v>
      </c>
    </row>
    <row r="34" spans="1:9" x14ac:dyDescent="0.25">
      <c r="A34">
        <f>1/D31</f>
        <v>0.14480001360032066</v>
      </c>
      <c r="I34">
        <f>1/(1+F22)^E24</f>
        <v>0.1400964820691587</v>
      </c>
    </row>
    <row r="35" spans="1:9" x14ac:dyDescent="0.25">
      <c r="A35" t="s">
        <v>33</v>
      </c>
      <c r="B35">
        <f>B31*A34</f>
        <v>314161.62879187887</v>
      </c>
      <c r="F35">
        <f>G31*A34</f>
        <v>188189.27148818006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8</vt:lpstr>
      <vt:lpstr>Sheet4</vt:lpstr>
      <vt:lpstr>7</vt:lpstr>
      <vt:lpstr>Sheet6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2023-06-23T22:07:12Z</dcterms:created>
  <dcterms:modified xsi:type="dcterms:W3CDTF">2023-08-12T22:18:29Z</dcterms:modified>
</cp:coreProperties>
</file>