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\Documents\Aryerson\yr2sem3\cecn801\practice books\"/>
    </mc:Choice>
  </mc:AlternateContent>
  <xr:revisionPtr revIDLastSave="0" documentId="13_ncr:1_{3FF7F154-CFBB-44A2-BAE4-74C6AD064490}" xr6:coauthVersionLast="47" xr6:coauthVersionMax="47" xr10:uidLastSave="{00000000-0000-0000-0000-000000000000}"/>
  <bookViews>
    <workbookView xWindow="14400" yWindow="0" windowWidth="14400" windowHeight="15600" xr2:uid="{1049BD03-3138-4565-AA11-73C54EB1D22E}"/>
  </bookViews>
  <sheets>
    <sheet name="q1" sheetId="1" r:id="rId1"/>
    <sheet name="q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2" l="1"/>
  <c r="C27" i="2" s="1"/>
  <c r="C25" i="2"/>
  <c r="D25" i="2" s="1"/>
  <c r="M24" i="2"/>
  <c r="M19" i="2"/>
  <c r="D43" i="2"/>
  <c r="D39" i="2"/>
  <c r="H34" i="2" s="1"/>
  <c r="D22" i="2"/>
  <c r="B18" i="1"/>
  <c r="B20" i="1"/>
  <c r="C28" i="1"/>
  <c r="C29" i="1" s="1"/>
  <c r="H26" i="1"/>
  <c r="H18" i="1"/>
  <c r="B22" i="1"/>
  <c r="B21" i="1"/>
  <c r="B19" i="1"/>
  <c r="M25" i="2" l="1"/>
  <c r="M26" i="2" s="1"/>
  <c r="H33" i="2"/>
  <c r="D29" i="2"/>
  <c r="D30" i="2" s="1"/>
  <c r="D44" i="2"/>
  <c r="H28" i="1"/>
  <c r="H29" i="1" s="1"/>
  <c r="B23" i="1"/>
  <c r="C31" i="1" s="1"/>
  <c r="C52" i="1" s="1"/>
  <c r="D49" i="2" l="1"/>
  <c r="D48" i="2" s="1"/>
  <c r="D47" i="2" s="1"/>
  <c r="M27" i="2"/>
  <c r="C38" i="1"/>
  <c r="M29" i="2" l="1"/>
  <c r="H36" i="2"/>
  <c r="H30" i="1"/>
  <c r="C50" i="1" s="1"/>
  <c r="H35" i="2"/>
  <c r="B55" i="1" l="1"/>
  <c r="C44" i="1"/>
  <c r="C43" i="1" s="1"/>
  <c r="B42" i="1" s="1"/>
</calcChain>
</file>

<file path=xl/sharedStrings.xml><?xml version="1.0" encoding="utf-8"?>
<sst xmlns="http://schemas.openxmlformats.org/spreadsheetml/2006/main" count="103" uniqueCount="98">
  <si>
    <t>Assets</t>
  </si>
  <si>
    <t>Current Assets</t>
  </si>
  <si>
    <t>cash</t>
  </si>
  <si>
    <t>accounts receive</t>
  </si>
  <si>
    <t>finished goods</t>
  </si>
  <si>
    <t>raw mat</t>
  </si>
  <si>
    <t>wip</t>
  </si>
  <si>
    <t>total current</t>
  </si>
  <si>
    <t>Long term</t>
  </si>
  <si>
    <t>Property</t>
  </si>
  <si>
    <t>Equipment</t>
  </si>
  <si>
    <t>acc dep</t>
  </si>
  <si>
    <t>total long term</t>
  </si>
  <si>
    <t>total assets</t>
  </si>
  <si>
    <t>Liabilities</t>
  </si>
  <si>
    <t>Current</t>
  </si>
  <si>
    <t>working capital loan</t>
  </si>
  <si>
    <t>accounts pay</t>
  </si>
  <si>
    <t>accured tax</t>
  </si>
  <si>
    <t>total current liab</t>
  </si>
  <si>
    <t>long term</t>
  </si>
  <si>
    <t>mortgage</t>
  </si>
  <si>
    <t>total liabilities</t>
  </si>
  <si>
    <t>OE</t>
  </si>
  <si>
    <t>shares</t>
  </si>
  <si>
    <t>retained earnings</t>
  </si>
  <si>
    <t>total owners</t>
  </si>
  <si>
    <t>total liab and owners</t>
  </si>
  <si>
    <t>Rev</t>
  </si>
  <si>
    <t>Gross sales income</t>
  </si>
  <si>
    <t>less cost of goods</t>
  </si>
  <si>
    <t>net income of sales</t>
  </si>
  <si>
    <t>expenses</t>
  </si>
  <si>
    <t>salaries</t>
  </si>
  <si>
    <t>ads</t>
  </si>
  <si>
    <t>insurance</t>
  </si>
  <si>
    <t>total expenses</t>
  </si>
  <si>
    <t>income b4 tax</t>
  </si>
  <si>
    <t>tax</t>
  </si>
  <si>
    <t>net income</t>
  </si>
  <si>
    <t>dep</t>
  </si>
  <si>
    <t>maint</t>
  </si>
  <si>
    <t>equity ratio:</t>
  </si>
  <si>
    <t>Current assets</t>
  </si>
  <si>
    <t>Cash</t>
  </si>
  <si>
    <t>Accounts receivable</t>
  </si>
  <si>
    <t>Inventories</t>
  </si>
  <si>
    <t>Prepaid services</t>
  </si>
  <si>
    <t>Total Current Assets</t>
  </si>
  <si>
    <t>Long-term assets</t>
  </si>
  <si>
    <t>Building</t>
  </si>
  <si>
    <t>Less accumulated depreciation</t>
  </si>
  <si>
    <t>Land</t>
  </si>
  <si>
    <t>Total Long-Term Assets</t>
  </si>
  <si>
    <t>Total assets</t>
  </si>
  <si>
    <t>Part 3</t>
  </si>
  <si>
    <t>Liabilities and Owners' Equity</t>
  </si>
  <si>
    <t>Current Liabilities</t>
  </si>
  <si>
    <t>Accounts payable</t>
  </si>
  <si>
    <t>Loan due Dec. 31, 2020</t>
  </si>
  <si>
    <t>Accrued taxes</t>
  </si>
  <si>
    <t>Total Current Liabilities</t>
  </si>
  <si>
    <t>Long-term Liabilities</t>
  </si>
  <si>
    <t>Mortgage</t>
  </si>
  <si>
    <t>Long-term loan</t>
  </si>
  <si>
    <t>Total Long-Term Liabilities</t>
  </si>
  <si>
    <t>Total Liabilities</t>
  </si>
  <si>
    <t>Owners' Equity</t>
  </si>
  <si>
    <t>Common shares</t>
  </si>
  <si>
    <t>Retained earnings</t>
  </si>
  <si>
    <t>Total Owners' Equity</t>
  </si>
  <si>
    <t>Total Liabilities and Owners' Equity</t>
  </si>
  <si>
    <t>Revenues</t>
  </si>
  <si>
    <t>Gross income from sales</t>
  </si>
  <si>
    <t>Less</t>
  </si>
  <si>
    <t>Net revenue from sales</t>
  </si>
  <si>
    <t>Expenses</t>
  </si>
  <si>
    <t>Depreciation</t>
  </si>
  <si>
    <t>Interest paid</t>
  </si>
  <si>
    <t>Other expenses</t>
  </si>
  <si>
    <t>Total expenses</t>
  </si>
  <si>
    <t>Income before taxes</t>
  </si>
  <si>
    <t>Taxes at 35%</t>
  </si>
  <si>
    <t>Net Income (loss)</t>
  </si>
  <si>
    <t>N:</t>
  </si>
  <si>
    <t>current:</t>
  </si>
  <si>
    <t>sv:</t>
  </si>
  <si>
    <t>d:</t>
  </si>
  <si>
    <t>income pre extr</t>
  </si>
  <si>
    <t>extr</t>
  </si>
  <si>
    <t>acid test:</t>
  </si>
  <si>
    <t>equity:</t>
  </si>
  <si>
    <t>roa:</t>
  </si>
  <si>
    <t>govern loan</t>
  </si>
  <si>
    <t>low, too much debt</t>
  </si>
  <si>
    <t>low, relies on debt</t>
  </si>
  <si>
    <t>low, takes much of pre tax income</t>
  </si>
  <si>
    <t>both are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</si>
</sst>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;[Red]\-&quot;$&quot;#,##0"/>
    <numFmt numFmtId="44" formatCode="_-&quot;$&quot;* #,##0.00_-;\-&quot;$&quot;* #,##0.00_-;_-&quot;$&quot;* &quot;-&quot;??_-;_-@_-"/>
    <numFmt numFmtId="166" formatCode="#,##0.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double">
        <color rgb="FF00000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5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center"/>
    </xf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3" fontId="0" fillId="0" borderId="4" xfId="0" applyNumberFormat="1" applyBorder="1"/>
    <xf numFmtId="3" fontId="0" fillId="0" borderId="0" xfId="0" applyNumberFormat="1" applyBorder="1"/>
    <xf numFmtId="3" fontId="0" fillId="0" borderId="5" xfId="0" applyNumberFormat="1" applyBorder="1"/>
    <xf numFmtId="3" fontId="2" fillId="0" borderId="4" xfId="0" applyNumberFormat="1" applyFont="1" applyBorder="1"/>
    <xf numFmtId="3" fontId="3" fillId="0" borderId="4" xfId="0" applyNumberFormat="1" applyFont="1" applyBorder="1"/>
    <xf numFmtId="3" fontId="3" fillId="0" borderId="0" xfId="0" applyNumberFormat="1" applyFont="1" applyBorder="1"/>
    <xf numFmtId="3" fontId="4" fillId="0" borderId="4" xfId="0" applyNumberFormat="1" applyFont="1" applyBorder="1"/>
    <xf numFmtId="3" fontId="4" fillId="0" borderId="0" xfId="0" applyNumberFormat="1" applyFont="1" applyBorder="1"/>
    <xf numFmtId="3" fontId="4" fillId="0" borderId="6" xfId="0" applyNumberFormat="1" applyFont="1" applyBorder="1"/>
    <xf numFmtId="3" fontId="0" fillId="0" borderId="7" xfId="0" applyNumberFormat="1" applyBorder="1"/>
    <xf numFmtId="3" fontId="0" fillId="0" borderId="8" xfId="0" applyNumberFormat="1" applyBorder="1"/>
    <xf numFmtId="3" fontId="2" fillId="0" borderId="1" xfId="0" applyNumberFormat="1" applyFont="1" applyBorder="1"/>
    <xf numFmtId="3" fontId="3" fillId="0" borderId="6" xfId="0" applyNumberFormat="1" applyFont="1" applyBorder="1"/>
    <xf numFmtId="166" fontId="0" fillId="0" borderId="0" xfId="0" applyNumberFormat="1"/>
    <xf numFmtId="4" fontId="0" fillId="0" borderId="5" xfId="0" applyNumberFormat="1" applyBorder="1"/>
    <xf numFmtId="0" fontId="0" fillId="2" borderId="0" xfId="0" applyFill="1"/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6" fontId="0" fillId="2" borderId="0" xfId="0" applyNumberFormat="1" applyFill="1" applyAlignment="1">
      <alignment horizontal="right" vertical="center" wrapText="1" indent="1"/>
    </xf>
    <xf numFmtId="3" fontId="0" fillId="2" borderId="0" xfId="0" applyNumberFormat="1" applyFill="1" applyAlignment="1">
      <alignment horizontal="right" vertical="center" wrapText="1"/>
    </xf>
    <xf numFmtId="3" fontId="0" fillId="2" borderId="9" xfId="0" applyNumberFormat="1" applyFill="1" applyBorder="1" applyAlignment="1">
      <alignment horizontal="right" vertical="center" wrapText="1"/>
    </xf>
    <xf numFmtId="0" fontId="0" fillId="2" borderId="0" xfId="0" applyFill="1" applyAlignment="1">
      <alignment horizontal="right" vertical="center" wrapText="1"/>
    </xf>
    <xf numFmtId="0" fontId="0" fillId="2" borderId="9" xfId="0" applyFill="1" applyBorder="1" applyAlignment="1">
      <alignment horizontal="right" vertical="center" wrapText="1"/>
    </xf>
    <xf numFmtId="0" fontId="2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6" fontId="0" fillId="2" borderId="0" xfId="0" applyNumberFormat="1" applyFill="1" applyAlignment="1">
      <alignment horizontal="right" vertical="center" wrapText="1"/>
    </xf>
    <xf numFmtId="3" fontId="2" fillId="2" borderId="0" xfId="0" applyNumberFormat="1" applyFont="1" applyFill="1" applyAlignment="1">
      <alignment wrapText="1"/>
    </xf>
    <xf numFmtId="6" fontId="0" fillId="2" borderId="9" xfId="0" applyNumberFormat="1" applyFill="1" applyBorder="1" applyAlignment="1">
      <alignment horizontal="right" vertical="center" wrapText="1"/>
    </xf>
    <xf numFmtId="6" fontId="2" fillId="2" borderId="10" xfId="0" applyNumberFormat="1" applyFont="1" applyFill="1" applyBorder="1" applyAlignment="1">
      <alignment horizontal="right" vertical="center" wrapText="1"/>
    </xf>
    <xf numFmtId="1" fontId="0" fillId="2" borderId="9" xfId="0" applyNumberFormat="1" applyFill="1" applyBorder="1" applyAlignment="1">
      <alignment horizontal="right" vertical="center" wrapText="1"/>
    </xf>
    <xf numFmtId="6" fontId="2" fillId="2" borderId="0" xfId="0" applyNumberFormat="1" applyFont="1" applyFill="1" applyAlignment="1">
      <alignment wrapText="1"/>
    </xf>
    <xf numFmtId="6" fontId="0" fillId="0" borderId="0" xfId="0" applyNumberFormat="1"/>
    <xf numFmtId="0" fontId="0" fillId="0" borderId="0" xfId="1" applyNumberFormat="1" applyFont="1"/>
    <xf numFmtId="6" fontId="0" fillId="2" borderId="0" xfId="0" applyNumberFormat="1" applyFill="1" applyAlignment="1">
      <alignment vertical="center" wrapText="1"/>
    </xf>
    <xf numFmtId="2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customXml" Target="../ink/ink6.xml"/><Relationship Id="rId5" Type="http://schemas.openxmlformats.org/officeDocument/2006/relationships/customXml" Target="../ink/ink3.xml"/><Relationship Id="rId15" Type="http://schemas.openxmlformats.org/officeDocument/2006/relationships/customXml" Target="../ink/ink8.xml"/><Relationship Id="rId10" Type="http://schemas.openxmlformats.org/officeDocument/2006/relationships/image" Target="../media/image5.png"/><Relationship Id="rId19" Type="http://schemas.openxmlformats.org/officeDocument/2006/relationships/image" Target="../media/image10.png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383640</xdr:colOff>
      <xdr:row>0</xdr:row>
      <xdr:rowOff>112320</xdr:rowOff>
    </xdr:from>
    <xdr:to>
      <xdr:col>5</xdr:col>
      <xdr:colOff>391440</xdr:colOff>
      <xdr:row>1</xdr:row>
      <xdr:rowOff>8220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41F019F6-66B6-8083-0137-38CDFFA1DABC}"/>
                </a:ext>
              </a:extLst>
            </xdr14:cNvPr>
            <xdr14:cNvContentPartPr/>
          </xdr14:nvContentPartPr>
          <xdr14:nvPr macro=""/>
          <xdr14:xfrm>
            <a:off x="2822040" y="112320"/>
            <a:ext cx="617400" cy="86400"/>
          </xdr14:xfrm>
        </xdr:contentPart>
      </mc:Choice>
      <mc:Fallback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41F019F6-66B6-8083-0137-38CDFFA1DAB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786400" y="40680"/>
              <a:ext cx="689040" cy="23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5280</xdr:colOff>
      <xdr:row>1</xdr:row>
      <xdr:rowOff>105420</xdr:rowOff>
    </xdr:from>
    <xdr:to>
      <xdr:col>7</xdr:col>
      <xdr:colOff>456360</xdr:colOff>
      <xdr:row>1</xdr:row>
      <xdr:rowOff>129900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BC893F77-5B01-A297-89E8-2F94ED06F8F9}"/>
                </a:ext>
              </a:extLst>
            </xdr14:cNvPr>
            <xdr14:cNvContentPartPr/>
          </xdr14:nvContentPartPr>
          <xdr14:nvPr macro=""/>
          <xdr14:xfrm>
            <a:off x="4272480" y="295920"/>
            <a:ext cx="451080" cy="24480"/>
          </xdr14:xfrm>
        </xdr:contentPart>
      </mc:Choice>
      <mc:Fallback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BC893F77-5B01-A297-89E8-2F94ED06F8F9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236480" y="224280"/>
              <a:ext cx="522720" cy="168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221280</xdr:colOff>
      <xdr:row>3</xdr:row>
      <xdr:rowOff>23220</xdr:rowOff>
    </xdr:from>
    <xdr:to>
      <xdr:col>2</xdr:col>
      <xdr:colOff>26685</xdr:colOff>
      <xdr:row>3</xdr:row>
      <xdr:rowOff>50940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49E98CAF-605E-28FC-7FE7-3A20F2D27716}"/>
                </a:ext>
              </a:extLst>
            </xdr14:cNvPr>
            <xdr14:cNvContentPartPr/>
          </xdr14:nvContentPartPr>
          <xdr14:nvPr macro=""/>
          <xdr14:xfrm>
            <a:off x="830880" y="594720"/>
            <a:ext cx="481680" cy="27720"/>
          </xdr14:xfrm>
        </xdr:contentPart>
      </mc:Choice>
      <mc:Fallback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49E98CAF-605E-28FC-7FE7-3A20F2D27716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795240" y="522720"/>
              <a:ext cx="553320" cy="171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494760</xdr:colOff>
      <xdr:row>2</xdr:row>
      <xdr:rowOff>49920</xdr:rowOff>
    </xdr:from>
    <xdr:to>
      <xdr:col>9</xdr:col>
      <xdr:colOff>131040</xdr:colOff>
      <xdr:row>2</xdr:row>
      <xdr:rowOff>176280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5E5D797F-06BB-FE92-ED30-6D030F523900}"/>
                </a:ext>
              </a:extLst>
            </xdr14:cNvPr>
            <xdr14:cNvContentPartPr/>
          </xdr14:nvContentPartPr>
          <xdr14:nvPr macro=""/>
          <xdr14:xfrm>
            <a:off x="3542760" y="430920"/>
            <a:ext cx="2074680" cy="126360"/>
          </xdr14:xfrm>
        </xdr:contentPart>
      </mc:Choice>
      <mc:Fallback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5E5D797F-06BB-FE92-ED30-6D030F523900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506760" y="358920"/>
              <a:ext cx="2146320" cy="270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370440</xdr:colOff>
      <xdr:row>1</xdr:row>
      <xdr:rowOff>47460</xdr:rowOff>
    </xdr:from>
    <xdr:to>
      <xdr:col>6</xdr:col>
      <xdr:colOff>372240</xdr:colOff>
      <xdr:row>1</xdr:row>
      <xdr:rowOff>60060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7127C25C-8125-2AE9-5FC5-B1884F41D3C8}"/>
                </a:ext>
              </a:extLst>
            </xdr14:cNvPr>
            <xdr14:cNvContentPartPr/>
          </xdr14:nvContentPartPr>
          <xdr14:nvPr macro=""/>
          <xdr14:xfrm>
            <a:off x="4028040" y="237960"/>
            <a:ext cx="1800" cy="12600"/>
          </xdr14:xfrm>
        </xdr:contentPart>
      </mc:Choice>
      <mc:Fallback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7127C25C-8125-2AE9-5FC5-B1884F41D3C8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3992400" y="165960"/>
              <a:ext cx="73440" cy="15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40800</xdr:colOff>
      <xdr:row>0</xdr:row>
      <xdr:rowOff>111960</xdr:rowOff>
    </xdr:from>
    <xdr:to>
      <xdr:col>9</xdr:col>
      <xdr:colOff>39240</xdr:colOff>
      <xdr:row>0</xdr:row>
      <xdr:rowOff>131040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A8047942-9892-EAD4-AEC5-B3BA39549CA4}"/>
                </a:ext>
              </a:extLst>
            </xdr14:cNvPr>
            <xdr14:cNvContentPartPr/>
          </xdr14:nvContentPartPr>
          <xdr14:nvPr macro=""/>
          <xdr14:xfrm>
            <a:off x="4917600" y="111960"/>
            <a:ext cx="608040" cy="19080"/>
          </xdr14:xfrm>
        </xdr:contentPart>
      </mc:Choice>
      <mc:Fallback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A8047942-9892-EAD4-AEC5-B3BA39549CA4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4881600" y="40320"/>
              <a:ext cx="679680" cy="162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84120</xdr:colOff>
      <xdr:row>1</xdr:row>
      <xdr:rowOff>121620</xdr:rowOff>
    </xdr:from>
    <xdr:to>
      <xdr:col>4</xdr:col>
      <xdr:colOff>596040</xdr:colOff>
      <xdr:row>1</xdr:row>
      <xdr:rowOff>162300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1790EC66-E543-527B-8AF9-F16DC06AFEF6}"/>
                </a:ext>
              </a:extLst>
            </xdr14:cNvPr>
            <xdr14:cNvContentPartPr/>
          </xdr14:nvContentPartPr>
          <xdr14:nvPr macro=""/>
          <xdr14:xfrm>
            <a:off x="2522520" y="312120"/>
            <a:ext cx="511920" cy="40680"/>
          </xdr14:xfrm>
        </xdr:contentPart>
      </mc:Choice>
      <mc:Fallback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1790EC66-E543-527B-8AF9-F16DC06AFEF6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486520" y="240120"/>
              <a:ext cx="583560" cy="18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707355</xdr:colOff>
      <xdr:row>2</xdr:row>
      <xdr:rowOff>43440</xdr:rowOff>
    </xdr:from>
    <xdr:to>
      <xdr:col>0</xdr:col>
      <xdr:colOff>1120275</xdr:colOff>
      <xdr:row>2</xdr:row>
      <xdr:rowOff>81240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8A61FD12-BD7B-5043-1846-8837577B692A}"/>
                </a:ext>
              </a:extLst>
            </xdr14:cNvPr>
            <xdr14:cNvContentPartPr/>
          </xdr14:nvContentPartPr>
          <xdr14:nvPr macro=""/>
          <xdr14:xfrm>
            <a:off x="707355" y="424440"/>
            <a:ext cx="412920" cy="37800"/>
          </xdr14:xfrm>
        </xdr:contentPart>
      </mc:Choice>
      <mc:Fallback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8A61FD12-BD7B-5043-1846-8837577B692A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671355" y="352800"/>
              <a:ext cx="484560" cy="181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119400</xdr:colOff>
      <xdr:row>2</xdr:row>
      <xdr:rowOff>2760</xdr:rowOff>
    </xdr:from>
    <xdr:to>
      <xdr:col>5</xdr:col>
      <xdr:colOff>579000</xdr:colOff>
      <xdr:row>2</xdr:row>
      <xdr:rowOff>99600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6F07E6E8-007C-EA94-ECE5-50272A787C09}"/>
                </a:ext>
              </a:extLst>
            </xdr14:cNvPr>
            <xdr14:cNvContentPartPr/>
          </xdr14:nvContentPartPr>
          <xdr14:nvPr macro=""/>
          <xdr14:xfrm>
            <a:off x="2557800" y="383760"/>
            <a:ext cx="1069200" cy="96840"/>
          </xdr14:xfrm>
        </xdr:contentPart>
      </mc:Choice>
      <mc:Fallback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6F07E6E8-007C-EA94-ECE5-50272A787C09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2521800" y="312120"/>
              <a:ext cx="1140840" cy="24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314325</xdr:colOff>
      <xdr:row>1</xdr:row>
      <xdr:rowOff>38100</xdr:rowOff>
    </xdr:from>
    <xdr:to>
      <xdr:col>9</xdr:col>
      <xdr:colOff>381888</xdr:colOff>
      <xdr:row>12</xdr:row>
      <xdr:rowOff>143182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5B64E743-78A9-E5E1-8917-1ECC5E023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14325" y="228600"/>
          <a:ext cx="6363588" cy="22005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1</xdr:row>
      <xdr:rowOff>28575</xdr:rowOff>
    </xdr:from>
    <xdr:to>
      <xdr:col>8</xdr:col>
      <xdr:colOff>29462</xdr:colOff>
      <xdr:row>14</xdr:row>
      <xdr:rowOff>9868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7FD0F1-C03D-D22A-648D-E66D8ECA20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219075"/>
          <a:ext cx="6354062" cy="2457793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5T01:40:42.184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138 240 6639 0 0,'-59'-26'716'0'0,"-19"-11"1242"0"0,78 37-1909 0 0,0 0 1 0 0,1 0 0 0 0,-1 0 0 0 0,0 0 0 0 0,1 0 0 0 0,-1 0-1 0 0,0 0 1 0 0,0 0 0 0 0,1-1 0 0 0,-1 1 0 0 0,0 0-1 0 0,1-1 200 0 0,0 1-199 0 0,-1 0 0 0 0,0-1 0 0 0,0 1 0 0 0,0 0-1 0 0,0 0 1 0 0,1-1 0 0 0,-1 1 0 0 0,0 0 0 0 0,0-1-1 0 0,0 1 1 0 0,0 0 0 0 0,0 0 0 0 0,0-1 0 0 0,0 1-1 0 0,0 0 1 0 0,0-1 0 0 0,0 1 0 0 0,0 0 0 0 0,0-1-1 0 0,0 1 1 0 0,0 0 0 0 0,0-1 0 0 0,0 1 0 0 0,0 0-1 0 0,0 0 1 0 0,0-1 0 0 0,-1 1 0 0 0,1 0 0 0 0,0-1-1 0 0,0 1 1 0 0,-1-1 199 0 0,1 1-199 0 0,0 0 0 0 0,-1-1 0 0 0,1 1 0 0 0,0 0-1 0 0,-1 0 1 0 0,1 0 0 0 0,0 0 0 0 0,0 0 0 0 0,-1 0-1 0 0,1-1 1 0 0,-1 1 0 0 0,39-6 361 0 0,-28 4 3 0 0,4 2 1 0 0,67-5 404 0 0,-9-2-89 0 0,7-3-131 0 0,7-3 6 0 0,5-1-10 0 0,363-41 250 0 0,-386 51-862 0 0,51-2-156 0 0,-27 5 10 0 0,-11 0-85 0 0,-9-1-20 0 0,-30-1 111 0 0,-32 2-17 0 0,3 0 0 0 0,61-6-609 0 0,14-15-2829 0 0,-81 20 3308 0 0,44 34-7761 0 0,-41-25 7701 0 0,1-7-1210 0 0,40 1 1538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5T01:40:49.858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68 6911 0 0,'0'0'2218'0'0,"9"-3"-1720"0"0,29-7 297 0 0,0 1 0 0 0,74-6-1 0 0,81 5 850 0 0,-162 10-1430 0 0,51 0-172 0 0,22 0-42 0 0,0-2 0 0 0,-7-2 0 0 0,-5-2 0 0 0,-9 0 0 0 0,2 4-73 0 0,-44 2 45 0 0,-31 0-47 0 0,1 1-47 0 0,33 3-20 0 0,-32-3-2 0 0,-1 2-400 0 0,33 7 336 0 0,-33-7-9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5T01:40:59.677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10 8287 0 0,'7'-3'185'0'0,"0"1"0"0"0,0 1 0 0 0,0-1-1 0 0,1 1 1 0 0,-1 1 0 0 0,0-1 0 0 0,1 1-1 0 0,12 2 1 0 0,1 0 7 0 0,108-2 1117 0 0,-26 1-287 0 0,0 0-6 0 0,0-2-428 0 0,3-1-130 0 0,-84 1-411 0 0,63 1 80 0 0,17 5-37 0 0,-27 1-74 0 0,7 4-16 0 0,-6 2 0 0 0,17 6-750 0 0,-40-8 456 0 0,-40-7-39 0 0,16 2-3161 0 0,-24-3 3266 0 0,0-1 0 0 0,0 0 0 0 0,1 0-1 0 0,-1-1 1 0 0,0 1 0 0 0,0-1 0 0 0,1 0 0 0 0,-1-1-1 0 0,0 1 1 0 0,7-3 0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5T01:40:54.955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4 139 8751 0 0,'-1'-1'120'0'0,"1"0"0"0"0,-1 0 0 0 0,1 0 0 0 0,-1 0 0 0 0,1 0 1 0 0,0-1-1 0 0,0 1 0 0 0,-1 0 0 0 0,1 0 0 0 0,0 0 0 0 0,0 0 0 0 0,0 0 0 0 0,0-1 0 0 0,0 1 0 0 0,0 0 0 0 0,1 0 0 0 0,-1 0 0 0 0,0 0 0 0 0,1 0 0 0 0,-1-1 0 0 0,0 1 0 0 0,1 0 0 0 0,-1 0 0 0 0,1 0 0 0 0,0 0 0 0 0,-1 0 0 0 0,1 0 0 0 0,0 1 0 0 0,0-1 0 0 0,0 0 0 0 0,-1 0 0 0 0,3-1 0 0 0,30-29 937 0 0,-21 22-525 0 0,1 2 0 0 0,-1-1 1 0 0,1 2-1 0 0,1 0 0 0 0,-1 0 1 0 0,1 1-1 0 0,27-5 1 0 0,-4 4-496 0 0,61-3 1 0 0,-76 10-459 0 0,21 2 240 0 0,42 8 62 0 0,-70-9 36 0 0,-1 1 1 0 0,71 16-68 0 0,-31-8 58 0 0,-26-6 12 0 0,45 6 64 0 0,15-2 16 0 0,-16-7 0 0 0,10-3 160 0 0,-12-4 160 0 0,0 0-65 0 0,-6 2-86 0 0,-25 1-91 0 0,58-4 42 0 0,-46 1-110 0 0,8-3-22 0 0,-11 0-52 0 0,-39 7 40 0 0,15-5 817 0 0,-12 2-1617 0 0</inkml:trace>
  <inkml:trace contextRef="#ctx0" brushRef="#br0" timeOffset="2215.39">4316 87 7831 0 0,'0'0'1546'0'0,"8"-1"-1164"0"0,80-12 201 0 0,63-3 556 0 0,-10 7 533 0 0,169 11 0 0 0,-156 3-938 0 0,-71-3-488 0 0,-6 0-182 0 0,-8-2 37 0 0,-7 0 32 0 0,93-3 3 0 0,-96 0-136 0 0,-7 1-20 0 0,-31 4 422 0 0,-5-1-1705 0 0</inkml:trace>
  <inkml:trace contextRef="#ctx0" brushRef="#br0" timeOffset="13657.72">2437 327 7367 0 0,'10'-9'3542'0'0,"2"4"-3312"0"0,36-6 950 0 0,14 2 351 0 0,16 3 138 0 0,12 2-303 0 0,8 2-428 0 0,7-1-340 0 0,8 3-428 0 0,-19 0-110 0 0,18 1-48 0 0,14 4-78 0 0,-25-2-45 0 0,-12 0-172 0 0,-9 2-185 0 0,-3 2-549 0 0,10 5-1079 0 0,-71-12 1775 0 0,10 3 127 0 0,10 9-3843 0 0,7 5 3140 0 0,-32-13-29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5T01:42:02.855"/>
    </inkml:context>
    <inkml:brush xml:id="br0">
      <inkml:brushProperty name="width" value="0.2" units="cm"/>
      <inkml:brushProperty name="height" value="0.4" units="cm"/>
      <inkml:brushProperty name="color" value="#FF8517"/>
      <inkml:brushProperty name="tip" value="rectangle"/>
      <inkml:brushProperty name="rasterOp" value="maskPen"/>
    </inkml:brush>
  </inkml:definitions>
  <inkml:trace contextRef="#ctx0" brushRef="#br0">4 35 455 0 0,'-3'-35'5384'0'0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5T01:42:04.023"/>
    </inkml:context>
    <inkml:brush xml:id="br0">
      <inkml:brushProperty name="width" value="0.2" units="cm"/>
      <inkml:brushProperty name="height" value="0.4" units="cm"/>
      <inkml:brushProperty name="color" value="#FF8517"/>
      <inkml:brushProperty name="tip" value="rectangle"/>
      <inkml:brushProperty name="rasterOp" value="maskPen"/>
    </inkml:brush>
  </inkml:definitions>
  <inkml:trace contextRef="#ctx0" brushRef="#br0">0 53 4143 0 0,'9'-8'3752'0'0,"76"-15"-1394"0"0,-75 21-1741 0 0,4 2-344 0 0,40-2-3 0 0,-40 1-13 0 0,-2 1-8 0 0,37 1-1 0 0,-36 0-10 0 0,-1 0-46 0 0,39 2-22 0 0,-38-3-2 0 0,0 1-8 0 0,69 1 176 0 0,-28-3-234 0 0,116-8 68 0 0,-101 8-170 0 0,17 2 0 0 0,15 0 80 0 0,-42 0 3 0 0,64 1 90 0 0,-34-6-97 0 0,-11-2-10 0 0,-18 0-56 0 0,9 3-10 0 0,5 6 0 0 0,4 5 0 0 0,-13 4 11 0 0,-52-9 116 0 0,-1-1-49 0 0,33 7 2 0 0,-33-6-28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5T01:42:06.564"/>
    </inkml:context>
    <inkml:brush xml:id="br0">
      <inkml:brushProperty name="width" value="0.2" units="cm"/>
      <inkml:brushProperty name="height" value="0.4" units="cm"/>
      <inkml:brushProperty name="color" value="#FF8517"/>
      <inkml:brushProperty name="tip" value="rectangle"/>
      <inkml:brushProperty name="rasterOp" value="maskPen"/>
    </inkml:brush>
  </inkml:definitions>
  <inkml:trace contextRef="#ctx0" brushRef="#br0">0 6 3223 0 0,'26'-1'6466'0'0,"34"2"-5373"0"0,12 1 440 0 0,-13 1-1158 0 0,-44-2-50 0 0,0-1-6 0 0,78 2 361 0 0,-4-3-351 0 0,-20-4-97 0 0,3 1-41 0 0,1 1-120 0 0,-13 2-61 0 0,14 3-10 0 0,3 4 0 0 0,15 3 0 0 0,-5 3 0 0 0,-2 1 0 0 0,-6 1 0 0 0,-15-1 15 0 0,13 6 74 0 0,-65-15 29 0 0,0-1-276 0 0,35 11 70 0 0,-35-11-86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5T01:42:08.543"/>
    </inkml:context>
    <inkml:brush xml:id="br0">
      <inkml:brushProperty name="width" value="0.2" units="cm"/>
      <inkml:brushProperty name="height" value="0.4" units="cm"/>
      <inkml:brushProperty name="color" value="#FF8517"/>
      <inkml:brushProperty name="tip" value="rectangle"/>
      <inkml:brushProperty name="rasterOp" value="maskPen"/>
    </inkml:brush>
  </inkml:definitions>
  <inkml:trace contextRef="#ctx0" brushRef="#br0">0 52 6447 0 0,'8'-4'569'0'0,"0"0"-1"0"0,0 0 1 0 0,0 1-1 0 0,0 0 1 0 0,1 1-1 0 0,15-4 0 0 0,-16 5-633 0 0,4-3 735 0 0,0 2-24 0 0,3-2-447 0 0,-7 1 19 0 0,0 1 0 0 0,1 1 0 0 0,-1-1 0 0 0,1 2-1 0 0,9-1 1 0 0,-3-1-56 0 0,-6 0-15 0 0,-1 2 1 0 0,0-1-1 0 0,0 1 1 0 0,1 0-1 0 0,13 2 1 0 0,-6-2-55 0 0,53 8 615 0 0,-3 5-580 0 0,-49-10-8 0 0,-2 1-45 0 0,74 15-8 0 0,-9-8-3 0 0,-13-6-54 0 0,14 1-10 0 0,1-3 0 0 0,-5-3 0 0 0,-3-2 0 0 0,-10 5-42 0 0,-39 3-173 0 0,41 17-934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15T01:42:18.324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2970 1 2303 0 0,'-4'0'200'0'0,"0"0"-200"0"0,-1 5-728 0 0</inkml:trace>
  <inkml:trace contextRef="#ctx0" brushRef="#br0" timeOffset="1901.04">0 228 9671 0 0,'12'-5'4779'0'0,"35"-3"-3916"0"0,-35 7 7 0 0,3-1-19 0 0,71-5 633 0 0,-12 4-109 0 0,9 0-575 0 0,10 1-171 0 0,13-1-337 0 0,10 0-100 0 0,53 1-121 0 0,-95 2-61 0 0,54 4 43 0 0,-40 0-42 0 0,8 5-11 0 0,-13 2 0 0 0,-6 3 0 0 0,-51-10-57 0 0,46 14-206 0 0,-60-13-263 0 0,12 6 972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8A572-76C8-44D8-BD07-52B9AB730293}">
  <dimension ref="A15:I58"/>
  <sheetViews>
    <sheetView tabSelected="1" workbookViewId="0">
      <selection activeCell="H30" sqref="H30"/>
    </sheetView>
  </sheetViews>
  <sheetFormatPr defaultRowHeight="15" x14ac:dyDescent="0.25"/>
  <cols>
    <col min="1" max="1" width="18.28515625" style="1" customWidth="1"/>
    <col min="2" max="4" width="10.140625" style="1" bestFit="1" customWidth="1"/>
    <col min="5" max="16384" width="9.140625" style="1"/>
  </cols>
  <sheetData>
    <row r="15" spans="1:9" x14ac:dyDescent="0.25">
      <c r="A15" s="3" t="s">
        <v>0</v>
      </c>
      <c r="B15" s="4"/>
      <c r="C15" s="4"/>
      <c r="D15" s="5"/>
      <c r="F15" s="17" t="s">
        <v>28</v>
      </c>
      <c r="G15" s="4"/>
      <c r="H15" s="4"/>
      <c r="I15" s="5"/>
    </row>
    <row r="16" spans="1:9" x14ac:dyDescent="0.25">
      <c r="A16" s="6"/>
      <c r="B16" s="7"/>
      <c r="C16" s="7"/>
      <c r="D16" s="8"/>
      <c r="F16" s="6" t="s">
        <v>29</v>
      </c>
      <c r="G16" s="7">
        <v>217000</v>
      </c>
      <c r="H16" s="7"/>
      <c r="I16" s="8"/>
    </row>
    <row r="17" spans="1:9" x14ac:dyDescent="0.25">
      <c r="A17" s="9" t="s">
        <v>1</v>
      </c>
      <c r="B17" s="7"/>
      <c r="C17" s="7"/>
      <c r="D17" s="8"/>
      <c r="F17" s="6" t="s">
        <v>30</v>
      </c>
      <c r="G17" s="7">
        <v>42000</v>
      </c>
      <c r="H17" s="7"/>
      <c r="I17" s="8"/>
    </row>
    <row r="18" spans="1:9" x14ac:dyDescent="0.25">
      <c r="A18" s="6" t="s">
        <v>2</v>
      </c>
      <c r="B18" s="7">
        <f>D18</f>
        <v>45953</v>
      </c>
      <c r="C18" s="7"/>
      <c r="D18" s="8">
        <v>45953</v>
      </c>
      <c r="F18" s="10" t="s">
        <v>31</v>
      </c>
      <c r="G18" s="7"/>
      <c r="H18" s="7">
        <f>G16-G17</f>
        <v>175000</v>
      </c>
      <c r="I18" s="8"/>
    </row>
    <row r="19" spans="1:9" x14ac:dyDescent="0.25">
      <c r="A19" s="6" t="s">
        <v>3</v>
      </c>
      <c r="B19" s="7">
        <f>D19</f>
        <v>22951</v>
      </c>
      <c r="C19" s="7"/>
      <c r="D19" s="8">
        <v>22951</v>
      </c>
      <c r="F19" s="6"/>
      <c r="G19" s="7"/>
      <c r="H19" s="7"/>
      <c r="I19" s="8"/>
    </row>
    <row r="20" spans="1:9" x14ac:dyDescent="0.25">
      <c r="A20" s="6" t="s">
        <v>4</v>
      </c>
      <c r="B20" s="7">
        <f>D20</f>
        <v>123500</v>
      </c>
      <c r="C20" s="7"/>
      <c r="D20" s="8">
        <v>123500</v>
      </c>
      <c r="F20" s="9" t="s">
        <v>32</v>
      </c>
      <c r="G20" s="7"/>
      <c r="H20" s="7"/>
      <c r="I20" s="8"/>
    </row>
    <row r="21" spans="1:9" x14ac:dyDescent="0.25">
      <c r="A21" s="6" t="s">
        <v>5</v>
      </c>
      <c r="B21" s="7">
        <f>D21</f>
        <v>101000</v>
      </c>
      <c r="C21" s="7"/>
      <c r="D21" s="8">
        <v>101000</v>
      </c>
      <c r="F21" s="6" t="s">
        <v>33</v>
      </c>
      <c r="G21" s="7">
        <v>46500</v>
      </c>
      <c r="H21" s="7"/>
      <c r="I21" s="8"/>
    </row>
    <row r="22" spans="1:9" x14ac:dyDescent="0.25">
      <c r="A22" s="6" t="s">
        <v>6</v>
      </c>
      <c r="B22" s="7">
        <f>D22</f>
        <v>41000</v>
      </c>
      <c r="C22" s="7"/>
      <c r="D22" s="8">
        <v>41000</v>
      </c>
      <c r="F22" s="1" t="s">
        <v>41</v>
      </c>
      <c r="G22" s="1">
        <v>1440</v>
      </c>
    </row>
    <row r="23" spans="1:9" x14ac:dyDescent="0.25">
      <c r="A23" s="10" t="s">
        <v>7</v>
      </c>
      <c r="B23" s="11">
        <f>SUM(B18:B22)</f>
        <v>334404</v>
      </c>
      <c r="C23" s="7"/>
      <c r="D23" s="8"/>
      <c r="F23" s="6" t="s">
        <v>40</v>
      </c>
      <c r="G23" s="7">
        <v>35000</v>
      </c>
      <c r="H23" s="7"/>
      <c r="I23" s="8"/>
    </row>
    <row r="24" spans="1:9" x14ac:dyDescent="0.25">
      <c r="A24" s="6"/>
      <c r="B24" s="7"/>
      <c r="C24" s="7"/>
      <c r="D24" s="8"/>
      <c r="F24" s="6" t="s">
        <v>34</v>
      </c>
      <c r="G24" s="7">
        <v>3350</v>
      </c>
      <c r="H24" s="7"/>
      <c r="I24" s="8"/>
    </row>
    <row r="25" spans="1:9" x14ac:dyDescent="0.25">
      <c r="A25" s="9" t="s">
        <v>8</v>
      </c>
      <c r="B25" s="7"/>
      <c r="C25" s="7"/>
      <c r="D25" s="8"/>
      <c r="F25" s="6" t="s">
        <v>35</v>
      </c>
      <c r="G25" s="7">
        <v>340</v>
      </c>
      <c r="H25" s="7"/>
      <c r="I25" s="8"/>
    </row>
    <row r="26" spans="1:9" x14ac:dyDescent="0.25">
      <c r="A26" s="6" t="s">
        <v>9</v>
      </c>
      <c r="B26" s="7"/>
      <c r="C26" s="7">
        <v>248000</v>
      </c>
      <c r="D26" s="8"/>
      <c r="F26" s="10" t="s">
        <v>36</v>
      </c>
      <c r="G26" s="7"/>
      <c r="H26" s="7">
        <f>SUM(G21:G25)</f>
        <v>86630</v>
      </c>
      <c r="I26" s="8"/>
    </row>
    <row r="27" spans="1:9" x14ac:dyDescent="0.25">
      <c r="A27" s="6" t="s">
        <v>10</v>
      </c>
      <c r="B27" s="7">
        <v>454000</v>
      </c>
      <c r="C27" s="7"/>
      <c r="D27" s="8"/>
      <c r="F27" s="6"/>
      <c r="G27" s="7"/>
      <c r="H27" s="7"/>
      <c r="I27" s="8"/>
    </row>
    <row r="28" spans="1:9" x14ac:dyDescent="0.25">
      <c r="A28" s="6" t="s">
        <v>11</v>
      </c>
      <c r="B28" s="7">
        <v>236000</v>
      </c>
      <c r="C28" s="7">
        <f>B27-B28</f>
        <v>218000</v>
      </c>
      <c r="D28" s="8"/>
      <c r="F28" s="10" t="s">
        <v>37</v>
      </c>
      <c r="G28" s="7"/>
      <c r="H28" s="7">
        <f>H18-H26</f>
        <v>88370</v>
      </c>
      <c r="I28" s="8"/>
    </row>
    <row r="29" spans="1:9" x14ac:dyDescent="0.25">
      <c r="A29" s="10" t="s">
        <v>12</v>
      </c>
      <c r="B29" s="7"/>
      <c r="C29" s="11">
        <f>C28+C26</f>
        <v>466000</v>
      </c>
      <c r="D29" s="8"/>
      <c r="F29" s="6" t="s">
        <v>38</v>
      </c>
      <c r="G29" s="7"/>
      <c r="H29" s="7">
        <f>H28*I29</f>
        <v>48603.500000000007</v>
      </c>
      <c r="I29" s="20">
        <v>0.55000000000000004</v>
      </c>
    </row>
    <row r="30" spans="1:9" x14ac:dyDescent="0.25">
      <c r="A30" s="6"/>
      <c r="B30" s="7"/>
      <c r="C30" s="7"/>
      <c r="D30" s="8"/>
      <c r="F30" s="18" t="s">
        <v>39</v>
      </c>
      <c r="G30" s="15"/>
      <c r="H30" s="15">
        <f>H28-H29</f>
        <v>39766.499999999993</v>
      </c>
      <c r="I30" s="16"/>
    </row>
    <row r="31" spans="1:9" x14ac:dyDescent="0.25">
      <c r="A31" s="12" t="s">
        <v>13</v>
      </c>
      <c r="B31" s="7"/>
      <c r="C31" s="13">
        <f>C29+B23</f>
        <v>800404</v>
      </c>
      <c r="D31" s="8"/>
    </row>
    <row r="32" spans="1:9" x14ac:dyDescent="0.25">
      <c r="A32" s="6"/>
      <c r="B32" s="7"/>
      <c r="C32" s="7"/>
      <c r="D32" s="8"/>
    </row>
    <row r="33" spans="1:4" x14ac:dyDescent="0.25">
      <c r="A33" s="9" t="s">
        <v>14</v>
      </c>
      <c r="B33" s="7"/>
      <c r="C33" s="7"/>
      <c r="D33" s="8"/>
    </row>
    <row r="34" spans="1:4" x14ac:dyDescent="0.25">
      <c r="A34" s="9" t="s">
        <v>15</v>
      </c>
      <c r="B34" s="7"/>
      <c r="C34" s="7"/>
      <c r="D34" s="8"/>
    </row>
    <row r="35" spans="1:4" x14ac:dyDescent="0.25">
      <c r="A35" s="6" t="s">
        <v>16</v>
      </c>
      <c r="B35" s="7">
        <v>28000</v>
      </c>
      <c r="D35" s="8"/>
    </row>
    <row r="36" spans="1:4" x14ac:dyDescent="0.25">
      <c r="A36" s="6" t="s">
        <v>17</v>
      </c>
      <c r="B36" s="7">
        <v>12988</v>
      </c>
      <c r="D36" s="8"/>
    </row>
    <row r="37" spans="1:4" x14ac:dyDescent="0.25">
      <c r="A37" s="6" t="s">
        <v>18</v>
      </c>
      <c r="B37" s="7">
        <v>32916</v>
      </c>
      <c r="D37" s="7"/>
    </row>
    <row r="38" spans="1:4" x14ac:dyDescent="0.25">
      <c r="A38" s="10" t="s">
        <v>19</v>
      </c>
      <c r="B38" s="7"/>
      <c r="C38" s="7">
        <f>SUM(B35:B37)</f>
        <v>73904</v>
      </c>
      <c r="D38" s="8"/>
    </row>
    <row r="39" spans="1:4" x14ac:dyDescent="0.25">
      <c r="A39" s="6"/>
      <c r="B39" s="7"/>
      <c r="C39" s="7"/>
      <c r="D39" s="8"/>
    </row>
    <row r="40" spans="1:4" x14ac:dyDescent="0.25">
      <c r="A40" s="9" t="s">
        <v>20</v>
      </c>
      <c r="B40" s="7"/>
      <c r="C40" s="7"/>
      <c r="D40" s="8"/>
    </row>
    <row r="41" spans="1:4" x14ac:dyDescent="0.25">
      <c r="A41" s="6" t="s">
        <v>21</v>
      </c>
      <c r="B41" s="7">
        <v>223500</v>
      </c>
      <c r="C41" s="7"/>
      <c r="D41" s="8"/>
    </row>
    <row r="42" spans="1:4" x14ac:dyDescent="0.25">
      <c r="A42" s="1" t="s">
        <v>93</v>
      </c>
      <c r="B42" s="1">
        <f>C43-B41</f>
        <v>267000</v>
      </c>
      <c r="D42" s="8"/>
    </row>
    <row r="43" spans="1:4" x14ac:dyDescent="0.25">
      <c r="A43" s="6" t="s">
        <v>12</v>
      </c>
      <c r="B43" s="7"/>
      <c r="C43" s="7">
        <f>C44-C38</f>
        <v>490500</v>
      </c>
      <c r="D43" s="8"/>
    </row>
    <row r="44" spans="1:4" x14ac:dyDescent="0.25">
      <c r="A44" s="10" t="s">
        <v>22</v>
      </c>
      <c r="B44" s="7"/>
      <c r="C44" s="7">
        <f>C52-C50</f>
        <v>564404</v>
      </c>
      <c r="D44" s="8"/>
    </row>
    <row r="45" spans="1:4" x14ac:dyDescent="0.25">
      <c r="D45" s="8"/>
    </row>
    <row r="46" spans="1:4" x14ac:dyDescent="0.25">
      <c r="A46" s="6"/>
      <c r="B46" s="7"/>
      <c r="C46" s="7"/>
      <c r="D46" s="8"/>
    </row>
    <row r="47" spans="1:4" x14ac:dyDescent="0.25">
      <c r="A47" s="9" t="s">
        <v>23</v>
      </c>
      <c r="B47" s="7"/>
      <c r="C47" s="7"/>
      <c r="D47" s="8"/>
    </row>
    <row r="48" spans="1:4" x14ac:dyDescent="0.25">
      <c r="A48" s="6" t="s">
        <v>24</v>
      </c>
      <c r="B48" s="7">
        <v>103000</v>
      </c>
      <c r="C48" s="7"/>
      <c r="D48" s="8"/>
    </row>
    <row r="49" spans="1:9" x14ac:dyDescent="0.25">
      <c r="A49" s="6" t="s">
        <v>25</v>
      </c>
      <c r="B49" s="1">
        <v>133000</v>
      </c>
      <c r="C49" s="7"/>
      <c r="D49" s="7"/>
    </row>
    <row r="50" spans="1:9" x14ac:dyDescent="0.25">
      <c r="A50" s="10" t="s">
        <v>26</v>
      </c>
      <c r="B50" s="7"/>
      <c r="C50" s="7">
        <f>SUM(B48:B49)</f>
        <v>236000</v>
      </c>
      <c r="D50" s="8"/>
    </row>
    <row r="51" spans="1:9" x14ac:dyDescent="0.25">
      <c r="A51" s="6"/>
      <c r="B51" s="7"/>
      <c r="C51" s="7"/>
      <c r="D51" s="8"/>
    </row>
    <row r="52" spans="1:9" x14ac:dyDescent="0.25">
      <c r="A52" s="14" t="s">
        <v>27</v>
      </c>
      <c r="B52" s="15"/>
      <c r="C52" s="15">
        <f>C31</f>
        <v>800404</v>
      </c>
      <c r="D52" s="16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1" t="s">
        <v>42</v>
      </c>
      <c r="B55" s="19">
        <f>C50/C31</f>
        <v>0.29485110019440181</v>
      </c>
    </row>
    <row r="58" spans="1:9" x14ac:dyDescent="0.25">
      <c r="C58" s="1" t="s">
        <v>94</v>
      </c>
    </row>
  </sheetData>
  <mergeCells count="1">
    <mergeCell ref="A54:I54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A7CD9-3B38-43B9-B887-6725C5E5EB6E}">
  <dimension ref="A16:O49"/>
  <sheetViews>
    <sheetView topLeftCell="C19" workbookViewId="0">
      <selection activeCell="O24" sqref="O24"/>
    </sheetView>
  </sheetViews>
  <sheetFormatPr defaultRowHeight="15" x14ac:dyDescent="0.25"/>
  <cols>
    <col min="2" max="2" width="25.140625" customWidth="1"/>
    <col min="3" max="4" width="11.5703125" bestFit="1" customWidth="1"/>
    <col min="5" max="5" width="10.140625" bestFit="1" customWidth="1"/>
    <col min="8" max="8" width="10.5703125" bestFit="1" customWidth="1"/>
    <col min="9" max="9" width="11.42578125" bestFit="1" customWidth="1"/>
    <col min="12" max="12" width="13.28515625" customWidth="1"/>
    <col min="13" max="13" width="11.42578125" bestFit="1" customWidth="1"/>
  </cols>
  <sheetData>
    <row r="16" spans="1:14" ht="15" customHeight="1" x14ac:dyDescent="0.25">
      <c r="A16" s="29" t="s">
        <v>0</v>
      </c>
      <c r="B16" s="29"/>
      <c r="C16" s="29"/>
      <c r="D16" s="29"/>
      <c r="K16" s="32" t="s">
        <v>72</v>
      </c>
      <c r="L16" s="32"/>
      <c r="M16" s="32"/>
      <c r="N16" s="32"/>
    </row>
    <row r="17" spans="1:15" ht="30" customHeight="1" x14ac:dyDescent="0.25">
      <c r="A17" s="30" t="s">
        <v>43</v>
      </c>
      <c r="B17" s="30"/>
      <c r="C17" s="23"/>
      <c r="D17" s="23"/>
      <c r="K17" s="31" t="s">
        <v>73</v>
      </c>
      <c r="L17" s="31"/>
      <c r="M17" s="24">
        <v>8660000</v>
      </c>
      <c r="N17" s="21"/>
    </row>
    <row r="18" spans="1:15" ht="15" customHeight="1" thickBot="1" x14ac:dyDescent="0.3">
      <c r="A18" s="31" t="s">
        <v>44</v>
      </c>
      <c r="B18" s="31"/>
      <c r="C18" s="23"/>
      <c r="D18" s="24">
        <v>356000</v>
      </c>
      <c r="K18" s="22" t="s">
        <v>74</v>
      </c>
      <c r="L18" s="22"/>
      <c r="M18" s="26">
        <v>7475000</v>
      </c>
      <c r="N18" s="21"/>
    </row>
    <row r="19" spans="1:15" ht="30" customHeight="1" x14ac:dyDescent="0.25">
      <c r="A19" s="31" t="s">
        <v>45</v>
      </c>
      <c r="B19" s="31"/>
      <c r="C19" s="23"/>
      <c r="D19" s="25">
        <v>2830000</v>
      </c>
      <c r="K19" s="22"/>
      <c r="L19" s="22" t="s">
        <v>75</v>
      </c>
      <c r="M19" s="35">
        <f>M17-M18</f>
        <v>1185000</v>
      </c>
      <c r="N19" s="21"/>
    </row>
    <row r="20" spans="1:15" ht="15" customHeight="1" x14ac:dyDescent="0.25">
      <c r="A20" s="31" t="s">
        <v>46</v>
      </c>
      <c r="B20" s="31"/>
      <c r="C20" s="23"/>
      <c r="D20" s="25">
        <v>2000000</v>
      </c>
      <c r="K20" s="30" t="s">
        <v>76</v>
      </c>
      <c r="L20" s="30"/>
      <c r="M20" s="23"/>
      <c r="N20" s="21"/>
    </row>
    <row r="21" spans="1:15" ht="15.75" thickBot="1" x14ac:dyDescent="0.3">
      <c r="A21" s="31" t="s">
        <v>47</v>
      </c>
      <c r="B21" s="31"/>
      <c r="C21" s="23"/>
      <c r="D21" s="26">
        <v>164000</v>
      </c>
      <c r="K21" s="31" t="s">
        <v>77</v>
      </c>
      <c r="L21" s="31"/>
      <c r="M21" s="25">
        <v>66000</v>
      </c>
      <c r="N21" s="21"/>
    </row>
    <row r="22" spans="1:15" ht="26.25" customHeight="1" x14ac:dyDescent="0.25">
      <c r="A22" s="22"/>
      <c r="B22" s="22" t="s">
        <v>48</v>
      </c>
      <c r="C22" s="23"/>
      <c r="D22" s="35">
        <f>SUM(D18:D21)</f>
        <v>5350000</v>
      </c>
      <c r="K22" s="31" t="s">
        <v>78</v>
      </c>
      <c r="L22" s="31"/>
      <c r="M22" s="25">
        <v>234000</v>
      </c>
      <c r="N22" s="21"/>
    </row>
    <row r="23" spans="1:15" ht="15" customHeight="1" thickBot="1" x14ac:dyDescent="0.3">
      <c r="A23" s="30" t="s">
        <v>49</v>
      </c>
      <c r="B23" s="30"/>
      <c r="C23" s="23"/>
      <c r="D23" s="23"/>
      <c r="K23" s="31" t="s">
        <v>79</v>
      </c>
      <c r="L23" s="31"/>
      <c r="M23" s="26">
        <v>92000</v>
      </c>
      <c r="N23" s="21"/>
    </row>
    <row r="24" spans="1:15" ht="15" customHeight="1" thickBot="1" x14ac:dyDescent="0.3">
      <c r="A24" s="31" t="s">
        <v>50</v>
      </c>
      <c r="B24" s="31"/>
      <c r="C24" s="24">
        <v>196000</v>
      </c>
      <c r="D24" s="27"/>
      <c r="E24" t="s">
        <v>84</v>
      </c>
      <c r="F24">
        <v>30</v>
      </c>
      <c r="H24" t="s">
        <v>86</v>
      </c>
      <c r="I24">
        <v>49000</v>
      </c>
      <c r="K24" s="22"/>
      <c r="L24" s="22" t="s">
        <v>80</v>
      </c>
      <c r="M24" s="26">
        <f>SUM(M21:M23)</f>
        <v>392000</v>
      </c>
      <c r="N24" s="21"/>
    </row>
    <row r="25" spans="1:15" ht="36" customHeight="1" thickBot="1" x14ac:dyDescent="0.3">
      <c r="A25" s="22"/>
      <c r="B25" s="22" t="s">
        <v>51</v>
      </c>
      <c r="C25" s="37">
        <f>C24-(F25*((C24-I24)/F24))</f>
        <v>98000</v>
      </c>
      <c r="D25" s="35">
        <f>C24-C25</f>
        <v>98000</v>
      </c>
      <c r="E25" t="s">
        <v>85</v>
      </c>
      <c r="F25">
        <v>20</v>
      </c>
      <c r="K25" s="32" t="s">
        <v>81</v>
      </c>
      <c r="L25" s="32"/>
      <c r="M25" s="35">
        <f>M19-M24</f>
        <v>793000</v>
      </c>
      <c r="N25" s="21"/>
    </row>
    <row r="26" spans="1:15" ht="15" customHeight="1" thickBot="1" x14ac:dyDescent="0.3">
      <c r="A26" s="31" t="s">
        <v>10</v>
      </c>
      <c r="B26" s="31"/>
      <c r="C26" s="25">
        <v>460000</v>
      </c>
      <c r="D26" s="23"/>
      <c r="K26" s="31" t="s">
        <v>82</v>
      </c>
      <c r="L26" s="31"/>
      <c r="M26" s="37">
        <f>M25*O28</f>
        <v>277550</v>
      </c>
      <c r="N26" s="21"/>
    </row>
    <row r="27" spans="1:15" ht="24" customHeight="1" thickBot="1" x14ac:dyDescent="0.3">
      <c r="A27" s="23"/>
      <c r="B27" s="22" t="s">
        <v>51</v>
      </c>
      <c r="C27" s="1">
        <f>C26-D27</f>
        <v>454696.5610788085</v>
      </c>
      <c r="D27" s="39">
        <f>C26*(1-F27)^F25</f>
        <v>5303.4389211915077</v>
      </c>
      <c r="E27" t="s">
        <v>87</v>
      </c>
      <c r="F27">
        <v>0.2</v>
      </c>
      <c r="K27" s="31" t="s">
        <v>88</v>
      </c>
      <c r="L27" s="31"/>
      <c r="M27" s="35">
        <f>M25-M26</f>
        <v>515450</v>
      </c>
      <c r="N27" s="21"/>
    </row>
    <row r="28" spans="1:15" ht="15.75" thickBot="1" x14ac:dyDescent="0.3">
      <c r="A28" s="31" t="s">
        <v>52</v>
      </c>
      <c r="B28" s="31"/>
      <c r="C28" s="23"/>
      <c r="D28" s="26">
        <v>525000</v>
      </c>
      <c r="K28" s="31" t="s">
        <v>89</v>
      </c>
      <c r="L28" s="31"/>
      <c r="M28" s="28">
        <v>108000</v>
      </c>
      <c r="N28" s="21"/>
      <c r="O28">
        <v>0.35</v>
      </c>
    </row>
    <row r="29" spans="1:15" ht="18" customHeight="1" thickBot="1" x14ac:dyDescent="0.3">
      <c r="A29" s="22"/>
      <c r="B29" s="22" t="s">
        <v>53</v>
      </c>
      <c r="C29" s="23"/>
      <c r="D29" s="26">
        <f>D28+D27+D25</f>
        <v>628303.4389211915</v>
      </c>
      <c r="K29" s="32" t="s">
        <v>83</v>
      </c>
      <c r="L29" s="32"/>
      <c r="M29" s="40">
        <f>M27-M28</f>
        <v>407450</v>
      </c>
      <c r="N29" s="21"/>
    </row>
    <row r="30" spans="1:15" ht="15.75" thickBot="1" x14ac:dyDescent="0.3">
      <c r="A30" s="32" t="s">
        <v>54</v>
      </c>
      <c r="B30" s="32"/>
      <c r="C30" s="43"/>
      <c r="D30" s="38">
        <f>D29+D22</f>
        <v>5978303.4389211917</v>
      </c>
    </row>
    <row r="31" spans="1:15" ht="15.75" thickTop="1" x14ac:dyDescent="0.25"/>
    <row r="32" spans="1:15" x14ac:dyDescent="0.25">
      <c r="A32" s="33" t="s">
        <v>55</v>
      </c>
      <c r="G32" s="42"/>
      <c r="H32" s="42"/>
      <c r="I32" s="42"/>
      <c r="J32" s="42"/>
      <c r="K32" s="42"/>
      <c r="L32" s="42"/>
    </row>
    <row r="33" spans="1:12" x14ac:dyDescent="0.25">
      <c r="A33" s="34"/>
      <c r="G33" s="42" t="s">
        <v>85</v>
      </c>
      <c r="H33" s="44">
        <f>D22/D39</f>
        <v>5.3430380214580397</v>
      </c>
      <c r="I33" s="42" t="s">
        <v>97</v>
      </c>
      <c r="J33" s="42"/>
      <c r="K33" s="42"/>
      <c r="L33" s="42"/>
    </row>
    <row r="34" spans="1:12" ht="15" customHeight="1" x14ac:dyDescent="0.25">
      <c r="A34" s="29" t="s">
        <v>56</v>
      </c>
      <c r="B34" s="29"/>
      <c r="C34" s="29"/>
      <c r="D34" s="29"/>
      <c r="G34" s="42" t="s">
        <v>90</v>
      </c>
      <c r="H34" s="44">
        <f>(D18+D19)/D39</f>
        <v>3.181854044180433</v>
      </c>
      <c r="I34" s="42"/>
      <c r="J34" s="42"/>
      <c r="K34" s="42"/>
      <c r="L34" s="42"/>
    </row>
    <row r="35" spans="1:12" ht="15" customHeight="1" x14ac:dyDescent="0.25">
      <c r="A35" s="30" t="s">
        <v>57</v>
      </c>
      <c r="B35" s="30"/>
      <c r="C35" s="23"/>
      <c r="D35" s="23"/>
      <c r="G35" s="42" t="s">
        <v>91</v>
      </c>
      <c r="H35" s="44">
        <f>D48/D30</f>
        <v>0.58210501933792302</v>
      </c>
      <c r="I35" s="42" t="s">
        <v>95</v>
      </c>
      <c r="J35" s="42"/>
      <c r="K35" s="42"/>
      <c r="L35" s="42"/>
    </row>
    <row r="36" spans="1:12" ht="15" customHeight="1" x14ac:dyDescent="0.25">
      <c r="A36" s="31" t="s">
        <v>58</v>
      </c>
      <c r="B36" s="31"/>
      <c r="C36" s="23"/>
      <c r="D36" s="24">
        <v>912803</v>
      </c>
      <c r="G36" s="42" t="s">
        <v>92</v>
      </c>
      <c r="H36" s="44">
        <f>(M27/D30)*100</f>
        <v>8.622011332583261</v>
      </c>
      <c r="I36" s="42" t="s">
        <v>96</v>
      </c>
      <c r="J36" s="42"/>
      <c r="K36" s="42"/>
      <c r="L36" s="42"/>
    </row>
    <row r="37" spans="1:12" ht="30" customHeight="1" x14ac:dyDescent="0.25">
      <c r="A37" s="31" t="s">
        <v>59</v>
      </c>
      <c r="B37" s="31"/>
      <c r="C37" s="23"/>
      <c r="D37" s="27">
        <v>58000</v>
      </c>
      <c r="G37" s="42"/>
      <c r="H37" s="42"/>
      <c r="I37" s="42"/>
      <c r="J37" s="42"/>
      <c r="K37" s="42"/>
      <c r="L37" s="42"/>
    </row>
    <row r="38" spans="1:12" ht="15.75" thickBot="1" x14ac:dyDescent="0.3">
      <c r="A38" s="31" t="s">
        <v>60</v>
      </c>
      <c r="B38" s="31"/>
      <c r="C38" s="23"/>
      <c r="D38" s="26">
        <v>30500</v>
      </c>
      <c r="G38" s="42"/>
      <c r="H38" s="42"/>
      <c r="I38" s="42"/>
      <c r="J38" s="42"/>
      <c r="K38" s="42"/>
      <c r="L38" s="42"/>
    </row>
    <row r="39" spans="1:12" ht="21.75" customHeight="1" x14ac:dyDescent="0.25">
      <c r="A39" s="22"/>
      <c r="B39" s="22" t="s">
        <v>61</v>
      </c>
      <c r="C39" s="23"/>
      <c r="D39" s="35">
        <f>SUM(D36:D38)</f>
        <v>1001303</v>
      </c>
    </row>
    <row r="40" spans="1:12" ht="30" customHeight="1" x14ac:dyDescent="0.25">
      <c r="A40" s="30" t="s">
        <v>62</v>
      </c>
      <c r="B40" s="30"/>
      <c r="C40" s="23"/>
      <c r="D40" s="23"/>
    </row>
    <row r="41" spans="1:12" ht="15" customHeight="1" x14ac:dyDescent="0.25">
      <c r="A41" s="31" t="s">
        <v>63</v>
      </c>
      <c r="B41" s="31"/>
      <c r="C41" s="23"/>
      <c r="D41" s="25">
        <v>1180000</v>
      </c>
    </row>
    <row r="42" spans="1:12" ht="15.75" thickBot="1" x14ac:dyDescent="0.3">
      <c r="A42" s="31" t="s">
        <v>64</v>
      </c>
      <c r="B42" s="31"/>
      <c r="C42" s="27"/>
      <c r="D42" s="26">
        <v>317000</v>
      </c>
    </row>
    <row r="43" spans="1:12" ht="22.5" customHeight="1" thickBot="1" x14ac:dyDescent="0.3">
      <c r="A43" s="22"/>
      <c r="B43" s="22" t="s">
        <v>65</v>
      </c>
      <c r="C43" s="23"/>
      <c r="D43" s="26">
        <f>SUM(D41:D42)</f>
        <v>1497000</v>
      </c>
    </row>
    <row r="44" spans="1:12" ht="15" customHeight="1" x14ac:dyDescent="0.25">
      <c r="A44" s="32" t="s">
        <v>66</v>
      </c>
      <c r="B44" s="32"/>
      <c r="C44" s="23"/>
      <c r="D44" s="35">
        <f>D43+D39</f>
        <v>2498303</v>
      </c>
    </row>
    <row r="45" spans="1:12" ht="15" customHeight="1" x14ac:dyDescent="0.25">
      <c r="A45" s="30" t="s">
        <v>67</v>
      </c>
      <c r="B45" s="30"/>
      <c r="C45" s="23"/>
      <c r="D45" s="23"/>
    </row>
    <row r="46" spans="1:12" ht="15" customHeight="1" x14ac:dyDescent="0.25">
      <c r="A46" s="31" t="s">
        <v>68</v>
      </c>
      <c r="B46" s="31"/>
      <c r="C46" s="23"/>
      <c r="D46" s="25">
        <v>1930000</v>
      </c>
      <c r="E46" s="41"/>
    </row>
    <row r="47" spans="1:12" ht="15.75" thickBot="1" x14ac:dyDescent="0.3">
      <c r="A47" s="31" t="s">
        <v>69</v>
      </c>
      <c r="B47" s="31"/>
      <c r="C47" s="23"/>
      <c r="D47" s="37">
        <f>D48-D46</f>
        <v>1550000.4389211917</v>
      </c>
      <c r="E47" s="41"/>
    </row>
    <row r="48" spans="1:12" ht="30" customHeight="1" thickBot="1" x14ac:dyDescent="0.3">
      <c r="A48" s="32" t="s">
        <v>70</v>
      </c>
      <c r="B48" s="32"/>
      <c r="C48" s="23"/>
      <c r="D48" s="26">
        <f>D49-D44</f>
        <v>3480000.4389211917</v>
      </c>
    </row>
    <row r="49" spans="1:4" ht="30" customHeight="1" x14ac:dyDescent="0.25">
      <c r="A49" s="32" t="s">
        <v>71</v>
      </c>
      <c r="B49" s="32"/>
      <c r="C49" s="23"/>
      <c r="D49" s="36">
        <f>D30</f>
        <v>5978303.4389211917</v>
      </c>
    </row>
  </sheetData>
  <mergeCells count="36">
    <mergeCell ref="K28:L28"/>
    <mergeCell ref="K29:L29"/>
    <mergeCell ref="A49:B49"/>
    <mergeCell ref="K16:N16"/>
    <mergeCell ref="K17:L17"/>
    <mergeCell ref="K20:L20"/>
    <mergeCell ref="K21:L21"/>
    <mergeCell ref="K22:L22"/>
    <mergeCell ref="K23:L23"/>
    <mergeCell ref="K25:L25"/>
    <mergeCell ref="K26:L26"/>
    <mergeCell ref="K27:L27"/>
    <mergeCell ref="A42:B42"/>
    <mergeCell ref="A44:B44"/>
    <mergeCell ref="A45:B45"/>
    <mergeCell ref="A46:B46"/>
    <mergeCell ref="A47:B47"/>
    <mergeCell ref="A48:B48"/>
    <mergeCell ref="A35:B35"/>
    <mergeCell ref="A36:B36"/>
    <mergeCell ref="A37:B37"/>
    <mergeCell ref="A38:B38"/>
    <mergeCell ref="A40:B40"/>
    <mergeCell ref="A41:B41"/>
    <mergeCell ref="A23:B23"/>
    <mergeCell ref="A24:B24"/>
    <mergeCell ref="A26:B26"/>
    <mergeCell ref="A28:B28"/>
    <mergeCell ref="A30:B30"/>
    <mergeCell ref="A34:D34"/>
    <mergeCell ref="A16:D16"/>
    <mergeCell ref="A17:B17"/>
    <mergeCell ref="A18:B18"/>
    <mergeCell ref="A19:B19"/>
    <mergeCell ref="A20:B20"/>
    <mergeCell ref="A21:B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</vt:lpstr>
      <vt:lpstr>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</dc:creator>
  <cp:lastModifiedBy>N</cp:lastModifiedBy>
  <dcterms:created xsi:type="dcterms:W3CDTF">2023-07-15T01:19:33Z</dcterms:created>
  <dcterms:modified xsi:type="dcterms:W3CDTF">2023-07-15T03:51:24Z</dcterms:modified>
</cp:coreProperties>
</file>