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n\Documents\Aryerson\PCS\labs\5\"/>
    </mc:Choice>
  </mc:AlternateContent>
  <xr:revisionPtr revIDLastSave="0" documentId="13_ncr:1_{866E8A76-C037-48E7-B398-75CA93DADCFA}" xr6:coauthVersionLast="47" xr6:coauthVersionMax="47" xr10:uidLastSave="{00000000-0000-0000-0000-000000000000}"/>
  <bookViews>
    <workbookView xWindow="0" yWindow="1283" windowWidth="15053" windowHeight="12314" xr2:uid="{4452D785-9B36-4CBA-8745-7CC347607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10" i="1"/>
  <c r="F11" i="1"/>
  <c r="F12" i="1"/>
  <c r="F13" i="1"/>
  <c r="F7" i="1"/>
  <c r="C17" i="1"/>
  <c r="C18" i="1"/>
  <c r="C19" i="1"/>
  <c r="C20" i="1"/>
  <c r="C21" i="1"/>
  <c r="C22" i="1"/>
  <c r="C23" i="1"/>
  <c r="C24" i="1"/>
  <c r="C25" i="1"/>
  <c r="C26" i="1"/>
  <c r="C16" i="1"/>
  <c r="D16" i="1"/>
  <c r="D17" i="1"/>
  <c r="D18" i="1"/>
  <c r="D19" i="1"/>
  <c r="D20" i="1"/>
  <c r="D21" i="1"/>
  <c r="D22" i="1"/>
  <c r="D23" i="1"/>
  <c r="D24" i="1"/>
  <c r="D25" i="1"/>
  <c r="D26" i="1"/>
  <c r="D15" i="1"/>
  <c r="C15" i="1"/>
  <c r="C29" i="1"/>
  <c r="C30" i="1"/>
  <c r="C31" i="1"/>
  <c r="C32" i="1"/>
  <c r="C33" i="1"/>
  <c r="C34" i="1"/>
  <c r="C35" i="1"/>
  <c r="C36" i="1"/>
  <c r="C37" i="1"/>
  <c r="C38" i="1"/>
  <c r="C39" i="1"/>
  <c r="C28" i="1"/>
  <c r="E36" i="1"/>
  <c r="D36" i="1" s="1"/>
  <c r="E37" i="1"/>
  <c r="E38" i="1"/>
  <c r="D38" i="1" s="1"/>
  <c r="E39" i="1"/>
  <c r="E29" i="1"/>
  <c r="E30" i="1"/>
  <c r="E31" i="1"/>
  <c r="E32" i="1"/>
  <c r="D32" i="1" s="1"/>
  <c r="E33" i="1"/>
  <c r="D33" i="1" s="1"/>
  <c r="E34" i="1"/>
  <c r="E35" i="1"/>
  <c r="E28" i="1"/>
  <c r="D29" i="1"/>
  <c r="D34" i="1"/>
  <c r="D35" i="1"/>
  <c r="D37" i="1"/>
  <c r="D30" i="1"/>
  <c r="D31" i="1"/>
  <c r="D39" i="1"/>
  <c r="A28" i="1"/>
  <c r="B28" i="1"/>
  <c r="B29" i="1"/>
  <c r="F29" i="1"/>
  <c r="A16" i="1"/>
  <c r="B16" i="1"/>
  <c r="B17" i="1"/>
  <c r="B18" i="1"/>
  <c r="B19" i="1"/>
  <c r="B20" i="1"/>
  <c r="B21" i="1"/>
  <c r="B22" i="1"/>
  <c r="B23" i="1"/>
  <c r="B24" i="1"/>
  <c r="B25" i="1"/>
  <c r="B26" i="1"/>
  <c r="B15" i="1"/>
  <c r="F16" i="1"/>
  <c r="F17" i="1"/>
  <c r="A17" i="1" s="1"/>
  <c r="F18" i="1"/>
  <c r="A18" i="1" s="1"/>
  <c r="F19" i="1"/>
  <c r="A19" i="1" s="1"/>
  <c r="F20" i="1"/>
  <c r="A20" i="1" s="1"/>
  <c r="F21" i="1"/>
  <c r="A21" i="1" s="1"/>
  <c r="F22" i="1"/>
  <c r="A22" i="1" s="1"/>
  <c r="F23" i="1"/>
  <c r="A23" i="1" s="1"/>
  <c r="F24" i="1"/>
  <c r="A24" i="1" s="1"/>
  <c r="F25" i="1"/>
  <c r="A25" i="1" s="1"/>
  <c r="F26" i="1"/>
  <c r="A26" i="1" s="1"/>
  <c r="F15" i="1"/>
  <c r="A15" i="1" s="1"/>
  <c r="H15" i="1"/>
  <c r="H16" i="1"/>
  <c r="H17" i="1"/>
  <c r="H18" i="1"/>
  <c r="H19" i="1"/>
  <c r="H20" i="1"/>
  <c r="H21" i="1"/>
  <c r="H22" i="1"/>
  <c r="H23" i="1"/>
  <c r="H24" i="1"/>
  <c r="H25" i="1"/>
  <c r="H26" i="1"/>
  <c r="F28" i="1" l="1"/>
  <c r="D28" i="1" s="1"/>
  <c r="B31" i="1"/>
  <c r="B30" i="1"/>
  <c r="B33" i="1" l="1"/>
  <c r="B32" i="1"/>
  <c r="B34" i="1" l="1"/>
  <c r="B35" i="1"/>
  <c r="B37" i="1" l="1"/>
  <c r="B36" i="1"/>
  <c r="B38" i="1" l="1"/>
  <c r="B39" i="1"/>
</calcChain>
</file>

<file path=xl/sharedStrings.xml><?xml version="1.0" encoding="utf-8"?>
<sst xmlns="http://schemas.openxmlformats.org/spreadsheetml/2006/main" count="18" uniqueCount="13">
  <si>
    <t>i</t>
  </si>
  <si>
    <t>r</t>
  </si>
  <si>
    <t>v coil</t>
  </si>
  <si>
    <t>v beam</t>
  </si>
  <si>
    <t>r coil: 15cm</t>
  </si>
  <si>
    <t>at 400V the light is brighter</t>
  </si>
  <si>
    <t>d</t>
  </si>
  <si>
    <t>b</t>
  </si>
  <si>
    <t>1/b^2</t>
  </si>
  <si>
    <t>r^2</t>
  </si>
  <si>
    <t>uncert r</t>
  </si>
  <si>
    <t>uncert 1/b^2</t>
  </si>
  <si>
    <t>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</si>
</sst>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r^2 vs 1/b^2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314326334208224"/>
                  <c:y val="0.1965554826480023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Sheet1!$C$16</c:f>
                <c:numCache>
                  <c:formatCode>General</c:formatCode>
                  <c:ptCount val="1"/>
                  <c:pt idx="0">
                    <c:v>9.2110924153896356E-4</c:v>
                  </c:pt>
                </c:numCache>
              </c:numRef>
            </c:plus>
            <c:minus>
              <c:numRef>
                <c:f>Sheet1!$C$15</c:f>
                <c:numCache>
                  <c:formatCode>General</c:formatCode>
                  <c:ptCount val="1"/>
                  <c:pt idx="0">
                    <c:v>9.2110924153896356E-4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Sheet1!$D$15</c:f>
                <c:numCache>
                  <c:formatCode>General</c:formatCode>
                  <c:ptCount val="1"/>
                  <c:pt idx="0">
                    <c:v>84729.824392272654</c:v>
                  </c:pt>
                </c:numCache>
              </c:numRef>
            </c:plus>
            <c:minus>
              <c:numRef>
                <c:f>Sheet1!$D$15</c:f>
                <c:numCache>
                  <c:formatCode>General</c:formatCode>
                  <c:ptCount val="1"/>
                  <c:pt idx="0">
                    <c:v>84729.824392272654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Sheet1!$A$15:$A$26</c:f>
              <c:numCache>
                <c:formatCode>General</c:formatCode>
                <c:ptCount val="12"/>
                <c:pt idx="0">
                  <c:v>239885.24825023508</c:v>
                </c:pt>
                <c:pt idx="1">
                  <c:v>276583.62975156441</c:v>
                </c:pt>
                <c:pt idx="2">
                  <c:v>369863.27757438365</c:v>
                </c:pt>
                <c:pt idx="3">
                  <c:v>391830.64796880749</c:v>
                </c:pt>
                <c:pt idx="4">
                  <c:v>465897.54925557773</c:v>
                </c:pt>
                <c:pt idx="5">
                  <c:v>974359.93969758204</c:v>
                </c:pt>
                <c:pt idx="6">
                  <c:v>519716.03903828852</c:v>
                </c:pt>
                <c:pt idx="7">
                  <c:v>583428.39359726245</c:v>
                </c:pt>
                <c:pt idx="8">
                  <c:v>635264.18660117791</c:v>
                </c:pt>
                <c:pt idx="9">
                  <c:v>722191.26270291384</c:v>
                </c:pt>
                <c:pt idx="10">
                  <c:v>828262.30978769355</c:v>
                </c:pt>
                <c:pt idx="11">
                  <c:v>1005046.5686577838</c:v>
                </c:pt>
              </c:numCache>
            </c:numRef>
          </c:xVal>
          <c:yVal>
            <c:numRef>
              <c:f>Sheet1!$B$15:$B$26</c:f>
              <c:numCache>
                <c:formatCode>General</c:formatCode>
                <c:ptCount val="12"/>
                <c:pt idx="0">
                  <c:v>2.5000000000000005E-3</c:v>
                </c:pt>
                <c:pt idx="1">
                  <c:v>3.0249999999999999E-3</c:v>
                </c:pt>
                <c:pt idx="2">
                  <c:v>3.5999999999999999E-3</c:v>
                </c:pt>
                <c:pt idx="3">
                  <c:v>4.2250000000000005E-3</c:v>
                </c:pt>
                <c:pt idx="4">
                  <c:v>4.9000000000000007E-3</c:v>
                </c:pt>
                <c:pt idx="5">
                  <c:v>1.0000000000000002E-2</c:v>
                </c:pt>
                <c:pt idx="6">
                  <c:v>5.6249999999999998E-3</c:v>
                </c:pt>
                <c:pt idx="7">
                  <c:v>6.4000000000000003E-3</c:v>
                </c:pt>
                <c:pt idx="8">
                  <c:v>7.2250000000000014E-3</c:v>
                </c:pt>
                <c:pt idx="9">
                  <c:v>8.0999999999999996E-3</c:v>
                </c:pt>
                <c:pt idx="10">
                  <c:v>9.025E-3</c:v>
                </c:pt>
                <c:pt idx="11">
                  <c:v>1.1024999999999998E-2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E-4451-80AA-7F52A863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47424"/>
        <c:axId val="1261320752"/>
      </c:scatterChart>
      <c:valAx>
        <c:axId val="1286247424"/>
        <c:scaling>
          <c:orientation val="minMax"/>
          <c:max val="11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20752"/>
        <c:crosses val="autoZero"/>
        <c:crossBetween val="midCat"/>
      </c:valAx>
      <c:valAx>
        <c:axId val="1261320752"/>
        <c:scaling>
          <c:orientation val="minMax"/>
          <c:max val="1.25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257172</xdr:colOff>
      <xdr:row>29</xdr:row>
      <xdr:rowOff>169067</xdr:rowOff>
    </xdr:from>
    <xdr:to>
      <xdr:col>14</xdr:col>
      <xdr:colOff>609599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DD704-5C45-487F-B701-C560E27C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2FE8-4E94-4D79-9D47-402FAE85EC94}">
  <dimension ref="A1:I39"/>
  <sheetViews>
    <sheetView tabSelected="1" topLeftCell="A41" workbookViewId="0">
      <selection activeCell="H6" sqref="H6"/>
    </sheetView>
  </sheetViews>
  <sheetFormatPr defaultRowHeight="14.25" x14ac:dyDescent="0.45"/>
  <cols>
    <col min="2" max="3" width="11.59765625" bestFit="1" customWidth="1"/>
    <col min="4" max="4" width="10.33203125" customWidth="1"/>
  </cols>
  <sheetData>
    <row r="1" spans="1:9" x14ac:dyDescent="0.45">
      <c r="A1" t="s">
        <v>0</v>
      </c>
      <c r="B1" t="s">
        <v>2</v>
      </c>
      <c r="C1" t="s">
        <v>1</v>
      </c>
      <c r="D1" t="s">
        <v>3</v>
      </c>
    </row>
    <row r="2" spans="1:9" x14ac:dyDescent="0.45">
      <c r="A2">
        <v>2.62</v>
      </c>
      <c r="B2">
        <v>296</v>
      </c>
      <c r="C2">
        <v>5</v>
      </c>
      <c r="D2">
        <v>14.4</v>
      </c>
    </row>
    <row r="3" spans="1:9" x14ac:dyDescent="0.45">
      <c r="A3">
        <v>2.44</v>
      </c>
      <c r="C3">
        <v>5.5</v>
      </c>
      <c r="D3">
        <v>13.5</v>
      </c>
      <c r="E3" t="s">
        <v>4</v>
      </c>
    </row>
    <row r="4" spans="1:9" x14ac:dyDescent="0.45">
      <c r="A4">
        <v>2.11</v>
      </c>
      <c r="C4">
        <v>6</v>
      </c>
      <c r="D4">
        <v>11.6</v>
      </c>
      <c r="F4">
        <f t="shared" ref="F4:F6" si="0">6000*SQRT(4709604990)*SQRT(D4)/SQRT(48204043)</f>
        <v>201990.41147044906</v>
      </c>
    </row>
    <row r="5" spans="1:9" x14ac:dyDescent="0.45">
      <c r="A5">
        <v>2.0499999999999998</v>
      </c>
      <c r="C5">
        <v>6.5</v>
      </c>
      <c r="D5">
        <v>11.2</v>
      </c>
      <c r="F5">
        <f t="shared" si="0"/>
        <v>198477.26675417559</v>
      </c>
    </row>
    <row r="6" spans="1:9" x14ac:dyDescent="0.45">
      <c r="A6">
        <v>1.88</v>
      </c>
      <c r="C6">
        <v>7</v>
      </c>
      <c r="D6">
        <v>10.3</v>
      </c>
      <c r="F6">
        <f t="shared" si="0"/>
        <v>190335.75170123344</v>
      </c>
    </row>
    <row r="7" spans="1:9" x14ac:dyDescent="0.45">
      <c r="A7">
        <v>1.3</v>
      </c>
      <c r="C7">
        <v>10</v>
      </c>
      <c r="D7">
        <v>7.1</v>
      </c>
      <c r="F7">
        <f>6000*SQRT(4709604990)*SQRT(D7)/SQRT(48204043)</f>
        <v>158026.86832728286</v>
      </c>
    </row>
    <row r="8" spans="1:9" x14ac:dyDescent="0.45">
      <c r="A8">
        <v>1.78</v>
      </c>
      <c r="C8">
        <v>7.5</v>
      </c>
      <c r="D8">
        <v>0.97</v>
      </c>
    </row>
    <row r="9" spans="1:9" x14ac:dyDescent="0.45">
      <c r="A9">
        <v>1.68</v>
      </c>
      <c r="C9">
        <v>8</v>
      </c>
      <c r="D9">
        <v>0.92</v>
      </c>
    </row>
    <row r="10" spans="1:9" x14ac:dyDescent="0.45">
      <c r="A10">
        <v>1.61</v>
      </c>
      <c r="C10">
        <v>8.5</v>
      </c>
      <c r="D10">
        <v>8.8000000000000007</v>
      </c>
      <c r="F10">
        <f t="shared" ref="F8:F13" si="1">6000*SQRT(4709604990)*SQRT(D10)/SQRT(48204043)</f>
        <v>175931.29332625645</v>
      </c>
    </row>
    <row r="11" spans="1:9" x14ac:dyDescent="0.45">
      <c r="A11">
        <v>1.51</v>
      </c>
      <c r="C11">
        <v>9</v>
      </c>
      <c r="D11">
        <v>8.3000000000000007</v>
      </c>
      <c r="F11">
        <f t="shared" si="1"/>
        <v>170860.15871673491</v>
      </c>
    </row>
    <row r="12" spans="1:9" x14ac:dyDescent="0.45">
      <c r="A12">
        <v>1.41</v>
      </c>
      <c r="C12">
        <v>9.5</v>
      </c>
      <c r="D12">
        <v>7.7</v>
      </c>
      <c r="F12">
        <f t="shared" si="1"/>
        <v>164568.65580972011</v>
      </c>
    </row>
    <row r="13" spans="1:9" x14ac:dyDescent="0.45">
      <c r="A13">
        <v>1.28</v>
      </c>
      <c r="C13">
        <v>10.5</v>
      </c>
      <c r="D13">
        <v>7.1</v>
      </c>
      <c r="F13">
        <f t="shared" si="1"/>
        <v>158026.86832728286</v>
      </c>
    </row>
    <row r="14" spans="1:9" x14ac:dyDescent="0.45">
      <c r="A14" t="s">
        <v>8</v>
      </c>
      <c r="B14" t="s">
        <v>9</v>
      </c>
      <c r="C14" t="s">
        <v>10</v>
      </c>
      <c r="D14" t="s">
        <v>11</v>
      </c>
      <c r="F14" t="s">
        <v>7</v>
      </c>
      <c r="G14" t="s">
        <v>0</v>
      </c>
      <c r="H14" t="s">
        <v>6</v>
      </c>
      <c r="I14" t="s">
        <v>3</v>
      </c>
    </row>
    <row r="15" spans="1:9" x14ac:dyDescent="0.45">
      <c r="A15">
        <f>1/(F15^2)</f>
        <v>239885.24825023508</v>
      </c>
      <c r="B15">
        <f>(C2/100)^2</f>
        <v>2.5000000000000005E-3</v>
      </c>
      <c r="C15">
        <f>SQRT(SUM(B28:B39)/(A28*(A28-1)))</f>
        <v>9.2110924153896356E-4</v>
      </c>
      <c r="D15">
        <f>SQRT(SUM(D28:D39)/(A28*(A28-1)))</f>
        <v>84729.824392272654</v>
      </c>
      <c r="F15">
        <f>((4*PI()*10^-7)*8*130*G15)/(0.15*SQRT(125))</f>
        <v>2.041729619108242E-3</v>
      </c>
      <c r="G15">
        <v>2.62</v>
      </c>
      <c r="H15">
        <f>C2*2</f>
        <v>10</v>
      </c>
      <c r="I15">
        <v>14.4</v>
      </c>
    </row>
    <row r="16" spans="1:9" x14ac:dyDescent="0.45">
      <c r="A16">
        <f>1/(F16^2)</f>
        <v>276583.62975156441</v>
      </c>
      <c r="B16">
        <f>(C3/100)^2</f>
        <v>3.0249999999999999E-3</v>
      </c>
      <c r="C16">
        <f>$C$15</f>
        <v>9.2110924153896356E-4</v>
      </c>
      <c r="D16">
        <f>$D$15</f>
        <v>84729.824392272654</v>
      </c>
      <c r="F16">
        <f t="shared" ref="F16:F26" si="2">((4*PI()*10^-7)*8*130*G16)/(0.15*SQRT(125))</f>
        <v>1.9014581185588207E-3</v>
      </c>
      <c r="G16">
        <v>2.44</v>
      </c>
      <c r="H16">
        <f>C3*2</f>
        <v>11</v>
      </c>
      <c r="I16">
        <v>13.5</v>
      </c>
    </row>
    <row r="17" spans="1:9" x14ac:dyDescent="0.45">
      <c r="A17">
        <f>1/(F17^2)</f>
        <v>369863.27757438365</v>
      </c>
      <c r="B17">
        <f>(C4/100)^2</f>
        <v>3.5999999999999999E-3</v>
      </c>
      <c r="C17">
        <f t="shared" ref="C17:C26" si="3">$C$15</f>
        <v>9.2110924153896356E-4</v>
      </c>
      <c r="D17">
        <f t="shared" ref="D17:D26" si="4">$D$15</f>
        <v>84729.824392272654</v>
      </c>
      <c r="F17">
        <f t="shared" si="2"/>
        <v>1.644293700884882E-3</v>
      </c>
      <c r="G17">
        <v>2.11</v>
      </c>
      <c r="H17">
        <f>C4*2</f>
        <v>12</v>
      </c>
      <c r="I17">
        <v>11.6</v>
      </c>
    </row>
    <row r="18" spans="1:9" x14ac:dyDescent="0.45">
      <c r="A18">
        <f>1/(F18^2)</f>
        <v>391830.64796880749</v>
      </c>
      <c r="B18">
        <f>(C5/100)^2</f>
        <v>4.2250000000000005E-3</v>
      </c>
      <c r="C18">
        <f t="shared" si="3"/>
        <v>9.2110924153896356E-4</v>
      </c>
      <c r="D18">
        <f t="shared" si="4"/>
        <v>84729.824392272654</v>
      </c>
      <c r="F18">
        <f t="shared" si="2"/>
        <v>1.5975365340350749E-3</v>
      </c>
      <c r="G18">
        <v>2.0499999999999998</v>
      </c>
      <c r="H18">
        <f>C5*2</f>
        <v>13</v>
      </c>
      <c r="I18">
        <v>11.2</v>
      </c>
    </row>
    <row r="19" spans="1:9" x14ac:dyDescent="0.45">
      <c r="A19">
        <f>1/(F19^2)</f>
        <v>465897.54925557773</v>
      </c>
      <c r="B19">
        <f>(C6/100)^2</f>
        <v>4.9000000000000007E-3</v>
      </c>
      <c r="C19">
        <f t="shared" si="3"/>
        <v>9.2110924153896356E-4</v>
      </c>
      <c r="D19">
        <f t="shared" si="4"/>
        <v>84729.824392272654</v>
      </c>
      <c r="F19">
        <f t="shared" si="2"/>
        <v>1.4650578946272881E-3</v>
      </c>
      <c r="G19">
        <v>1.88</v>
      </c>
      <c r="H19">
        <f>C6*2</f>
        <v>14</v>
      </c>
      <c r="I19">
        <v>10.3</v>
      </c>
    </row>
    <row r="20" spans="1:9" x14ac:dyDescent="0.45">
      <c r="A20">
        <f>1/(F20^2)</f>
        <v>974359.93969758204</v>
      </c>
      <c r="B20">
        <f>(C7/100)^2</f>
        <v>1.0000000000000002E-2</v>
      </c>
      <c r="C20">
        <f t="shared" si="3"/>
        <v>9.2110924153896356E-4</v>
      </c>
      <c r="D20">
        <f t="shared" si="4"/>
        <v>84729.824392272654</v>
      </c>
      <c r="F20">
        <f t="shared" si="2"/>
        <v>1.0130719484124865E-3</v>
      </c>
      <c r="G20">
        <v>1.3</v>
      </c>
      <c r="H20">
        <f>C7*2</f>
        <v>20</v>
      </c>
      <c r="I20">
        <v>7.1</v>
      </c>
    </row>
    <row r="21" spans="1:9" x14ac:dyDescent="0.45">
      <c r="A21">
        <f>1/(F21^2)</f>
        <v>519716.03903828852</v>
      </c>
      <c r="B21">
        <f>(C8/100)^2</f>
        <v>5.6249999999999998E-3</v>
      </c>
      <c r="C21">
        <f t="shared" si="3"/>
        <v>9.2110924153896356E-4</v>
      </c>
      <c r="D21">
        <f t="shared" si="4"/>
        <v>84729.824392272654</v>
      </c>
      <c r="F21">
        <f t="shared" si="2"/>
        <v>1.3871292832109432E-3</v>
      </c>
      <c r="G21">
        <v>1.78</v>
      </c>
      <c r="H21">
        <f>C8*2</f>
        <v>15</v>
      </c>
      <c r="I21">
        <v>0.97</v>
      </c>
    </row>
    <row r="22" spans="1:9" x14ac:dyDescent="0.45">
      <c r="A22">
        <f>1/(F22^2)</f>
        <v>583428.39359726245</v>
      </c>
      <c r="B22">
        <f>(C9/100)^2</f>
        <v>6.4000000000000003E-3</v>
      </c>
      <c r="C22">
        <f t="shared" si="3"/>
        <v>9.2110924153896356E-4</v>
      </c>
      <c r="D22">
        <f t="shared" si="4"/>
        <v>84729.824392272654</v>
      </c>
      <c r="F22">
        <f t="shared" si="2"/>
        <v>1.309200671794598E-3</v>
      </c>
      <c r="G22">
        <v>1.68</v>
      </c>
      <c r="H22">
        <f>C9*2</f>
        <v>16</v>
      </c>
      <c r="I22">
        <v>0.92</v>
      </c>
    </row>
    <row r="23" spans="1:9" x14ac:dyDescent="0.45">
      <c r="A23">
        <f>1/(F23^2)</f>
        <v>635264.18660117791</v>
      </c>
      <c r="B23">
        <f>(C10/100)^2</f>
        <v>7.2250000000000014E-3</v>
      </c>
      <c r="C23">
        <f t="shared" si="3"/>
        <v>9.2110924153896356E-4</v>
      </c>
      <c r="D23">
        <f t="shared" si="4"/>
        <v>84729.824392272654</v>
      </c>
      <c r="F23">
        <f t="shared" si="2"/>
        <v>1.2546506438031566E-3</v>
      </c>
      <c r="G23">
        <v>1.61</v>
      </c>
      <c r="H23">
        <f>C10*2</f>
        <v>17</v>
      </c>
      <c r="I23">
        <v>8.8000000000000007</v>
      </c>
    </row>
    <row r="24" spans="1:9" x14ac:dyDescent="0.45">
      <c r="A24">
        <f>1/(F24^2)</f>
        <v>722191.26270291384</v>
      </c>
      <c r="B24">
        <f>(C11/100)^2</f>
        <v>8.0999999999999996E-3</v>
      </c>
      <c r="C24">
        <f t="shared" si="3"/>
        <v>9.2110924153896356E-4</v>
      </c>
      <c r="D24">
        <f t="shared" si="4"/>
        <v>84729.824392272654</v>
      </c>
      <c r="F24">
        <f t="shared" si="2"/>
        <v>1.1767220323868112E-3</v>
      </c>
      <c r="G24">
        <v>1.51</v>
      </c>
      <c r="H24">
        <f>C11*2</f>
        <v>18</v>
      </c>
      <c r="I24">
        <v>8.3000000000000007</v>
      </c>
    </row>
    <row r="25" spans="1:9" x14ac:dyDescent="0.45">
      <c r="A25">
        <f>1/(F25^2)</f>
        <v>828262.30978769355</v>
      </c>
      <c r="B25">
        <f>(C12/100)^2</f>
        <v>9.025E-3</v>
      </c>
      <c r="C25">
        <f t="shared" si="3"/>
        <v>9.2110924153896356E-4</v>
      </c>
      <c r="D25">
        <f t="shared" si="4"/>
        <v>84729.824392272654</v>
      </c>
      <c r="F25">
        <f t="shared" si="2"/>
        <v>1.0987934209704662E-3</v>
      </c>
      <c r="G25">
        <v>1.41</v>
      </c>
      <c r="H25">
        <f>C12*2</f>
        <v>19</v>
      </c>
      <c r="I25">
        <v>7.7</v>
      </c>
    </row>
    <row r="26" spans="1:9" x14ac:dyDescent="0.45">
      <c r="A26">
        <f>1/(F26^2)</f>
        <v>1005046.5686577838</v>
      </c>
      <c r="B26">
        <f>(C13/100)^2</f>
        <v>1.1024999999999998E-2</v>
      </c>
      <c r="C26">
        <f t="shared" si="3"/>
        <v>9.2110924153896356E-4</v>
      </c>
      <c r="D26">
        <f t="shared" si="4"/>
        <v>84729.824392272654</v>
      </c>
      <c r="F26">
        <f t="shared" si="2"/>
        <v>9.9748622612921768E-4</v>
      </c>
      <c r="G26">
        <v>1.28</v>
      </c>
      <c r="H26">
        <f>C13*2</f>
        <v>21</v>
      </c>
      <c r="I26">
        <v>7.1</v>
      </c>
    </row>
    <row r="27" spans="1:9" x14ac:dyDescent="0.45">
      <c r="B27" t="s">
        <v>12</v>
      </c>
      <c r="C27" t="s">
        <v>1</v>
      </c>
      <c r="D27" t="s">
        <v>12</v>
      </c>
      <c r="E27" t="s">
        <v>7</v>
      </c>
    </row>
    <row r="28" spans="1:9" x14ac:dyDescent="0.45">
      <c r="A28">
        <f>COUNT(B15:B26)</f>
        <v>12</v>
      </c>
      <c r="B28">
        <f>F29^2</f>
        <v>3.9742517361111119E-5</v>
      </c>
      <c r="C28">
        <f>B15-$F$29</f>
        <v>-3.8041666666666666E-3</v>
      </c>
      <c r="D28">
        <f>F28^2</f>
        <v>341477491291.04718</v>
      </c>
      <c r="E28">
        <f>A15-$F$28</f>
        <v>-344475.50615670416</v>
      </c>
      <c r="F28">
        <f>SUM(A15:A26)/$A$28</f>
        <v>584360.75440693926</v>
      </c>
    </row>
    <row r="29" spans="1:9" x14ac:dyDescent="0.45">
      <c r="B29">
        <f t="shared" ref="B29:B39" si="5">C29^2</f>
        <v>1.0752934027777781E-5</v>
      </c>
      <c r="C29">
        <f t="shared" ref="C29:C39" si="6">B16-$F$29</f>
        <v>-3.2791666666666672E-3</v>
      </c>
      <c r="D29">
        <f t="shared" ref="D29:D39" si="7">E29^2</f>
        <v>94726758461.130142</v>
      </c>
      <c r="E29">
        <f t="shared" ref="E29:E39" si="8">A16-$F$28</f>
        <v>-307777.12465537485</v>
      </c>
      <c r="F29">
        <f>SUM(B15:B26)/COUNT(B15:B26)</f>
        <v>6.3041666666666671E-3</v>
      </c>
      <c r="I29" t="s">
        <v>5</v>
      </c>
    </row>
    <row r="30" spans="1:9" x14ac:dyDescent="0.45">
      <c r="B30">
        <f t="shared" si="5"/>
        <v>7.3125173611111143E-6</v>
      </c>
      <c r="C30">
        <f t="shared" si="6"/>
        <v>-2.7041666666666672E-3</v>
      </c>
      <c r="D30">
        <f t="shared" si="7"/>
        <v>46009167567.53273</v>
      </c>
      <c r="E30">
        <f t="shared" si="8"/>
        <v>-214497.47683255561</v>
      </c>
    </row>
    <row r="31" spans="1:9" x14ac:dyDescent="0.45">
      <c r="B31">
        <f t="shared" si="5"/>
        <v>4.3229340277777774E-6</v>
      </c>
      <c r="C31">
        <f t="shared" si="6"/>
        <v>-2.0791666666666667E-3</v>
      </c>
      <c r="D31">
        <f t="shared" si="7"/>
        <v>37067841885.078346</v>
      </c>
      <c r="E31">
        <f t="shared" si="8"/>
        <v>-192530.10643813177</v>
      </c>
    </row>
    <row r="32" spans="1:9" x14ac:dyDescent="0.45">
      <c r="B32">
        <f t="shared" si="5"/>
        <v>1.9716840277777769E-6</v>
      </c>
      <c r="C32">
        <f t="shared" si="6"/>
        <v>-1.4041666666666664E-3</v>
      </c>
      <c r="D32">
        <f t="shared" si="7"/>
        <v>14033530974.733568</v>
      </c>
      <c r="E32">
        <f t="shared" si="8"/>
        <v>-118463.20515136153</v>
      </c>
    </row>
    <row r="33" spans="2:5" x14ac:dyDescent="0.45">
      <c r="B33">
        <f t="shared" si="5"/>
        <v>1.3659184027777789E-5</v>
      </c>
      <c r="C33">
        <f t="shared" si="6"/>
        <v>3.6958333333333348E-3</v>
      </c>
      <c r="D33">
        <f t="shared" si="7"/>
        <v>152099364527.36511</v>
      </c>
      <c r="E33">
        <f t="shared" si="8"/>
        <v>389999.18529064278</v>
      </c>
    </row>
    <row r="34" spans="2:5" x14ac:dyDescent="0.45">
      <c r="B34">
        <f t="shared" si="5"/>
        <v>4.6126736111111199E-7</v>
      </c>
      <c r="C34">
        <f t="shared" si="6"/>
        <v>-6.7916666666666733E-4</v>
      </c>
      <c r="D34">
        <f t="shared" si="7"/>
        <v>4178939225.0938687</v>
      </c>
      <c r="E34">
        <f t="shared" si="8"/>
        <v>-64644.715368650737</v>
      </c>
    </row>
    <row r="35" spans="2:5" x14ac:dyDescent="0.45">
      <c r="B35">
        <f t="shared" si="5"/>
        <v>9.1840277777777501E-9</v>
      </c>
      <c r="C35">
        <f t="shared" si="6"/>
        <v>9.5833333333333187E-5</v>
      </c>
      <c r="D35">
        <f t="shared" si="7"/>
        <v>869296.67942120577</v>
      </c>
      <c r="E35">
        <f t="shared" si="8"/>
        <v>-932.36080967681482</v>
      </c>
    </row>
    <row r="36" spans="2:5" x14ac:dyDescent="0.45">
      <c r="B36">
        <f t="shared" si="5"/>
        <v>8.4793402777777947E-7</v>
      </c>
      <c r="C36">
        <f t="shared" si="6"/>
        <v>9.2083333333333427E-4</v>
      </c>
      <c r="D36">
        <f t="shared" si="7"/>
        <v>2591159409.1534514</v>
      </c>
      <c r="E36">
        <f>A23-$F$28</f>
        <v>50903.432194238645</v>
      </c>
    </row>
    <row r="37" spans="2:5" x14ac:dyDescent="0.45">
      <c r="B37">
        <f t="shared" si="5"/>
        <v>3.2250173611111081E-6</v>
      </c>
      <c r="C37">
        <f t="shared" si="6"/>
        <v>1.7958333333333324E-3</v>
      </c>
      <c r="D37">
        <f t="shared" si="7"/>
        <v>18997249017.126717</v>
      </c>
      <c r="E37">
        <f t="shared" si="8"/>
        <v>137830.50829597458</v>
      </c>
    </row>
    <row r="38" spans="2:5" x14ac:dyDescent="0.45">
      <c r="B38">
        <f t="shared" si="5"/>
        <v>7.4029340277777759E-6</v>
      </c>
      <c r="C38">
        <f t="shared" si="6"/>
        <v>2.7208333333333329E-3</v>
      </c>
      <c r="D38">
        <f t="shared" si="7"/>
        <v>59487968717.151154</v>
      </c>
      <c r="E38">
        <f t="shared" si="8"/>
        <v>243901.55538075429</v>
      </c>
    </row>
    <row r="39" spans="2:5" x14ac:dyDescent="0.45">
      <c r="B39">
        <f t="shared" si="5"/>
        <v>2.2286267361111091E-5</v>
      </c>
      <c r="C39">
        <f t="shared" si="6"/>
        <v>4.7208333333333312E-3</v>
      </c>
      <c r="D39">
        <f t="shared" si="7"/>
        <v>176976554311.89606</v>
      </c>
      <c r="E39">
        <f t="shared" si="8"/>
        <v>420685.81425084453</v>
      </c>
    </row>
  </sheetData>
  <pageMargins left="0.7" right="0.7" top="0.75" bottom="0.75" header="0.3" footer="0.3"/>
  <ignoredErrors>
    <ignoredError sqref="C29:C3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2022-03-29T14:21:24Z</dcterms:created>
  <dcterms:modified xsi:type="dcterms:W3CDTF">2022-04-05T04:46:53Z</dcterms:modified>
</cp:coreProperties>
</file>