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Aryerson\yr2sem3\cecn801\practice books\"/>
    </mc:Choice>
  </mc:AlternateContent>
  <xr:revisionPtr revIDLastSave="0" documentId="13_ncr:1_{9C4D7C59-960E-489D-87A0-5ACB531F0552}" xr6:coauthVersionLast="47" xr6:coauthVersionMax="47" xr10:uidLastSave="{00000000-0000-0000-0000-000000000000}"/>
  <bookViews>
    <workbookView xWindow="14400" yWindow="0" windowWidth="14400" windowHeight="15600" xr2:uid="{906EB188-EAC2-42E1-8EDC-F9D3C2BCCD8D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35" i="1"/>
  <c r="D35" i="1"/>
  <c r="C35" i="1"/>
  <c r="F36" i="1"/>
  <c r="F35" i="1"/>
  <c r="G35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F26" i="1"/>
  <c r="E24" i="1"/>
  <c r="F24" i="1" s="1"/>
  <c r="E25" i="1"/>
  <c r="F25" i="1" s="1"/>
  <c r="E26" i="1"/>
  <c r="E27" i="1"/>
  <c r="F27" i="1" s="1"/>
  <c r="E28" i="1"/>
  <c r="F28" i="1" s="1"/>
  <c r="E29" i="1"/>
  <c r="F29" i="1" s="1"/>
  <c r="E30" i="1"/>
  <c r="F30" i="1" s="1"/>
  <c r="E23" i="1"/>
  <c r="F23" i="1" s="1"/>
  <c r="G23" i="1" s="1"/>
  <c r="H24" i="1"/>
  <c r="H36" i="1"/>
  <c r="C23" i="1"/>
  <c r="C36" i="1"/>
  <c r="D36" i="1" s="1"/>
  <c r="H25" i="1"/>
  <c r="H26" i="1"/>
  <c r="H27" i="1"/>
  <c r="H28" i="1"/>
  <c r="H29" i="1"/>
  <c r="H30" i="1"/>
  <c r="H23" i="1"/>
  <c r="H37" i="1"/>
  <c r="H38" i="1"/>
  <c r="H39" i="1"/>
  <c r="H40" i="1"/>
  <c r="H41" i="1"/>
  <c r="H42" i="1"/>
  <c r="H35" i="1"/>
  <c r="B36" i="1"/>
  <c r="B35" i="1"/>
  <c r="D23" i="1"/>
  <c r="B24" i="1"/>
  <c r="B25" i="1" s="1"/>
  <c r="B23" i="1"/>
  <c r="I36" i="2"/>
  <c r="F34" i="2"/>
  <c r="F35" i="2"/>
  <c r="F36" i="2"/>
  <c r="F37" i="2"/>
  <c r="G37" i="2" s="1"/>
  <c r="F38" i="2"/>
  <c r="F39" i="2"/>
  <c r="G39" i="2" s="1"/>
  <c r="F33" i="2"/>
  <c r="F32" i="2"/>
  <c r="G32" i="2" s="1"/>
  <c r="C32" i="2"/>
  <c r="C34" i="2" s="1"/>
  <c r="D34" i="2" s="1"/>
  <c r="I39" i="2"/>
  <c r="I38" i="2"/>
  <c r="G38" i="2"/>
  <c r="I37" i="2"/>
  <c r="G36" i="2"/>
  <c r="I35" i="2"/>
  <c r="G35" i="2"/>
  <c r="I34" i="2"/>
  <c r="G34" i="2"/>
  <c r="I33" i="2"/>
  <c r="G33" i="2"/>
  <c r="I32" i="2"/>
  <c r="I22" i="2"/>
  <c r="I23" i="2"/>
  <c r="I24" i="2"/>
  <c r="I25" i="2"/>
  <c r="I26" i="2"/>
  <c r="I27" i="2"/>
  <c r="I28" i="2"/>
  <c r="I21" i="2"/>
  <c r="F21" i="2"/>
  <c r="G21" i="2" s="1"/>
  <c r="G27" i="2"/>
  <c r="F22" i="2"/>
  <c r="G22" i="2" s="1"/>
  <c r="F23" i="2"/>
  <c r="G23" i="2" s="1"/>
  <c r="F24" i="2"/>
  <c r="G24" i="2" s="1"/>
  <c r="F25" i="2"/>
  <c r="G25" i="2" s="1"/>
  <c r="F26" i="2"/>
  <c r="G26" i="2" s="1"/>
  <c r="F27" i="2"/>
  <c r="F28" i="2"/>
  <c r="G28" i="2" s="1"/>
  <c r="C24" i="2"/>
  <c r="D24" i="2" s="1"/>
  <c r="C22" i="2"/>
  <c r="D22" i="2" s="1"/>
  <c r="C21" i="2"/>
  <c r="D21" i="2" s="1"/>
  <c r="E21" i="2" s="1"/>
  <c r="B26" i="1" l="1"/>
  <c r="C25" i="1"/>
  <c r="G36" i="1"/>
  <c r="C24" i="1"/>
  <c r="D24" i="1" s="1"/>
  <c r="D25" i="1" s="1"/>
  <c r="G25" i="1" s="1"/>
  <c r="I25" i="1" s="1"/>
  <c r="G24" i="1"/>
  <c r="I24" i="1" s="1"/>
  <c r="I23" i="1"/>
  <c r="B37" i="1"/>
  <c r="C37" i="1" s="1"/>
  <c r="D37" i="1" s="1"/>
  <c r="G37" i="1" s="1"/>
  <c r="I35" i="1"/>
  <c r="D32" i="2"/>
  <c r="E32" i="2" s="1"/>
  <c r="H32" i="2" s="1"/>
  <c r="J32" i="2" s="1"/>
  <c r="C33" i="2"/>
  <c r="D33" i="2" s="1"/>
  <c r="C38" i="2"/>
  <c r="D38" i="2" s="1"/>
  <c r="C37" i="2"/>
  <c r="D37" i="2" s="1"/>
  <c r="C36" i="2"/>
  <c r="D36" i="2" s="1"/>
  <c r="C39" i="2"/>
  <c r="D39" i="2" s="1"/>
  <c r="C35" i="2"/>
  <c r="D35" i="2" s="1"/>
  <c r="E22" i="2"/>
  <c r="C28" i="2"/>
  <c r="D28" i="2" s="1"/>
  <c r="C27" i="2"/>
  <c r="D27" i="2" s="1"/>
  <c r="C26" i="2"/>
  <c r="D26" i="2" s="1"/>
  <c r="C25" i="2"/>
  <c r="D25" i="2" s="1"/>
  <c r="C23" i="2"/>
  <c r="D23" i="2" s="1"/>
  <c r="H21" i="2"/>
  <c r="J21" i="2" s="1"/>
  <c r="E33" i="2" l="1"/>
  <c r="H33" i="2" s="1"/>
  <c r="B27" i="1"/>
  <c r="C26" i="1"/>
  <c r="D26" i="1" s="1"/>
  <c r="B38" i="1"/>
  <c r="C38" i="1" s="1"/>
  <c r="I36" i="1"/>
  <c r="E23" i="2"/>
  <c r="H22" i="2"/>
  <c r="J22" i="2" s="1"/>
  <c r="J33" i="2"/>
  <c r="E34" i="2"/>
  <c r="H34" i="2" s="1"/>
  <c r="G26" i="1" l="1"/>
  <c r="I26" i="1" s="1"/>
  <c r="B28" i="1"/>
  <c r="C27" i="1"/>
  <c r="D27" i="1" s="1"/>
  <c r="I37" i="1"/>
  <c r="B39" i="1"/>
  <c r="C39" i="1" s="1"/>
  <c r="D38" i="1"/>
  <c r="G38" i="1" s="1"/>
  <c r="E24" i="2"/>
  <c r="H23" i="2"/>
  <c r="J23" i="2" s="1"/>
  <c r="J34" i="2"/>
  <c r="E35" i="2"/>
  <c r="H35" i="2" s="1"/>
  <c r="G27" i="1" l="1"/>
  <c r="I27" i="1" s="1"/>
  <c r="B29" i="1"/>
  <c r="C28" i="1"/>
  <c r="D28" i="1" s="1"/>
  <c r="I38" i="1"/>
  <c r="B40" i="1"/>
  <c r="C40" i="1" s="1"/>
  <c r="D39" i="1"/>
  <c r="G39" i="1" s="1"/>
  <c r="E25" i="2"/>
  <c r="H24" i="2"/>
  <c r="J24" i="2" s="1"/>
  <c r="J35" i="2"/>
  <c r="E36" i="2"/>
  <c r="H36" i="2" s="1"/>
  <c r="G28" i="1" l="1"/>
  <c r="I28" i="1" s="1"/>
  <c r="B30" i="1"/>
  <c r="C30" i="1" s="1"/>
  <c r="C29" i="1"/>
  <c r="D29" i="1" s="1"/>
  <c r="I39" i="1"/>
  <c r="D40" i="1"/>
  <c r="G40" i="1" s="1"/>
  <c r="B41" i="1"/>
  <c r="C41" i="1" s="1"/>
  <c r="E26" i="2"/>
  <c r="H25" i="2"/>
  <c r="J25" i="2" s="1"/>
  <c r="J36" i="2"/>
  <c r="E37" i="2"/>
  <c r="H37" i="2" s="1"/>
  <c r="D30" i="1" l="1"/>
  <c r="G30" i="1" s="1"/>
  <c r="I30" i="1" s="1"/>
  <c r="G29" i="1"/>
  <c r="I29" i="1" s="1"/>
  <c r="J26" i="1"/>
  <c r="I40" i="1"/>
  <c r="D41" i="1"/>
  <c r="G41" i="1" s="1"/>
  <c r="B42" i="1"/>
  <c r="C42" i="1" s="1"/>
  <c r="E27" i="2"/>
  <c r="H26" i="2"/>
  <c r="J26" i="2" s="1"/>
  <c r="J37" i="2"/>
  <c r="E38" i="2"/>
  <c r="H38" i="2" s="1"/>
  <c r="I41" i="1" l="1"/>
  <c r="D42" i="1"/>
  <c r="E28" i="2"/>
  <c r="H28" i="2" s="1"/>
  <c r="J28" i="2" s="1"/>
  <c r="H27" i="2"/>
  <c r="J27" i="2" s="1"/>
  <c r="K25" i="2" s="1"/>
  <c r="E39" i="2"/>
  <c r="J38" i="2"/>
  <c r="G42" i="1" l="1"/>
  <c r="I42" i="1" s="1"/>
  <c r="J38" i="1" s="1"/>
  <c r="H39" i="2"/>
  <c r="J39" i="2" s="1"/>
  <c r="K37" i="2" s="1"/>
</calcChain>
</file>

<file path=xl/sharedStrings.xml><?xml version="1.0" encoding="utf-8"?>
<sst xmlns="http://schemas.openxmlformats.org/spreadsheetml/2006/main" count="58" uniqueCount="32">
  <si>
    <t>a)</t>
  </si>
  <si>
    <t>i:</t>
  </si>
  <si>
    <t>FC:</t>
  </si>
  <si>
    <t>FC</t>
  </si>
  <si>
    <t>Op:</t>
  </si>
  <si>
    <t>OP incr:</t>
  </si>
  <si>
    <t>N:</t>
  </si>
  <si>
    <t>EAC:</t>
  </si>
  <si>
    <t>SV:</t>
  </si>
  <si>
    <t>PW SV:</t>
  </si>
  <si>
    <t>Electric:</t>
  </si>
  <si>
    <t>Propane:</t>
  </si>
  <si>
    <t>dep %:</t>
  </si>
  <si>
    <t xml:space="preserve">OP: </t>
  </si>
  <si>
    <t>op g:</t>
  </si>
  <si>
    <t>OP:</t>
  </si>
  <si>
    <t>N</t>
  </si>
  <si>
    <t>o&amp;m:</t>
  </si>
  <si>
    <t>PW o&amp;m:</t>
  </si>
  <si>
    <t>sum o&amp;m:</t>
  </si>
  <si>
    <t>Total PW:</t>
  </si>
  <si>
    <t>a/p</t>
  </si>
  <si>
    <t>DEF:</t>
  </si>
  <si>
    <t>CH:</t>
  </si>
  <si>
    <t>a/p:</t>
  </si>
  <si>
    <t>a:</t>
  </si>
  <si>
    <t>O&amp;M:</t>
  </si>
  <si>
    <t>PW O&amp;M:</t>
  </si>
  <si>
    <t>o&amp;m sum:</t>
  </si>
  <si>
    <t>total pw:</t>
  </si>
  <si>
    <t>life is longer when MARR is high</t>
  </si>
  <si>
    <t>decl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</si>
</sst>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2" applyFont="1"/>
    <xf numFmtId="10" fontId="0" fillId="0" borderId="0" xfId="2" applyNumberFormat="1" applyFont="1"/>
    <xf numFmtId="0" fontId="0" fillId="0" borderId="0" xfId="2" applyNumberFormat="1" applyFont="1"/>
    <xf numFmtId="2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" Type="http://schemas.openxmlformats.org/officeDocument/2006/relationships/image" Target="../media/image14.png"/><Relationship Id="rId21" Type="http://schemas.openxmlformats.org/officeDocument/2006/relationships/image" Target="../media/image11.png"/><Relationship Id="rId7" Type="http://schemas.openxmlformats.org/officeDocument/2006/relationships/image" Target="../media/image16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18.png"/><Relationship Id="rId1" Type="http://schemas.openxmlformats.org/officeDocument/2006/relationships/image" Target="../media/image4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5" Type="http://schemas.openxmlformats.org/officeDocument/2006/relationships/image" Target="../media/image15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38100</xdr:rowOff>
    </xdr:from>
    <xdr:to>
      <xdr:col>10</xdr:col>
      <xdr:colOff>524771</xdr:colOff>
      <xdr:row>14</xdr:row>
      <xdr:rowOff>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21EE71-D52B-91E4-7E19-B3DABA7AF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20746" cy="2629267"/>
        </a:xfrm>
        <a:prstGeom prst="rect">
          <a:avLst/>
        </a:prstGeom>
      </xdr:spPr>
    </xdr:pic>
    <xdr:clientData/>
  </xdr:twoCellAnchor>
  <xdr:twoCellAnchor editAs="oneCell">
    <xdr:from>
      <xdr:col>8</xdr:col>
      <xdr:colOff>316705</xdr:colOff>
      <xdr:row>12</xdr:row>
      <xdr:rowOff>19050</xdr:rowOff>
    </xdr:from>
    <xdr:to>
      <xdr:col>14</xdr:col>
      <xdr:colOff>496205</xdr:colOff>
      <xdr:row>24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466681-0F2A-9117-1FA7-140217458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0655" y="2305050"/>
          <a:ext cx="3837100" cy="2400300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29</xdr:row>
      <xdr:rowOff>19050</xdr:rowOff>
    </xdr:from>
    <xdr:to>
      <xdr:col>15</xdr:col>
      <xdr:colOff>296154</xdr:colOff>
      <xdr:row>40</xdr:row>
      <xdr:rowOff>168665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6233CB-6E1D-F4C7-F204-A1278F62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24549" y="5543550"/>
          <a:ext cx="3572755" cy="22451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161925</xdr:rowOff>
    </xdr:from>
    <xdr:to>
      <xdr:col>10</xdr:col>
      <xdr:colOff>172357</xdr:colOff>
      <xdr:row>8</xdr:row>
      <xdr:rowOff>181190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54A163-C2FC-B0D4-827A-F3E1484DF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61925"/>
          <a:ext cx="6496957" cy="1543265"/>
        </a:xfrm>
        <a:prstGeom prst="rect">
          <a:avLst/>
        </a:prstGeom>
      </xdr:spPr>
    </xdr:pic>
    <xdr:clientData/>
  </xdr:twoCellAnchor>
  <xdr:twoCellAnchor editAs="oneCell">
    <xdr:from>
      <xdr:col>5</xdr:col>
      <xdr:colOff>159240</xdr:colOff>
      <xdr:row>14</xdr:row>
      <xdr:rowOff>159000</xdr:rowOff>
    </xdr:from>
    <xdr:to>
      <xdr:col>5</xdr:col>
      <xdr:colOff>162840</xdr:colOff>
      <xdr:row>14</xdr:row>
      <xdr:rowOff>170520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ADDDA661-D9A1-63D7-069F-8FA87F51A32F}"/>
                </a:ext>
              </a:extLst>
            </xdr14:cNvPr>
            <xdr14:cNvContentPartPr/>
          </xdr14:nvContentPartPr>
          <xdr14:nvPr macro=""/>
          <xdr14:xfrm>
            <a:off x="3207240" y="2826000"/>
            <a:ext cx="3600" cy="115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ADDDA661-D9A1-63D7-069F-8FA87F51A32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198600" y="2817360"/>
              <a:ext cx="2124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380280</xdr:colOff>
      <xdr:row>12</xdr:row>
      <xdr:rowOff>67560</xdr:rowOff>
    </xdr:from>
    <xdr:to>
      <xdr:col>5</xdr:col>
      <xdr:colOff>380640</xdr:colOff>
      <xdr:row>12</xdr:row>
      <xdr:rowOff>67920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4BC0C8E3-CCBB-FF53-D568-C0A1D3C6B95F}"/>
                </a:ext>
              </a:extLst>
            </xdr14:cNvPr>
            <xdr14:cNvContentPartPr/>
          </xdr14:nvContentPartPr>
          <xdr14:nvPr macro=""/>
          <xdr14:xfrm>
            <a:off x="3428280" y="2353560"/>
            <a:ext cx="360" cy="36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4BC0C8E3-CCBB-FF53-D568-C0A1D3C6B95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419280" y="2344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185160</xdr:colOff>
      <xdr:row>10</xdr:row>
      <xdr:rowOff>89280</xdr:rowOff>
    </xdr:from>
    <xdr:to>
      <xdr:col>5</xdr:col>
      <xdr:colOff>256800</xdr:colOff>
      <xdr:row>10</xdr:row>
      <xdr:rowOff>189360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5A8CD5F7-3952-1035-19DF-4E4F7D99E6FE}"/>
                </a:ext>
              </a:extLst>
            </xdr14:cNvPr>
            <xdr14:cNvContentPartPr/>
          </xdr14:nvContentPartPr>
          <xdr14:nvPr macro=""/>
          <xdr14:xfrm>
            <a:off x="3233160" y="1994280"/>
            <a:ext cx="71640" cy="10008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5A8CD5F7-3952-1035-19DF-4E4F7D99E6F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224520" y="1985280"/>
              <a:ext cx="89280" cy="11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321960</xdr:colOff>
      <xdr:row>11</xdr:row>
      <xdr:rowOff>92220</xdr:rowOff>
    </xdr:from>
    <xdr:to>
      <xdr:col>2</xdr:col>
      <xdr:colOff>629400</xdr:colOff>
      <xdr:row>11</xdr:row>
      <xdr:rowOff>114540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FDE5AFB-B12A-2923-F3C2-AC91C0A8372D}"/>
                </a:ext>
              </a:extLst>
            </xdr14:cNvPr>
            <xdr14:cNvContentPartPr/>
          </xdr14:nvContentPartPr>
          <xdr14:nvPr macro=""/>
          <xdr14:xfrm>
            <a:off x="1541160" y="2187720"/>
            <a:ext cx="307440" cy="2232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3FDE5AFB-B12A-2923-F3C2-AC91C0A8372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505520" y="2116080"/>
              <a:ext cx="37908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417720</xdr:colOff>
      <xdr:row>12</xdr:row>
      <xdr:rowOff>107280</xdr:rowOff>
    </xdr:from>
    <xdr:to>
      <xdr:col>2</xdr:col>
      <xdr:colOff>688440</xdr:colOff>
      <xdr:row>12</xdr:row>
      <xdr:rowOff>115200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2629A87D-984E-4258-7E53-002409CE4B7F}"/>
                </a:ext>
              </a:extLst>
            </xdr14:cNvPr>
            <xdr14:cNvContentPartPr/>
          </xdr14:nvContentPartPr>
          <xdr14:nvPr macro=""/>
          <xdr14:xfrm>
            <a:off x="1636920" y="2393280"/>
            <a:ext cx="270720" cy="792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2629A87D-984E-4258-7E53-002409CE4B7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600920" y="2321280"/>
              <a:ext cx="34236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337440</xdr:colOff>
      <xdr:row>13</xdr:row>
      <xdr:rowOff>117660</xdr:rowOff>
    </xdr:from>
    <xdr:to>
      <xdr:col>2</xdr:col>
      <xdr:colOff>661440</xdr:colOff>
      <xdr:row>13</xdr:row>
      <xdr:rowOff>128820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20A496C0-5EBD-EF13-192E-756288B45F38}"/>
                </a:ext>
              </a:extLst>
            </xdr14:cNvPr>
            <xdr14:cNvContentPartPr/>
          </xdr14:nvContentPartPr>
          <xdr14:nvPr macro=""/>
          <xdr14:xfrm>
            <a:off x="1556640" y="2594160"/>
            <a:ext cx="324000" cy="1116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20A496C0-5EBD-EF13-192E-756288B45F3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521000" y="2522160"/>
              <a:ext cx="395640" cy="15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449040</xdr:colOff>
      <xdr:row>14</xdr:row>
      <xdr:rowOff>117600</xdr:rowOff>
    </xdr:from>
    <xdr:to>
      <xdr:col>2</xdr:col>
      <xdr:colOff>653880</xdr:colOff>
      <xdr:row>14</xdr:row>
      <xdr:rowOff>132720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ECA1F2B-E7CD-2F94-DCCA-08E3585DBFE7}"/>
                </a:ext>
              </a:extLst>
            </xdr14:cNvPr>
            <xdr14:cNvContentPartPr/>
          </xdr14:nvContentPartPr>
          <xdr14:nvPr macro=""/>
          <xdr14:xfrm>
            <a:off x="1668240" y="2784600"/>
            <a:ext cx="204840" cy="1512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ECA1F2B-E7CD-2F94-DCCA-08E3585DBFE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632240" y="2712600"/>
              <a:ext cx="27648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477870</xdr:colOff>
      <xdr:row>16</xdr:row>
      <xdr:rowOff>100920</xdr:rowOff>
    </xdr:from>
    <xdr:to>
      <xdr:col>4</xdr:col>
      <xdr:colOff>66420</xdr:colOff>
      <xdr:row>16</xdr:row>
      <xdr:rowOff>134400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C421898-DFB9-07D4-928C-E7CF2BE4E5B4}"/>
                </a:ext>
              </a:extLst>
            </xdr14:cNvPr>
            <xdr14:cNvContentPartPr/>
          </xdr14:nvContentPartPr>
          <xdr14:nvPr macro=""/>
          <xdr14:xfrm>
            <a:off x="2401920" y="3148920"/>
            <a:ext cx="293400" cy="3348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C421898-DFB9-07D4-928C-E7CF2BE4E5B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366280" y="3077280"/>
              <a:ext cx="36504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189495</xdr:colOff>
      <xdr:row>11</xdr:row>
      <xdr:rowOff>82140</xdr:rowOff>
    </xdr:from>
    <xdr:to>
      <xdr:col>5</xdr:col>
      <xdr:colOff>584415</xdr:colOff>
      <xdr:row>11</xdr:row>
      <xdr:rowOff>102300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A23C128-6BAB-DFB0-03D0-113607FCCF75}"/>
                </a:ext>
              </a:extLst>
            </xdr14:cNvPr>
            <xdr14:cNvContentPartPr/>
          </xdr14:nvContentPartPr>
          <xdr14:nvPr macro=""/>
          <xdr14:xfrm>
            <a:off x="3589920" y="2177640"/>
            <a:ext cx="394920" cy="2016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A23C128-6BAB-DFB0-03D0-113607FCCF7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53920" y="2106000"/>
              <a:ext cx="46656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270135</xdr:colOff>
      <xdr:row>12</xdr:row>
      <xdr:rowOff>75240</xdr:rowOff>
    </xdr:from>
    <xdr:to>
      <xdr:col>6</xdr:col>
      <xdr:colOff>1455</xdr:colOff>
      <xdr:row>12</xdr:row>
      <xdr:rowOff>116640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A5B68C8-F643-EF0E-34C1-6F2B5465A6A6}"/>
                </a:ext>
              </a:extLst>
            </xdr14:cNvPr>
            <xdr14:cNvContentPartPr/>
          </xdr14:nvContentPartPr>
          <xdr14:nvPr macro=""/>
          <xdr14:xfrm>
            <a:off x="3670560" y="2361240"/>
            <a:ext cx="340920" cy="4140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A5B68C8-F643-EF0E-34C1-6F2B5465A6A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34920" y="2289600"/>
              <a:ext cx="412560" cy="18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329175</xdr:colOff>
      <xdr:row>13</xdr:row>
      <xdr:rowOff>89220</xdr:rowOff>
    </xdr:from>
    <xdr:to>
      <xdr:col>5</xdr:col>
      <xdr:colOff>589815</xdr:colOff>
      <xdr:row>13</xdr:row>
      <xdr:rowOff>113700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2ECBB51B-4DCA-DB94-F25F-CEA163F99C71}"/>
                </a:ext>
              </a:extLst>
            </xdr14:cNvPr>
            <xdr14:cNvContentPartPr/>
          </xdr14:nvContentPartPr>
          <xdr14:nvPr macro=""/>
          <xdr14:xfrm>
            <a:off x="3729600" y="2565720"/>
            <a:ext cx="260640" cy="2448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2ECBB51B-4DCA-DB94-F25F-CEA163F99C7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93960" y="2494080"/>
              <a:ext cx="332280" cy="16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152490</xdr:colOff>
      <xdr:row>11</xdr:row>
      <xdr:rowOff>80340</xdr:rowOff>
    </xdr:from>
    <xdr:to>
      <xdr:col>8</xdr:col>
      <xdr:colOff>561450</xdr:colOff>
      <xdr:row>11</xdr:row>
      <xdr:rowOff>100500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B753EEF-D395-FB40-73CC-6394FC2627EE}"/>
                </a:ext>
              </a:extLst>
            </xdr14:cNvPr>
            <xdr14:cNvContentPartPr/>
          </xdr14:nvContentPartPr>
          <xdr14:nvPr macro=""/>
          <xdr14:xfrm>
            <a:off x="5543640" y="2175840"/>
            <a:ext cx="408960" cy="2016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2B753EEF-D395-FB40-73CC-6394FC2627E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507640" y="2103840"/>
              <a:ext cx="48060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396210</xdr:colOff>
      <xdr:row>12</xdr:row>
      <xdr:rowOff>79560</xdr:rowOff>
    </xdr:from>
    <xdr:to>
      <xdr:col>9</xdr:col>
      <xdr:colOff>83970</xdr:colOff>
      <xdr:row>12</xdr:row>
      <xdr:rowOff>91080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D2424401-10D1-1A10-7859-59E4061C58A0}"/>
                </a:ext>
              </a:extLst>
            </xdr14:cNvPr>
            <xdr14:cNvContentPartPr/>
          </xdr14:nvContentPartPr>
          <xdr14:nvPr macro=""/>
          <xdr14:xfrm>
            <a:off x="5787360" y="2365560"/>
            <a:ext cx="297360" cy="1152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D2424401-10D1-1A10-7859-59E4061C58A0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751360" y="2293560"/>
              <a:ext cx="36900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249360</xdr:colOff>
      <xdr:row>35</xdr:row>
      <xdr:rowOff>75300</xdr:rowOff>
    </xdr:from>
    <xdr:to>
      <xdr:col>1</xdr:col>
      <xdr:colOff>287160</xdr:colOff>
      <xdr:row>36</xdr:row>
      <xdr:rowOff>5040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965A5DE2-9BF8-3759-F9BB-F0537DEE1364}"/>
                </a:ext>
              </a:extLst>
            </xdr14:cNvPr>
            <xdr14:cNvContentPartPr/>
          </xdr14:nvContentPartPr>
          <xdr14:nvPr macro=""/>
          <xdr14:xfrm>
            <a:off x="858960" y="6742800"/>
            <a:ext cx="37800" cy="12024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965A5DE2-9BF8-3759-F9BB-F0537DEE1364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22960" y="6671160"/>
              <a:ext cx="109440" cy="263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46:37.5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32 4679 0 0,'0'-1'-66'0'0,"-4"-17"52"0"0,-1 7 25 0 0,5 10 42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3:12:42.02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1 115 7831 0 0,'0'-1'97'0'0,"0"0"0"0"0,0 0 0 0 0,0 0 0 0 0,0 1 0 0 0,1-1 0 0 0,-1 0 0 0 0,0 0 0 0 0,1 0 0 0 0,-1 0 0 0 0,1 1-1 0 0,-1-1 1 0 0,1 0 0 0 0,-1 0 0 0 0,1 1 0 0 0,-1-1 0 0 0,1 0 0 0 0,0 1 0 0 0,-1-1 0 0 0,1 0 0 0 0,0 1 0 0 0,0-1 0 0 0,0 0-1 0 0,30-13 1493 0 0,-22 11-1279 0 0,2-3-6 0 0,43-13 1256 0 0,-37 14-1250 0 0,-7 1-27 0 0,0 1-1 0 0,1 0 1 0 0,0 1-1 0 0,18-1 1 0 0,-8-1-29 0 0,64-6 993 0 0,29 3-23 0 0,186-2 286 0 0,-207 8-1406 0 0,-45 1-180 0 0,-36 0-55 0 0,-1 0-12 0 0,3-2 5 0 0,7 1 74 0 0,2 2-3642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3:12:42.39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13 68 11975 0 0,'0'0'108'0'0,"-12"-10"1324"0"0,12 10-1396 0 0,1 0 0 0 0,-1 0 0 0 0,0-1 1 0 0,0 1-1 0 0,0 0 0 0 0,0 0 0 0 0,0 0 1 0 0,0-1-1 0 0,0 1 0 0 0,0 0 0 0 0,0 0 1 0 0,0 0-1 0 0,0 0 0 0 0,-1-2 290 0 0,1 2-289 0 0,85-3 967 0 0,20 1 286 0 0,-52 0-889 0 0,203-11 1620 0 0,-171 4-1947 0 0,-58 7-254 0 0,3-2 25 0 0,6-4-4818 0 0,9-2-991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3:12:43.24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56 12439 0 0,'0'-1'225'0'0,"0"0"-193"0"0,0 0-1 0 0,0 1 0 0 0,0-1 1 0 0,0 1-1 0 0,0-1 0 0 0,1 1 1 0 0,-1-1-1 0 0,0 1 0 0 0,0-1 1 0 0,0 0-1 0 0,1 1 0 0 0,-1-1 1 0 0,0 1-1 0 0,0-1 0 0 0,1 1 1 0 0,-1 0-1 0 0,0-1 0 0 0,1 1 1 0 0,-1-1-1 0 0,1 1 0 0 0,-1 0 1 0 0,0-1-1 0 0,1 1 1 0 0,-1 0-1 0 0,1-1 0 0 0,-1 1 1 0 0,1 0-1 0 0,-1-1 0 0 0,1 1 1 0 0,-1 0-1 0 0,1 0 0 0 0,0 0 1 0 0,0 0-1 0 0,28-10 156 0 0,38-2 1336 0 0,0 3 0 0 0,89-1 0 0 0,161 20 597 0 0,-238-5-1992 0 0,1 0-103 0 0,-3-1-206 0 0,72-6-2046 0 0,-139 1 1570 0 0,-2 1-208 0 0,2-1 502 0 0,5-1-20 0 0,9 0-2890 0 0,11-2 2158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3:12:43.68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31 16127 0 0,'0'0'1242'0'0,"8"-1"-812"0"0,23-4-299 0 0,-23 3 290 0 0,3 2 115 0 0,140-10 805 0 0,252-3 534 0 0,-324 16-1810 0 0,-17-2-150 0 0,-51 0-985 0 0,51 0-10880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3:12:45.86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15 1 1839 0 0,'-2'1'160'0'0,"0"-1"-160"0"0,1 0 96 0 0,-1 0-24 0 0,0 0 0 0 0,0 2 0 0 0,0 3-72 0 0,0 6-128 0 0,4 6 32 0 0,4 6 8 0 0,-1 10 88 0 0,6 5 0 0 0,6 7 0 0 0,2 5 0 0 0,-1 2 0 0 0,8 4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52:11.0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0 1 4183 0 0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52:11.3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199 277 3055 0 0,'-24'-34'64'0'0,"-7"-13"8"0"0,12 17 8 0 0,19 29 16 0 0,-4-9-96 0 0,-16-13 0 0 0,-23-26 0 0 0,-14-34 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3:12:37.24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 3279 0 0,'3'10'10079'0'0,"-1"-4"-9560"0"0,11-3 346 0 0,2 0-581 0 0,-9-2-84 0 0,0 0 0 0 0,0 1 0 0 0,0-1 0 0 0,0 1 0 0 0,0 0 0 0 0,7 4 1283 0 0,1-3-887 0 0,3 2-387 0 0,-7-2 70 0 0,0-1 1 0 0,0 0-1 0 0,0 0 1 0 0,20 0-1 0 0,28 2 9 0 0,-43-3-136 0 0,-3-1-65 0 0,63-1 53 0 0,-6-3-127 0 0,1 0-26 0 0,-2-2-40 0 0,10-5-141 0 0,-13-2-278 0 0,9-1-396 0 0,-61 11 703 0 0,7-1 152 0 0,7 10-5650 0 0,-6 25 4671 0 0,-16-24-25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3:12:37.83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20 10591 0 0,'27'0'4010'0'0,"-7"-2"-2878"0"0,43-3-322 0 0,30 0 505 0 0,14 1-158 0 0,2 1-403 0 0,-13 2-541 0 0,-11 5-333 0 0,-67-4 72 0 0,53 7-403 0 0,-57-4 106 0 0,10 3 5 0 0,0-5-4780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3:12:38.926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30 7367 0 0,'4'-1'1522'0'0,"15"0"1692"0"0,77-4-1747 0 0,-10 2-54 0 0,15 0-58 0 0,15-2-608 0 0,5 2-186 0 0,-15-1-378 0 0,-13 2-99 0 0,-30 2-116 0 0,-47 0-200 0 0,62-3-975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3:12:39.53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41 10135 0 0,'26'0'4960'0'0,"1"-2"-4681"0"0,-8 1-19 0 0,-4 1 229 0 0,3-2-38 0 0,83-5 374 0 0,-29 2-671 0 0,9-2-94 0 0,-4 1-50 0 0,-8 1-56 0 0,-54 4-189 0 0,-3 0-673 0 0,2-1 627 0 0,8 0 54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3:12:40.44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93 5983 0 0,'0'0'4671'0'0,"17"-1"-3532"0"0,83-3 1187 0 0,-20 0-336 0 0,12-3-453 0 0,9-2-362 0 0,2-3-445 0 0,-7-3-298 0 0,-11 2-356 0 0,-13-1-620 0 0,-18 3 204 0 0,-40 9-150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3:12:41.506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55 11975 0 0,'3'-1'224'0'0,"0"0"1"0"0,0-1-1 0 0,-1 1 0 0 0,1 0 0 0 0,0 0 0 0 0,0 1 0 0 0,0-1 0 0 0,0 0 1 0 0,1 1-1 0 0,3 0 0 0 0,39-3 438 0 0,722-39 3418 0 0,-692 44-4109 0 0,36 1-367 0 0,-66-2 140 0 0,-35-1-101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9530-D782-41E0-B104-C8018D82383F}">
  <dimension ref="A16:K70"/>
  <sheetViews>
    <sheetView tabSelected="1" topLeftCell="A21" workbookViewId="0">
      <selection activeCell="H32" sqref="H32"/>
    </sheetView>
  </sheetViews>
  <sheetFormatPr defaultRowHeight="15" x14ac:dyDescent="0.25"/>
  <cols>
    <col min="2" max="2" width="9.5703125" bestFit="1" customWidth="1"/>
    <col min="4" max="4" width="9.5703125" bestFit="1" customWidth="1"/>
  </cols>
  <sheetData>
    <row r="16" spans="2:2" x14ac:dyDescent="0.25">
      <c r="B16" t="s">
        <v>0</v>
      </c>
    </row>
    <row r="18" spans="1:10" x14ac:dyDescent="0.25">
      <c r="B18" t="s">
        <v>3</v>
      </c>
      <c r="C18">
        <v>120000</v>
      </c>
      <c r="E18" t="s">
        <v>1</v>
      </c>
      <c r="F18" s="1">
        <v>0.05</v>
      </c>
    </row>
    <row r="19" spans="1:10" x14ac:dyDescent="0.25">
      <c r="B19" t="s">
        <v>4</v>
      </c>
      <c r="C19">
        <v>30000</v>
      </c>
      <c r="E19" t="s">
        <v>31</v>
      </c>
      <c r="F19" s="1">
        <v>0.2</v>
      </c>
    </row>
    <row r="20" spans="1:10" x14ac:dyDescent="0.25">
      <c r="B20" t="s">
        <v>5</v>
      </c>
      <c r="C20" s="2">
        <v>0.115</v>
      </c>
    </row>
    <row r="22" spans="1:10" x14ac:dyDescent="0.25">
      <c r="A22" t="s">
        <v>6</v>
      </c>
      <c r="B22" t="s">
        <v>26</v>
      </c>
      <c r="C22" t="s">
        <v>27</v>
      </c>
      <c r="D22" t="s">
        <v>28</v>
      </c>
      <c r="E22" t="s">
        <v>8</v>
      </c>
      <c r="F22" t="s">
        <v>9</v>
      </c>
      <c r="G22" t="s">
        <v>29</v>
      </c>
      <c r="H22" t="s">
        <v>24</v>
      </c>
      <c r="I22" t="s">
        <v>25</v>
      </c>
    </row>
    <row r="23" spans="1:10" x14ac:dyDescent="0.25">
      <c r="A23">
        <v>1</v>
      </c>
      <c r="B23" s="3">
        <f>C19</f>
        <v>30000</v>
      </c>
      <c r="C23">
        <f>B23/((1+$F$18)^A23)</f>
        <v>28571.428571428569</v>
      </c>
      <c r="D23">
        <f>C23</f>
        <v>28571.428571428569</v>
      </c>
      <c r="E23">
        <f>$C$18*($F$19^A23)</f>
        <v>24000</v>
      </c>
      <c r="F23">
        <f>E23/((1+$F$18)^A23)</f>
        <v>22857.142857142855</v>
      </c>
      <c r="G23">
        <f>D23+$C$18-F23</f>
        <v>125714.28571428572</v>
      </c>
      <c r="H23">
        <f>($F$18*(1+$F$18)^A23)/((1+$F$18)^A23-1)</f>
        <v>1.0499999999999992</v>
      </c>
      <c r="I23" s="3">
        <f>H23*G23</f>
        <v>131999.99999999991</v>
      </c>
    </row>
    <row r="24" spans="1:10" x14ac:dyDescent="0.25">
      <c r="A24">
        <v>2</v>
      </c>
      <c r="B24" s="3">
        <f>B23*((1+$C$20)^A23)</f>
        <v>33450</v>
      </c>
      <c r="C24">
        <f t="shared" ref="C24:C30" si="0">B24/((1+$F$18)^A24)</f>
        <v>30340.136054421768</v>
      </c>
      <c r="D24">
        <f>D23+C24</f>
        <v>58911.56462585034</v>
      </c>
      <c r="E24">
        <f t="shared" ref="E24:E30" si="1">$C$18*($F$19^A24)</f>
        <v>4800.0000000000009</v>
      </c>
      <c r="F24">
        <f t="shared" ref="F24:F30" si="2">E24/((1+$F$18)^A24)</f>
        <v>4353.74149659864</v>
      </c>
      <c r="G24">
        <f t="shared" ref="G24:G30" si="3">D24+$C$18-F24</f>
        <v>174557.82312925172</v>
      </c>
      <c r="H24">
        <f>($F$18*(1+$F$18)^A24)/((1+$F$18)^A24-1)</f>
        <v>0.53780487804878041</v>
      </c>
      <c r="I24" s="3">
        <f t="shared" ref="I24:I30" si="4">H24*G24</f>
        <v>93878.048780487807</v>
      </c>
    </row>
    <row r="25" spans="1:10" x14ac:dyDescent="0.25">
      <c r="A25">
        <v>3</v>
      </c>
      <c r="B25" s="3">
        <f t="shared" ref="B25:B30" si="5">B24*((1+$C$20)^A24)</f>
        <v>41585.876250000001</v>
      </c>
      <c r="C25">
        <f t="shared" si="0"/>
        <v>35923.443472627143</v>
      </c>
      <c r="D25">
        <f t="shared" ref="D25:D30" si="6">D24+C25</f>
        <v>94835.008098477483</v>
      </c>
      <c r="E25">
        <f t="shared" si="1"/>
        <v>960.00000000000023</v>
      </c>
      <c r="F25">
        <f t="shared" si="2"/>
        <v>829.28409459021714</v>
      </c>
      <c r="G25">
        <f t="shared" si="3"/>
        <v>214005.72400388727</v>
      </c>
      <c r="H25">
        <f>($F$18*(1+$F$18)^A25)/((1+$F$18)^A25-1)</f>
        <v>0.36720856463124479</v>
      </c>
      <c r="I25" s="3">
        <f t="shared" si="4"/>
        <v>78584.734734337777</v>
      </c>
    </row>
    <row r="26" spans="1:10" x14ac:dyDescent="0.25">
      <c r="A26">
        <v>4</v>
      </c>
      <c r="B26" s="3">
        <f t="shared" si="5"/>
        <v>57646.170116010471</v>
      </c>
      <c r="C26">
        <f t="shared" si="0"/>
        <v>47425.646816715642</v>
      </c>
      <c r="D26">
        <f t="shared" si="6"/>
        <v>142260.65491519312</v>
      </c>
      <c r="E26">
        <f t="shared" si="1"/>
        <v>192.00000000000009</v>
      </c>
      <c r="F26">
        <f t="shared" si="2"/>
        <v>157.9588751600414</v>
      </c>
      <c r="G26">
        <f t="shared" si="3"/>
        <v>262102.69604003304</v>
      </c>
      <c r="H26">
        <f>($F$18*(1+$F$18)^A26)/((1+$F$18)^A26-1)</f>
        <v>0.2820118326034628</v>
      </c>
      <c r="I26" s="3">
        <f t="shared" si="4"/>
        <v>73916.061640558095</v>
      </c>
      <c r="J26">
        <f>MIN(I23:I30)</f>
        <v>73916.061640558095</v>
      </c>
    </row>
    <row r="27" spans="1:10" x14ac:dyDescent="0.25">
      <c r="A27">
        <v>5</v>
      </c>
      <c r="B27" s="3">
        <f t="shared" si="5"/>
        <v>89098.404795163631</v>
      </c>
      <c r="C27">
        <f t="shared" si="0"/>
        <v>69810.931547609522</v>
      </c>
      <c r="D27">
        <f t="shared" si="6"/>
        <v>212071.58646280266</v>
      </c>
      <c r="E27">
        <f t="shared" si="1"/>
        <v>38.40000000000002</v>
      </c>
      <c r="F27">
        <f t="shared" si="2"/>
        <v>30.087404792388838</v>
      </c>
      <c r="G27">
        <f t="shared" si="3"/>
        <v>332041.49905801029</v>
      </c>
      <c r="H27">
        <f>($F$18*(1+$F$18)^A27)/((1+$F$18)^A27-1)</f>
        <v>0.23097479812826807</v>
      </c>
      <c r="I27" s="3">
        <f t="shared" si="4"/>
        <v>76693.218215131434</v>
      </c>
    </row>
    <row r="28" spans="1:10" x14ac:dyDescent="0.25">
      <c r="A28">
        <v>6</v>
      </c>
      <c r="B28" s="3">
        <f t="shared" si="5"/>
        <v>153548.03587106627</v>
      </c>
      <c r="C28">
        <f t="shared" si="0"/>
        <v>114579.90849030284</v>
      </c>
      <c r="D28">
        <f t="shared" si="6"/>
        <v>326651.49495310552</v>
      </c>
      <c r="E28">
        <f t="shared" si="1"/>
        <v>7.6800000000000042</v>
      </c>
      <c r="F28">
        <f t="shared" si="2"/>
        <v>5.7309342461693031</v>
      </c>
      <c r="G28">
        <f t="shared" si="3"/>
        <v>446645.76401885937</v>
      </c>
      <c r="H28">
        <f>($F$18*(1+$F$18)^A28)/((1+$F$18)^A28-1)</f>
        <v>0.19701746811018833</v>
      </c>
      <c r="I28" s="3">
        <f t="shared" si="4"/>
        <v>87997.017569136326</v>
      </c>
    </row>
    <row r="29" spans="1:10" x14ac:dyDescent="0.25">
      <c r="A29">
        <v>7</v>
      </c>
      <c r="B29" s="3">
        <f t="shared" si="5"/>
        <v>295048.53989342554</v>
      </c>
      <c r="C29">
        <f t="shared" si="0"/>
        <v>209685.48878440986</v>
      </c>
      <c r="D29">
        <f t="shared" si="6"/>
        <v>536336.9837375154</v>
      </c>
      <c r="E29">
        <f t="shared" si="1"/>
        <v>1.5360000000000011</v>
      </c>
      <c r="F29">
        <f t="shared" si="2"/>
        <v>1.0916065230798673</v>
      </c>
      <c r="G29">
        <f t="shared" si="3"/>
        <v>656335.89213099238</v>
      </c>
      <c r="H29">
        <f>($F$18*(1+$F$18)^A29)/((1+$F$18)^A29-1)</f>
        <v>0.17281981844617067</v>
      </c>
      <c r="I29" s="3">
        <f t="shared" si="4"/>
        <v>113427.84971778355</v>
      </c>
    </row>
    <row r="30" spans="1:10" x14ac:dyDescent="0.25">
      <c r="A30">
        <v>8</v>
      </c>
      <c r="B30" s="3">
        <f t="shared" si="5"/>
        <v>632146.21434474189</v>
      </c>
      <c r="C30">
        <f t="shared" si="0"/>
        <v>427861.44042594486</v>
      </c>
      <c r="D30">
        <f t="shared" si="6"/>
        <v>964198.42416346027</v>
      </c>
      <c r="E30">
        <f t="shared" si="1"/>
        <v>0.30720000000000025</v>
      </c>
      <c r="F30">
        <f t="shared" si="2"/>
        <v>0.20792505201521286</v>
      </c>
      <c r="G30">
        <f t="shared" si="3"/>
        <v>1084198.2162384083</v>
      </c>
      <c r="H30">
        <f>($F$18*(1+$F$18)^A30)/((1+$F$18)^A30-1)</f>
        <v>0.15472181362768117</v>
      </c>
      <c r="I30" s="3">
        <f t="shared" si="4"/>
        <v>167749.11434830338</v>
      </c>
    </row>
    <row r="32" spans="1:10" x14ac:dyDescent="0.25">
      <c r="A32" t="s">
        <v>1</v>
      </c>
      <c r="B32" s="1">
        <v>0.25</v>
      </c>
    </row>
    <row r="34" spans="1:10" x14ac:dyDescent="0.25">
      <c r="A34" t="s">
        <v>6</v>
      </c>
      <c r="B34" t="s">
        <v>26</v>
      </c>
      <c r="C34" t="s">
        <v>27</v>
      </c>
      <c r="D34" t="s">
        <v>28</v>
      </c>
      <c r="E34" t="s">
        <v>8</v>
      </c>
      <c r="F34" t="s">
        <v>9</v>
      </c>
      <c r="G34" t="s">
        <v>29</v>
      </c>
      <c r="H34" t="s">
        <v>24</v>
      </c>
      <c r="I34" t="s">
        <v>25</v>
      </c>
    </row>
    <row r="35" spans="1:10" x14ac:dyDescent="0.25">
      <c r="A35">
        <v>1</v>
      </c>
      <c r="B35" s="3">
        <f>C19</f>
        <v>30000</v>
      </c>
      <c r="C35">
        <f>B35/((1+$B$32)^A35)</f>
        <v>24000</v>
      </c>
      <c r="D35">
        <f>C35</f>
        <v>24000</v>
      </c>
      <c r="E35">
        <f>$C$18*($F$19^A35)</f>
        <v>24000</v>
      </c>
      <c r="F35">
        <f>E35/((1+$B$32)^A35)</f>
        <v>19200</v>
      </c>
      <c r="G35">
        <f>D35+$C$18-F35</f>
        <v>124800</v>
      </c>
      <c r="H35">
        <f>($B$32*(1+$B$32)^A35)/((1+$B$32)^A35-1)</f>
        <v>1.25</v>
      </c>
      <c r="I35" s="3">
        <f>H35*G35</f>
        <v>156000</v>
      </c>
    </row>
    <row r="36" spans="1:10" x14ac:dyDescent="0.25">
      <c r="A36">
        <v>2</v>
      </c>
      <c r="B36" s="3">
        <f>B35*((1+$C$20)^A35)</f>
        <v>33450</v>
      </c>
      <c r="C36">
        <f>B36/((1+$B$32)^A36)</f>
        <v>21408</v>
      </c>
      <c r="D36">
        <f>D35+C36</f>
        <v>45408</v>
      </c>
      <c r="E36">
        <f>$C$18*($F$19^A36)</f>
        <v>4800.0000000000009</v>
      </c>
      <c r="F36">
        <f t="shared" ref="F36:F42" si="7">E36/((1+$B$32)^A36)</f>
        <v>3072.0000000000005</v>
      </c>
      <c r="G36">
        <f t="shared" ref="G36:G42" si="8">D36+$C$18-F36</f>
        <v>162336</v>
      </c>
      <c r="H36">
        <f>($B$32*(1+$B$32)^A36)/((1+$B$32)^A36-1)</f>
        <v>0.69444444444444442</v>
      </c>
      <c r="I36" s="3">
        <f t="shared" ref="I36:I42" si="9">H36*G36</f>
        <v>112733.33333333333</v>
      </c>
    </row>
    <row r="37" spans="1:10" x14ac:dyDescent="0.25">
      <c r="A37">
        <v>3</v>
      </c>
      <c r="B37" s="3">
        <f t="shared" ref="B37:B42" si="10">B36*((1+$C$20)^A36)</f>
        <v>41585.876250000001</v>
      </c>
      <c r="C37">
        <f>B37/((1+$B$32)^A37)</f>
        <v>21291.968639999999</v>
      </c>
      <c r="D37">
        <f>D36+C37</f>
        <v>66699.968640000006</v>
      </c>
      <c r="E37">
        <f t="shared" ref="E36:E42" si="11">$C$18*($F$19^A37)</f>
        <v>960.00000000000023</v>
      </c>
      <c r="F37">
        <f t="shared" si="7"/>
        <v>491.5200000000001</v>
      </c>
      <c r="G37">
        <f t="shared" si="8"/>
        <v>186208.44864000002</v>
      </c>
      <c r="H37">
        <f>($B$32*(1+$B$32)^A37)/((1+$B$32)^A37-1)</f>
        <v>0.51229508196721307</v>
      </c>
      <c r="I37" s="3">
        <f t="shared" si="9"/>
        <v>95393.672459016394</v>
      </c>
    </row>
    <row r="38" spans="1:10" x14ac:dyDescent="0.25">
      <c r="A38">
        <v>4</v>
      </c>
      <c r="B38" s="3">
        <f t="shared" si="10"/>
        <v>57646.170116010471</v>
      </c>
      <c r="C38">
        <f t="shared" ref="C36:C42" si="12">B38/((1+$B$32)^A38)</f>
        <v>23611.871279517891</v>
      </c>
      <c r="D38">
        <f t="shared" ref="D37:D42" si="13">D37+C38</f>
        <v>90311.839919517894</v>
      </c>
      <c r="E38">
        <f t="shared" si="11"/>
        <v>192.00000000000009</v>
      </c>
      <c r="F38">
        <f t="shared" si="7"/>
        <v>78.643200000000036</v>
      </c>
      <c r="G38">
        <f t="shared" si="8"/>
        <v>210233.1967195179</v>
      </c>
      <c r="H38">
        <f>($B$32*(1+$B$32)^A38)/((1+$B$32)^A38-1)</f>
        <v>0.42344173441734417</v>
      </c>
      <c r="I38" s="3">
        <f t="shared" si="9"/>
        <v>89021.509451015372</v>
      </c>
      <c r="J38">
        <f>MIN(I35:I42)</f>
        <v>89021.509451015372</v>
      </c>
    </row>
    <row r="39" spans="1:10" x14ac:dyDescent="0.25">
      <c r="A39">
        <v>5</v>
      </c>
      <c r="B39" s="3">
        <f t="shared" si="10"/>
        <v>89098.404795163631</v>
      </c>
      <c r="C39">
        <f>B39/((1+$B$32)^A39)</f>
        <v>29195.765283279219</v>
      </c>
      <c r="D39">
        <f t="shared" si="13"/>
        <v>119507.60520279712</v>
      </c>
      <c r="E39">
        <f t="shared" si="11"/>
        <v>38.40000000000002</v>
      </c>
      <c r="F39">
        <f t="shared" si="7"/>
        <v>12.582912000000006</v>
      </c>
      <c r="G39">
        <f t="shared" si="8"/>
        <v>239495.02229079709</v>
      </c>
      <c r="H39">
        <f>($B$32*(1+$B$32)^A39)/((1+$B$32)^A39-1)</f>
        <v>0.37184673964778675</v>
      </c>
      <c r="I39" s="3">
        <f t="shared" si="9"/>
        <v>89055.443200706912</v>
      </c>
    </row>
    <row r="40" spans="1:10" x14ac:dyDescent="0.25">
      <c r="A40">
        <v>6</v>
      </c>
      <c r="B40" s="3">
        <f t="shared" si="10"/>
        <v>153548.03587106627</v>
      </c>
      <c r="C40">
        <f t="shared" si="12"/>
        <v>40251.696315384797</v>
      </c>
      <c r="D40">
        <f t="shared" si="13"/>
        <v>159759.30151818192</v>
      </c>
      <c r="E40">
        <f t="shared" si="11"/>
        <v>7.6800000000000042</v>
      </c>
      <c r="F40">
        <f t="shared" si="7"/>
        <v>2.0132659200000012</v>
      </c>
      <c r="G40">
        <f t="shared" si="8"/>
        <v>279757.28825226193</v>
      </c>
      <c r="H40">
        <f>($B$32*(1+$B$32)^A40)/((1+$B$32)^A40-1)</f>
        <v>0.33881949865556421</v>
      </c>
      <c r="I40" s="3">
        <f t="shared" si="9"/>
        <v>94787.224150871552</v>
      </c>
    </row>
    <row r="41" spans="1:10" x14ac:dyDescent="0.25">
      <c r="A41">
        <v>7</v>
      </c>
      <c r="B41" s="3">
        <f t="shared" si="10"/>
        <v>295048.53989342554</v>
      </c>
      <c r="C41">
        <f t="shared" si="12"/>
        <v>61876.163553457714</v>
      </c>
      <c r="D41">
        <f t="shared" si="13"/>
        <v>221635.46507163963</v>
      </c>
      <c r="E41">
        <f t="shared" si="11"/>
        <v>1.5360000000000011</v>
      </c>
      <c r="F41">
        <f t="shared" si="7"/>
        <v>0.32212254720000022</v>
      </c>
      <c r="G41">
        <f t="shared" si="8"/>
        <v>341635.14294909243</v>
      </c>
      <c r="H41">
        <f>($B$32*(1+$B$32)^A41)/((1+$B$32)^A41-1)</f>
        <v>0.31634165303445039</v>
      </c>
      <c r="I41" s="3">
        <f t="shared" si="9"/>
        <v>108073.42585517665</v>
      </c>
    </row>
    <row r="42" spans="1:10" x14ac:dyDescent="0.25">
      <c r="A42">
        <v>8</v>
      </c>
      <c r="B42" s="3">
        <f t="shared" si="10"/>
        <v>632146.21434474189</v>
      </c>
      <c r="C42">
        <f t="shared" si="12"/>
        <v>106056.53581644033</v>
      </c>
      <c r="D42">
        <f t="shared" si="13"/>
        <v>327692.00088807999</v>
      </c>
      <c r="E42">
        <f t="shared" si="11"/>
        <v>0.30720000000000025</v>
      </c>
      <c r="F42">
        <f t="shared" si="7"/>
        <v>5.1539607552000044E-2</v>
      </c>
      <c r="G42">
        <f t="shared" si="8"/>
        <v>447691.94934847241</v>
      </c>
      <c r="H42">
        <f>($B$32*(1+$B$32)^A42)/((1+$B$32)^A42-1)</f>
        <v>0.30039850625521008</v>
      </c>
      <c r="I42" s="3">
        <f t="shared" si="9"/>
        <v>134485.99284676427</v>
      </c>
    </row>
    <row r="45" spans="1:10" x14ac:dyDescent="0.25">
      <c r="B45" s="8" t="s">
        <v>30</v>
      </c>
    </row>
    <row r="49" spans="1:10" x14ac:dyDescent="0.25">
      <c r="A49">
        <v>5</v>
      </c>
      <c r="B49">
        <v>4</v>
      </c>
    </row>
    <row r="50" spans="1:10" x14ac:dyDescent="0.25">
      <c r="A50">
        <v>20</v>
      </c>
      <c r="B50">
        <v>7</v>
      </c>
    </row>
    <row r="55" spans="1:10" x14ac:dyDescent="0.25">
      <c r="I55" s="1"/>
    </row>
    <row r="56" spans="1:10" x14ac:dyDescent="0.25">
      <c r="F56" s="1"/>
    </row>
    <row r="57" spans="1:10" x14ac:dyDescent="0.25">
      <c r="C57" s="1"/>
    </row>
    <row r="59" spans="1:10" x14ac:dyDescent="0.25">
      <c r="D59" s="1"/>
    </row>
    <row r="63" spans="1:10" x14ac:dyDescent="0.25">
      <c r="C63" s="5"/>
      <c r="D63" s="5"/>
      <c r="E63" s="5"/>
      <c r="G63" s="4"/>
      <c r="H63" s="6"/>
      <c r="J63" s="6"/>
    </row>
    <row r="64" spans="1:10" x14ac:dyDescent="0.25">
      <c r="C64" s="5"/>
      <c r="D64" s="5"/>
      <c r="E64" s="5"/>
      <c r="G64" s="4"/>
      <c r="H64" s="6"/>
      <c r="J64" s="6"/>
    </row>
    <row r="65" spans="3:11" x14ac:dyDescent="0.25">
      <c r="C65" s="5"/>
      <c r="D65" s="5"/>
      <c r="E65" s="5"/>
      <c r="G65" s="4"/>
      <c r="H65" s="6"/>
      <c r="J65" s="6"/>
    </row>
    <row r="66" spans="3:11" x14ac:dyDescent="0.25">
      <c r="C66" s="5"/>
      <c r="D66" s="5"/>
      <c r="E66" s="5"/>
      <c r="G66" s="4"/>
      <c r="H66" s="6"/>
      <c r="J66" s="6"/>
    </row>
    <row r="67" spans="3:11" x14ac:dyDescent="0.25">
      <c r="C67" s="5"/>
      <c r="D67" s="5"/>
      <c r="E67" s="5"/>
      <c r="G67" s="4"/>
      <c r="H67" s="6"/>
      <c r="J67" s="6"/>
      <c r="K67" s="7"/>
    </row>
    <row r="68" spans="3:11" x14ac:dyDescent="0.25">
      <c r="C68" s="5"/>
      <c r="D68" s="5"/>
      <c r="E68" s="5"/>
      <c r="G68" s="4"/>
      <c r="H68" s="6"/>
      <c r="J68" s="6"/>
    </row>
    <row r="69" spans="3:11" x14ac:dyDescent="0.25">
      <c r="C69" s="5"/>
      <c r="D69" s="5"/>
      <c r="E69" s="5"/>
      <c r="G69" s="4"/>
      <c r="H69" s="6"/>
      <c r="J69" s="6"/>
    </row>
    <row r="70" spans="3:11" x14ac:dyDescent="0.25">
      <c r="C70" s="5"/>
      <c r="D70" s="5"/>
      <c r="E70" s="5"/>
      <c r="G70" s="4"/>
      <c r="H70" s="6"/>
      <c r="J70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D9FB-3B77-4D36-856B-F4DB230A37E1}">
  <dimension ref="A11:K39"/>
  <sheetViews>
    <sheetView topLeftCell="A11" workbookViewId="0">
      <selection activeCell="E42" sqref="E42"/>
    </sheetView>
  </sheetViews>
  <sheetFormatPr defaultRowHeight="15" x14ac:dyDescent="0.25"/>
  <cols>
    <col min="3" max="4" width="10.5703125" bestFit="1" customWidth="1"/>
    <col min="5" max="5" width="11.5703125" bestFit="1" customWidth="1"/>
    <col min="8" max="8" width="11.5703125" bestFit="1" customWidth="1"/>
    <col min="10" max="11" width="10.5703125" bestFit="1" customWidth="1"/>
  </cols>
  <sheetData>
    <row r="11" spans="2:9" x14ac:dyDescent="0.25">
      <c r="B11" t="s">
        <v>10</v>
      </c>
      <c r="E11" t="s">
        <v>11</v>
      </c>
    </row>
    <row r="12" spans="2:9" x14ac:dyDescent="0.25">
      <c r="B12" t="s">
        <v>2</v>
      </c>
      <c r="C12">
        <v>65000</v>
      </c>
      <c r="E12" t="s">
        <v>2</v>
      </c>
      <c r="F12">
        <v>59000</v>
      </c>
      <c r="H12" t="s">
        <v>15</v>
      </c>
      <c r="I12">
        <v>10000</v>
      </c>
    </row>
    <row r="13" spans="2:9" x14ac:dyDescent="0.25">
      <c r="B13" t="s">
        <v>8</v>
      </c>
      <c r="C13">
        <v>10000</v>
      </c>
      <c r="E13" t="s">
        <v>8</v>
      </c>
      <c r="F13">
        <v>40000</v>
      </c>
      <c r="H13" t="s">
        <v>14</v>
      </c>
      <c r="I13" s="1">
        <v>0.12</v>
      </c>
    </row>
    <row r="14" spans="2:9" x14ac:dyDescent="0.25">
      <c r="B14" t="s">
        <v>13</v>
      </c>
      <c r="C14">
        <v>19000</v>
      </c>
      <c r="E14" t="s">
        <v>12</v>
      </c>
      <c r="F14" s="1">
        <v>0.2</v>
      </c>
    </row>
    <row r="15" spans="2:9" x14ac:dyDescent="0.25">
      <c r="B15" t="s">
        <v>14</v>
      </c>
      <c r="C15" s="1">
        <v>0.12</v>
      </c>
    </row>
    <row r="17" spans="1:11" x14ac:dyDescent="0.25">
      <c r="C17" t="s">
        <v>1</v>
      </c>
      <c r="D17" s="1">
        <v>0.09</v>
      </c>
    </row>
    <row r="19" spans="1:11" x14ac:dyDescent="0.25">
      <c r="B19" t="s">
        <v>22</v>
      </c>
    </row>
    <row r="20" spans="1:11" x14ac:dyDescent="0.25">
      <c r="B20" t="s">
        <v>16</v>
      </c>
      <c r="C20" t="s">
        <v>17</v>
      </c>
      <c r="D20" t="s">
        <v>18</v>
      </c>
      <c r="E20" t="s">
        <v>19</v>
      </c>
      <c r="F20" t="s">
        <v>8</v>
      </c>
      <c r="G20" t="s">
        <v>9</v>
      </c>
      <c r="H20" t="s">
        <v>20</v>
      </c>
      <c r="I20" t="s">
        <v>21</v>
      </c>
      <c r="J20" t="s">
        <v>7</v>
      </c>
    </row>
    <row r="21" spans="1:11" x14ac:dyDescent="0.25">
      <c r="B21">
        <v>1</v>
      </c>
      <c r="C21" s="5">
        <f>C14</f>
        <v>19000</v>
      </c>
      <c r="D21" s="5">
        <f>C21/((1+$D$17)^B21)</f>
        <v>17431.192660550456</v>
      </c>
      <c r="E21" s="5">
        <f>D21</f>
        <v>17431.192660550456</v>
      </c>
      <c r="F21">
        <f>$C$13*((1-$F$14)^B21)</f>
        <v>8000</v>
      </c>
      <c r="G21" s="4">
        <f>F21/((1+$D$17)^B21)</f>
        <v>7339.4495412844035</v>
      </c>
      <c r="H21" s="6">
        <f>E21-G21+$C$13</f>
        <v>20091.743119266052</v>
      </c>
      <c r="I21">
        <f>($D$17*(1+$D$17)^B21)/((1+$D$17)^B21-1)</f>
        <v>1.0899999999999992</v>
      </c>
      <c r="J21" s="6">
        <f>I21*H21</f>
        <v>21899.999999999978</v>
      </c>
    </row>
    <row r="22" spans="1:11" x14ac:dyDescent="0.25">
      <c r="A22" s="4"/>
      <c r="B22">
        <v>2</v>
      </c>
      <c r="C22" s="5">
        <f t="shared" ref="C22:C28" si="0">$C$21*((1+$C$15)^B21)</f>
        <v>21280.000000000004</v>
      </c>
      <c r="D22" s="5">
        <f t="shared" ref="D22:D28" si="1">C22/((1+$D$17)^B22)</f>
        <v>17910.9502567124</v>
      </c>
      <c r="E22" s="5">
        <f>E21+D22</f>
        <v>35342.142917262856</v>
      </c>
      <c r="F22">
        <f t="shared" ref="F22:F28" si="2">$C$13*((1-$F$14)^B22)</f>
        <v>6400.0000000000009</v>
      </c>
      <c r="G22" s="4">
        <f t="shared" ref="G22:G28" si="3">F22/((1+$D$17)^B22)</f>
        <v>5386.7519569059841</v>
      </c>
      <c r="H22" s="6">
        <f t="shared" ref="H22:H28" si="4">E22-G22+$C$13</f>
        <v>39955.390960356875</v>
      </c>
      <c r="I22">
        <f t="shared" ref="I22:I28" si="5">($D$17*(1+$D$17)^B22)/((1+$D$17)^B22-1)</f>
        <v>0.56846889952153068</v>
      </c>
      <c r="J22" s="6">
        <f t="shared" ref="J22:J28" si="6">I22*H22</f>
        <v>22713.397129186589</v>
      </c>
    </row>
    <row r="23" spans="1:11" x14ac:dyDescent="0.25">
      <c r="B23">
        <v>3</v>
      </c>
      <c r="C23" s="5">
        <f t="shared" si="0"/>
        <v>23833.600000000002</v>
      </c>
      <c r="D23" s="5">
        <f t="shared" si="1"/>
        <v>18403.91219038338</v>
      </c>
      <c r="E23" s="5">
        <f t="shared" ref="E23:E28" si="7">E22+D23</f>
        <v>53746.055107646236</v>
      </c>
      <c r="F23">
        <f t="shared" si="2"/>
        <v>5120.0000000000009</v>
      </c>
      <c r="G23" s="4">
        <f t="shared" si="3"/>
        <v>3953.5794179126492</v>
      </c>
      <c r="H23" s="6">
        <f t="shared" si="4"/>
        <v>59792.47568973359</v>
      </c>
      <c r="I23">
        <f t="shared" si="5"/>
        <v>0.3950547573289403</v>
      </c>
      <c r="J23" s="6">
        <f t="shared" si="6"/>
        <v>23621.301973704267</v>
      </c>
    </row>
    <row r="24" spans="1:11" x14ac:dyDescent="0.25">
      <c r="B24">
        <v>4</v>
      </c>
      <c r="C24" s="5">
        <f t="shared" si="0"/>
        <v>26693.632000000009</v>
      </c>
      <c r="D24" s="5">
        <f t="shared" si="1"/>
        <v>18910.441883696687</v>
      </c>
      <c r="E24" s="5">
        <f t="shared" si="7"/>
        <v>72656.496991342923</v>
      </c>
      <c r="F24">
        <f t="shared" si="2"/>
        <v>4096.0000000000018</v>
      </c>
      <c r="G24" s="4">
        <f t="shared" si="3"/>
        <v>2901.7096645230458</v>
      </c>
      <c r="H24" s="6">
        <f t="shared" si="4"/>
        <v>79754.787326819875</v>
      </c>
      <c r="I24">
        <f t="shared" si="5"/>
        <v>0.30866866209109767</v>
      </c>
      <c r="J24" s="6">
        <f t="shared" si="6"/>
        <v>24617.803499529524</v>
      </c>
    </row>
    <row r="25" spans="1:11" x14ac:dyDescent="0.25">
      <c r="B25">
        <v>5</v>
      </c>
      <c r="C25" s="5">
        <f t="shared" si="0"/>
        <v>29896.867840000006</v>
      </c>
      <c r="D25" s="5">
        <f t="shared" si="1"/>
        <v>19430.912761229622</v>
      </c>
      <c r="E25" s="5">
        <f t="shared" si="7"/>
        <v>92087.409752572537</v>
      </c>
      <c r="F25">
        <f t="shared" si="2"/>
        <v>3276.800000000002</v>
      </c>
      <c r="G25" s="4">
        <f t="shared" si="3"/>
        <v>2129.695166622419</v>
      </c>
      <c r="H25" s="6">
        <f t="shared" si="4"/>
        <v>99957.714585950118</v>
      </c>
      <c r="I25">
        <f t="shared" si="5"/>
        <v>0.25709245695674482</v>
      </c>
      <c r="J25" s="6">
        <f t="shared" si="6"/>
        <v>25698.374434682966</v>
      </c>
      <c r="K25" s="7">
        <f>MIN(J21:J28)</f>
        <v>21899.999999999978</v>
      </c>
    </row>
    <row r="26" spans="1:11" x14ac:dyDescent="0.25">
      <c r="B26">
        <v>6</v>
      </c>
      <c r="C26" s="5">
        <f t="shared" si="0"/>
        <v>33484.491980800012</v>
      </c>
      <c r="D26" s="5">
        <f>C26/((1+$D$17)^B26)</f>
        <v>19965.708525300161</v>
      </c>
      <c r="E26" s="5">
        <f t="shared" si="7"/>
        <v>112053.11827787269</v>
      </c>
      <c r="F26">
        <f t="shared" si="2"/>
        <v>2621.4400000000014</v>
      </c>
      <c r="G26" s="4">
        <f t="shared" si="3"/>
        <v>1563.0790213742523</v>
      </c>
      <c r="H26" s="6">
        <f t="shared" si="4"/>
        <v>120490.03925649844</v>
      </c>
      <c r="I26">
        <f t="shared" si="5"/>
        <v>0.22291978329203693</v>
      </c>
      <c r="J26" s="6">
        <f t="shared" si="6"/>
        <v>26859.613439907655</v>
      </c>
    </row>
    <row r="27" spans="1:11" x14ac:dyDescent="0.25">
      <c r="B27">
        <v>7</v>
      </c>
      <c r="C27" s="5">
        <f t="shared" si="0"/>
        <v>37502.631018496017</v>
      </c>
      <c r="D27" s="5">
        <f t="shared" si="1"/>
        <v>20515.223438840534</v>
      </c>
      <c r="E27" s="5">
        <f t="shared" si="7"/>
        <v>132568.34171671321</v>
      </c>
      <c r="F27">
        <f t="shared" si="2"/>
        <v>2097.1520000000014</v>
      </c>
      <c r="G27" s="4">
        <f t="shared" si="3"/>
        <v>1147.2139606416533</v>
      </c>
      <c r="H27" s="6">
        <f t="shared" si="4"/>
        <v>141421.12775607157</v>
      </c>
      <c r="I27">
        <f t="shared" si="5"/>
        <v>0.1986905168335929</v>
      </c>
      <c r="J27" s="6">
        <f t="shared" si="6"/>
        <v>28099.03696504343</v>
      </c>
    </row>
    <row r="28" spans="1:11" x14ac:dyDescent="0.25">
      <c r="B28">
        <v>8</v>
      </c>
      <c r="C28" s="5">
        <f t="shared" si="0"/>
        <v>42002.946740715539</v>
      </c>
      <c r="D28" s="5">
        <f t="shared" si="1"/>
        <v>21079.862616056329</v>
      </c>
      <c r="E28" s="5">
        <f t="shared" si="7"/>
        <v>153648.20433276956</v>
      </c>
      <c r="F28">
        <f t="shared" si="2"/>
        <v>1677.7216000000014</v>
      </c>
      <c r="G28" s="4">
        <f t="shared" si="3"/>
        <v>841.99189771864474</v>
      </c>
      <c r="H28" s="6">
        <f t="shared" si="4"/>
        <v>162806.21243505093</v>
      </c>
      <c r="I28">
        <f t="shared" si="5"/>
        <v>0.18067437783749629</v>
      </c>
      <c r="J28" s="6">
        <f t="shared" si="6"/>
        <v>29414.911139782078</v>
      </c>
    </row>
    <row r="29" spans="1:11" x14ac:dyDescent="0.25">
      <c r="F29" s="4"/>
    </row>
    <row r="30" spans="1:11" x14ac:dyDescent="0.25">
      <c r="B30" t="s">
        <v>23</v>
      </c>
      <c r="F30" s="4"/>
    </row>
    <row r="31" spans="1:11" x14ac:dyDescent="0.25">
      <c r="B31" t="s">
        <v>16</v>
      </c>
      <c r="C31" t="s">
        <v>17</v>
      </c>
      <c r="D31" t="s">
        <v>18</v>
      </c>
      <c r="E31" t="s">
        <v>19</v>
      </c>
      <c r="F31" t="s">
        <v>8</v>
      </c>
      <c r="G31" t="s">
        <v>9</v>
      </c>
      <c r="H31" t="s">
        <v>20</v>
      </c>
      <c r="I31" t="s">
        <v>21</v>
      </c>
      <c r="J31" t="s">
        <v>7</v>
      </c>
    </row>
    <row r="32" spans="1:11" x14ac:dyDescent="0.25">
      <c r="B32">
        <v>1</v>
      </c>
      <c r="C32" s="5">
        <f>I12</f>
        <v>10000</v>
      </c>
      <c r="D32" s="5">
        <f>C32/((1+$D$17)^B32)</f>
        <v>9174.3119266055037</v>
      </c>
      <c r="E32" s="5">
        <f>D32</f>
        <v>9174.3119266055037</v>
      </c>
      <c r="F32">
        <f>F13</f>
        <v>40000</v>
      </c>
      <c r="G32" s="4">
        <f>F32/((1+$D$17)^B32)</f>
        <v>36697.247706422015</v>
      </c>
      <c r="H32" s="6">
        <f>E32-G32+$F$12</f>
        <v>31477.064220183489</v>
      </c>
      <c r="I32">
        <f>($D$17*(1+$D$17)^B32)/((1+$D$17)^B32-1)</f>
        <v>1.0899999999999992</v>
      </c>
      <c r="J32" s="6">
        <f>I32*H32</f>
        <v>34309.999999999978</v>
      </c>
    </row>
    <row r="33" spans="2:11" x14ac:dyDescent="0.25">
      <c r="B33">
        <v>2</v>
      </c>
      <c r="C33" s="5">
        <f>$C$32*((1+$C$15)^B32)</f>
        <v>11200.000000000002</v>
      </c>
      <c r="D33" s="5">
        <f t="shared" ref="D33:D39" si="8">C33/((1+$D$17)^B33)</f>
        <v>9426.8159245854731</v>
      </c>
      <c r="E33" s="5">
        <f>E32+D33</f>
        <v>18601.127851190977</v>
      </c>
      <c r="F33">
        <f>$F$13*((1-$F$14)^B32)</f>
        <v>32000</v>
      </c>
      <c r="G33" s="4">
        <f t="shared" ref="G33:G39" si="9">F33/((1+$D$17)^B33)</f>
        <v>26933.759784529917</v>
      </c>
      <c r="H33" s="6">
        <f>E33-G33+$F$12</f>
        <v>50667.36806666106</v>
      </c>
      <c r="I33">
        <f t="shared" ref="I33:I39" si="10">($D$17*(1+$D$17)^B33)/((1+$D$17)^B33-1)</f>
        <v>0.56846889952153068</v>
      </c>
      <c r="J33" s="6">
        <f t="shared" ref="J33:J39" si="11">I33*H33</f>
        <v>28802.822966507159</v>
      </c>
    </row>
    <row r="34" spans="2:11" x14ac:dyDescent="0.25">
      <c r="B34">
        <v>3</v>
      </c>
      <c r="C34" s="5">
        <f t="shared" ref="C34:C39" si="12">$C$32*((1+$C$15)^B33)</f>
        <v>12544.000000000002</v>
      </c>
      <c r="D34" s="5">
        <f t="shared" si="8"/>
        <v>9686.2695738859893</v>
      </c>
      <c r="E34" s="5">
        <f t="shared" ref="E34:E39" si="13">E33+D34</f>
        <v>28287.397425076968</v>
      </c>
      <c r="F34">
        <f t="shared" ref="F34:F39" si="14">$F$13*((1-$F$14)^B33)</f>
        <v>25600.000000000004</v>
      </c>
      <c r="G34" s="4">
        <f t="shared" si="9"/>
        <v>19767.897089563245</v>
      </c>
      <c r="H34" s="6">
        <f t="shared" ref="H33:H39" si="15">E34-G34+$F$12</f>
        <v>67519.500335513731</v>
      </c>
      <c r="I34">
        <f t="shared" si="10"/>
        <v>0.3950547573289403</v>
      </c>
      <c r="J34" s="6">
        <f t="shared" si="11"/>
        <v>26673.899820017679</v>
      </c>
    </row>
    <row r="35" spans="2:11" x14ac:dyDescent="0.25">
      <c r="B35">
        <v>4</v>
      </c>
      <c r="C35" s="5">
        <f t="shared" si="12"/>
        <v>14049.280000000004</v>
      </c>
      <c r="D35" s="5">
        <f t="shared" si="8"/>
        <v>9952.8641493140458</v>
      </c>
      <c r="E35" s="5">
        <f t="shared" si="13"/>
        <v>38240.261574391014</v>
      </c>
      <c r="F35">
        <f t="shared" si="14"/>
        <v>20480.000000000004</v>
      </c>
      <c r="G35" s="4">
        <f t="shared" si="9"/>
        <v>14508.548322615226</v>
      </c>
      <c r="H35" s="6">
        <f t="shared" si="15"/>
        <v>82731.713251775785</v>
      </c>
      <c r="I35">
        <f t="shared" si="10"/>
        <v>0.30866866209109767</v>
      </c>
      <c r="J35" s="6">
        <f t="shared" si="11"/>
        <v>25536.687241929965</v>
      </c>
    </row>
    <row r="36" spans="2:11" x14ac:dyDescent="0.25">
      <c r="B36">
        <v>5</v>
      </c>
      <c r="C36" s="5">
        <f t="shared" si="12"/>
        <v>15735.193600000004</v>
      </c>
      <c r="D36" s="5">
        <f t="shared" si="8"/>
        <v>10226.796190120853</v>
      </c>
      <c r="E36" s="5">
        <f t="shared" si="13"/>
        <v>48467.057764511868</v>
      </c>
      <c r="F36">
        <f t="shared" si="14"/>
        <v>16384.000000000007</v>
      </c>
      <c r="G36" s="4">
        <f t="shared" si="9"/>
        <v>10648.475833112094</v>
      </c>
      <c r="H36" s="6">
        <f t="shared" si="15"/>
        <v>96818.581931399778</v>
      </c>
      <c r="I36">
        <f>($D$17*(1+$D$17)^B36)/((1+$D$17)^B36-1)</f>
        <v>0.25709245695674482</v>
      </c>
      <c r="J36" s="6">
        <f t="shared" si="11"/>
        <v>24891.32710781147</v>
      </c>
    </row>
    <row r="37" spans="2:11" x14ac:dyDescent="0.25">
      <c r="B37">
        <v>6</v>
      </c>
      <c r="C37" s="5">
        <f t="shared" si="12"/>
        <v>17623.416832000006</v>
      </c>
      <c r="D37" s="5">
        <f t="shared" si="8"/>
        <v>10508.267644894822</v>
      </c>
      <c r="E37" s="5">
        <f t="shared" si="13"/>
        <v>58975.325409406694</v>
      </c>
      <c r="F37">
        <f t="shared" si="14"/>
        <v>13107.200000000008</v>
      </c>
      <c r="G37" s="4">
        <f t="shared" si="9"/>
        <v>7815.3951068712622</v>
      </c>
      <c r="H37" s="6">
        <f t="shared" si="15"/>
        <v>110159.93030253543</v>
      </c>
      <c r="I37">
        <f t="shared" si="10"/>
        <v>0.22291978329203693</v>
      </c>
      <c r="J37" s="6">
        <f t="shared" si="11"/>
        <v>24556.82779050709</v>
      </c>
      <c r="K37" s="7">
        <f>MIN(J32:J39)</f>
        <v>24446.233783318497</v>
      </c>
    </row>
    <row r="38" spans="2:11" x14ac:dyDescent="0.25">
      <c r="B38">
        <v>7</v>
      </c>
      <c r="C38" s="5">
        <f t="shared" si="12"/>
        <v>19738.226851840009</v>
      </c>
      <c r="D38" s="5">
        <f t="shared" si="8"/>
        <v>10797.486020442388</v>
      </c>
      <c r="E38" s="5">
        <f t="shared" si="13"/>
        <v>69772.811429849084</v>
      </c>
      <c r="F38">
        <f t="shared" si="14"/>
        <v>10485.760000000006</v>
      </c>
      <c r="G38" s="4">
        <f t="shared" si="9"/>
        <v>5736.0698032082655</v>
      </c>
      <c r="H38" s="6">
        <f t="shared" si="15"/>
        <v>123036.74162664081</v>
      </c>
      <c r="I38">
        <f t="shared" si="10"/>
        <v>0.1986905168335929</v>
      </c>
      <c r="J38" s="6">
        <f t="shared" si="11"/>
        <v>24446.233783318497</v>
      </c>
    </row>
    <row r="39" spans="2:11" x14ac:dyDescent="0.25">
      <c r="B39">
        <v>8</v>
      </c>
      <c r="C39" s="5">
        <f t="shared" si="12"/>
        <v>22106.814074060811</v>
      </c>
      <c r="D39" s="5">
        <f t="shared" si="8"/>
        <v>11094.664534766489</v>
      </c>
      <c r="E39" s="5">
        <f t="shared" si="13"/>
        <v>80867.475964615573</v>
      </c>
      <c r="F39">
        <f t="shared" si="14"/>
        <v>8388.6080000000056</v>
      </c>
      <c r="G39" s="4">
        <f t="shared" si="9"/>
        <v>4209.9594885932229</v>
      </c>
      <c r="H39" s="6">
        <f t="shared" si="15"/>
        <v>135657.51647602237</v>
      </c>
      <c r="I39">
        <f t="shared" si="10"/>
        <v>0.18067437783749629</v>
      </c>
      <c r="J39" s="6">
        <f t="shared" si="11"/>
        <v>24509.837388285243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2023-07-21T22:13:28Z</dcterms:created>
  <dcterms:modified xsi:type="dcterms:W3CDTF">2023-07-21T23:48:20Z</dcterms:modified>
</cp:coreProperties>
</file>