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2" sheetId="1" r:id="rId4"/>
  </sheets>
  <definedNames/>
  <calcPr/>
  <extLst>
    <ext uri="GoogleSheetsCustomDataVersion1">
      <go:sheetsCustomData xmlns:go="http://customooxmlschemas.google.com/" r:id="rId5" roundtripDataSignature="AMtx7miWM1FEfsqcjdz8K0K6rcjW2pvmKA=="/>
    </ext>
  </extLst>
</workbook>
</file>

<file path=xl/sharedStrings.xml><?xml version="1.0" encoding="utf-8"?>
<sst xmlns="http://schemas.openxmlformats.org/spreadsheetml/2006/main" count="110" uniqueCount="42">
  <si>
    <t>Study level data</t>
  </si>
  <si>
    <t>Name</t>
  </si>
  <si>
    <t>slat</t>
  </si>
  <si>
    <t>slon</t>
  </si>
  <si>
    <t>N</t>
  </si>
  <si>
    <t>dec</t>
  </si>
  <si>
    <t>inc</t>
  </si>
  <si>
    <t>k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</si>
  <si>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</si>
  <si>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Plat</t>
  </si>
  <si>
    <t>Plon</t>
  </si>
  <si>
    <t>K</t>
  </si>
  <si>
    <t>dp</t>
  </si>
  <si>
    <t>dm</t>
  </si>
  <si>
    <t>A95</t>
  </si>
  <si>
    <t>age</t>
  </si>
  <si>
    <t>2_sigma</t>
  </si>
  <si>
    <t>min_age</t>
  </si>
  <si>
    <t>max_age</t>
  </si>
  <si>
    <t>error_dist</t>
  </si>
  <si>
    <t>lithology</t>
  </si>
  <si>
    <t>Q</t>
  </si>
  <si>
    <t>kept_by_auth</t>
  </si>
  <si>
    <t>ref</t>
  </si>
  <si>
    <t>age ref</t>
  </si>
  <si>
    <t>comments (Q breakdown)</t>
  </si>
  <si>
    <t>Mistastin Lake Impact</t>
  </si>
  <si>
    <t>volcanic</t>
  </si>
  <si>
    <t>Currie and Larochelle (1969)</t>
  </si>
  <si>
    <t>NEW data, should I add? https://www.sciencedirect.com/science/article/pii/S0012821X15000898?casa_token=e2USNZqQjIgAAAAA:9lGZb3PL-fijziim-De13AJkSnmaNUPlHCsJmu7jp58w37vVY7ttISTtL1NygAEBzv5Qu1B_DS8</t>
  </si>
  <si>
    <t>Site level data</t>
  </si>
  <si>
    <t>(N-1)/(N-R)</t>
  </si>
  <si>
    <t>n</t>
  </si>
  <si>
    <t>α95</t>
  </si>
  <si>
    <t>VGP_lat</t>
  </si>
  <si>
    <t>VGP_lon</t>
  </si>
  <si>
    <t>normal</t>
  </si>
  <si>
    <t>y</t>
  </si>
  <si>
    <t xml:space="preserve">Mak et al., 1976, Ar-Ar, ± 4 uncertainty  unclear if 1 or 2 sigma </t>
  </si>
  <si>
    <t>4_adjusted</t>
  </si>
  <si>
    <t>5_adjusted</t>
  </si>
  <si>
    <t>7_adjusted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</si>
</sst>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left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horizontal="left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2" numFmtId="2" xfId="0" applyFont="1" applyNumberFormat="1"/>
    <xf borderId="0" fillId="0" fontId="2" numFmtId="164" xfId="0" applyAlignment="1" applyFont="1" applyNumberFormat="1">
      <alignment readingOrder="0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iencedirect.com/science/article/pii/S0012821X15000898?casa_token=e2USNZqQjIgAAAAA:9lGZb3PL-fijziim-De13AJkSnmaNUPlHCsJmu7jp58w37vVY7ttISTtL1NygAEBzv5Qu1B_DS8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9.38"/>
    <col customWidth="1" min="8" max="8" width="13.13"/>
    <col customWidth="1" min="9" max="30" width="9.38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2"/>
      <c r="R1" s="2"/>
      <c r="S1" s="2"/>
      <c r="T1" s="2"/>
      <c r="U1" s="2"/>
      <c r="V1" s="4"/>
      <c r="W1" s="2"/>
      <c r="X1" s="2"/>
      <c r="Y1" s="2"/>
      <c r="Z1" s="2"/>
      <c r="AA1" s="2"/>
      <c r="AB1" s="2"/>
      <c r="AC1" s="2"/>
      <c r="AD1" s="2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6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7" t="s">
        <v>22</v>
      </c>
      <c r="W2" s="5" t="s">
        <v>23</v>
      </c>
      <c r="X2" s="5" t="s">
        <v>24</v>
      </c>
      <c r="Y2" s="8" t="s">
        <v>25</v>
      </c>
      <c r="Z2" s="2"/>
      <c r="AA2" s="2"/>
      <c r="AB2" s="2"/>
      <c r="AC2" s="2"/>
      <c r="AD2" s="2"/>
    </row>
    <row r="3">
      <c r="A3" s="9" t="s">
        <v>26</v>
      </c>
      <c r="B3" s="9">
        <v>55.9</v>
      </c>
      <c r="C3" s="9">
        <v>296.6</v>
      </c>
      <c r="D3" s="10">
        <v>10.0</v>
      </c>
      <c r="E3" s="2"/>
      <c r="F3" s="2"/>
      <c r="G3" s="9">
        <v>406.1</v>
      </c>
      <c r="H3" s="9">
        <v>2.4</v>
      </c>
      <c r="I3" s="11">
        <v>-85.5</v>
      </c>
      <c r="J3" s="11">
        <v>297.7</v>
      </c>
      <c r="K3" s="2"/>
      <c r="L3" s="2"/>
      <c r="M3" s="2"/>
      <c r="N3" s="2"/>
      <c r="O3" s="11">
        <v>38.0</v>
      </c>
      <c r="P3" s="12"/>
      <c r="Q3" s="9">
        <v>34.0</v>
      </c>
      <c r="R3" s="9">
        <v>42.0</v>
      </c>
      <c r="S3" s="2"/>
      <c r="T3" s="9" t="s">
        <v>27</v>
      </c>
      <c r="U3" s="13">
        <v>3.0</v>
      </c>
      <c r="V3" s="14"/>
      <c r="W3" s="9" t="s">
        <v>28</v>
      </c>
      <c r="X3" s="2"/>
      <c r="Y3" s="15" t="s">
        <v>29</v>
      </c>
      <c r="Z3" s="2"/>
      <c r="AA3" s="5"/>
      <c r="AB3" s="2"/>
      <c r="AC3" s="2"/>
      <c r="AD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2"/>
      <c r="R4" s="2"/>
      <c r="S4" s="2"/>
      <c r="T4" s="2"/>
      <c r="U4" s="2"/>
      <c r="V4" s="4"/>
      <c r="W4" s="2"/>
      <c r="X4" s="2"/>
      <c r="Y4" s="2"/>
      <c r="Z4" s="2"/>
      <c r="AA4" s="2"/>
      <c r="AB4" s="2"/>
      <c r="AC4" s="2"/>
      <c r="AD4" s="2"/>
    </row>
    <row r="5">
      <c r="A5" s="1" t="s">
        <v>30</v>
      </c>
      <c r="C5" s="2"/>
      <c r="D5" s="2"/>
      <c r="E5" s="2"/>
      <c r="F5" s="2"/>
      <c r="G5" s="13" t="s">
        <v>31</v>
      </c>
      <c r="H5" s="2"/>
      <c r="I5" s="2"/>
      <c r="J5" s="2"/>
      <c r="K5" s="2"/>
      <c r="L5" s="2"/>
      <c r="M5" s="2"/>
      <c r="N5" s="2"/>
      <c r="O5" s="2"/>
      <c r="P5" s="3"/>
      <c r="Q5" s="2"/>
      <c r="R5" s="2"/>
      <c r="S5" s="2"/>
      <c r="T5" s="2"/>
      <c r="U5" s="2"/>
      <c r="V5" s="4"/>
      <c r="W5" s="2"/>
      <c r="X5" s="2"/>
      <c r="Y5" s="2"/>
      <c r="Z5" s="2"/>
      <c r="AA5" s="2"/>
      <c r="AB5" s="2"/>
      <c r="AC5" s="2"/>
      <c r="AD5" s="2"/>
    </row>
    <row r="6">
      <c r="A6" s="5" t="s">
        <v>1</v>
      </c>
      <c r="B6" s="5" t="s">
        <v>2</v>
      </c>
      <c r="C6" s="5" t="s">
        <v>3</v>
      </c>
      <c r="D6" s="5" t="s">
        <v>32</v>
      </c>
      <c r="E6" s="5" t="s">
        <v>5</v>
      </c>
      <c r="F6" s="5" t="s">
        <v>6</v>
      </c>
      <c r="G6" s="5" t="s">
        <v>7</v>
      </c>
      <c r="H6" s="16" t="s">
        <v>33</v>
      </c>
      <c r="I6" s="5" t="s">
        <v>34</v>
      </c>
      <c r="J6" s="5" t="s">
        <v>35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6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17" t="s">
        <v>22</v>
      </c>
      <c r="W6" s="5" t="s">
        <v>23</v>
      </c>
      <c r="X6" s="5" t="s">
        <v>24</v>
      </c>
      <c r="Y6" s="8" t="s">
        <v>25</v>
      </c>
      <c r="Z6" s="2"/>
      <c r="AA6" s="2"/>
      <c r="AB6" s="2"/>
      <c r="AC6" s="2"/>
      <c r="AD6" s="2"/>
    </row>
    <row r="7">
      <c r="A7" s="18">
        <v>1.0</v>
      </c>
      <c r="B7" s="19">
        <v>55.8473017344442</v>
      </c>
      <c r="C7" s="20">
        <f>360-63.3805078540808</f>
        <v>296.6194921</v>
      </c>
      <c r="D7" s="13">
        <v>7.0</v>
      </c>
      <c r="E7" s="13">
        <v>201.0</v>
      </c>
      <c r="F7" s="13">
        <v>-68.9</v>
      </c>
      <c r="G7" s="19">
        <f>(D7-1)/(D7-6.938)</f>
        <v>96.77419355</v>
      </c>
      <c r="H7" s="21">
        <f>140/(sqrt(G7*D7))</f>
        <v>5.378971401</v>
      </c>
      <c r="I7" s="2"/>
      <c r="J7" s="2"/>
      <c r="K7" s="2"/>
      <c r="L7" s="2"/>
      <c r="M7" s="2"/>
      <c r="N7" s="2"/>
      <c r="O7" s="13">
        <v>38.0</v>
      </c>
      <c r="P7" s="22">
        <v>4.0</v>
      </c>
      <c r="Q7" s="13"/>
      <c r="R7" s="2"/>
      <c r="S7" s="13" t="s">
        <v>36</v>
      </c>
      <c r="T7" s="9" t="s">
        <v>27</v>
      </c>
      <c r="U7" s="13"/>
      <c r="V7" s="7" t="s">
        <v>37</v>
      </c>
      <c r="W7" s="9" t="s">
        <v>28</v>
      </c>
      <c r="X7" s="13" t="s">
        <v>38</v>
      </c>
      <c r="Y7" s="2"/>
      <c r="Z7" s="13"/>
      <c r="AA7" s="5"/>
      <c r="AB7" s="2"/>
      <c r="AC7" s="2"/>
      <c r="AD7" s="2"/>
    </row>
    <row r="8">
      <c r="A8" s="13">
        <v>2.0</v>
      </c>
      <c r="B8" s="19">
        <v>55.8327313134927</v>
      </c>
      <c r="C8" s="20">
        <f>360-63.3691403654078</f>
        <v>296.6308596</v>
      </c>
      <c r="D8" s="13">
        <v>8.0</v>
      </c>
      <c r="E8" s="13">
        <v>186.7</v>
      </c>
      <c r="F8" s="13">
        <v>-67.4</v>
      </c>
      <c r="G8" s="19">
        <f>(D8-1)/(D8-7.871)</f>
        <v>54.26356589</v>
      </c>
      <c r="H8" s="13">
        <v>3.9</v>
      </c>
      <c r="I8" s="2"/>
      <c r="J8" s="2"/>
      <c r="K8" s="2"/>
      <c r="L8" s="2"/>
      <c r="M8" s="2"/>
      <c r="N8" s="2"/>
      <c r="O8" s="13">
        <v>38.0</v>
      </c>
      <c r="P8" s="22">
        <v>4.0</v>
      </c>
      <c r="Q8" s="13"/>
      <c r="R8" s="2"/>
      <c r="S8" s="13" t="s">
        <v>36</v>
      </c>
      <c r="T8" s="9" t="s">
        <v>27</v>
      </c>
      <c r="U8" s="9"/>
      <c r="V8" s="9" t="s">
        <v>37</v>
      </c>
      <c r="W8" s="9" t="s">
        <v>28</v>
      </c>
      <c r="X8" s="13" t="s">
        <v>38</v>
      </c>
      <c r="Y8" s="2"/>
      <c r="Z8" s="13"/>
      <c r="AA8" s="2"/>
      <c r="AB8" s="2"/>
      <c r="AC8" s="2"/>
      <c r="AD8" s="2"/>
    </row>
    <row r="9">
      <c r="A9" s="13">
        <v>3.0</v>
      </c>
      <c r="B9" s="19">
        <v>55.8315307372506</v>
      </c>
      <c r="C9" s="20">
        <f>360-63.3477516702961</f>
        <v>296.6522483</v>
      </c>
      <c r="D9" s="13">
        <v>5.0</v>
      </c>
      <c r="E9" s="13">
        <v>177.7</v>
      </c>
      <c r="F9" s="13">
        <v>-67.7</v>
      </c>
      <c r="G9" s="19">
        <f>(D9-1)/(D9-4.966)</f>
        <v>117.6470588</v>
      </c>
      <c r="H9" s="13">
        <v>3.3</v>
      </c>
      <c r="I9" s="2"/>
      <c r="J9" s="2"/>
      <c r="K9" s="2"/>
      <c r="L9" s="2"/>
      <c r="M9" s="2"/>
      <c r="N9" s="2"/>
      <c r="O9" s="13">
        <v>38.0</v>
      </c>
      <c r="P9" s="22">
        <v>4.0</v>
      </c>
      <c r="Q9" s="13"/>
      <c r="R9" s="2"/>
      <c r="S9" s="13" t="s">
        <v>36</v>
      </c>
      <c r="T9" s="9" t="s">
        <v>27</v>
      </c>
      <c r="U9" s="9"/>
      <c r="V9" s="9" t="s">
        <v>37</v>
      </c>
      <c r="W9" s="9" t="s">
        <v>28</v>
      </c>
      <c r="X9" s="13" t="s">
        <v>38</v>
      </c>
      <c r="Y9" s="2"/>
      <c r="Z9" s="13"/>
      <c r="AA9" s="2"/>
      <c r="AB9" s="2"/>
      <c r="AC9" s="2"/>
      <c r="AD9" s="2"/>
    </row>
    <row r="10">
      <c r="A10" s="13" t="s">
        <v>39</v>
      </c>
      <c r="B10" s="19">
        <v>55.8899204424108</v>
      </c>
      <c r="C10" s="20">
        <f>360-63.4109744089394</f>
        <v>296.5890256</v>
      </c>
      <c r="D10" s="13">
        <v>6.0</v>
      </c>
      <c r="E10" s="13">
        <v>165.1</v>
      </c>
      <c r="F10" s="13">
        <v>-68.2</v>
      </c>
      <c r="G10" s="19">
        <f>(D10-1)/(D10-5.97)</f>
        <v>166.6666667</v>
      </c>
      <c r="H10" s="13">
        <v>7.3</v>
      </c>
      <c r="I10" s="2"/>
      <c r="J10" s="2"/>
      <c r="K10" s="2"/>
      <c r="L10" s="2"/>
      <c r="M10" s="2"/>
      <c r="N10" s="2"/>
      <c r="O10" s="13">
        <v>38.0</v>
      </c>
      <c r="P10" s="22">
        <v>4.0</v>
      </c>
      <c r="Q10" s="13"/>
      <c r="R10" s="2"/>
      <c r="S10" s="13" t="s">
        <v>36</v>
      </c>
      <c r="T10" s="9" t="s">
        <v>27</v>
      </c>
      <c r="U10" s="9"/>
      <c r="V10" s="9" t="s">
        <v>37</v>
      </c>
      <c r="W10" s="9" t="s">
        <v>28</v>
      </c>
      <c r="X10" s="13" t="s">
        <v>38</v>
      </c>
      <c r="Y10" s="2"/>
      <c r="Z10" s="13"/>
      <c r="AA10" s="2"/>
      <c r="AB10" s="2"/>
      <c r="AC10" s="2"/>
      <c r="AD10" s="2"/>
    </row>
    <row r="11">
      <c r="A11" s="13" t="s">
        <v>40</v>
      </c>
      <c r="B11" s="19">
        <v>55.8989520754683</v>
      </c>
      <c r="C11" s="20">
        <f>360-63.4085292099308</f>
        <v>296.5914708</v>
      </c>
      <c r="D11" s="13">
        <v>7.0</v>
      </c>
      <c r="E11" s="13">
        <v>174.9</v>
      </c>
      <c r="F11" s="13">
        <v>-68.6</v>
      </c>
      <c r="G11" s="19">
        <f>(D11-1)/(D11-6.946)</f>
        <v>111.1111111</v>
      </c>
      <c r="H11" s="13">
        <v>4.8</v>
      </c>
      <c r="I11" s="2"/>
      <c r="J11" s="2"/>
      <c r="K11" s="2"/>
      <c r="L11" s="2"/>
      <c r="M11" s="2"/>
      <c r="N11" s="2"/>
      <c r="O11" s="13">
        <v>38.0</v>
      </c>
      <c r="P11" s="22">
        <v>4.0</v>
      </c>
      <c r="Q11" s="13"/>
      <c r="R11" s="2"/>
      <c r="S11" s="13" t="s">
        <v>36</v>
      </c>
      <c r="T11" s="9" t="s">
        <v>27</v>
      </c>
      <c r="U11" s="9"/>
      <c r="V11" s="9" t="s">
        <v>37</v>
      </c>
      <c r="W11" s="9" t="s">
        <v>28</v>
      </c>
      <c r="X11" s="13" t="s">
        <v>38</v>
      </c>
      <c r="Y11" s="2"/>
      <c r="Z11" s="13"/>
      <c r="AA11" s="2"/>
      <c r="AB11" s="2"/>
      <c r="AC11" s="2"/>
      <c r="AD11" s="2"/>
    </row>
    <row r="12">
      <c r="A12" s="13">
        <v>6.0</v>
      </c>
      <c r="B12" s="19">
        <v>55.9157687884579</v>
      </c>
      <c r="C12" s="20">
        <f>360-63.3902456174578</f>
        <v>296.6097544</v>
      </c>
      <c r="D12" s="13">
        <v>8.0</v>
      </c>
      <c r="E12" s="13">
        <v>170.8</v>
      </c>
      <c r="F12" s="13">
        <v>-66.0</v>
      </c>
      <c r="G12" s="19">
        <f>(D12-1)/(D12-7.963)</f>
        <v>189.1891892</v>
      </c>
      <c r="H12" s="13">
        <v>2.1</v>
      </c>
      <c r="I12" s="2"/>
      <c r="J12" s="2"/>
      <c r="K12" s="2"/>
      <c r="L12" s="2"/>
      <c r="M12" s="2"/>
      <c r="N12" s="2"/>
      <c r="O12" s="13">
        <v>38.0</v>
      </c>
      <c r="P12" s="22">
        <v>4.0</v>
      </c>
      <c r="Q12" s="13"/>
      <c r="R12" s="2"/>
      <c r="S12" s="13" t="s">
        <v>36</v>
      </c>
      <c r="T12" s="9" t="s">
        <v>27</v>
      </c>
      <c r="U12" s="9"/>
      <c r="V12" s="9" t="s">
        <v>37</v>
      </c>
      <c r="W12" s="9" t="s">
        <v>28</v>
      </c>
      <c r="X12" s="13" t="s">
        <v>38</v>
      </c>
      <c r="Y12" s="2"/>
      <c r="Z12" s="13"/>
      <c r="AA12" s="2"/>
      <c r="AB12" s="2"/>
      <c r="AC12" s="2"/>
      <c r="AD12" s="2"/>
    </row>
    <row r="13">
      <c r="A13" s="13" t="s">
        <v>41</v>
      </c>
      <c r="B13" s="19">
        <v>55.9391601547815</v>
      </c>
      <c r="C13" s="20">
        <f>360-63.2394466016145</f>
        <v>296.7605534</v>
      </c>
      <c r="D13" s="13">
        <v>9.0</v>
      </c>
      <c r="E13" s="13">
        <v>196.7</v>
      </c>
      <c r="F13" s="13">
        <v>-68.9</v>
      </c>
      <c r="G13" s="19">
        <f>(D13-1)/(D13-8.937)</f>
        <v>126.984127</v>
      </c>
      <c r="H13" s="13">
        <v>8.3</v>
      </c>
      <c r="I13" s="2"/>
      <c r="J13" s="2"/>
      <c r="K13" s="2"/>
      <c r="L13" s="2"/>
      <c r="M13" s="2"/>
      <c r="N13" s="2"/>
      <c r="O13" s="13">
        <v>38.0</v>
      </c>
      <c r="P13" s="22">
        <v>4.0</v>
      </c>
      <c r="Q13" s="13"/>
      <c r="R13" s="2"/>
      <c r="S13" s="13" t="s">
        <v>36</v>
      </c>
      <c r="T13" s="9" t="s">
        <v>27</v>
      </c>
      <c r="U13" s="9"/>
      <c r="V13" s="9" t="s">
        <v>37</v>
      </c>
      <c r="W13" s="9" t="s">
        <v>28</v>
      </c>
      <c r="X13" s="13" t="s">
        <v>38</v>
      </c>
      <c r="Y13" s="2"/>
      <c r="Z13" s="13"/>
      <c r="AA13" s="2"/>
      <c r="AB13" s="2"/>
      <c r="AC13" s="2"/>
      <c r="AD13" s="2"/>
    </row>
    <row r="14">
      <c r="A14" s="13">
        <v>8.0</v>
      </c>
      <c r="B14" s="19">
        <v>55.8872245231648</v>
      </c>
      <c r="C14" s="20">
        <f>360-63.3483965706492</f>
        <v>296.6516034</v>
      </c>
      <c r="D14" s="13">
        <v>7.0</v>
      </c>
      <c r="E14" s="13">
        <v>179.2</v>
      </c>
      <c r="F14" s="13">
        <v>-68.6</v>
      </c>
      <c r="G14" s="19">
        <f>(D14-1)/(D14-6.977)</f>
        <v>260.8695652</v>
      </c>
      <c r="H14" s="13">
        <v>1.9</v>
      </c>
      <c r="I14" s="2"/>
      <c r="J14" s="2"/>
      <c r="K14" s="2"/>
      <c r="L14" s="2"/>
      <c r="M14" s="2"/>
      <c r="N14" s="2"/>
      <c r="O14" s="13">
        <v>38.0</v>
      </c>
      <c r="P14" s="22">
        <v>4.0</v>
      </c>
      <c r="Q14" s="13"/>
      <c r="R14" s="2"/>
      <c r="S14" s="13" t="s">
        <v>36</v>
      </c>
      <c r="T14" s="9" t="s">
        <v>27</v>
      </c>
      <c r="U14" s="9"/>
      <c r="V14" s="9" t="s">
        <v>37</v>
      </c>
      <c r="W14" s="9" t="s">
        <v>28</v>
      </c>
      <c r="X14" s="13" t="s">
        <v>38</v>
      </c>
      <c r="Y14" s="2"/>
      <c r="Z14" s="13"/>
      <c r="AA14" s="2"/>
      <c r="AB14" s="2"/>
      <c r="AC14" s="2"/>
      <c r="AD14" s="2"/>
    </row>
    <row r="15">
      <c r="A15" s="13">
        <v>9.0</v>
      </c>
      <c r="B15" s="19">
        <v>55.8322642924368</v>
      </c>
      <c r="C15" s="20">
        <f>360-63.3218259237729</f>
        <v>296.6781741</v>
      </c>
      <c r="D15" s="13">
        <v>8.0</v>
      </c>
      <c r="E15" s="13">
        <v>169.9</v>
      </c>
      <c r="F15" s="13">
        <v>-68.1</v>
      </c>
      <c r="G15" s="19">
        <f>(D15-1)/(D15-7.803)</f>
        <v>35.53299492</v>
      </c>
      <c r="H15" s="13">
        <v>4.8</v>
      </c>
      <c r="I15" s="2"/>
      <c r="J15" s="2"/>
      <c r="K15" s="2"/>
      <c r="L15" s="2"/>
      <c r="M15" s="2"/>
      <c r="N15" s="2"/>
      <c r="O15" s="13">
        <v>38.0</v>
      </c>
      <c r="P15" s="22">
        <v>4.0</v>
      </c>
      <c r="Q15" s="13"/>
      <c r="R15" s="2"/>
      <c r="S15" s="13" t="s">
        <v>36</v>
      </c>
      <c r="T15" s="9" t="s">
        <v>27</v>
      </c>
      <c r="U15" s="9"/>
      <c r="V15" s="9" t="s">
        <v>37</v>
      </c>
      <c r="W15" s="9" t="s">
        <v>28</v>
      </c>
      <c r="X15" s="13" t="s">
        <v>38</v>
      </c>
      <c r="Y15" s="2"/>
      <c r="Z15" s="13"/>
      <c r="AA15" s="2"/>
      <c r="AB15" s="2"/>
      <c r="AC15" s="2"/>
      <c r="AD15" s="2"/>
    </row>
    <row r="16">
      <c r="A16" s="13">
        <v>10.0</v>
      </c>
      <c r="B16" s="19">
        <v>55.8369680980044</v>
      </c>
      <c r="C16" s="20">
        <f>360-63.2764062487004</f>
        <v>296.7235938</v>
      </c>
      <c r="D16" s="13">
        <v>8.0</v>
      </c>
      <c r="E16" s="13">
        <v>174.6</v>
      </c>
      <c r="F16" s="13">
        <v>-66.3</v>
      </c>
      <c r="G16" s="19">
        <f>(D16-1)/(D16-7.98)</f>
        <v>350</v>
      </c>
      <c r="H16" s="13">
        <v>1.5</v>
      </c>
      <c r="I16" s="2"/>
      <c r="J16" s="2"/>
      <c r="K16" s="2"/>
      <c r="L16" s="2"/>
      <c r="M16" s="2"/>
      <c r="N16" s="2"/>
      <c r="O16" s="13">
        <v>38.0</v>
      </c>
      <c r="P16" s="22">
        <v>4.0</v>
      </c>
      <c r="Q16" s="13"/>
      <c r="R16" s="2"/>
      <c r="S16" s="13" t="s">
        <v>36</v>
      </c>
      <c r="T16" s="9" t="s">
        <v>27</v>
      </c>
      <c r="U16" s="9"/>
      <c r="V16" s="9" t="s">
        <v>37</v>
      </c>
      <c r="W16" s="9" t="s">
        <v>28</v>
      </c>
      <c r="X16" s="13" t="s">
        <v>38</v>
      </c>
      <c r="Y16" s="2"/>
      <c r="Z16" s="13"/>
      <c r="AA16" s="2"/>
      <c r="AB16" s="2"/>
      <c r="AC16" s="2"/>
      <c r="AD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3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A18" s="2"/>
      <c r="B18" s="2"/>
      <c r="C18" s="2"/>
      <c r="D18" s="2"/>
      <c r="E18" s="2"/>
      <c r="F18" s="2"/>
      <c r="G18" s="2"/>
      <c r="H18" s="2"/>
      <c r="I18" s="24"/>
      <c r="J18" s="2"/>
      <c r="K18" s="2"/>
      <c r="L18" s="2"/>
      <c r="M18" s="2"/>
      <c r="N18" s="2"/>
      <c r="O18" s="2"/>
      <c r="P18" s="23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3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3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3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4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3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3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3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3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3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4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4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4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4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4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4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3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3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3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3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3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3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3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3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3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3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3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3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3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3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3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3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3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3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3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3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3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3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3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3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3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3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3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3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3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3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3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3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3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3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3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3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3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3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3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3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3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3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3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3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3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3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3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3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3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3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3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3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3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3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3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3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3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3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3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3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3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3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3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3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3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3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3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3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3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3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3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3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3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3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3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3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3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3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3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3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3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3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3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3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3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3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3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3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3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3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3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3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3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3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3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3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3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3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3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3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3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3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3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3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3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3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3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3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3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3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3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3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3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3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3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3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3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3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3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3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3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3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3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3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3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3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3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3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3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3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3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3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3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3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3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3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3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3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3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3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3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3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3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3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3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3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3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3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3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3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3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3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3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3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3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3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3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3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3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3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3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3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3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3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3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3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3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3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3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3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3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3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3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3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3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3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3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3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3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3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3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3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3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3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3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3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3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3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3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3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3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3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3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3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3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3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3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3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3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3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3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3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3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3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3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3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3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3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3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3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3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3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3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3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3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3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3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3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3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3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3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3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3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3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3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3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3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3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3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3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3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3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3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3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3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3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3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3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3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3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3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3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3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3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3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3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3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3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3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3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3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3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3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3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3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3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3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3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3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3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3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3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3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3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3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3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3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3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3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3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3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3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3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3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3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3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3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3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3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3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3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3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3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3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3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3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3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3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3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3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3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3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3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3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3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3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3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3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3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3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3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3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3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3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3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3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3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3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3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3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3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3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3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3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3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3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3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3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3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3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3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3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3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3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3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3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3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3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3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3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3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3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3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3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3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3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3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3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3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3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3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3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3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3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3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3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3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3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3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3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3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3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3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3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3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3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3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3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3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3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3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3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3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3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3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3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3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3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3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3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3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3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3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3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3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3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3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3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3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3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3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3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3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3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3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3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3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3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3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3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3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3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3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3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3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3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3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3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3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3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3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3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3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3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3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3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3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3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3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3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3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3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3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3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3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3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3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3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3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3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3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3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3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3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3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3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3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3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3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3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3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3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3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3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3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3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3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3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3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3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3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3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3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3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3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3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3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3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3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3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3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3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3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3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3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3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3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3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3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3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3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3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3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3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3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3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3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3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3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3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3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3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3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3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3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3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3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3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3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3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3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3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3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3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3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3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3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3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3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3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3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3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3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3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3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3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3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3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3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3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3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3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3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3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3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3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3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3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3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3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3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3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3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3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3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3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3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3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3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3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3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3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3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3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3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3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3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3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3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3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3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3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3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3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3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3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3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3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3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3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3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3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3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3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3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3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3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3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3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3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3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3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3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3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3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3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3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3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3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3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3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3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3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3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3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3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3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3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3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3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3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3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3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3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3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3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3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3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3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3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3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3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3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3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3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3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3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3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3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3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3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3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3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3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3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3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3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3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3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3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3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3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3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3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3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3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3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3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3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3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3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3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3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3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3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3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3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3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3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3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3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3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3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3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3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3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3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3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3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3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3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3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3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3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3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3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3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3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3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3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3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3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3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3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3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3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3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3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3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3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3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3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3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3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3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3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3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3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3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3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3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3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3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3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3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3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3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3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3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3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3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3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3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3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3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3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3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3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3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3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3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3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3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3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3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3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3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3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3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3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3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3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3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3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3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3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3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3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3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3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3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3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3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3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3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3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3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3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3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3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3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3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3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3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3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3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3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3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3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3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3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3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3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3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3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3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3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3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3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3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3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3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3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3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3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3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3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3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3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3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3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3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3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3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3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3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3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3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3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3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3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3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3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3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3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3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3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3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3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3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3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3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3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3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3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3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3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3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3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3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3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3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3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3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3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3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3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3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mergeCells count="2">
    <mergeCell ref="A1:B1"/>
    <mergeCell ref="A5:B5"/>
  </mergeCells>
  <hyperlinks>
    <hyperlink r:id="rId1" ref="Y3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2021-11-16T18:35:23Z</dcterms:created>
  <dc:creator>Mathew Michael Domeier</dc:creator>
</cp:coreProperties>
</file>