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2" sheetId="1" r:id="rId4"/>
  </sheets>
  <definedNames/>
  <calcPr/>
  <extLst>
    <ext uri="GoogleSheetsCustomDataVersion1">
      <go:sheetsCustomData xmlns:go="http://customooxmlschemas.google.com/" r:id="rId5" roundtripDataSignature="AMtx7mi9z+kt9M7VKc82yIwNac962rXa0A=="/>
    </ext>
  </extLst>
</workbook>
</file>

<file path=xl/sharedStrings.xml><?xml version="1.0" encoding="utf-8"?>
<sst xmlns="http://schemas.openxmlformats.org/spreadsheetml/2006/main" count="358" uniqueCount="135">
  <si>
    <t>Study level data</t>
  </si>
  <si>
    <t>Name</t>
  </si>
  <si>
    <t>slat</t>
  </si>
  <si>
    <t>slon</t>
  </si>
  <si>
    <t>N</t>
  </si>
  <si>
    <t>dec</t>
  </si>
  <si>
    <t>inc</t>
  </si>
  <si>
    <t>k</t>
  </si>
  <si>
    <r>
      <rPr>
        <rFont val="Calibri"/>
        <b/>
        <color theme="1"/>
        <sz val="11.0"/>
      </rPr>
      <t>α</t>
    </r>
    <r>
      <rPr>
        <rFont val="Calibri"/>
        <b/>
        <color theme="1"/>
        <sz val="11.0"/>
      </rPr>
      <t>95</t>
    </r>
  </si>
  <si>
    <t>Plat</t>
  </si>
  <si>
    <t>Plon</t>
  </si>
  <si>
    <t>K</t>
  </si>
  <si>
    <t>dp</t>
  </si>
  <si>
    <t>dm</t>
  </si>
  <si>
    <t>A95</t>
  </si>
  <si>
    <t>age</t>
  </si>
  <si>
    <t>min_age</t>
  </si>
  <si>
    <t>max_age</t>
  </si>
  <si>
    <t>error_dist</t>
  </si>
  <si>
    <t>lithology</t>
  </si>
  <si>
    <t>Q</t>
  </si>
  <si>
    <t>ref</t>
  </si>
  <si>
    <t>age ref</t>
  </si>
  <si>
    <t>comments (Q breakdown)</t>
  </si>
  <si>
    <t>USGS SW North America composite</t>
  </si>
  <si>
    <t>volcanic</t>
  </si>
  <si>
    <t>Mankinen, 2008</t>
  </si>
  <si>
    <t>Gauss and Gilbert chrons</t>
  </si>
  <si>
    <t>Site level data</t>
  </si>
  <si>
    <t>n</t>
  </si>
  <si>
    <r>
      <rPr>
        <rFont val="Calibri"/>
        <b/>
        <color theme="1"/>
        <sz val="11.0"/>
      </rPr>
      <t>α</t>
    </r>
    <r>
      <rPr>
        <rFont val="Calibri"/>
        <b/>
        <color theme="1"/>
        <sz val="11.0"/>
      </rPr>
      <t>95</t>
    </r>
  </si>
  <si>
    <t>VGP_lat</t>
  </si>
  <si>
    <t>VGP_lon</t>
  </si>
  <si>
    <t>1C601</t>
  </si>
  <si>
    <t>normal</t>
  </si>
  <si>
    <t>Dalrymple [1963]</t>
  </si>
  <si>
    <t xml:space="preserve"> McGee Mtn. basalt overlain by McGee Till, Normal polarity, 2.71 ± 0.10 Ma (ref. 3, sample KA973).</t>
  </si>
  <si>
    <t>2C576</t>
  </si>
  <si>
    <t>Bailey, R. A., G. B. Dalrymple, and M. A. Lanphere (1976), Volcanism, structure, and geochronology of Long Valley caldera, Mono County, California, J. Geophys. Res., 81, 725–744, doi:10.1029/JB081i005p00725.</t>
  </si>
  <si>
    <t xml:space="preserve">  Basalt of San Joaquin Mtn Normal Polarity and age ref. 4, unit S16. 3.23 ± 0.10 Ma. Cox et al. [1963b]</t>
  </si>
  <si>
    <t>2C582</t>
  </si>
  <si>
    <t xml:space="preserve">  Devils Postpile, Calif. 1:62500 quadrangle (1953). Basalt of San Joaquin Mtn.  normal polarity</t>
  </si>
  <si>
    <t>2C591</t>
  </si>
  <si>
    <t xml:space="preserve">  Devils Postpile, Near bottom of section of basalt flows on San Joaquin normal polarity</t>
  </si>
  <si>
    <t>3D107</t>
  </si>
  <si>
    <t>Dalrymple [1964a] and Doell et al. [1966]</t>
  </si>
  <si>
    <t xml:space="preserve">  Tahoe, Calif.-Nev. 1:62500 quadrangle (1955). Andesite flow on north side of Watson Creek along Hwy 28 Normal polarity (ref. 14, unit S20), Age = 2.52 ± 0.07 Ma (refs. 14 and 15).</t>
  </si>
  <si>
    <t>3V101</t>
  </si>
  <si>
    <t>Dalrymple [1964a]</t>
  </si>
  <si>
    <t xml:space="preserve"> Devils Postpile, Calif. 1:62500 quadrangle (1953). Basalt flow on north side of trail between Sheep Crossing and Snake Meadow near BM 6711 Normal polar- ity (ref. 14, unit S23).  Age = 3.35 ± 0.10 Ma (ref. 15, sample KA1187).</t>
  </si>
  <si>
    <t>3V121</t>
  </si>
  <si>
    <t>Dalrymple and Lanphere [1971], Doell et al. [1966], Dalrymple [1964a], Huber and Rinehart [1967]</t>
  </si>
  <si>
    <t xml:space="preserve"> Casa Diablo Mtn, Calif. 1:62500 quadrangle (1953). Benton Range basalt, Normal polarity (ref. 14, unit S22), Age = 3.40 ± 0.07 Ma (refs. 9, 14, 15, and 18).</t>
  </si>
  <si>
    <t>3V148</t>
  </si>
  <si>
    <t xml:space="preserve"> Mt. Morrison, Calif. 1:62500 quadrangle (1953). Basalt flow, Age = 3.11 ± 0.02 Ma (refs. 14 and 15), Reversed polarity (ref. 14, unit S21)</t>
  </si>
  <si>
    <t>3X020</t>
  </si>
  <si>
    <t>Mankinen 2008: Dalrymple et al., 1967</t>
  </si>
  <si>
    <t xml:space="preserve"> San Mateo, N. Mex. Lava flow capping La Jara Mesa,  Normal polarity.</t>
  </si>
  <si>
    <t>3X031</t>
  </si>
  <si>
    <t xml:space="preserve"> Lobo Springs, N. Mex. 1:24000 quadrangle (1957). East side of East Grants Ridge,  Normal polarity.</t>
  </si>
  <si>
    <t>3X038</t>
  </si>
  <si>
    <t>Dalrymple et al. [1967]</t>
  </si>
  <si>
    <t xml:space="preserve"> Lobo Springs, N. Mex. Perlite sampled in quarry  Normal polarity. Age = 2.81 ± 0.08 Ma. Polarity and age ref. 7, unit W12.</t>
  </si>
  <si>
    <t>4D082</t>
  </si>
  <si>
    <t xml:space="preserve">Mankinen 2008: "Luedke and Smith [1978] report an unpublished age of 2.9 ± 0.1 Ma near these two sites. Gardner et al. [1986] consider a minimum time span of 4.6 to 1.45 or 1.12 Ma for this unit.
        </t>
  </si>
  <si>
    <t xml:space="preserve"> Abiquiu, N. Mex.  Basalt flow  Agua Caliente. Normal polarity.</t>
  </si>
  <si>
    <t>4D090</t>
  </si>
  <si>
    <t xml:space="preserve"> Abiquiu, N. Mex. Basalt flow east of Polvadera Road. Stratigraphically above unit 4D082. Normal polarity.</t>
  </si>
  <si>
    <t>4D183</t>
  </si>
  <si>
    <t>Mankinen 2008: ""Normal polarity sites 4D183 and 4D191 most likely belong to the Gauss Chron, on the basis of the time span for the unit as described in the previous section (i.e. Luedke and Smith [1978] report an unpublished age of 2.9 ± 0.1 Ma near these two sites. Gardner et al. [1986] consider a minimum time span of 4.6 to 1.45 or 1.12 Ma for this unit.)</t>
  </si>
  <si>
    <t xml:space="preserve"> Frijoles, N. Mex. Basalt flow Upper Frijoles Falls. Normal polarity.</t>
  </si>
  <si>
    <t>4D191</t>
  </si>
  <si>
    <t xml:space="preserve"> Frijoles, N. Mex. Basalt flow sampled on NE side of Canon de los Frijoles, Normal polarity.</t>
  </si>
  <si>
    <t>9E224</t>
  </si>
  <si>
    <t>Duffield et al. [1980]</t>
  </si>
  <si>
    <t xml:space="preserve"> Haiwee Res., Calif. Andesite flow. Normal polarity. Age = 3.54 ± 0.08 Ma (ref. 19, locality 40)</t>
  </si>
  <si>
    <t>3V001</t>
  </si>
  <si>
    <t xml:space="preserve"> Mt.Abbot, Calif.  Basalt flow 0.5 km west of Volcanic Knob. Reversed polarity (ref. 14, unit S27) Age = 3.66 ± 0.10 Ma (ref. 3, sample KA988)</t>
  </si>
  <si>
    <t>3V085</t>
  </si>
  <si>
    <t xml:space="preserve"> Hockett Peak, Calif. Basalt of Trout Meadows sampled SE Reversed polarity (ref. 14, unit S26) Age = 3.56 ± 0.10 Ma (ref. 3, sample KA1014).</t>
  </si>
  <si>
    <t>3V093</t>
  </si>
  <si>
    <t xml:space="preserve"> Kaiser Peak, Calif. Basalt flow north of South Fork San Joaquin River  Age = 3.57 ± 0.10 Ma (refs. 14 and 15).</t>
  </si>
  <si>
    <t>3V109</t>
  </si>
  <si>
    <t xml:space="preserve"> Devils Postpile, Calif. Basalt near Pine Flat,  Reversed polarity (ref. 14, unit S25).  Age = 3.60 ± 0.10 Ma (ref. 15, sample KA1186).</t>
  </si>
  <si>
    <t>3V167</t>
  </si>
  <si>
    <t xml:space="preserve"> Markleeville, Calif. Rhyolite of Nobel Canyon on Silver Peak Reversed polarity (ref. 7, unit W30). Age = 4.87 ± 0.07 Ma (ref. 15, samples KA1119 and KA1120).</t>
  </si>
  <si>
    <t>3X001</t>
  </si>
  <si>
    <t>Mankinen 2008: "2.2 to 6.87 Ma [Luedke and Smith, 1978]."</t>
  </si>
  <si>
    <t xml:space="preserve"> White Cone, Ariz.  Basalt flow  White Cone Peak. Reversed polarity.</t>
  </si>
  <si>
    <t>3X013</t>
  </si>
  <si>
    <t xml:space="preserve"> White Cone, Ariz. Basalt flow overlying unit 3X001 at same locality. Reversed polarity.</t>
  </si>
  <si>
    <t>4D174</t>
  </si>
  <si>
    <t xml:space="preserve"> Frijoles, N. Mex. Rhyodacite of Cerro Grande sampled on NW side of Hwy 4. Normal polarity.  Age = 3.77 ± 0.12 Ma. Polarity and age ref. 7, unit W10.</t>
  </si>
  <si>
    <t>5G133</t>
  </si>
  <si>
    <t xml:space="preserve"> Huntoon Valley, Nev.-Calif. Basalt flow, southwest of Anchorite Pass.  Overlies unit 5G102. Reversed polarity.  Age = 3.59 ± 0.11 Ma. Polarity and age ref. 7, unit W21.</t>
  </si>
  <si>
    <t>2C516b</t>
  </si>
  <si>
    <t>Casa Diablo Mtn, Calif. Four flow units of basalt of Owens Gorge,  Intermediate polarity. Age = 3.35 ± 0.10 Ma (ref. 3, sample KA1013). Originally reported to possess a normal magnetic polarity — see ref. 1, unit S6.</t>
  </si>
  <si>
    <t>2D001b</t>
  </si>
  <si>
    <t>Mankinen, 2008-correlation</t>
  </si>
  <si>
    <t xml:space="preserve">Truckee, Calif.-Nev. Basalt near top of Alder Hill  Normal polarity. Ref. 1, unit S14. Age originally reported for the unit is in error; see ref. 12. Mankinen: "                     The only
other normal polarity flow sampled in the area was
the lower Watson Creek flow (site 3D107) " thus used age of 3D107 as the age
        </t>
  </si>
  <si>
    <t>3V012b</t>
  </si>
  <si>
    <t>Kaiser Peak, Calif. Basalt flow  Devils Table near Mono Hot Springs. Reversed polarity (ref. 14, unit S24). Age = 3.55 ± 0.10 Ma (ref. 3, sample KA997).</t>
  </si>
  <si>
    <t>SV27 (S28)</t>
  </si>
  <si>
    <t>Mankinen, 1989</t>
  </si>
  <si>
    <t>Sweetkind et al 2011</t>
  </si>
  <si>
    <t>Mount St. Helena, Tuff of Petrified Forest (part of upper member of Fox et al. [1985b]),  demag limited demag steps. Ages compiled in sweetkind, 2011: 2.85 Ma, tuff of Franz valley,  Petrified Forest (3.34–3.35 Ma), the tuff of Pepperwood Ranch (3.19 Ma) and Putah Tuff (3.27 Ma). few errors reported</t>
  </si>
  <si>
    <t>SV26</t>
  </si>
  <si>
    <t>linear</t>
  </si>
  <si>
    <t>Mankinen, 1989 and Sweetkind et al 2011</t>
  </si>
  <si>
    <t>Calistoga Dome field , Tuff of Petrified Forest (part of upper member of Fox et al. [1985b]) Range reported in Mankinen 1989: 3-2.6 Ma) 2.78 Ma, obsidian of Glass Mountain (unpublished, reported by Sweetkind et al 2011, no uncertainty)</t>
  </si>
  <si>
    <t>SV25 (S7)</t>
  </si>
  <si>
    <t>SV24(S6)</t>
  </si>
  <si>
    <t>SV23</t>
  </si>
  <si>
    <t>Wagner, 2011</t>
  </si>
  <si>
    <t xml:space="preserve">Cup and SaucerAndesite of Atlas Peak:  Waggoner et al., 2011: " the Lawlor Tuff (4.84 ± 0.02 Ma), the Huichica Tuff (4.76 ± 0.05 Ma), and the tuff of Napa (Healdsburg) (≤  4.70–4.71 ± 0.03 Ma)." Possibly Pinole Tuff is a maximum age constraint: 5.4–5.2 Ma
        </t>
  </si>
  <si>
    <t>SV22</t>
  </si>
  <si>
    <t>SV21</t>
  </si>
  <si>
    <t>Stags Leap Andesite of Atlas Peak, limited demag steps: Sweetkind 2011 age constraints: 4.35 Ma and 4.3 Ma (this paper) for the lowest exposed andesite flow and one of the stratigraphically highest andesite flows, respectively</t>
  </si>
  <si>
    <t>SV20</t>
  </si>
  <si>
    <t>SV19</t>
  </si>
  <si>
    <t>SV18</t>
  </si>
  <si>
    <t>SV17</t>
  </si>
  <si>
    <t>SV16</t>
  </si>
  <si>
    <t>SV15</t>
  </si>
  <si>
    <t>SV14</t>
  </si>
  <si>
    <t>SV13</t>
  </si>
  <si>
    <t>SV12</t>
  </si>
  <si>
    <t>SV11</t>
  </si>
  <si>
    <t>Sugarloaf Ridge Andesite of Atlas Peak, Peralkaline rhyolite flows, Mark West Springs 4.83–5.0 Ma Wagner et al., 2011.</t>
  </si>
  <si>
    <t>SV10</t>
  </si>
  <si>
    <t>SV9</t>
  </si>
  <si>
    <t>SV8</t>
  </si>
  <si>
    <t>SV7</t>
  </si>
  <si>
    <t>SV6</t>
  </si>
  <si>
    <t>SV5</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</si>
</sst>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b/>
      <sz val="11.0"/>
      <color theme="1"/>
      <name val="Calibri"/>
    </font>
    <font>
      <sz val="11.0"/>
      <name val="Calibri"/>
    </font>
    <font>
      <b/>
      <sz val="11.0"/>
      <name val="Calibri"/>
    </font>
    <font>
      <sz val="11.0"/>
      <color rgb="FF000000"/>
      <name val="Calibri"/>
    </font>
    <font>
      <b/>
      <sz val="11.0"/>
      <color rgb="FF000000"/>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center"/>
    </xf>
    <xf borderId="0" fillId="0" fontId="3" numFmtId="0" xfId="0" applyFont="1"/>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5" numFmtId="0" xfId="0" applyAlignment="1" applyFont="1">
      <alignment horizontal="right" readingOrder="0" shrinkToFit="0" vertical="bottom" wrapText="0"/>
    </xf>
    <xf borderId="0" fillId="0" fontId="2" numFmtId="0" xfId="0" applyAlignment="1" applyFont="1">
      <alignment readingOrder="0"/>
    </xf>
    <xf borderId="0" fillId="0" fontId="1" numFmtId="0" xfId="0" applyAlignment="1" applyFont="1">
      <alignment horizontal="right"/>
    </xf>
    <xf borderId="0" fillId="0" fontId="2" numFmtId="0" xfId="0" applyAlignment="1" applyFont="1">
      <alignment horizontal="right"/>
    </xf>
    <xf borderId="0" fillId="0" fontId="3" numFmtId="0" xfId="0" applyAlignment="1" applyFont="1">
      <alignment horizontal="right"/>
    </xf>
    <xf borderId="0" fillId="0" fontId="2" numFmtId="0" xfId="0" applyAlignment="1" applyFont="1">
      <alignment horizontal="right" readingOrder="0" vertical="bottom"/>
    </xf>
    <xf borderId="0" fillId="0" fontId="2" numFmtId="0" xfId="0" applyAlignment="1" applyFont="1">
      <alignment horizontal="right" readingOrder="0"/>
    </xf>
    <xf borderId="0" fillId="0" fontId="2" numFmtId="0" xfId="0" applyAlignment="1" applyFont="1">
      <alignment horizontal="right"/>
    </xf>
    <xf borderId="0" fillId="0" fontId="6" numFmtId="0" xfId="0" applyAlignment="1" applyFont="1">
      <alignment horizontal="right"/>
    </xf>
    <xf borderId="0" fillId="0" fontId="6" numFmtId="0" xfId="0" applyAlignment="1" applyFont="1">
      <alignment horizontal="right"/>
    </xf>
    <xf borderId="0" fillId="0" fontId="2" numFmtId="49" xfId="0" applyAlignment="1" applyFont="1" applyNumberFormat="1">
      <alignment horizontal="right" readingOrder="0"/>
    </xf>
    <xf borderId="0" fillId="0" fontId="4" numFmtId="0" xfId="0" applyAlignment="1" applyFont="1">
      <alignment horizontal="right" shrinkToFit="0" vertical="bottom" wrapText="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8" width="9.38"/>
  </cols>
  <sheetData>
    <row r="1">
      <c r="A1" s="1" t="s">
        <v>0</v>
      </c>
      <c r="C1" s="2"/>
      <c r="D1" s="2"/>
      <c r="E1" s="2"/>
      <c r="F1" s="2"/>
      <c r="G1" s="2"/>
      <c r="H1" s="2"/>
      <c r="I1" s="2"/>
      <c r="J1" s="2"/>
      <c r="K1" s="2"/>
      <c r="L1" s="2"/>
      <c r="M1" s="2"/>
      <c r="N1" s="2"/>
      <c r="O1" s="2"/>
      <c r="P1" s="2"/>
      <c r="Q1" s="2"/>
      <c r="R1" s="2"/>
      <c r="S1" s="2"/>
      <c r="T1" s="2"/>
      <c r="U1" s="2"/>
      <c r="V1" s="2"/>
      <c r="W1" s="2"/>
      <c r="X1" s="2"/>
      <c r="Y1" s="2"/>
      <c r="Z1" s="2"/>
      <c r="AA1" s="2"/>
      <c r="AB1" s="2"/>
    </row>
    <row r="2">
      <c r="A2" s="3" t="s">
        <v>1</v>
      </c>
      <c r="B2" s="3" t="s">
        <v>2</v>
      </c>
      <c r="C2" s="3" t="s">
        <v>3</v>
      </c>
      <c r="D2" s="3"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4" t="s">
        <v>23</v>
      </c>
      <c r="X2" s="2"/>
      <c r="Y2" s="2"/>
      <c r="Z2" s="2"/>
      <c r="AA2" s="2"/>
      <c r="AB2" s="2"/>
    </row>
    <row r="3">
      <c r="A3" s="5" t="s">
        <v>24</v>
      </c>
      <c r="B3" s="6">
        <v>36.1</v>
      </c>
      <c r="C3" s="6">
        <v>243.9</v>
      </c>
      <c r="D3" s="6">
        <v>48.0</v>
      </c>
      <c r="E3" s="2"/>
      <c r="F3" s="2"/>
      <c r="G3" s="6">
        <v>17.6</v>
      </c>
      <c r="H3" s="6">
        <v>5.0</v>
      </c>
      <c r="I3" s="7">
        <v>-85.3</v>
      </c>
      <c r="J3" s="7">
        <v>262.1</v>
      </c>
      <c r="K3" s="2"/>
      <c r="L3" s="2"/>
      <c r="M3" s="2"/>
      <c r="N3" s="2"/>
      <c r="O3" s="7">
        <v>4.3</v>
      </c>
      <c r="P3" s="6">
        <v>2.6</v>
      </c>
      <c r="Q3" s="6">
        <v>6.0</v>
      </c>
      <c r="R3" s="2"/>
      <c r="S3" s="5" t="s">
        <v>25</v>
      </c>
      <c r="T3" s="6">
        <v>5.0</v>
      </c>
      <c r="U3" s="8" t="s">
        <v>26</v>
      </c>
      <c r="V3" s="5" t="s">
        <v>27</v>
      </c>
      <c r="W3" s="2"/>
      <c r="X3" s="2"/>
      <c r="Y3" s="3"/>
      <c r="Z3" s="2"/>
      <c r="AA3" s="2"/>
      <c r="AB3" s="2"/>
    </row>
    <row r="4">
      <c r="A4" s="2"/>
      <c r="B4" s="2"/>
      <c r="C4" s="2"/>
      <c r="D4" s="2"/>
      <c r="E4" s="2"/>
      <c r="F4" s="2"/>
      <c r="G4" s="2"/>
      <c r="H4" s="2"/>
      <c r="I4" s="2"/>
      <c r="J4" s="2"/>
      <c r="K4" s="2"/>
      <c r="L4" s="2"/>
      <c r="M4" s="2"/>
      <c r="N4" s="2"/>
      <c r="O4" s="2"/>
      <c r="P4" s="2"/>
      <c r="Q4" s="2"/>
      <c r="R4" s="2"/>
      <c r="S4" s="2"/>
      <c r="T4" s="2"/>
      <c r="U4" s="2"/>
      <c r="V4" s="2"/>
      <c r="W4" s="2"/>
      <c r="X4" s="2"/>
      <c r="Y4" s="2"/>
      <c r="Z4" s="2"/>
      <c r="AA4" s="2"/>
      <c r="AB4" s="2"/>
    </row>
    <row r="5">
      <c r="A5" s="9" t="s">
        <v>28</v>
      </c>
      <c r="C5" s="10"/>
      <c r="D5" s="10"/>
      <c r="E5" s="10"/>
      <c r="F5" s="10"/>
      <c r="G5" s="10"/>
      <c r="H5" s="10"/>
      <c r="I5" s="10"/>
      <c r="J5" s="10"/>
      <c r="K5" s="10"/>
      <c r="L5" s="10"/>
      <c r="M5" s="10"/>
      <c r="N5" s="10"/>
      <c r="O5" s="10"/>
      <c r="P5" s="10"/>
      <c r="Q5" s="10"/>
      <c r="R5" s="10"/>
      <c r="S5" s="10"/>
      <c r="T5" s="10"/>
      <c r="U5" s="10"/>
      <c r="V5" s="10"/>
      <c r="W5" s="10"/>
      <c r="X5" s="2"/>
      <c r="Y5" s="2"/>
      <c r="Z5" s="2"/>
      <c r="AA5" s="2"/>
      <c r="AB5" s="2"/>
    </row>
    <row r="6">
      <c r="A6" s="9" t="s">
        <v>1</v>
      </c>
      <c r="B6" s="9" t="s">
        <v>2</v>
      </c>
      <c r="C6" s="9" t="s">
        <v>3</v>
      </c>
      <c r="D6" s="9" t="s">
        <v>29</v>
      </c>
      <c r="E6" s="9" t="s">
        <v>5</v>
      </c>
      <c r="F6" s="9" t="s">
        <v>6</v>
      </c>
      <c r="G6" s="9" t="s">
        <v>7</v>
      </c>
      <c r="H6" s="9" t="s">
        <v>30</v>
      </c>
      <c r="I6" s="9" t="s">
        <v>31</v>
      </c>
      <c r="J6" s="9" t="s">
        <v>32</v>
      </c>
      <c r="K6" s="9" t="s">
        <v>11</v>
      </c>
      <c r="L6" s="9" t="s">
        <v>12</v>
      </c>
      <c r="M6" s="9" t="s">
        <v>13</v>
      </c>
      <c r="N6" s="9" t="s">
        <v>14</v>
      </c>
      <c r="O6" s="9" t="s">
        <v>15</v>
      </c>
      <c r="P6" s="9" t="s">
        <v>16</v>
      </c>
      <c r="Q6" s="9" t="s">
        <v>17</v>
      </c>
      <c r="R6" s="9" t="s">
        <v>18</v>
      </c>
      <c r="S6" s="9" t="s">
        <v>19</v>
      </c>
      <c r="T6" s="9" t="s">
        <v>20</v>
      </c>
      <c r="U6" s="9" t="s">
        <v>21</v>
      </c>
      <c r="V6" s="9" t="s">
        <v>22</v>
      </c>
      <c r="W6" s="11" t="s">
        <v>23</v>
      </c>
      <c r="X6" s="2"/>
      <c r="Y6" s="2"/>
      <c r="Z6" s="2"/>
      <c r="AA6" s="2"/>
      <c r="AB6" s="2"/>
    </row>
    <row r="7">
      <c r="A7" s="12" t="s">
        <v>33</v>
      </c>
      <c r="B7" s="13">
        <v>37.58</v>
      </c>
      <c r="C7" s="13">
        <v>241.18</v>
      </c>
      <c r="D7" s="12">
        <v>12.0</v>
      </c>
      <c r="E7" s="12">
        <v>20.8</v>
      </c>
      <c r="F7" s="12">
        <v>59.9</v>
      </c>
      <c r="G7" s="12">
        <v>116.0</v>
      </c>
      <c r="H7" s="14">
        <v>4.1</v>
      </c>
      <c r="I7" s="14">
        <v>73.6</v>
      </c>
      <c r="J7" s="14">
        <v>313.1</v>
      </c>
      <c r="K7" s="10"/>
      <c r="L7" s="10"/>
      <c r="M7" s="10"/>
      <c r="N7" s="10"/>
      <c r="O7" s="14">
        <v>2.71</v>
      </c>
      <c r="P7" s="15">
        <f>2.71-0.1</f>
        <v>2.61</v>
      </c>
      <c r="Q7" s="15">
        <f>2.71+0.1</f>
        <v>2.81</v>
      </c>
      <c r="R7" s="14" t="s">
        <v>34</v>
      </c>
      <c r="S7" s="14" t="s">
        <v>25</v>
      </c>
      <c r="T7" s="10"/>
      <c r="U7" s="13" t="s">
        <v>26</v>
      </c>
      <c r="V7" s="13" t="s">
        <v>35</v>
      </c>
      <c r="W7" s="14" t="s">
        <v>36</v>
      </c>
      <c r="X7" s="2"/>
      <c r="Y7" s="3"/>
      <c r="Z7" s="2"/>
      <c r="AA7" s="2"/>
      <c r="AB7" s="2"/>
    </row>
    <row r="8">
      <c r="A8" s="12" t="s">
        <v>37</v>
      </c>
      <c r="B8" s="13">
        <v>37.72</v>
      </c>
      <c r="C8" s="13">
        <v>240.89</v>
      </c>
      <c r="D8" s="12">
        <v>6.0</v>
      </c>
      <c r="E8" s="12">
        <v>11.0</v>
      </c>
      <c r="F8" s="12">
        <v>43.6</v>
      </c>
      <c r="G8" s="12">
        <v>160.0</v>
      </c>
      <c r="H8" s="14">
        <v>5.3</v>
      </c>
      <c r="I8" s="14">
        <v>74.6</v>
      </c>
      <c r="J8" s="14">
        <v>20.5</v>
      </c>
      <c r="K8" s="10"/>
      <c r="L8" s="10"/>
      <c r="M8" s="10"/>
      <c r="N8" s="10"/>
      <c r="O8" s="16">
        <f t="shared" ref="O8:O10" si="1">(P8+Q8)/2</f>
        <v>2.9</v>
      </c>
      <c r="P8" s="14">
        <v>2.6</v>
      </c>
      <c r="Q8" s="14">
        <v>3.2</v>
      </c>
      <c r="R8" s="14" t="s">
        <v>34</v>
      </c>
      <c r="S8" s="14" t="s">
        <v>25</v>
      </c>
      <c r="T8" s="10"/>
      <c r="U8" s="13" t="s">
        <v>26</v>
      </c>
      <c r="V8" s="13" t="s">
        <v>38</v>
      </c>
      <c r="W8" s="14" t="s">
        <v>39</v>
      </c>
      <c r="X8" s="2"/>
      <c r="Y8" s="2"/>
      <c r="Z8" s="2"/>
      <c r="AA8" s="2"/>
      <c r="AB8" s="2"/>
    </row>
    <row r="9" ht="14.25" customHeight="1">
      <c r="A9" s="12" t="s">
        <v>40</v>
      </c>
      <c r="B9" s="13">
        <v>37.73</v>
      </c>
      <c r="C9" s="13">
        <v>240.88</v>
      </c>
      <c r="D9" s="12">
        <v>9.0</v>
      </c>
      <c r="E9" s="12">
        <v>332.4</v>
      </c>
      <c r="F9" s="12">
        <v>64.6</v>
      </c>
      <c r="G9" s="12">
        <v>34.0</v>
      </c>
      <c r="H9" s="14">
        <v>9.0</v>
      </c>
      <c r="I9" s="14">
        <v>67.9</v>
      </c>
      <c r="J9" s="14">
        <v>183.1</v>
      </c>
      <c r="K9" s="10"/>
      <c r="L9" s="10"/>
      <c r="M9" s="10"/>
      <c r="N9" s="10"/>
      <c r="O9" s="16">
        <f t="shared" si="1"/>
        <v>2.9</v>
      </c>
      <c r="P9" s="14">
        <v>2.6</v>
      </c>
      <c r="Q9" s="14">
        <v>3.2</v>
      </c>
      <c r="R9" s="14" t="s">
        <v>34</v>
      </c>
      <c r="S9" s="14" t="s">
        <v>25</v>
      </c>
      <c r="T9" s="10"/>
      <c r="U9" s="13" t="s">
        <v>26</v>
      </c>
      <c r="V9" s="13" t="s">
        <v>38</v>
      </c>
      <c r="W9" s="14" t="s">
        <v>41</v>
      </c>
      <c r="X9" s="2"/>
      <c r="Y9" s="2"/>
      <c r="Z9" s="2"/>
      <c r="AA9" s="2"/>
      <c r="AB9" s="2"/>
    </row>
    <row r="10" ht="12.75" customHeight="1">
      <c r="A10" s="12" t="s">
        <v>42</v>
      </c>
      <c r="B10" s="13">
        <v>37.71</v>
      </c>
      <c r="C10" s="13">
        <v>240.87</v>
      </c>
      <c r="D10" s="12">
        <v>7.0</v>
      </c>
      <c r="E10" s="12">
        <v>351.1</v>
      </c>
      <c r="F10" s="12">
        <v>69.4</v>
      </c>
      <c r="G10" s="12">
        <v>53.0</v>
      </c>
      <c r="H10" s="14">
        <v>8.4</v>
      </c>
      <c r="I10" s="14">
        <v>73.5</v>
      </c>
      <c r="J10" s="14">
        <v>221.8</v>
      </c>
      <c r="K10" s="10"/>
      <c r="L10" s="10"/>
      <c r="M10" s="10"/>
      <c r="N10" s="10"/>
      <c r="O10" s="16">
        <f t="shared" si="1"/>
        <v>2.9</v>
      </c>
      <c r="P10" s="14">
        <v>2.6</v>
      </c>
      <c r="Q10" s="14">
        <v>3.2</v>
      </c>
      <c r="R10" s="14" t="s">
        <v>34</v>
      </c>
      <c r="S10" s="14" t="s">
        <v>25</v>
      </c>
      <c r="T10" s="10"/>
      <c r="U10" s="14" t="s">
        <v>26</v>
      </c>
      <c r="V10" s="14" t="s">
        <v>38</v>
      </c>
      <c r="W10" s="14" t="s">
        <v>43</v>
      </c>
      <c r="X10" s="2"/>
      <c r="Y10" s="2"/>
      <c r="Z10" s="2"/>
      <c r="AA10" s="2"/>
      <c r="AB10" s="2"/>
    </row>
    <row r="11">
      <c r="A11" s="12" t="s">
        <v>44</v>
      </c>
      <c r="B11" s="13">
        <v>39.22</v>
      </c>
      <c r="C11" s="13">
        <v>239.91</v>
      </c>
      <c r="D11" s="12">
        <v>5.0</v>
      </c>
      <c r="E11" s="12">
        <v>26.8</v>
      </c>
      <c r="F11" s="12">
        <v>57.6</v>
      </c>
      <c r="G11" s="12">
        <v>88.0</v>
      </c>
      <c r="H11" s="14">
        <v>8.2</v>
      </c>
      <c r="I11" s="14">
        <v>69.2</v>
      </c>
      <c r="J11" s="14">
        <v>324.1</v>
      </c>
      <c r="K11" s="10"/>
      <c r="L11" s="10"/>
      <c r="M11" s="10"/>
      <c r="N11" s="10"/>
      <c r="O11" s="14">
        <v>2.52</v>
      </c>
      <c r="P11" s="16">
        <f>2.52-0.07</f>
        <v>2.45</v>
      </c>
      <c r="Q11" s="16">
        <f>2.52+0.07</f>
        <v>2.59</v>
      </c>
      <c r="R11" s="14" t="s">
        <v>34</v>
      </c>
      <c r="S11" s="14" t="s">
        <v>25</v>
      </c>
      <c r="T11" s="10"/>
      <c r="U11" s="14" t="s">
        <v>26</v>
      </c>
      <c r="V11" s="14" t="s">
        <v>45</v>
      </c>
      <c r="W11" s="14" t="s">
        <v>46</v>
      </c>
      <c r="X11" s="2"/>
      <c r="Y11" s="2"/>
      <c r="Z11" s="2"/>
      <c r="AA11" s="2"/>
      <c r="AB11" s="2"/>
    </row>
    <row r="12">
      <c r="A12" s="12" t="s">
        <v>47</v>
      </c>
      <c r="B12" s="13">
        <v>37.56</v>
      </c>
      <c r="C12" s="13">
        <v>240.8</v>
      </c>
      <c r="D12" s="12">
        <v>8.0</v>
      </c>
      <c r="E12" s="12">
        <v>350.1</v>
      </c>
      <c r="F12" s="12">
        <v>51.0</v>
      </c>
      <c r="G12" s="12">
        <v>50.0</v>
      </c>
      <c r="H12" s="14">
        <v>7.9</v>
      </c>
      <c r="I12" s="14">
        <v>80.0</v>
      </c>
      <c r="J12" s="14">
        <v>117.8</v>
      </c>
      <c r="K12" s="10"/>
      <c r="L12" s="10"/>
      <c r="M12" s="10"/>
      <c r="N12" s="10"/>
      <c r="O12" s="14">
        <v>3.35</v>
      </c>
      <c r="P12" s="16">
        <f>3.35-0.1</f>
        <v>3.25</v>
      </c>
      <c r="Q12" s="16">
        <f>3.35+0.1</f>
        <v>3.45</v>
      </c>
      <c r="R12" s="14" t="s">
        <v>34</v>
      </c>
      <c r="S12" s="14" t="s">
        <v>25</v>
      </c>
      <c r="T12" s="10"/>
      <c r="U12" s="14" t="s">
        <v>26</v>
      </c>
      <c r="V12" s="14" t="s">
        <v>48</v>
      </c>
      <c r="W12" s="14" t="s">
        <v>49</v>
      </c>
      <c r="X12" s="2"/>
      <c r="Y12" s="2"/>
      <c r="Z12" s="2"/>
      <c r="AA12" s="2"/>
      <c r="AB12" s="2"/>
    </row>
    <row r="13">
      <c r="A13" s="12" t="s">
        <v>50</v>
      </c>
      <c r="B13" s="13">
        <v>37.74</v>
      </c>
      <c r="C13" s="13">
        <v>241.43</v>
      </c>
      <c r="D13" s="12">
        <v>8.0</v>
      </c>
      <c r="E13" s="12">
        <v>324.9</v>
      </c>
      <c r="F13" s="12">
        <v>59.0</v>
      </c>
      <c r="G13" s="12">
        <v>610.0</v>
      </c>
      <c r="H13" s="14">
        <v>2.2</v>
      </c>
      <c r="I13" s="14">
        <v>62.7</v>
      </c>
      <c r="J13" s="14">
        <v>166.6</v>
      </c>
      <c r="K13" s="10"/>
      <c r="L13" s="10"/>
      <c r="M13" s="10"/>
      <c r="N13" s="10"/>
      <c r="O13" s="14">
        <v>3.4</v>
      </c>
      <c r="P13" s="15">
        <f>3.4-0.07</f>
        <v>3.33</v>
      </c>
      <c r="Q13" s="15">
        <f>3.4+0.07</f>
        <v>3.47</v>
      </c>
      <c r="R13" s="14" t="s">
        <v>34</v>
      </c>
      <c r="S13" s="14" t="s">
        <v>25</v>
      </c>
      <c r="T13" s="10"/>
      <c r="U13" s="14" t="s">
        <v>26</v>
      </c>
      <c r="V13" s="14" t="s">
        <v>51</v>
      </c>
      <c r="W13" s="14" t="s">
        <v>52</v>
      </c>
      <c r="X13" s="2"/>
      <c r="Y13" s="2"/>
      <c r="Z13" s="2"/>
      <c r="AA13" s="2"/>
      <c r="AB13" s="2"/>
    </row>
    <row r="14">
      <c r="A14" s="12" t="s">
        <v>53</v>
      </c>
      <c r="B14" s="13">
        <v>37.61</v>
      </c>
      <c r="C14" s="13">
        <v>241.0</v>
      </c>
      <c r="D14" s="12">
        <v>6.0</v>
      </c>
      <c r="E14" s="12">
        <v>183.2</v>
      </c>
      <c r="F14" s="13">
        <v>-47.2</v>
      </c>
      <c r="G14" s="12">
        <v>176.0</v>
      </c>
      <c r="H14" s="14">
        <v>5.1</v>
      </c>
      <c r="I14" s="14">
        <v>-80.4</v>
      </c>
      <c r="J14" s="14">
        <v>223.8</v>
      </c>
      <c r="K14" s="10"/>
      <c r="L14" s="10"/>
      <c r="M14" s="10"/>
      <c r="N14" s="10"/>
      <c r="O14" s="14">
        <v>3.11</v>
      </c>
      <c r="P14" s="16">
        <f>3.11-0.02</f>
        <v>3.09</v>
      </c>
      <c r="Q14" s="16">
        <f>3.11+0.02</f>
        <v>3.13</v>
      </c>
      <c r="R14" s="14" t="s">
        <v>34</v>
      </c>
      <c r="S14" s="14" t="s">
        <v>25</v>
      </c>
      <c r="T14" s="10"/>
      <c r="U14" s="14" t="s">
        <v>26</v>
      </c>
      <c r="V14" s="14" t="s">
        <v>45</v>
      </c>
      <c r="W14" s="14" t="s">
        <v>54</v>
      </c>
      <c r="X14" s="2"/>
      <c r="Y14" s="2"/>
      <c r="Z14" s="2"/>
      <c r="AA14" s="2"/>
      <c r="AB14" s="2"/>
    </row>
    <row r="15" ht="18.0" customHeight="1">
      <c r="A15" s="12" t="s">
        <v>55</v>
      </c>
      <c r="B15" s="13">
        <v>35.25</v>
      </c>
      <c r="C15" s="13">
        <v>252.31</v>
      </c>
      <c r="D15" s="12">
        <v>8.0</v>
      </c>
      <c r="E15" s="12">
        <v>352.4</v>
      </c>
      <c r="F15" s="12">
        <v>53.4</v>
      </c>
      <c r="G15" s="12">
        <v>241.0</v>
      </c>
      <c r="H15" s="14">
        <v>3.6</v>
      </c>
      <c r="I15" s="14">
        <v>83.6</v>
      </c>
      <c r="J15" s="14">
        <v>152.6</v>
      </c>
      <c r="K15" s="10"/>
      <c r="L15" s="10"/>
      <c r="M15" s="10"/>
      <c r="N15" s="10"/>
      <c r="O15" s="14">
        <v>2.81</v>
      </c>
      <c r="P15" s="15">
        <f t="shared" ref="P15:P17" si="2">2.81-0.08</f>
        <v>2.73</v>
      </c>
      <c r="Q15" s="15">
        <f t="shared" ref="Q15:Q17" si="3">2.81+0.08</f>
        <v>2.89</v>
      </c>
      <c r="R15" s="14" t="s">
        <v>34</v>
      </c>
      <c r="S15" s="14" t="s">
        <v>25</v>
      </c>
      <c r="T15" s="10"/>
      <c r="U15" s="14" t="s">
        <v>26</v>
      </c>
      <c r="V15" s="14" t="s">
        <v>56</v>
      </c>
      <c r="W15" s="14" t="s">
        <v>57</v>
      </c>
      <c r="X15" s="2"/>
      <c r="Y15" s="2"/>
      <c r="Z15" s="2"/>
      <c r="AA15" s="2"/>
      <c r="AB15" s="2"/>
    </row>
    <row r="16" ht="14.25" customHeight="1">
      <c r="A16" s="12" t="s">
        <v>58</v>
      </c>
      <c r="B16" s="13">
        <v>35.22</v>
      </c>
      <c r="C16" s="13">
        <v>252.26</v>
      </c>
      <c r="D16" s="12">
        <v>7.0</v>
      </c>
      <c r="E16" s="12">
        <v>330.1</v>
      </c>
      <c r="F16" s="12">
        <v>69.1</v>
      </c>
      <c r="G16" s="12">
        <v>84.0</v>
      </c>
      <c r="H16" s="14">
        <v>6.6</v>
      </c>
      <c r="I16" s="14">
        <v>62.7</v>
      </c>
      <c r="J16" s="14">
        <v>211.1</v>
      </c>
      <c r="K16" s="10"/>
      <c r="L16" s="10"/>
      <c r="M16" s="10"/>
      <c r="N16" s="10"/>
      <c r="O16" s="14">
        <v>2.81</v>
      </c>
      <c r="P16" s="15">
        <f t="shared" si="2"/>
        <v>2.73</v>
      </c>
      <c r="Q16" s="15">
        <f t="shared" si="3"/>
        <v>2.89</v>
      </c>
      <c r="R16" s="14" t="s">
        <v>34</v>
      </c>
      <c r="S16" s="14" t="s">
        <v>25</v>
      </c>
      <c r="T16" s="10"/>
      <c r="U16" s="14" t="s">
        <v>26</v>
      </c>
      <c r="V16" s="14" t="s">
        <v>56</v>
      </c>
      <c r="W16" s="14" t="s">
        <v>59</v>
      </c>
      <c r="X16" s="2"/>
      <c r="Y16" s="2"/>
      <c r="Z16" s="2"/>
      <c r="AA16" s="2"/>
      <c r="AB16" s="2"/>
    </row>
    <row r="17">
      <c r="A17" s="12" t="s">
        <v>60</v>
      </c>
      <c r="B17" s="13">
        <v>35.22</v>
      </c>
      <c r="C17" s="13">
        <v>252.26</v>
      </c>
      <c r="D17" s="12">
        <v>8.0</v>
      </c>
      <c r="E17" s="12">
        <v>341.3</v>
      </c>
      <c r="F17" s="12">
        <v>78.0</v>
      </c>
      <c r="G17" s="12">
        <v>57.0</v>
      </c>
      <c r="H17" s="14">
        <v>7.4</v>
      </c>
      <c r="I17" s="14">
        <v>56.5</v>
      </c>
      <c r="J17" s="14">
        <v>239.1</v>
      </c>
      <c r="K17" s="10"/>
      <c r="L17" s="10"/>
      <c r="M17" s="10"/>
      <c r="N17" s="10"/>
      <c r="O17" s="14">
        <v>2.81</v>
      </c>
      <c r="P17" s="15">
        <f t="shared" si="2"/>
        <v>2.73</v>
      </c>
      <c r="Q17" s="15">
        <f t="shared" si="3"/>
        <v>2.89</v>
      </c>
      <c r="R17" s="14" t="s">
        <v>34</v>
      </c>
      <c r="S17" s="14" t="s">
        <v>25</v>
      </c>
      <c r="T17" s="10"/>
      <c r="U17" s="14" t="s">
        <v>26</v>
      </c>
      <c r="V17" s="14" t="s">
        <v>61</v>
      </c>
      <c r="W17" s="14" t="s">
        <v>62</v>
      </c>
      <c r="X17" s="2"/>
      <c r="Y17" s="2"/>
      <c r="Z17" s="2"/>
      <c r="AA17" s="2"/>
      <c r="AB17" s="2"/>
    </row>
    <row r="18" ht="16.5" customHeight="1">
      <c r="A18" s="12" t="s">
        <v>63</v>
      </c>
      <c r="B18" s="13">
        <v>36.17</v>
      </c>
      <c r="C18" s="13">
        <v>253.65</v>
      </c>
      <c r="D18" s="12">
        <v>6.0</v>
      </c>
      <c r="E18" s="12">
        <v>8.5</v>
      </c>
      <c r="F18" s="12">
        <v>50.6</v>
      </c>
      <c r="G18" s="12">
        <v>210.0</v>
      </c>
      <c r="H18" s="14">
        <v>4.6</v>
      </c>
      <c r="I18" s="14">
        <v>81.4</v>
      </c>
      <c r="J18" s="14">
        <v>15.4</v>
      </c>
      <c r="K18" s="10"/>
      <c r="L18" s="10"/>
      <c r="M18" s="10"/>
      <c r="N18" s="10"/>
      <c r="O18" s="15">
        <f t="shared" ref="O18:O21" si="4">(Q18+P18)/2</f>
        <v>2.86</v>
      </c>
      <c r="P18" s="14">
        <v>1.12</v>
      </c>
      <c r="Q18" s="14">
        <v>4.6</v>
      </c>
      <c r="R18" s="14" t="s">
        <v>34</v>
      </c>
      <c r="S18" s="14" t="s">
        <v>25</v>
      </c>
      <c r="T18" s="10"/>
      <c r="U18" s="14" t="s">
        <v>26</v>
      </c>
      <c r="V18" s="14" t="s">
        <v>64</v>
      </c>
      <c r="W18" s="14" t="s">
        <v>65</v>
      </c>
      <c r="X18" s="2"/>
      <c r="Y18" s="2"/>
      <c r="Z18" s="2"/>
      <c r="AA18" s="2"/>
      <c r="AB18" s="2"/>
    </row>
    <row r="19" ht="15.75" customHeight="1">
      <c r="A19" s="12" t="s">
        <v>66</v>
      </c>
      <c r="B19" s="13">
        <v>36.16</v>
      </c>
      <c r="C19" s="13">
        <v>253.66</v>
      </c>
      <c r="D19" s="12">
        <v>7.0</v>
      </c>
      <c r="E19" s="12">
        <v>342.1</v>
      </c>
      <c r="F19" s="12">
        <v>49.9</v>
      </c>
      <c r="G19" s="12">
        <v>159.0</v>
      </c>
      <c r="H19" s="14">
        <v>4.8</v>
      </c>
      <c r="I19" s="14">
        <v>74.1</v>
      </c>
      <c r="J19" s="14">
        <v>148.8</v>
      </c>
      <c r="K19" s="10"/>
      <c r="L19" s="10"/>
      <c r="M19" s="10"/>
      <c r="N19" s="10"/>
      <c r="O19" s="15">
        <f t="shared" si="4"/>
        <v>2.86</v>
      </c>
      <c r="P19" s="14">
        <v>1.12</v>
      </c>
      <c r="Q19" s="14">
        <v>4.6</v>
      </c>
      <c r="R19" s="14" t="s">
        <v>34</v>
      </c>
      <c r="S19" s="14" t="s">
        <v>25</v>
      </c>
      <c r="T19" s="10"/>
      <c r="U19" s="14" t="s">
        <v>26</v>
      </c>
      <c r="V19" s="14" t="s">
        <v>64</v>
      </c>
      <c r="W19" s="14" t="s">
        <v>67</v>
      </c>
      <c r="X19" s="2"/>
      <c r="Y19" s="2"/>
      <c r="Z19" s="2"/>
      <c r="AA19" s="2"/>
      <c r="AB19" s="2"/>
    </row>
    <row r="20" ht="15.75" customHeight="1">
      <c r="A20" s="12" t="s">
        <v>68</v>
      </c>
      <c r="B20" s="13">
        <v>35.76</v>
      </c>
      <c r="C20" s="13">
        <v>253.74</v>
      </c>
      <c r="D20" s="12">
        <v>7.0</v>
      </c>
      <c r="E20" s="12">
        <v>355.0</v>
      </c>
      <c r="F20" s="12">
        <v>45.0</v>
      </c>
      <c r="G20" s="12">
        <v>166.0</v>
      </c>
      <c r="H20" s="14">
        <v>4.7</v>
      </c>
      <c r="I20" s="14">
        <v>79.8</v>
      </c>
      <c r="J20" s="14">
        <v>100.1</v>
      </c>
      <c r="K20" s="10"/>
      <c r="L20" s="10"/>
      <c r="M20" s="10"/>
      <c r="N20" s="10"/>
      <c r="O20" s="15">
        <f t="shared" si="4"/>
        <v>2.86</v>
      </c>
      <c r="P20" s="14">
        <v>1.12</v>
      </c>
      <c r="Q20" s="14">
        <v>4.6</v>
      </c>
      <c r="R20" s="14" t="s">
        <v>34</v>
      </c>
      <c r="S20" s="14" t="s">
        <v>25</v>
      </c>
      <c r="T20" s="10"/>
      <c r="U20" s="14" t="s">
        <v>26</v>
      </c>
      <c r="V20" s="14" t="s">
        <v>69</v>
      </c>
      <c r="W20" s="14" t="s">
        <v>70</v>
      </c>
      <c r="X20" s="2"/>
      <c r="Y20" s="2"/>
      <c r="Z20" s="2"/>
      <c r="AA20" s="2"/>
      <c r="AB20" s="2"/>
    </row>
    <row r="21" ht="15.75" customHeight="1">
      <c r="A21" s="12" t="s">
        <v>71</v>
      </c>
      <c r="B21" s="13">
        <v>35.77</v>
      </c>
      <c r="C21" s="13">
        <v>253.74</v>
      </c>
      <c r="D21" s="12">
        <v>7.0</v>
      </c>
      <c r="E21" s="12">
        <v>352.9</v>
      </c>
      <c r="F21" s="12">
        <v>45.8</v>
      </c>
      <c r="G21" s="12">
        <v>91.0</v>
      </c>
      <c r="H21" s="14">
        <v>6.4</v>
      </c>
      <c r="I21" s="14">
        <v>79.5</v>
      </c>
      <c r="J21" s="14">
        <v>110.9</v>
      </c>
      <c r="K21" s="10"/>
      <c r="L21" s="10"/>
      <c r="M21" s="10"/>
      <c r="N21" s="10"/>
      <c r="O21" s="15">
        <f t="shared" si="4"/>
        <v>2.86</v>
      </c>
      <c r="P21" s="14">
        <v>1.12</v>
      </c>
      <c r="Q21" s="14">
        <v>4.6</v>
      </c>
      <c r="R21" s="14" t="s">
        <v>34</v>
      </c>
      <c r="S21" s="14" t="s">
        <v>25</v>
      </c>
      <c r="T21" s="10"/>
      <c r="U21" s="14" t="s">
        <v>26</v>
      </c>
      <c r="V21" s="14" t="s">
        <v>69</v>
      </c>
      <c r="W21" s="14" t="s">
        <v>72</v>
      </c>
      <c r="X21" s="2"/>
      <c r="Y21" s="2"/>
      <c r="Z21" s="2"/>
      <c r="AA21" s="2"/>
      <c r="AB21" s="2"/>
    </row>
    <row r="22" ht="15.75" customHeight="1">
      <c r="A22" s="17" t="s">
        <v>73</v>
      </c>
      <c r="B22" s="13">
        <v>36.13</v>
      </c>
      <c r="C22" s="13">
        <v>242.24</v>
      </c>
      <c r="D22" s="12">
        <v>10.0</v>
      </c>
      <c r="E22" s="12">
        <v>347.0</v>
      </c>
      <c r="F22" s="12">
        <v>70.4</v>
      </c>
      <c r="G22" s="12">
        <v>552.0</v>
      </c>
      <c r="H22" s="14">
        <v>2.1</v>
      </c>
      <c r="I22" s="14">
        <v>69.6</v>
      </c>
      <c r="J22" s="14">
        <v>220.3</v>
      </c>
      <c r="K22" s="10"/>
      <c r="L22" s="10"/>
      <c r="M22" s="10"/>
      <c r="N22" s="10"/>
      <c r="O22" s="14">
        <v>3.54</v>
      </c>
      <c r="P22" s="16">
        <f>3.54-0.08</f>
        <v>3.46</v>
      </c>
      <c r="Q22" s="16">
        <f>3.54+0.08</f>
        <v>3.62</v>
      </c>
      <c r="R22" s="14" t="s">
        <v>34</v>
      </c>
      <c r="S22" s="14" t="s">
        <v>25</v>
      </c>
      <c r="T22" s="10"/>
      <c r="U22" s="14" t="s">
        <v>26</v>
      </c>
      <c r="V22" s="14" t="s">
        <v>74</v>
      </c>
      <c r="W22" s="14" t="s">
        <v>75</v>
      </c>
      <c r="X22" s="2"/>
      <c r="Y22" s="2"/>
      <c r="Z22" s="2"/>
      <c r="AA22" s="2"/>
      <c r="AB22" s="2"/>
    </row>
    <row r="23" ht="15.75" customHeight="1">
      <c r="A23" s="12" t="s">
        <v>76</v>
      </c>
      <c r="B23" s="13">
        <v>37.4</v>
      </c>
      <c r="C23" s="13">
        <v>241.1</v>
      </c>
      <c r="D23" s="12">
        <v>7.0</v>
      </c>
      <c r="E23" s="12">
        <v>177.8</v>
      </c>
      <c r="F23" s="12">
        <v>-49.0</v>
      </c>
      <c r="G23" s="12">
        <v>480.0</v>
      </c>
      <c r="H23" s="14">
        <v>2.8</v>
      </c>
      <c r="I23" s="14">
        <v>-82.3</v>
      </c>
      <c r="J23" s="14">
        <v>255.6</v>
      </c>
      <c r="K23" s="10"/>
      <c r="L23" s="10"/>
      <c r="M23" s="10"/>
      <c r="N23" s="10"/>
      <c r="O23" s="14">
        <v>3.66</v>
      </c>
      <c r="P23" s="16">
        <f>3.66-0.1</f>
        <v>3.56</v>
      </c>
      <c r="Q23" s="16">
        <f>3.66+0.1</f>
        <v>3.76</v>
      </c>
      <c r="R23" s="14" t="s">
        <v>34</v>
      </c>
      <c r="S23" s="14" t="s">
        <v>25</v>
      </c>
      <c r="T23" s="10"/>
      <c r="U23" s="14" t="s">
        <v>26</v>
      </c>
      <c r="V23" s="14" t="s">
        <v>35</v>
      </c>
      <c r="W23" s="14" t="s">
        <v>77</v>
      </c>
      <c r="X23" s="2"/>
      <c r="Y23" s="2"/>
      <c r="Z23" s="2"/>
      <c r="AA23" s="2"/>
      <c r="AB23" s="2"/>
    </row>
    <row r="24" ht="15.75" customHeight="1">
      <c r="A24" s="12" t="s">
        <v>78</v>
      </c>
      <c r="B24" s="13">
        <v>36.2</v>
      </c>
      <c r="C24" s="13">
        <v>241.55</v>
      </c>
      <c r="D24" s="12">
        <v>8.0</v>
      </c>
      <c r="E24" s="12">
        <v>173.2</v>
      </c>
      <c r="F24" s="12">
        <v>-44.4</v>
      </c>
      <c r="G24" s="12">
        <v>230.0</v>
      </c>
      <c r="H24" s="14">
        <v>3.7</v>
      </c>
      <c r="I24" s="14">
        <v>-78.4</v>
      </c>
      <c r="J24" s="14">
        <v>273.6</v>
      </c>
      <c r="K24" s="10"/>
      <c r="L24" s="10"/>
      <c r="M24" s="10"/>
      <c r="N24" s="10"/>
      <c r="O24" s="14">
        <v>3.56</v>
      </c>
      <c r="P24" s="16">
        <f>3.56-0.1</f>
        <v>3.46</v>
      </c>
      <c r="Q24" s="16">
        <f>3.56+0.1</f>
        <v>3.66</v>
      </c>
      <c r="R24" s="14" t="s">
        <v>34</v>
      </c>
      <c r="S24" s="14" t="s">
        <v>25</v>
      </c>
      <c r="T24" s="10"/>
      <c r="U24" s="14" t="s">
        <v>26</v>
      </c>
      <c r="V24" s="14" t="s">
        <v>35</v>
      </c>
      <c r="W24" s="14" t="s">
        <v>79</v>
      </c>
      <c r="X24" s="2"/>
      <c r="Y24" s="2"/>
      <c r="Z24" s="2"/>
      <c r="AA24" s="2"/>
      <c r="AB24" s="2"/>
    </row>
    <row r="25" ht="15.75" customHeight="1">
      <c r="A25" s="12" t="s">
        <v>80</v>
      </c>
      <c r="B25" s="13">
        <v>37.37</v>
      </c>
      <c r="C25" s="13">
        <v>240.92</v>
      </c>
      <c r="D25" s="12">
        <v>7.0</v>
      </c>
      <c r="E25" s="12">
        <v>188.2</v>
      </c>
      <c r="F25" s="12">
        <v>-45.0</v>
      </c>
      <c r="G25" s="12">
        <v>94.0</v>
      </c>
      <c r="H25" s="14">
        <v>6.3</v>
      </c>
      <c r="I25" s="14">
        <v>-77.1</v>
      </c>
      <c r="J25" s="14">
        <v>206.0</v>
      </c>
      <c r="K25" s="10"/>
      <c r="L25" s="10"/>
      <c r="M25" s="10"/>
      <c r="N25" s="10"/>
      <c r="O25" s="14">
        <v>3.57</v>
      </c>
      <c r="P25" s="16">
        <f>3.57-0.1</f>
        <v>3.47</v>
      </c>
      <c r="Q25" s="16">
        <f>3.57+0.1</f>
        <v>3.67</v>
      </c>
      <c r="R25" s="14" t="s">
        <v>34</v>
      </c>
      <c r="S25" s="14" t="s">
        <v>25</v>
      </c>
      <c r="T25" s="10"/>
      <c r="U25" s="14" t="s">
        <v>26</v>
      </c>
      <c r="V25" s="14" t="s">
        <v>45</v>
      </c>
      <c r="W25" s="14" t="s">
        <v>81</v>
      </c>
      <c r="X25" s="2"/>
      <c r="Y25" s="2"/>
      <c r="Z25" s="2"/>
      <c r="AA25" s="2"/>
      <c r="AB25" s="2"/>
    </row>
    <row r="26" ht="15.75" customHeight="1">
      <c r="A26" s="12" t="s">
        <v>82</v>
      </c>
      <c r="B26" s="13">
        <v>37.51</v>
      </c>
      <c r="C26" s="13">
        <v>240.83</v>
      </c>
      <c r="D26" s="12">
        <v>8.0</v>
      </c>
      <c r="E26" s="12">
        <v>208.3</v>
      </c>
      <c r="F26" s="12">
        <v>-38.9</v>
      </c>
      <c r="G26" s="12">
        <v>100.0</v>
      </c>
      <c r="H26" s="14">
        <v>5.6</v>
      </c>
      <c r="I26" s="14">
        <v>-61.1</v>
      </c>
      <c r="J26" s="14">
        <v>175.3</v>
      </c>
      <c r="K26" s="10"/>
      <c r="L26" s="10"/>
      <c r="M26" s="10"/>
      <c r="N26" s="10"/>
      <c r="O26" s="14">
        <v>3.6</v>
      </c>
      <c r="P26" s="16">
        <f>3.6-0.1</f>
        <v>3.5</v>
      </c>
      <c r="Q26" s="16">
        <f>3.6+0.1</f>
        <v>3.7</v>
      </c>
      <c r="R26" s="14" t="s">
        <v>34</v>
      </c>
      <c r="S26" s="14" t="s">
        <v>25</v>
      </c>
      <c r="T26" s="10"/>
      <c r="U26" s="14" t="s">
        <v>26</v>
      </c>
      <c r="V26" s="14" t="s">
        <v>48</v>
      </c>
      <c r="W26" s="14" t="s">
        <v>83</v>
      </c>
      <c r="X26" s="2"/>
      <c r="Y26" s="2"/>
      <c r="Z26" s="2"/>
      <c r="AA26" s="2"/>
      <c r="AB26" s="2"/>
    </row>
    <row r="27" ht="15.75" customHeight="1">
      <c r="A27" s="12" t="s">
        <v>84</v>
      </c>
      <c r="B27" s="13">
        <v>38.55</v>
      </c>
      <c r="C27" s="13">
        <v>240.22</v>
      </c>
      <c r="D27" s="12">
        <v>8.0</v>
      </c>
      <c r="E27" s="12">
        <v>169.3</v>
      </c>
      <c r="F27" s="12">
        <v>-56.0</v>
      </c>
      <c r="G27" s="12">
        <v>405.0</v>
      </c>
      <c r="H27" s="14">
        <v>2.8</v>
      </c>
      <c r="I27" s="14">
        <v>-81.3</v>
      </c>
      <c r="J27" s="14">
        <v>320.3</v>
      </c>
      <c r="K27" s="10"/>
      <c r="L27" s="10"/>
      <c r="M27" s="10"/>
      <c r="N27" s="10"/>
      <c r="O27" s="14">
        <v>4.87</v>
      </c>
      <c r="P27" s="16">
        <f>4.8-0.07</f>
        <v>4.73</v>
      </c>
      <c r="Q27" s="16">
        <f>4.8+0.07</f>
        <v>4.87</v>
      </c>
      <c r="R27" s="14" t="s">
        <v>34</v>
      </c>
      <c r="S27" s="14" t="s">
        <v>25</v>
      </c>
      <c r="T27" s="10"/>
      <c r="U27" s="14" t="s">
        <v>26</v>
      </c>
      <c r="V27" s="14" t="s">
        <v>48</v>
      </c>
      <c r="W27" s="14" t="s">
        <v>85</v>
      </c>
      <c r="X27" s="2"/>
      <c r="Y27" s="2"/>
      <c r="Z27" s="2"/>
      <c r="AA27" s="2"/>
      <c r="AB27" s="2"/>
    </row>
    <row r="28" ht="15.75" customHeight="1">
      <c r="A28" s="12" t="s">
        <v>86</v>
      </c>
      <c r="B28" s="13">
        <v>35.58</v>
      </c>
      <c r="C28" s="13">
        <v>249.95</v>
      </c>
      <c r="D28" s="12">
        <v>8.0</v>
      </c>
      <c r="E28" s="12">
        <v>172.5</v>
      </c>
      <c r="F28" s="12">
        <v>-52.0</v>
      </c>
      <c r="G28" s="12">
        <v>178.0</v>
      </c>
      <c r="H28" s="14">
        <v>4.2</v>
      </c>
      <c r="I28" s="14">
        <v>-83.1</v>
      </c>
      <c r="J28" s="14">
        <v>316.7</v>
      </c>
      <c r="K28" s="10"/>
      <c r="L28" s="10"/>
      <c r="M28" s="10"/>
      <c r="N28" s="10"/>
      <c r="O28" s="16">
        <f t="shared" ref="O28:O29" si="5">(P28+Q28)/2</f>
        <v>4.535</v>
      </c>
      <c r="P28" s="14">
        <v>2.2</v>
      </c>
      <c r="Q28" s="14">
        <v>6.87</v>
      </c>
      <c r="R28" s="14" t="s">
        <v>34</v>
      </c>
      <c r="S28" s="14" t="s">
        <v>25</v>
      </c>
      <c r="T28" s="10"/>
      <c r="U28" s="14" t="s">
        <v>26</v>
      </c>
      <c r="V28" s="14" t="s">
        <v>87</v>
      </c>
      <c r="W28" s="14" t="s">
        <v>88</v>
      </c>
      <c r="X28" s="2"/>
      <c r="Y28" s="2"/>
      <c r="Z28" s="2"/>
      <c r="AA28" s="2"/>
      <c r="AB28" s="2"/>
    </row>
    <row r="29" ht="15.75" customHeight="1">
      <c r="A29" s="12" t="s">
        <v>89</v>
      </c>
      <c r="B29" s="13">
        <v>35.58</v>
      </c>
      <c r="C29" s="13">
        <v>249.95</v>
      </c>
      <c r="D29" s="12">
        <v>5.0</v>
      </c>
      <c r="E29" s="12">
        <v>179.5</v>
      </c>
      <c r="F29" s="12">
        <v>-5.4</v>
      </c>
      <c r="G29" s="12">
        <v>77.0</v>
      </c>
      <c r="H29" s="14">
        <v>8.8</v>
      </c>
      <c r="I29" s="14">
        <v>-81.3</v>
      </c>
      <c r="J29" s="14">
        <v>252.7</v>
      </c>
      <c r="K29" s="10"/>
      <c r="L29" s="10"/>
      <c r="M29" s="10"/>
      <c r="N29" s="10"/>
      <c r="O29" s="16">
        <f t="shared" si="5"/>
        <v>4.535</v>
      </c>
      <c r="P29" s="14">
        <v>2.2</v>
      </c>
      <c r="Q29" s="14">
        <v>6.87</v>
      </c>
      <c r="R29" s="14" t="s">
        <v>34</v>
      </c>
      <c r="S29" s="14" t="s">
        <v>25</v>
      </c>
      <c r="T29" s="10"/>
      <c r="U29" s="14" t="s">
        <v>26</v>
      </c>
      <c r="V29" s="14" t="s">
        <v>87</v>
      </c>
      <c r="W29" s="14" t="s">
        <v>90</v>
      </c>
      <c r="X29" s="2"/>
      <c r="Y29" s="2"/>
      <c r="Z29" s="2"/>
      <c r="AA29" s="2"/>
      <c r="AB29" s="2"/>
    </row>
    <row r="30" ht="15.75" customHeight="1">
      <c r="A30" s="12" t="s">
        <v>91</v>
      </c>
      <c r="B30" s="13">
        <v>35.83</v>
      </c>
      <c r="C30" s="13">
        <v>253.6</v>
      </c>
      <c r="D30" s="12">
        <v>8.0</v>
      </c>
      <c r="E30" s="12">
        <v>357.0</v>
      </c>
      <c r="F30" s="13">
        <v>65.1</v>
      </c>
      <c r="G30" s="12">
        <v>659.0</v>
      </c>
      <c r="H30" s="14">
        <v>2.4</v>
      </c>
      <c r="I30" s="14">
        <v>-78.5</v>
      </c>
      <c r="J30" s="14">
        <v>243.2</v>
      </c>
      <c r="K30" s="10"/>
      <c r="L30" s="10"/>
      <c r="M30" s="10"/>
      <c r="N30" s="10"/>
      <c r="O30" s="14">
        <v>3.77</v>
      </c>
      <c r="P30" s="15">
        <f>3.77-0.12</f>
        <v>3.65</v>
      </c>
      <c r="Q30" s="15">
        <f>3.77+0.12</f>
        <v>3.89</v>
      </c>
      <c r="R30" s="14" t="s">
        <v>34</v>
      </c>
      <c r="S30" s="14" t="s">
        <v>25</v>
      </c>
      <c r="T30" s="10"/>
      <c r="U30" s="14" t="s">
        <v>26</v>
      </c>
      <c r="V30" s="14" t="s">
        <v>61</v>
      </c>
      <c r="W30" s="14" t="s">
        <v>92</v>
      </c>
      <c r="X30" s="2"/>
      <c r="Y30" s="2"/>
      <c r="Z30" s="2"/>
      <c r="AA30" s="2"/>
      <c r="AB30" s="2"/>
    </row>
    <row r="31" ht="15.75" customHeight="1">
      <c r="A31" s="12" t="s">
        <v>93</v>
      </c>
      <c r="B31" s="13">
        <v>38.19</v>
      </c>
      <c r="C31" s="13">
        <v>241.29</v>
      </c>
      <c r="D31" s="12">
        <v>7.0</v>
      </c>
      <c r="E31" s="12">
        <v>212.9</v>
      </c>
      <c r="F31" s="12">
        <v>-58.9</v>
      </c>
      <c r="G31" s="12">
        <v>126.0</v>
      </c>
      <c r="H31" s="14">
        <v>5.4</v>
      </c>
      <c r="I31" s="14">
        <v>-64.5</v>
      </c>
      <c r="J31" s="14">
        <v>137.6</v>
      </c>
      <c r="K31" s="10"/>
      <c r="L31" s="10"/>
      <c r="M31" s="10"/>
      <c r="N31" s="10"/>
      <c r="O31" s="14">
        <v>3.59</v>
      </c>
      <c r="P31" s="15">
        <f>3.59-0.11</f>
        <v>3.48</v>
      </c>
      <c r="Q31" s="15">
        <f>3.59+0.11</f>
        <v>3.7</v>
      </c>
      <c r="R31" s="14" t="s">
        <v>34</v>
      </c>
      <c r="S31" s="14" t="s">
        <v>25</v>
      </c>
      <c r="T31" s="10"/>
      <c r="U31" s="14" t="s">
        <v>26</v>
      </c>
      <c r="V31" s="14" t="s">
        <v>61</v>
      </c>
      <c r="W31" s="14" t="s">
        <v>94</v>
      </c>
      <c r="X31" s="2"/>
      <c r="Y31" s="2"/>
      <c r="Z31" s="2"/>
      <c r="AA31" s="2"/>
      <c r="AB31" s="2"/>
    </row>
    <row r="32" ht="15.75" customHeight="1">
      <c r="A32" s="6" t="s">
        <v>95</v>
      </c>
      <c r="B32" s="6">
        <v>37.56</v>
      </c>
      <c r="C32" s="6">
        <v>241.38</v>
      </c>
      <c r="D32" s="6">
        <v>8.0</v>
      </c>
      <c r="E32" s="6">
        <v>98.3</v>
      </c>
      <c r="F32" s="6">
        <v>81.4</v>
      </c>
      <c r="G32" s="6">
        <v>162.0</v>
      </c>
      <c r="H32" s="14">
        <v>4.4</v>
      </c>
      <c r="I32" s="14">
        <v>33.4</v>
      </c>
      <c r="J32" s="14">
        <v>261.4</v>
      </c>
      <c r="K32" s="10"/>
      <c r="L32" s="10"/>
      <c r="M32" s="10"/>
      <c r="N32" s="10"/>
      <c r="O32" s="14">
        <v>3.35</v>
      </c>
      <c r="P32" s="16">
        <f>3.35-0.1</f>
        <v>3.25</v>
      </c>
      <c r="Q32" s="16">
        <f>3.35+0.1</f>
        <v>3.45</v>
      </c>
      <c r="R32" s="14" t="s">
        <v>34</v>
      </c>
      <c r="S32" s="14" t="s">
        <v>25</v>
      </c>
      <c r="T32" s="10"/>
      <c r="U32" s="14" t="s">
        <v>26</v>
      </c>
      <c r="V32" s="14" t="s">
        <v>35</v>
      </c>
      <c r="W32" s="14" t="s">
        <v>96</v>
      </c>
      <c r="X32" s="2"/>
      <c r="Y32" s="2"/>
      <c r="Z32" s="2"/>
      <c r="AA32" s="2"/>
      <c r="AB32" s="2"/>
    </row>
    <row r="33" ht="15.75" customHeight="1">
      <c r="A33" s="6" t="s">
        <v>97</v>
      </c>
      <c r="B33" s="6">
        <v>39.35</v>
      </c>
      <c r="C33" s="6">
        <v>239.81</v>
      </c>
      <c r="D33" s="6">
        <v>4.0</v>
      </c>
      <c r="E33" s="6">
        <v>0.2</v>
      </c>
      <c r="F33" s="6">
        <v>51.1</v>
      </c>
      <c r="G33" s="6">
        <v>176.0</v>
      </c>
      <c r="H33" s="14">
        <v>6.9</v>
      </c>
      <c r="I33" s="14">
        <v>82.4</v>
      </c>
      <c r="J33" s="14">
        <v>58.7</v>
      </c>
      <c r="K33" s="10"/>
      <c r="L33" s="10"/>
      <c r="M33" s="10"/>
      <c r="N33" s="10"/>
      <c r="O33" s="14">
        <v>2.52</v>
      </c>
      <c r="P33" s="16">
        <f>2.52-0.07</f>
        <v>2.45</v>
      </c>
      <c r="Q33" s="16">
        <f>2.52+0.07</f>
        <v>2.59</v>
      </c>
      <c r="R33" s="14" t="s">
        <v>34</v>
      </c>
      <c r="S33" s="14" t="s">
        <v>25</v>
      </c>
      <c r="T33" s="10"/>
      <c r="U33" s="14" t="s">
        <v>26</v>
      </c>
      <c r="V33" s="14" t="s">
        <v>98</v>
      </c>
      <c r="W33" s="14" t="s">
        <v>99</v>
      </c>
      <c r="X33" s="2"/>
      <c r="Y33" s="2"/>
      <c r="Z33" s="2"/>
      <c r="AA33" s="2"/>
      <c r="AB33" s="2"/>
    </row>
    <row r="34" ht="15.75" customHeight="1">
      <c r="A34" s="6" t="s">
        <v>100</v>
      </c>
      <c r="B34" s="6">
        <v>37.34</v>
      </c>
      <c r="C34" s="6">
        <v>240.98</v>
      </c>
      <c r="D34" s="6">
        <v>7.0</v>
      </c>
      <c r="E34" s="6">
        <v>163.2</v>
      </c>
      <c r="F34" s="6">
        <v>-46.0</v>
      </c>
      <c r="G34" s="6">
        <v>23.0</v>
      </c>
      <c r="H34" s="14">
        <v>12.7</v>
      </c>
      <c r="I34" s="14">
        <v>72.7</v>
      </c>
      <c r="J34" s="14">
        <v>300.7</v>
      </c>
      <c r="K34" s="10"/>
      <c r="L34" s="10"/>
      <c r="M34" s="10"/>
      <c r="N34" s="10"/>
      <c r="O34" s="14">
        <v>3.55</v>
      </c>
      <c r="P34" s="16">
        <f>3.55-0.1</f>
        <v>3.45</v>
      </c>
      <c r="Q34" s="16">
        <f>3.55+0.1</f>
        <v>3.65</v>
      </c>
      <c r="R34" s="14" t="s">
        <v>34</v>
      </c>
      <c r="S34" s="14" t="s">
        <v>25</v>
      </c>
      <c r="T34" s="10"/>
      <c r="U34" s="14" t="s">
        <v>26</v>
      </c>
      <c r="V34" s="14" t="s">
        <v>35</v>
      </c>
      <c r="W34" s="14" t="s">
        <v>101</v>
      </c>
      <c r="X34" s="2"/>
      <c r="Y34" s="2"/>
      <c r="Z34" s="2"/>
      <c r="AA34" s="2"/>
      <c r="AB34" s="2"/>
    </row>
    <row r="35" ht="15.75" customHeight="1">
      <c r="A35" s="6" t="s">
        <v>102</v>
      </c>
      <c r="B35" s="6">
        <v>38.66</v>
      </c>
      <c r="C35" s="6">
        <v>237.38</v>
      </c>
      <c r="D35" s="6">
        <v>5.0</v>
      </c>
      <c r="E35" s="6">
        <v>50.8</v>
      </c>
      <c r="F35" s="6">
        <v>0.0</v>
      </c>
      <c r="G35" s="6">
        <v>93.0</v>
      </c>
      <c r="H35" s="14">
        <v>8.0</v>
      </c>
      <c r="I35" s="14">
        <v>82.8</v>
      </c>
      <c r="J35" s="14">
        <v>57.4</v>
      </c>
      <c r="K35" s="10"/>
      <c r="L35" s="10"/>
      <c r="M35" s="18"/>
      <c r="N35" s="18"/>
      <c r="O35" s="15">
        <f>(P35+Q35)/2</f>
        <v>3.1</v>
      </c>
      <c r="P35" s="14">
        <v>2.85</v>
      </c>
      <c r="Q35" s="14">
        <v>3.35</v>
      </c>
      <c r="R35" s="14" t="s">
        <v>34</v>
      </c>
      <c r="S35" s="14" t="s">
        <v>25</v>
      </c>
      <c r="T35" s="18"/>
      <c r="U35" s="14" t="s">
        <v>103</v>
      </c>
      <c r="V35" s="14" t="s">
        <v>104</v>
      </c>
      <c r="W35" s="13" t="s">
        <v>105</v>
      </c>
      <c r="X35" s="19"/>
      <c r="Y35" s="19"/>
      <c r="Z35" s="5"/>
      <c r="AA35" s="5"/>
      <c r="AB35" s="2"/>
    </row>
    <row r="36" ht="15.75" customHeight="1">
      <c r="A36" s="6" t="s">
        <v>106</v>
      </c>
      <c r="B36" s="6">
        <v>38.56</v>
      </c>
      <c r="C36" s="6">
        <v>237.37</v>
      </c>
      <c r="D36" s="6">
        <v>7.0</v>
      </c>
      <c r="E36" s="6">
        <v>-51.4</v>
      </c>
      <c r="F36" s="6">
        <v>164.3</v>
      </c>
      <c r="G36" s="6">
        <v>8300.0</v>
      </c>
      <c r="H36" s="14">
        <v>0.7</v>
      </c>
      <c r="I36" s="14">
        <v>-75.6</v>
      </c>
      <c r="J36" s="14">
        <v>305.1</v>
      </c>
      <c r="K36" s="10"/>
      <c r="L36" s="10"/>
      <c r="M36" s="18"/>
      <c r="N36" s="18"/>
      <c r="O36" s="13">
        <v>2.78</v>
      </c>
      <c r="P36" s="14">
        <v>2.6</v>
      </c>
      <c r="Q36" s="14">
        <v>3.0</v>
      </c>
      <c r="R36" s="14" t="s">
        <v>107</v>
      </c>
      <c r="S36" s="14" t="s">
        <v>25</v>
      </c>
      <c r="T36" s="18"/>
      <c r="U36" s="14" t="s">
        <v>103</v>
      </c>
      <c r="V36" s="13" t="s">
        <v>108</v>
      </c>
      <c r="W36" s="13" t="s">
        <v>109</v>
      </c>
      <c r="X36" s="19"/>
      <c r="Y36" s="19"/>
      <c r="Z36" s="5"/>
      <c r="AA36" s="5"/>
      <c r="AB36" s="2"/>
    </row>
    <row r="37" ht="15.75" customHeight="1">
      <c r="A37" s="6" t="s">
        <v>110</v>
      </c>
      <c r="B37" s="6">
        <v>38.56</v>
      </c>
      <c r="C37" s="6">
        <v>237.53</v>
      </c>
      <c r="D37" s="6">
        <v>8.0</v>
      </c>
      <c r="E37" s="6">
        <v>-68.2</v>
      </c>
      <c r="F37" s="6">
        <v>166.4</v>
      </c>
      <c r="G37" s="6">
        <v>906.0</v>
      </c>
      <c r="H37" s="14">
        <v>1.9</v>
      </c>
      <c r="I37" s="14">
        <v>-74.1</v>
      </c>
      <c r="J37" s="14">
        <v>25.1</v>
      </c>
      <c r="K37" s="10"/>
      <c r="L37" s="10"/>
      <c r="M37" s="18"/>
      <c r="N37" s="18"/>
      <c r="O37" s="13">
        <v>2.78</v>
      </c>
      <c r="P37" s="14">
        <v>2.6</v>
      </c>
      <c r="Q37" s="14">
        <v>3.0</v>
      </c>
      <c r="R37" s="14" t="s">
        <v>107</v>
      </c>
      <c r="S37" s="14" t="s">
        <v>25</v>
      </c>
      <c r="T37" s="18"/>
      <c r="U37" s="14" t="s">
        <v>103</v>
      </c>
      <c r="V37" s="13" t="s">
        <v>108</v>
      </c>
      <c r="W37" s="13" t="s">
        <v>109</v>
      </c>
      <c r="X37" s="19"/>
      <c r="Y37" s="19"/>
      <c r="Z37" s="5"/>
      <c r="AA37" s="5"/>
      <c r="AB37" s="2"/>
    </row>
    <row r="38" ht="15.75" customHeight="1">
      <c r="A38" s="6" t="s">
        <v>111</v>
      </c>
      <c r="B38" s="6">
        <v>38.56</v>
      </c>
      <c r="C38" s="6">
        <v>237.53</v>
      </c>
      <c r="D38" s="6">
        <v>8.0</v>
      </c>
      <c r="E38" s="6">
        <v>-31.3</v>
      </c>
      <c r="F38" s="6">
        <v>187.4</v>
      </c>
      <c r="G38" s="6">
        <v>518.0</v>
      </c>
      <c r="H38" s="14">
        <v>2.4</v>
      </c>
      <c r="I38" s="14">
        <v>-67.4</v>
      </c>
      <c r="J38" s="14">
        <v>218.9</v>
      </c>
      <c r="K38" s="10"/>
      <c r="L38" s="10"/>
      <c r="M38" s="18"/>
      <c r="N38" s="18"/>
      <c r="O38" s="13">
        <v>2.78</v>
      </c>
      <c r="P38" s="14">
        <v>2.6</v>
      </c>
      <c r="Q38" s="14">
        <v>3.0</v>
      </c>
      <c r="R38" s="14" t="s">
        <v>107</v>
      </c>
      <c r="S38" s="14" t="s">
        <v>25</v>
      </c>
      <c r="T38" s="18"/>
      <c r="U38" s="14" t="s">
        <v>103</v>
      </c>
      <c r="V38" s="13" t="s">
        <v>108</v>
      </c>
      <c r="W38" s="13" t="s">
        <v>109</v>
      </c>
      <c r="X38" s="19"/>
      <c r="Y38" s="19"/>
      <c r="Z38" s="5"/>
      <c r="AA38" s="5"/>
      <c r="AB38" s="2"/>
    </row>
    <row r="39" ht="15.75" customHeight="1">
      <c r="A39" s="6" t="s">
        <v>112</v>
      </c>
      <c r="B39" s="6">
        <v>38.36</v>
      </c>
      <c r="C39" s="6">
        <v>237.79</v>
      </c>
      <c r="D39" s="6">
        <v>8.0</v>
      </c>
      <c r="E39" s="6">
        <v>32.0</v>
      </c>
      <c r="F39" s="6">
        <v>37.9</v>
      </c>
      <c r="G39" s="6">
        <v>1270.0</v>
      </c>
      <c r="H39" s="14">
        <v>1.6</v>
      </c>
      <c r="I39" s="14">
        <v>50.9</v>
      </c>
      <c r="J39" s="14">
        <v>349.5</v>
      </c>
      <c r="K39" s="10"/>
      <c r="L39" s="10"/>
      <c r="M39" s="18"/>
      <c r="N39" s="18"/>
      <c r="O39" s="15">
        <f t="shared" ref="O39:O40" si="6">(P39+Q39)/2</f>
        <v>5.05</v>
      </c>
      <c r="P39" s="14">
        <v>4.7</v>
      </c>
      <c r="Q39" s="14">
        <v>5.4</v>
      </c>
      <c r="R39" s="14" t="s">
        <v>107</v>
      </c>
      <c r="S39" s="14" t="s">
        <v>25</v>
      </c>
      <c r="T39" s="18"/>
      <c r="U39" s="14" t="s">
        <v>103</v>
      </c>
      <c r="V39" s="13" t="s">
        <v>113</v>
      </c>
      <c r="W39" s="14" t="s">
        <v>114</v>
      </c>
      <c r="X39" s="19"/>
      <c r="Y39" s="19"/>
      <c r="Z39" s="5"/>
      <c r="AA39" s="5"/>
      <c r="AB39" s="2"/>
    </row>
    <row r="40" ht="15.75" customHeight="1">
      <c r="A40" s="6" t="s">
        <v>115</v>
      </c>
      <c r="B40" s="6">
        <v>38.37</v>
      </c>
      <c r="C40" s="6">
        <v>237.74</v>
      </c>
      <c r="D40" s="6">
        <v>8.0</v>
      </c>
      <c r="E40" s="6">
        <v>50.9</v>
      </c>
      <c r="F40" s="6">
        <v>352.3</v>
      </c>
      <c r="G40" s="6">
        <v>729.0</v>
      </c>
      <c r="H40" s="14">
        <v>2.1</v>
      </c>
      <c r="I40" s="14">
        <v>80.8</v>
      </c>
      <c r="J40" s="14">
        <v>103.2</v>
      </c>
      <c r="K40" s="10"/>
      <c r="L40" s="10"/>
      <c r="M40" s="18"/>
      <c r="N40" s="18"/>
      <c r="O40" s="15">
        <f t="shared" si="6"/>
        <v>5.05</v>
      </c>
      <c r="P40" s="14">
        <v>4.7</v>
      </c>
      <c r="Q40" s="14">
        <v>5.4</v>
      </c>
      <c r="R40" s="14" t="s">
        <v>107</v>
      </c>
      <c r="S40" s="14" t="s">
        <v>25</v>
      </c>
      <c r="T40" s="18"/>
      <c r="U40" s="14" t="s">
        <v>103</v>
      </c>
      <c r="V40" s="13" t="s">
        <v>113</v>
      </c>
      <c r="W40" s="14" t="s">
        <v>114</v>
      </c>
      <c r="X40" s="19"/>
      <c r="Y40" s="19"/>
      <c r="Z40" s="5"/>
      <c r="AA40" s="5"/>
      <c r="AB40" s="2"/>
    </row>
    <row r="41" ht="15.75" customHeight="1">
      <c r="A41" s="6" t="s">
        <v>116</v>
      </c>
      <c r="B41" s="6">
        <v>38.42</v>
      </c>
      <c r="C41" s="6">
        <v>237.7</v>
      </c>
      <c r="D41" s="6">
        <v>11.0</v>
      </c>
      <c r="E41" s="6">
        <v>29.2</v>
      </c>
      <c r="F41" s="6">
        <v>333.2</v>
      </c>
      <c r="G41" s="6">
        <v>204.0</v>
      </c>
      <c r="H41" s="14">
        <v>3.2</v>
      </c>
      <c r="I41" s="14">
        <v>57.2</v>
      </c>
      <c r="J41" s="14">
        <v>111.0</v>
      </c>
      <c r="K41" s="10"/>
      <c r="L41" s="10"/>
      <c r="M41" s="18"/>
      <c r="N41" s="18"/>
      <c r="O41" s="14">
        <v>4.304</v>
      </c>
      <c r="P41" s="16">
        <f t="shared" ref="P41:P42" si="7">4.304-0.047</f>
        <v>4.257</v>
      </c>
      <c r="Q41" s="16">
        <f t="shared" ref="Q41:Q42" si="8">4.304+0.047</f>
        <v>4.351</v>
      </c>
      <c r="R41" s="14" t="s">
        <v>34</v>
      </c>
      <c r="S41" s="14" t="s">
        <v>25</v>
      </c>
      <c r="T41" s="18"/>
      <c r="U41" s="14" t="s">
        <v>103</v>
      </c>
      <c r="V41" s="14" t="s">
        <v>104</v>
      </c>
      <c r="W41" s="14" t="s">
        <v>117</v>
      </c>
      <c r="X41" s="19"/>
      <c r="Y41" s="19"/>
      <c r="Z41" s="5"/>
      <c r="AA41" s="5"/>
      <c r="AB41" s="2"/>
    </row>
    <row r="42" ht="15.75" customHeight="1">
      <c r="A42" s="6" t="s">
        <v>118</v>
      </c>
      <c r="B42" s="6">
        <v>38.41</v>
      </c>
      <c r="C42" s="6">
        <v>237.76</v>
      </c>
      <c r="D42" s="6">
        <v>8.0</v>
      </c>
      <c r="E42" s="6">
        <v>-41.3</v>
      </c>
      <c r="F42" s="6">
        <v>213.4</v>
      </c>
      <c r="G42" s="6">
        <v>1688.0</v>
      </c>
      <c r="H42" s="14">
        <v>1.4</v>
      </c>
      <c r="I42" s="14">
        <v>-58.1</v>
      </c>
      <c r="J42" s="14">
        <v>165.3</v>
      </c>
      <c r="K42" s="10"/>
      <c r="L42" s="10"/>
      <c r="M42" s="18"/>
      <c r="N42" s="18"/>
      <c r="O42" s="14">
        <v>4.304</v>
      </c>
      <c r="P42" s="16">
        <f t="shared" si="7"/>
        <v>4.257</v>
      </c>
      <c r="Q42" s="16">
        <f t="shared" si="8"/>
        <v>4.351</v>
      </c>
      <c r="R42" s="14" t="s">
        <v>34</v>
      </c>
      <c r="S42" s="14" t="s">
        <v>25</v>
      </c>
      <c r="T42" s="18"/>
      <c r="U42" s="14" t="s">
        <v>103</v>
      </c>
      <c r="V42" s="14" t="s">
        <v>104</v>
      </c>
      <c r="W42" s="14" t="s">
        <v>117</v>
      </c>
      <c r="X42" s="19"/>
      <c r="Y42" s="19"/>
      <c r="Z42" s="5"/>
      <c r="AA42" s="5"/>
      <c r="AB42" s="2"/>
    </row>
    <row r="43" ht="15.75" customHeight="1">
      <c r="A43" s="6" t="s">
        <v>119</v>
      </c>
      <c r="B43" s="6">
        <v>38.35</v>
      </c>
      <c r="C43" s="6">
        <v>237.77</v>
      </c>
      <c r="D43" s="6">
        <v>8.0</v>
      </c>
      <c r="E43" s="6">
        <v>-47.6</v>
      </c>
      <c r="F43" s="6">
        <v>181.9</v>
      </c>
      <c r="G43" s="6">
        <v>142.0</v>
      </c>
      <c r="H43" s="14">
        <v>3.1</v>
      </c>
      <c r="I43" s="14">
        <v>-80.3</v>
      </c>
      <c r="J43" s="14">
        <v>227.8</v>
      </c>
      <c r="K43" s="10"/>
      <c r="L43" s="10"/>
      <c r="M43" s="18"/>
      <c r="N43" s="18"/>
      <c r="O43" s="15">
        <f t="shared" ref="O43:O57" si="9">(P43+Q43)/2</f>
        <v>5.05</v>
      </c>
      <c r="P43" s="14">
        <v>4.7</v>
      </c>
      <c r="Q43" s="14">
        <v>5.4</v>
      </c>
      <c r="R43" s="14" t="s">
        <v>107</v>
      </c>
      <c r="S43" s="14" t="s">
        <v>25</v>
      </c>
      <c r="T43" s="18"/>
      <c r="U43" s="14" t="s">
        <v>103</v>
      </c>
      <c r="V43" s="13" t="s">
        <v>113</v>
      </c>
      <c r="W43" s="14" t="s">
        <v>114</v>
      </c>
      <c r="X43" s="19"/>
      <c r="Y43" s="19"/>
      <c r="Z43" s="5"/>
      <c r="AA43" s="5"/>
      <c r="AB43" s="2"/>
    </row>
    <row r="44" ht="15.75" customHeight="1">
      <c r="A44" s="6" t="s">
        <v>120</v>
      </c>
      <c r="B44" s="6">
        <v>38.35</v>
      </c>
      <c r="C44" s="6">
        <v>237.77</v>
      </c>
      <c r="D44" s="6">
        <v>8.0</v>
      </c>
      <c r="E44" s="6">
        <v>-54.6</v>
      </c>
      <c r="F44" s="6">
        <v>188.1</v>
      </c>
      <c r="G44" s="6">
        <v>179.0</v>
      </c>
      <c r="H44" s="14">
        <v>4.2</v>
      </c>
      <c r="I44" s="14">
        <v>-82.8</v>
      </c>
      <c r="J44" s="14">
        <v>171.9</v>
      </c>
      <c r="K44" s="10"/>
      <c r="L44" s="10"/>
      <c r="M44" s="18"/>
      <c r="N44" s="18"/>
      <c r="O44" s="15">
        <f t="shared" si="9"/>
        <v>5.05</v>
      </c>
      <c r="P44" s="14">
        <v>4.7</v>
      </c>
      <c r="Q44" s="14">
        <v>5.4</v>
      </c>
      <c r="R44" s="14" t="s">
        <v>107</v>
      </c>
      <c r="S44" s="14" t="s">
        <v>25</v>
      </c>
      <c r="T44" s="18"/>
      <c r="U44" s="14" t="s">
        <v>103</v>
      </c>
      <c r="V44" s="13" t="s">
        <v>113</v>
      </c>
      <c r="W44" s="14" t="s">
        <v>114</v>
      </c>
      <c r="X44" s="19"/>
      <c r="Y44" s="19"/>
      <c r="Z44" s="5"/>
      <c r="AA44" s="5"/>
      <c r="AB44" s="2"/>
    </row>
    <row r="45" ht="15.75" customHeight="1">
      <c r="A45" s="6" t="s">
        <v>121</v>
      </c>
      <c r="B45" s="6">
        <v>38.35</v>
      </c>
      <c r="C45" s="6">
        <v>237.77</v>
      </c>
      <c r="D45" s="6">
        <v>8.0</v>
      </c>
      <c r="E45" s="6">
        <v>-35.5</v>
      </c>
      <c r="F45" s="6">
        <v>180.6</v>
      </c>
      <c r="G45" s="6">
        <v>401.0</v>
      </c>
      <c r="H45" s="14">
        <v>2.8</v>
      </c>
      <c r="I45" s="14">
        <v>-71.3</v>
      </c>
      <c r="J45" s="14">
        <v>236.1</v>
      </c>
      <c r="K45" s="10"/>
      <c r="L45" s="10"/>
      <c r="M45" s="18"/>
      <c r="N45" s="18"/>
      <c r="O45" s="15">
        <f t="shared" si="9"/>
        <v>5.05</v>
      </c>
      <c r="P45" s="14">
        <v>4.7</v>
      </c>
      <c r="Q45" s="14">
        <v>5.4</v>
      </c>
      <c r="R45" s="14" t="s">
        <v>107</v>
      </c>
      <c r="S45" s="14" t="s">
        <v>25</v>
      </c>
      <c r="T45" s="18"/>
      <c r="U45" s="14" t="s">
        <v>103</v>
      </c>
      <c r="V45" s="13" t="s">
        <v>113</v>
      </c>
      <c r="W45" s="14" t="s">
        <v>114</v>
      </c>
      <c r="X45" s="19"/>
      <c r="Y45" s="19"/>
      <c r="Z45" s="5"/>
      <c r="AA45" s="5"/>
      <c r="AB45" s="2"/>
    </row>
    <row r="46" ht="15.75" customHeight="1">
      <c r="A46" s="6" t="s">
        <v>122</v>
      </c>
      <c r="B46" s="6">
        <v>38.3</v>
      </c>
      <c r="C46" s="6">
        <v>237.79</v>
      </c>
      <c r="D46" s="6">
        <v>8.0</v>
      </c>
      <c r="E46" s="6">
        <v>-49.1</v>
      </c>
      <c r="F46" s="6">
        <v>185.6</v>
      </c>
      <c r="G46" s="6">
        <v>995.0</v>
      </c>
      <c r="H46" s="14">
        <v>1.8</v>
      </c>
      <c r="I46" s="14">
        <v>-80.5</v>
      </c>
      <c r="J46" s="14">
        <v>207.0</v>
      </c>
      <c r="K46" s="10"/>
      <c r="L46" s="10"/>
      <c r="M46" s="18"/>
      <c r="N46" s="18"/>
      <c r="O46" s="15">
        <f t="shared" si="9"/>
        <v>5.05</v>
      </c>
      <c r="P46" s="14">
        <v>4.7</v>
      </c>
      <c r="Q46" s="14">
        <v>5.4</v>
      </c>
      <c r="R46" s="14" t="s">
        <v>107</v>
      </c>
      <c r="S46" s="14" t="s">
        <v>25</v>
      </c>
      <c r="T46" s="18"/>
      <c r="U46" s="14" t="s">
        <v>103</v>
      </c>
      <c r="V46" s="13" t="s">
        <v>113</v>
      </c>
      <c r="W46" s="14" t="s">
        <v>114</v>
      </c>
      <c r="X46" s="19"/>
      <c r="Y46" s="19"/>
      <c r="Z46" s="5"/>
      <c r="AA46" s="5"/>
      <c r="AB46" s="2"/>
    </row>
    <row r="47" ht="15.75" customHeight="1">
      <c r="A47" s="6" t="s">
        <v>123</v>
      </c>
      <c r="B47" s="6">
        <v>38.3</v>
      </c>
      <c r="C47" s="6">
        <v>237.79</v>
      </c>
      <c r="D47" s="6">
        <v>8.0</v>
      </c>
      <c r="E47" s="6">
        <v>-32.2</v>
      </c>
      <c r="F47" s="6">
        <v>177.6</v>
      </c>
      <c r="G47" s="6">
        <v>86.0</v>
      </c>
      <c r="H47" s="14">
        <v>6.0</v>
      </c>
      <c r="I47" s="14">
        <v>-69.1</v>
      </c>
      <c r="J47" s="14">
        <v>244.3</v>
      </c>
      <c r="K47" s="10"/>
      <c r="L47" s="10"/>
      <c r="M47" s="18"/>
      <c r="N47" s="18"/>
      <c r="O47" s="15">
        <f t="shared" si="9"/>
        <v>5.05</v>
      </c>
      <c r="P47" s="14">
        <v>4.7</v>
      </c>
      <c r="Q47" s="14">
        <v>5.4</v>
      </c>
      <c r="R47" s="14" t="s">
        <v>107</v>
      </c>
      <c r="S47" s="14" t="s">
        <v>25</v>
      </c>
      <c r="T47" s="18"/>
      <c r="U47" s="14" t="s">
        <v>103</v>
      </c>
      <c r="V47" s="13" t="s">
        <v>113</v>
      </c>
      <c r="W47" s="14" t="s">
        <v>114</v>
      </c>
      <c r="X47" s="19"/>
      <c r="Y47" s="19"/>
      <c r="Z47" s="5"/>
      <c r="AA47" s="5"/>
      <c r="AB47" s="2"/>
    </row>
    <row r="48" ht="15.75" customHeight="1">
      <c r="A48" s="6" t="s">
        <v>124</v>
      </c>
      <c r="B48" s="6">
        <v>38.3</v>
      </c>
      <c r="C48" s="6">
        <v>237.79</v>
      </c>
      <c r="D48" s="6">
        <v>8.0</v>
      </c>
      <c r="E48" s="6">
        <v>-47.5</v>
      </c>
      <c r="F48" s="6">
        <v>162.2</v>
      </c>
      <c r="G48" s="6">
        <v>390.0</v>
      </c>
      <c r="H48" s="14">
        <v>2.8</v>
      </c>
      <c r="I48" s="14">
        <v>-72.3</v>
      </c>
      <c r="J48" s="14">
        <v>300.0</v>
      </c>
      <c r="K48" s="10"/>
      <c r="L48" s="10"/>
      <c r="M48" s="18"/>
      <c r="N48" s="18"/>
      <c r="O48" s="15">
        <f t="shared" si="9"/>
        <v>5.05</v>
      </c>
      <c r="P48" s="14">
        <v>4.7</v>
      </c>
      <c r="Q48" s="14">
        <v>5.4</v>
      </c>
      <c r="R48" s="14" t="s">
        <v>107</v>
      </c>
      <c r="S48" s="14" t="s">
        <v>25</v>
      </c>
      <c r="T48" s="18"/>
      <c r="U48" s="14" t="s">
        <v>103</v>
      </c>
      <c r="V48" s="13" t="s">
        <v>113</v>
      </c>
      <c r="W48" s="14" t="s">
        <v>114</v>
      </c>
      <c r="X48" s="19"/>
      <c r="Y48" s="19"/>
      <c r="Z48" s="5"/>
      <c r="AA48" s="5"/>
      <c r="AB48" s="2"/>
    </row>
    <row r="49" ht="15.75" customHeight="1">
      <c r="A49" s="6" t="s">
        <v>125</v>
      </c>
      <c r="B49" s="6">
        <v>38.29</v>
      </c>
      <c r="C49" s="6">
        <v>237.78</v>
      </c>
      <c r="D49" s="6">
        <v>8.0</v>
      </c>
      <c r="E49" s="6">
        <v>-44.2</v>
      </c>
      <c r="F49" s="6">
        <v>182.0</v>
      </c>
      <c r="G49" s="6">
        <v>1192.0</v>
      </c>
      <c r="H49" s="14">
        <v>1.6</v>
      </c>
      <c r="I49" s="14">
        <v>-77.5</v>
      </c>
      <c r="J49" s="14">
        <v>229.5</v>
      </c>
      <c r="K49" s="10"/>
      <c r="L49" s="10"/>
      <c r="M49" s="18"/>
      <c r="N49" s="18"/>
      <c r="O49" s="15">
        <f t="shared" si="9"/>
        <v>5.05</v>
      </c>
      <c r="P49" s="14">
        <v>4.7</v>
      </c>
      <c r="Q49" s="14">
        <v>5.4</v>
      </c>
      <c r="R49" s="14" t="s">
        <v>107</v>
      </c>
      <c r="S49" s="14" t="s">
        <v>25</v>
      </c>
      <c r="T49" s="18"/>
      <c r="U49" s="14" t="s">
        <v>103</v>
      </c>
      <c r="V49" s="13" t="s">
        <v>113</v>
      </c>
      <c r="W49" s="14" t="s">
        <v>114</v>
      </c>
      <c r="X49" s="19"/>
      <c r="Y49" s="19"/>
      <c r="Z49" s="5"/>
      <c r="AA49" s="5"/>
      <c r="AB49" s="2"/>
    </row>
    <row r="50" ht="15.75" customHeight="1">
      <c r="A50" s="6" t="s">
        <v>126</v>
      </c>
      <c r="B50" s="6">
        <v>38.29</v>
      </c>
      <c r="C50" s="6">
        <v>237.78</v>
      </c>
      <c r="D50" s="6">
        <v>8.0</v>
      </c>
      <c r="E50" s="6">
        <v>-44.7</v>
      </c>
      <c r="F50" s="6">
        <v>185.5</v>
      </c>
      <c r="G50" s="6">
        <v>853.0</v>
      </c>
      <c r="H50" s="14">
        <v>1.9</v>
      </c>
      <c r="I50" s="14">
        <v>-77.2</v>
      </c>
      <c r="J50" s="14">
        <v>215.1</v>
      </c>
      <c r="K50" s="10"/>
      <c r="L50" s="10"/>
      <c r="M50" s="18"/>
      <c r="N50" s="18"/>
      <c r="O50" s="15">
        <f t="shared" si="9"/>
        <v>5.05</v>
      </c>
      <c r="P50" s="14">
        <v>4.7</v>
      </c>
      <c r="Q50" s="14">
        <v>5.4</v>
      </c>
      <c r="R50" s="14" t="s">
        <v>107</v>
      </c>
      <c r="S50" s="14" t="s">
        <v>25</v>
      </c>
      <c r="T50" s="18"/>
      <c r="U50" s="14" t="s">
        <v>103</v>
      </c>
      <c r="V50" s="13" t="s">
        <v>113</v>
      </c>
      <c r="W50" s="14" t="s">
        <v>114</v>
      </c>
      <c r="X50" s="19"/>
      <c r="Y50" s="19"/>
      <c r="Z50" s="5"/>
      <c r="AA50" s="5"/>
      <c r="AB50" s="2"/>
    </row>
    <row r="51" ht="15.75" customHeight="1">
      <c r="A51" s="6" t="s">
        <v>127</v>
      </c>
      <c r="B51" s="6">
        <v>38.43</v>
      </c>
      <c r="C51" s="6">
        <v>237.45</v>
      </c>
      <c r="D51" s="6">
        <v>9.0</v>
      </c>
      <c r="E51" s="6">
        <v>62.5</v>
      </c>
      <c r="F51" s="6">
        <v>335.6</v>
      </c>
      <c r="G51" s="6">
        <v>167.0</v>
      </c>
      <c r="H51" s="14">
        <v>4.0</v>
      </c>
      <c r="I51" s="14">
        <v>70.9</v>
      </c>
      <c r="J51" s="14">
        <v>171.6</v>
      </c>
      <c r="K51" s="10"/>
      <c r="L51" s="10"/>
      <c r="M51" s="18"/>
      <c r="N51" s="18"/>
      <c r="O51" s="15">
        <f t="shared" si="9"/>
        <v>4.915</v>
      </c>
      <c r="P51" s="14">
        <v>4.83</v>
      </c>
      <c r="Q51" s="14">
        <v>5.0</v>
      </c>
      <c r="R51" s="14" t="s">
        <v>107</v>
      </c>
      <c r="S51" s="14" t="s">
        <v>25</v>
      </c>
      <c r="T51" s="18"/>
      <c r="U51" s="14" t="s">
        <v>103</v>
      </c>
      <c r="V51" s="13" t="s">
        <v>113</v>
      </c>
      <c r="W51" s="13" t="s">
        <v>128</v>
      </c>
      <c r="X51" s="19"/>
      <c r="Y51" s="19"/>
      <c r="Z51" s="5"/>
      <c r="AA51" s="5"/>
      <c r="AB51" s="2"/>
    </row>
    <row r="52" ht="15.75" customHeight="1">
      <c r="A52" s="6" t="s">
        <v>129</v>
      </c>
      <c r="B52" s="6">
        <v>38.47</v>
      </c>
      <c r="C52" s="6">
        <v>237.38</v>
      </c>
      <c r="D52" s="6">
        <v>8.0</v>
      </c>
      <c r="E52" s="6">
        <v>-27.1</v>
      </c>
      <c r="F52" s="6">
        <v>176.0</v>
      </c>
      <c r="G52" s="6">
        <v>543.0</v>
      </c>
      <c r="H52" s="14">
        <v>2.4</v>
      </c>
      <c r="I52" s="14">
        <v>-65.6</v>
      </c>
      <c r="J52" s="14">
        <v>246.8</v>
      </c>
      <c r="K52" s="10"/>
      <c r="L52" s="10"/>
      <c r="M52" s="18"/>
      <c r="N52" s="18"/>
      <c r="O52" s="15">
        <f t="shared" si="9"/>
        <v>4.915</v>
      </c>
      <c r="P52" s="14">
        <v>4.83</v>
      </c>
      <c r="Q52" s="14">
        <v>5.0</v>
      </c>
      <c r="R52" s="14" t="s">
        <v>107</v>
      </c>
      <c r="S52" s="14" t="s">
        <v>25</v>
      </c>
      <c r="T52" s="18"/>
      <c r="U52" s="14" t="s">
        <v>103</v>
      </c>
      <c r="V52" s="13" t="s">
        <v>113</v>
      </c>
      <c r="W52" s="13" t="s">
        <v>128</v>
      </c>
      <c r="X52" s="19"/>
      <c r="Y52" s="19"/>
      <c r="Z52" s="5"/>
      <c r="AA52" s="5"/>
      <c r="AB52" s="2"/>
    </row>
    <row r="53" ht="15.75" customHeight="1">
      <c r="A53" s="6" t="s">
        <v>130</v>
      </c>
      <c r="B53" s="6">
        <v>38.47</v>
      </c>
      <c r="C53" s="6">
        <v>237.38</v>
      </c>
      <c r="D53" s="6">
        <v>7.0</v>
      </c>
      <c r="E53" s="6">
        <v>-38.8</v>
      </c>
      <c r="F53" s="6">
        <v>150.7</v>
      </c>
      <c r="G53" s="6">
        <v>292.0</v>
      </c>
      <c r="H53" s="14">
        <v>3.5</v>
      </c>
      <c r="I53" s="14">
        <v>-60.0</v>
      </c>
      <c r="J53" s="14">
        <v>302.4</v>
      </c>
      <c r="K53" s="10"/>
      <c r="L53" s="10"/>
      <c r="M53" s="18"/>
      <c r="N53" s="18"/>
      <c r="O53" s="15">
        <f t="shared" si="9"/>
        <v>4.915</v>
      </c>
      <c r="P53" s="14">
        <v>4.83</v>
      </c>
      <c r="Q53" s="14">
        <v>5.0</v>
      </c>
      <c r="R53" s="14" t="s">
        <v>107</v>
      </c>
      <c r="S53" s="14" t="s">
        <v>25</v>
      </c>
      <c r="T53" s="18"/>
      <c r="U53" s="14" t="s">
        <v>103</v>
      </c>
      <c r="V53" s="13" t="s">
        <v>113</v>
      </c>
      <c r="W53" s="13" t="s">
        <v>128</v>
      </c>
      <c r="X53" s="19"/>
      <c r="Y53" s="19"/>
      <c r="Z53" s="5"/>
      <c r="AA53" s="5"/>
      <c r="AB53" s="2"/>
    </row>
    <row r="54" ht="15.75" customHeight="1">
      <c r="A54" s="6" t="s">
        <v>131</v>
      </c>
      <c r="B54" s="6">
        <v>38.47</v>
      </c>
      <c r="C54" s="6">
        <v>237.38</v>
      </c>
      <c r="D54" s="6">
        <v>7.0</v>
      </c>
      <c r="E54" s="6">
        <v>-40.2</v>
      </c>
      <c r="F54" s="6">
        <v>131.2</v>
      </c>
      <c r="G54" s="6">
        <v>94.0</v>
      </c>
      <c r="H54" s="14">
        <v>6.3</v>
      </c>
      <c r="I54" s="14">
        <v>-45.8</v>
      </c>
      <c r="J54" s="14">
        <v>321.4</v>
      </c>
      <c r="K54" s="10"/>
      <c r="L54" s="10"/>
      <c r="M54" s="18"/>
      <c r="N54" s="18"/>
      <c r="O54" s="15">
        <f t="shared" si="9"/>
        <v>4.915</v>
      </c>
      <c r="P54" s="14">
        <v>4.83</v>
      </c>
      <c r="Q54" s="14">
        <v>5.0</v>
      </c>
      <c r="R54" s="14" t="s">
        <v>107</v>
      </c>
      <c r="S54" s="14" t="s">
        <v>25</v>
      </c>
      <c r="T54" s="18"/>
      <c r="U54" s="14" t="s">
        <v>103</v>
      </c>
      <c r="V54" s="13" t="s">
        <v>113</v>
      </c>
      <c r="W54" s="13" t="s">
        <v>128</v>
      </c>
      <c r="X54" s="19"/>
      <c r="Y54" s="19"/>
      <c r="Z54" s="5"/>
      <c r="AA54" s="5"/>
      <c r="AB54" s="2"/>
    </row>
    <row r="55" ht="15.75" customHeight="1">
      <c r="A55" s="6" t="s">
        <v>132</v>
      </c>
      <c r="B55" s="6">
        <v>38.48</v>
      </c>
      <c r="C55" s="6">
        <v>237.38</v>
      </c>
      <c r="D55" s="6">
        <v>6.0</v>
      </c>
      <c r="E55" s="6">
        <v>47.7</v>
      </c>
      <c r="F55" s="6">
        <v>345.8</v>
      </c>
      <c r="G55" s="6">
        <v>498.0</v>
      </c>
      <c r="H55" s="14">
        <v>3.0</v>
      </c>
      <c r="I55" s="14">
        <v>74.7</v>
      </c>
      <c r="J55" s="14">
        <v>112.0</v>
      </c>
      <c r="K55" s="10"/>
      <c r="L55" s="10"/>
      <c r="M55" s="18"/>
      <c r="N55" s="18"/>
      <c r="O55" s="15">
        <f t="shared" si="9"/>
        <v>4.915</v>
      </c>
      <c r="P55" s="14">
        <v>4.83</v>
      </c>
      <c r="Q55" s="14">
        <v>5.0</v>
      </c>
      <c r="R55" s="14" t="s">
        <v>107</v>
      </c>
      <c r="S55" s="14" t="s">
        <v>25</v>
      </c>
      <c r="T55" s="18"/>
      <c r="U55" s="14" t="s">
        <v>103</v>
      </c>
      <c r="V55" s="13" t="s">
        <v>113</v>
      </c>
      <c r="W55" s="13" t="s">
        <v>128</v>
      </c>
      <c r="X55" s="19"/>
      <c r="Y55" s="19"/>
      <c r="Z55" s="5"/>
      <c r="AA55" s="5"/>
      <c r="AB55" s="2"/>
    </row>
    <row r="56" ht="15.75" customHeight="1">
      <c r="A56" s="6" t="s">
        <v>133</v>
      </c>
      <c r="B56" s="6">
        <v>38.48</v>
      </c>
      <c r="C56" s="6">
        <v>237.39</v>
      </c>
      <c r="D56" s="6">
        <v>8.0</v>
      </c>
      <c r="E56" s="6">
        <v>-40.5</v>
      </c>
      <c r="F56" s="6">
        <v>180.4</v>
      </c>
      <c r="G56" s="6">
        <v>343.0</v>
      </c>
      <c r="H56" s="14">
        <v>3.0</v>
      </c>
      <c r="I56" s="14">
        <v>-74.6</v>
      </c>
      <c r="J56" s="14">
        <v>235.9</v>
      </c>
      <c r="K56" s="10"/>
      <c r="L56" s="10"/>
      <c r="M56" s="18"/>
      <c r="N56" s="18"/>
      <c r="O56" s="15">
        <f t="shared" si="9"/>
        <v>4.915</v>
      </c>
      <c r="P56" s="14">
        <v>4.83</v>
      </c>
      <c r="Q56" s="14">
        <v>5.0</v>
      </c>
      <c r="R56" s="14" t="s">
        <v>107</v>
      </c>
      <c r="S56" s="14" t="s">
        <v>25</v>
      </c>
      <c r="T56" s="18"/>
      <c r="U56" s="14" t="s">
        <v>103</v>
      </c>
      <c r="V56" s="13" t="s">
        <v>113</v>
      </c>
      <c r="W56" s="13" t="s">
        <v>128</v>
      </c>
      <c r="X56" s="19"/>
      <c r="Y56" s="19"/>
      <c r="Z56" s="5"/>
      <c r="AA56" s="5"/>
      <c r="AB56" s="2"/>
    </row>
    <row r="57" ht="15.75" customHeight="1">
      <c r="A57" s="7" t="s">
        <v>134</v>
      </c>
      <c r="B57" s="6">
        <v>38.48</v>
      </c>
      <c r="C57" s="6">
        <v>237.39</v>
      </c>
      <c r="D57" s="6">
        <v>8.0</v>
      </c>
      <c r="E57" s="6">
        <v>-40.6</v>
      </c>
      <c r="F57" s="6">
        <v>200.3</v>
      </c>
      <c r="G57" s="6">
        <v>80.0</v>
      </c>
      <c r="H57" s="14">
        <v>6.2</v>
      </c>
      <c r="I57" s="14">
        <v>-66.9</v>
      </c>
      <c r="J57" s="14">
        <v>182.9</v>
      </c>
      <c r="K57" s="10"/>
      <c r="L57" s="10"/>
      <c r="M57" s="18"/>
      <c r="N57" s="18"/>
      <c r="O57" s="15">
        <f t="shared" si="9"/>
        <v>4.915</v>
      </c>
      <c r="P57" s="14">
        <v>4.83</v>
      </c>
      <c r="Q57" s="14">
        <v>5.0</v>
      </c>
      <c r="R57" s="14" t="s">
        <v>107</v>
      </c>
      <c r="S57" s="14" t="s">
        <v>25</v>
      </c>
      <c r="T57" s="18"/>
      <c r="U57" s="14" t="s">
        <v>103</v>
      </c>
      <c r="V57" s="13" t="s">
        <v>113</v>
      </c>
      <c r="W57" s="13" t="s">
        <v>128</v>
      </c>
      <c r="X57" s="19"/>
      <c r="Y57" s="19"/>
      <c r="Z57" s="5"/>
      <c r="AA57" s="5"/>
      <c r="AB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sheetData>
  <mergeCells count="2">
    <mergeCell ref="A1:B1"/>
    <mergeCell ref="A5:B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2021-11-16T18:35:23Z</dcterms:created>
  <dc:creator>Mathew Michael Domeier</dc:creator>
</cp:coreProperties>
</file>