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k2" sheetId="1" r:id="rId4"/>
  </sheets>
  <definedNames/>
  <calcPr/>
  <extLst>
    <ext uri="GoogleSheetsCustomDataVersion1">
      <go:sheetsCustomData xmlns:go="http://customooxmlschemas.google.com/" r:id="rId5" roundtripDataSignature="AMtx7mgincBJ7M7djHZr/hcz3oPOWeaovw=="/>
    </ext>
  </extLst>
</workbook>
</file>

<file path=xl/sharedStrings.xml><?xml version="1.0" encoding="utf-8"?>
<sst xmlns="http://schemas.openxmlformats.org/spreadsheetml/2006/main" count="424" uniqueCount="141">
  <si>
    <t>Study level data</t>
  </si>
  <si>
    <t>Name</t>
  </si>
  <si>
    <t>slat</t>
  </si>
  <si>
    <t>slon</t>
  </si>
  <si>
    <t>N</t>
  </si>
  <si>
    <t>dec</t>
  </si>
  <si>
    <t>inc</t>
  </si>
  <si>
    <t>k</t>
  </si>
  <si>
    <r>
      <rPr>
        <rFont val="Calibri"/>
        <b/>
        <color theme="1"/>
        <sz val="11.0"/>
      </rPr>
      <t>α</t>
    </r>
    <r>
      <rPr>
        <rFont val="Calibri"/>
        <b/>
        <color theme="1"/>
        <sz val="11.0"/>
      </rPr>
      <t>95</t>
    </r>
  </si>
  <si>
    <t>Plat</t>
  </si>
  <si>
    <t>Plon</t>
  </si>
  <si>
    <t>K</t>
  </si>
  <si>
    <t>dp</t>
  </si>
  <si>
    <t>dm</t>
  </si>
  <si>
    <t>A95</t>
  </si>
  <si>
    <t>age</t>
  </si>
  <si>
    <t>min_age</t>
  </si>
  <si>
    <t>max_age</t>
  </si>
  <si>
    <t>error_dist</t>
  </si>
  <si>
    <t>lithology</t>
  </si>
  <si>
    <t>Q</t>
  </si>
  <si>
    <t>ref</t>
  </si>
  <si>
    <t>age ref</t>
  </si>
  <si>
    <t>comments (Q breakdown)</t>
  </si>
  <si>
    <t>USGS SW North America composite</t>
  </si>
  <si>
    <t>volcanic</t>
  </si>
  <si>
    <t>Mankinen (2008)</t>
  </si>
  <si>
    <t>Late Miocene pole (~10 to 5 Ma), ages of 5.16 to 9.9 Ma</t>
  </si>
  <si>
    <t>Site level data</t>
  </si>
  <si>
    <t>n</t>
  </si>
  <si>
    <t>α95</t>
  </si>
  <si>
    <t>VGP_lat</t>
  </si>
  <si>
    <t>VGP_lon</t>
  </si>
  <si>
    <t>1C151</t>
  </si>
  <si>
    <t>normal</t>
  </si>
  <si>
    <t>Robinson et al., 1968</t>
  </si>
  <si>
    <t>Normal polarity. Basalt flow on west side of ‘‘The Monocline’’ north of Silver- peak</t>
  </si>
  <si>
    <t>3V156</t>
  </si>
  <si>
    <t>Dalrymple et al. [1967]</t>
  </si>
  <si>
    <t>Bodie, Calif. 1:62500 quadrangle (1958). Biotite-augite latite tuff  Age = 9.42 ± 0.22 Ma. Normal Polarity and age ref. 7, unit W25.</t>
  </si>
  <si>
    <t>3V176</t>
  </si>
  <si>
    <t>Donner Pass, Calif. 1:62500 quadrangle (1955). Basalt of Boreal Ridge Age = 7.6 ± 0.2 Ma. Normal Polarity and age ref. 7, unit W31.</t>
  </si>
  <si>
    <t>3X216</t>
  </si>
  <si>
    <t>Gardner et al., 1986</t>
  </si>
  <si>
    <t>Basalt flow in the Santa Fe Formation, now known as the Paliza Canyon Formation  (13.2-7.4  Ma;  Gardner  et  al.,  1986) defined in (Connell, S.D., 2008.)</t>
  </si>
  <si>
    <t>3X259</t>
  </si>
  <si>
    <t>Frijoles, N. Mex. 1:62500 quadrangle (1953). Andesite flow on north side of Santa Clara Canyon, Age = 6.87 ± 0.33 Ma. Normal Polarity and age ref. 7, unit W2.</t>
  </si>
  <si>
    <t>4D098</t>
  </si>
  <si>
    <t>Canones, N. Mex.  Basalt flow forming NE rim of Polvadera Mesa. Normal polarity. Age = 7.63 ± 0.16 Ma. Polarity and age ref. 7, unit W3.</t>
  </si>
  <si>
    <t>4D106</t>
  </si>
  <si>
    <t>Polvadera Peak, N. Mex.  Quartz latite on east side of Polvadera Creek, normal polarity Age = 5.16 ± 0.13 Ma. Polarity and age ref. 7, unit W4.</t>
  </si>
  <si>
    <t>4D114</t>
  </si>
  <si>
    <t>Mankinen (2008): "14 to 7 Ma [Gardner et al., 1986; Dethier et al., 1986]"</t>
  </si>
  <si>
    <t>Vallecitos, N. Mex. Basalt flow</t>
  </si>
  <si>
    <t>4D130</t>
  </si>
  <si>
    <t xml:space="preserve"> Polvadera Peak, N. Mex. Rhyodacite in bottom of Canada del Ojitos, Normal polarity. Age = 6.82 ± 0.17 Ma. Polarity and age ref. 7, unit W6.</t>
  </si>
  <si>
    <t>4D140</t>
  </si>
  <si>
    <t>Mankinen (2008) based on geologic relationships</t>
  </si>
  <si>
    <t>Canada, N. Mex. Andesite flow SW side of road in Bland Canyon</t>
  </si>
  <si>
    <t>4D148</t>
  </si>
  <si>
    <t>Canada, N. Mex. Dacite on east side of road in Bland Canyon Age = 9.11 ± 0.19 Ma. Reversed Polarity and age ref. 7, unit W7.</t>
  </si>
  <si>
    <t>4D155</t>
  </si>
  <si>
    <t>Canada, N. Mex. Rhyodacite near Rancho Canada in Cochiti Canyon. normal polarity Age = 9.33 ± 0.19 Ma. Polarity and age ref. 7, unit W8.</t>
  </si>
  <si>
    <t>4D165</t>
  </si>
  <si>
    <t>Frijoles, N. Mex. Andesite on St. Peters Dome. Age = 8.69 ± 0.38 Ma. Polarity and age ref. 7, unit W9.</t>
  </si>
  <si>
    <t>4D218</t>
  </si>
  <si>
    <t>Mankinen 2008: "Site 4D218 is within an andesite flow, and Gardner et al. [1986] consider that most Tschicoma andesites may be about 7 Ma in age. Without evidence to the contrary, site 4D218 is placed among the Miocene localities in Table 1."</t>
  </si>
  <si>
    <t>Canones, N. Mex. Andesite flow forming NE rim of canyon of Polvadera Creek.</t>
  </si>
  <si>
    <t>4D227</t>
  </si>
  <si>
    <t>Polvadera Peak, rhyodacite  normal polarity Age = 5.78 ± 0.18 Ma. Polarity and age ref. 7, unit W11</t>
  </si>
  <si>
    <t>1C143b</t>
  </si>
  <si>
    <t>Dalrymple [1963]</t>
  </si>
  <si>
    <t>Soldier Pass, Calif.-Nev, Basalt flow in Deep Springs Valley. Reversed polarity (ref. 2, unit W35). Age = 11.1 ± 1.0 Ma (ref. 3, sample KA968).</t>
  </si>
  <si>
    <t>1C160b</t>
  </si>
  <si>
    <t>Silver- peak, Nev. Basalt flow underlying unit 1C151 at same locality. Normal polarity.</t>
  </si>
  <si>
    <t>2C508b</t>
  </si>
  <si>
    <t>Bishop, Calif. Basalt of Coyote Flat, polarity (ref. 7, unit W34). Age = 9.9 ± 0.2 Ma (ref. 3, sample KA996).</t>
  </si>
  <si>
    <t>2D010b lightening</t>
  </si>
  <si>
    <t xml:space="preserve">Basalt flow of Lousetown Formation Normal polarity. Overlie Kate Peak Fm Silberman and McKee, 1972 (12.7 ± 0.2 Ma) and the 2D025 flow overlying the reversed-polarity site 2D018, has yielded an age  of 7.08 ± 0.19 Ma
        </t>
  </si>
  <si>
    <t>2D018b lightning</t>
  </si>
  <si>
    <t xml:space="preserve">Virginia City, Nev. Lowest flow of the lower basalts of the Lousetown Formation. Reversed polarity. Overlie Kate Peak Fm Silberman and McKee, 1972 (12.7 ± 0.2 Ma) and the 2D025 flow overlying the reversed-polarity site 2D018, has yielded an age  of 7.08 ± 0.19 Ma
        </t>
  </si>
  <si>
    <t>2D025b lightning</t>
  </si>
  <si>
    <t xml:space="preserve"> Virginia City, Nev. Basalt overlying unit 2D018 at same locality. Intermediate polarity. Age = 7.08 ± 0.19 Ma (ref. 7, unit W22)</t>
  </si>
  <si>
    <t>2D031b lightning</t>
  </si>
  <si>
    <t>Virginia City, Nev. Basalt of Lousetown Formation,  Intermediate polarity.</t>
  </si>
  <si>
    <t>2D036b lightning</t>
  </si>
  <si>
    <t>Virginia City, Nev. Basalt flow overlying unit 2D031 at same locality. Intermediate polarity.</t>
  </si>
  <si>
    <t>3X252b</t>
  </si>
  <si>
    <t>Frijoles, N. Mex. Quartz latite flow on north side Santa Clara Canyon, Normal polarity. Age = 5.65 ± 0.82 Ma. Polarity and age ref. 7, unit W1.</t>
  </si>
  <si>
    <t>SV2</t>
  </si>
  <si>
    <t>linear</t>
  </si>
  <si>
    <t>Mankinen, 1989</t>
  </si>
  <si>
    <t>Fox et al 1985</t>
  </si>
  <si>
    <t>Arrowhead volcanic center, Andesite of Rodgers Creek (no longer mappable unit) Fission Track ages:  7.9 ± 0.8 Ma, and  7.5 ± 1.8 Ma, (Fox et al 1985) limited demag steps</t>
  </si>
  <si>
    <t>SV1</t>
  </si>
  <si>
    <t>compiled in Sweetkind et al 2011</t>
  </si>
  <si>
    <t>limited demag steps Sonoma center, Andesite of Rodgers Creek, Sweetkind compilation:  Sonoma 7.9 Ma for the andesite of Schocken Hill near the base of the section (fission track, Fox et al. 1985b) to 6.64 Ma for tilted dacites high in the section (40Ar/39Ar, Wagner et al., in press</t>
  </si>
  <si>
    <t>BP5</t>
  </si>
  <si>
    <t>King et al. 2007</t>
  </si>
  <si>
    <t>Busby et al 2018</t>
  </si>
  <si>
    <t>Dardanelles Formation</t>
  </si>
  <si>
    <t>WD4</t>
  </si>
  <si>
    <t>WD7</t>
  </si>
  <si>
    <t>BP7</t>
  </si>
  <si>
    <t>Upper Member of the Eureka Valley Tuff</t>
  </si>
  <si>
    <t>LW96</t>
  </si>
  <si>
    <t>LW93</t>
  </si>
  <si>
    <t>By-Day Member of Eureka Valley Tuff</t>
  </si>
  <si>
    <t>LW23</t>
  </si>
  <si>
    <t>LW92</t>
  </si>
  <si>
    <t>LW95</t>
  </si>
  <si>
    <t>BP3</t>
  </si>
  <si>
    <t xml:space="preserve">Tollhouse Flat Member of Eureka Valley Tuff- converted to 1sigma error, upper bound is 9.54± 0.04  9.94± 0.03Ma </t>
  </si>
  <si>
    <t>LW25</t>
  </si>
  <si>
    <t>LW90</t>
  </si>
  <si>
    <t>LW91</t>
  </si>
  <si>
    <t>LW94</t>
  </si>
  <si>
    <t>LW88</t>
  </si>
  <si>
    <t>LW86</t>
  </si>
  <si>
    <t>3V138</t>
  </si>
  <si>
    <t>3V129</t>
  </si>
  <si>
    <t>JR</t>
  </si>
  <si>
    <t>WD10</t>
  </si>
  <si>
    <t>MK13</t>
  </si>
  <si>
    <t>LW97</t>
  </si>
  <si>
    <t>DM11</t>
  </si>
  <si>
    <t xml:space="preserve">linear </t>
  </si>
  <si>
    <t>Table Mountain Latite;converted 1sigma error upper (10.36± 0.06) and lower age bounds (10.41± 0.08Ma) Busby et al.(2018)</t>
  </si>
  <si>
    <t>DM9</t>
  </si>
  <si>
    <t>Table Mountain Latite;converted 1sigma error Pluhar et al 2009 recalculated upper and lower age bounds based on Ar-Ar constraintsin Busby et al. (2008)</t>
  </si>
  <si>
    <t>DM6</t>
  </si>
  <si>
    <t>DM3</t>
  </si>
  <si>
    <t>DM1</t>
  </si>
  <si>
    <t>MK1</t>
  </si>
  <si>
    <t>LW98</t>
  </si>
  <si>
    <t>PW26</t>
  </si>
  <si>
    <t>RH3</t>
  </si>
  <si>
    <t>WD2</t>
  </si>
  <si>
    <t>RR</t>
  </si>
  <si>
    <t>MC</t>
  </si>
  <si>
    <t>LG</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</si>
</sst>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Arial"/>
    </font>
    <font>
      <b/>
      <sz val="11.0"/>
      <color theme="1"/>
      <name val="Calibri"/>
    </font>
    <font>
      <sz val="11.0"/>
      <color theme="1"/>
      <name val="Calibri"/>
    </font>
    <font>
      <sz val="11.0"/>
      <color rgb="FF000000"/>
      <name val="Calibri"/>
    </font>
    <font>
      <b/>
      <sz val="11.0"/>
      <color rgb="FF000000"/>
      <name val="Calibri"/>
    </font>
    <font>
      <sz val="11.0"/>
      <color rgb="FF20231E"/>
      <name val="Calibri"/>
    </font>
  </fonts>
  <fills count="2">
    <fill>
      <patternFill patternType="none"/>
    </fill>
    <fill>
      <patternFill patternType="lightGray"/>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horizontal="right"/>
    </xf>
    <xf borderId="0" fillId="0" fontId="2" numFmtId="0" xfId="0" applyAlignment="1" applyFont="1">
      <alignment horizontal="right"/>
    </xf>
    <xf borderId="0" fillId="0" fontId="3" numFmtId="0" xfId="0" applyAlignment="1" applyFont="1">
      <alignment horizontal="right" readingOrder="0" shrinkToFit="0" vertical="bottom" wrapText="0"/>
    </xf>
    <xf borderId="0" fillId="0" fontId="4" numFmtId="0" xfId="0" applyAlignment="1" applyFont="1">
      <alignment horizontal="right" readingOrder="0" shrinkToFit="0" vertical="bottom" wrapText="0"/>
    </xf>
    <xf borderId="0" fillId="0" fontId="2" numFmtId="0" xfId="0" applyAlignment="1" applyFont="1">
      <alignment horizontal="right" readingOrder="0"/>
    </xf>
    <xf borderId="0" fillId="0" fontId="4" numFmtId="0" xfId="0" applyAlignment="1" applyFont="1">
      <alignment horizontal="right" readingOrder="0" shrinkToFit="0" vertical="bottom" wrapText="0"/>
    </xf>
    <xf borderId="0" fillId="0" fontId="3" numFmtId="0" xfId="0" applyAlignment="1" applyFont="1">
      <alignment horizontal="right" readingOrder="0" shrinkToFit="0" vertical="bottom" wrapText="0"/>
    </xf>
    <xf borderId="0" fillId="0" fontId="3" numFmtId="0" xfId="0" applyAlignment="1" applyFont="1">
      <alignment shrinkToFit="0" vertical="bottom" wrapText="0"/>
    </xf>
    <xf borderId="0" fillId="0" fontId="3" numFmtId="0" xfId="0" applyAlignment="1" applyFont="1">
      <alignment horizontal="right" readingOrder="0"/>
    </xf>
    <xf borderId="0" fillId="0" fontId="2" numFmtId="0" xfId="0" applyAlignment="1" applyFont="1">
      <alignment horizontal="right"/>
    </xf>
    <xf borderId="0" fillId="0" fontId="3" numFmtId="0" xfId="0" applyAlignment="1" applyFont="1">
      <alignment horizontal="right" shrinkToFit="0" vertical="bottom" wrapText="0"/>
    </xf>
    <xf borderId="0" fillId="0" fontId="2" numFmtId="0" xfId="0" applyAlignment="1" applyFont="1">
      <alignment horizontal="right" vertical="bottom"/>
    </xf>
    <xf borderId="0" fillId="0" fontId="2" numFmtId="0" xfId="0" applyAlignment="1" applyFont="1">
      <alignment horizontal="right" vertical="bottom"/>
    </xf>
    <xf borderId="0" fillId="0" fontId="5" numFmtId="0" xfId="0" applyAlignment="1" applyFont="1">
      <alignment horizontal="right" readingOrder="0" shrinkToFit="0" vertical="bottom" wrapText="0"/>
    </xf>
    <xf borderId="0" fillId="0" fontId="5" numFmtId="0" xfId="0" applyAlignment="1" applyFon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8" width="9.38"/>
  </cols>
  <sheetData>
    <row r="1">
      <c r="A1" s="1" t="s">
        <v>0</v>
      </c>
      <c r="C1" s="2"/>
      <c r="D1" s="2"/>
      <c r="E1" s="2"/>
      <c r="F1" s="2"/>
      <c r="G1" s="2"/>
      <c r="H1" s="2"/>
      <c r="I1" s="2"/>
      <c r="J1" s="2"/>
      <c r="K1" s="2"/>
      <c r="L1" s="2"/>
      <c r="M1" s="2"/>
      <c r="N1" s="2"/>
      <c r="O1" s="2"/>
      <c r="P1" s="2"/>
      <c r="Q1" s="2"/>
      <c r="R1" s="2"/>
      <c r="S1" s="2"/>
      <c r="T1" s="2"/>
      <c r="U1" s="2"/>
      <c r="V1" s="2"/>
      <c r="W1" s="2"/>
      <c r="X1" s="2"/>
      <c r="Y1" s="2"/>
      <c r="Z1" s="2"/>
      <c r="AA1" s="2"/>
      <c r="AB1" s="2"/>
    </row>
    <row r="2">
      <c r="A2" s="1" t="s">
        <v>1</v>
      </c>
      <c r="B2" s="1" t="s">
        <v>2</v>
      </c>
      <c r="C2" s="1" t="s">
        <v>3</v>
      </c>
      <c r="D2" s="1" t="s">
        <v>4</v>
      </c>
      <c r="E2" s="1" t="s">
        <v>5</v>
      </c>
      <c r="F2" s="1" t="s">
        <v>6</v>
      </c>
      <c r="G2" s="1" t="s">
        <v>7</v>
      </c>
      <c r="H2" s="1" t="s">
        <v>8</v>
      </c>
      <c r="I2" s="1" t="s">
        <v>9</v>
      </c>
      <c r="J2" s="1" t="s">
        <v>10</v>
      </c>
      <c r="K2" s="1" t="s">
        <v>11</v>
      </c>
      <c r="L2" s="1" t="s">
        <v>12</v>
      </c>
      <c r="M2" s="1" t="s">
        <v>13</v>
      </c>
      <c r="N2" s="1" t="s">
        <v>14</v>
      </c>
      <c r="O2" s="1" t="s">
        <v>15</v>
      </c>
      <c r="P2" s="1" t="s">
        <v>16</v>
      </c>
      <c r="Q2" s="1" t="s">
        <v>17</v>
      </c>
      <c r="R2" s="1" t="s">
        <v>18</v>
      </c>
      <c r="S2" s="1" t="s">
        <v>19</v>
      </c>
      <c r="T2" s="1" t="s">
        <v>20</v>
      </c>
      <c r="U2" s="1" t="s">
        <v>21</v>
      </c>
      <c r="V2" s="1" t="s">
        <v>22</v>
      </c>
      <c r="W2" s="1" t="s">
        <v>23</v>
      </c>
      <c r="X2" s="2"/>
      <c r="Y2" s="2"/>
      <c r="Z2" s="2"/>
      <c r="AA2" s="2"/>
      <c r="AB2" s="2"/>
    </row>
    <row r="3">
      <c r="A3" s="3" t="s">
        <v>24</v>
      </c>
      <c r="B3" s="3">
        <v>36.0</v>
      </c>
      <c r="C3" s="3">
        <v>244.1</v>
      </c>
      <c r="D3" s="3">
        <v>30.0</v>
      </c>
      <c r="E3" s="2"/>
      <c r="F3" s="2"/>
      <c r="G3" s="2"/>
      <c r="H3" s="2"/>
      <c r="I3" s="4">
        <v>-82.9</v>
      </c>
      <c r="J3" s="4">
        <v>309.1</v>
      </c>
      <c r="K3" s="3">
        <v>12.5</v>
      </c>
      <c r="L3" s="2"/>
      <c r="M3" s="2"/>
      <c r="N3" s="5">
        <v>7.8</v>
      </c>
      <c r="O3" s="4">
        <v>10.0</v>
      </c>
      <c r="P3" s="3">
        <v>6.0</v>
      </c>
      <c r="Q3" s="3">
        <v>10.0</v>
      </c>
      <c r="R3" s="2"/>
      <c r="S3" s="5" t="s">
        <v>25</v>
      </c>
      <c r="T3" s="3">
        <v>5.0</v>
      </c>
      <c r="U3" s="3" t="s">
        <v>26</v>
      </c>
      <c r="V3" s="2"/>
      <c r="W3" s="3" t="s">
        <v>27</v>
      </c>
      <c r="X3" s="2"/>
      <c r="Y3" s="1"/>
      <c r="Z3" s="2"/>
      <c r="AA3" s="2"/>
      <c r="AB3" s="2"/>
    </row>
    <row r="4">
      <c r="A4" s="2"/>
      <c r="B4" s="2"/>
      <c r="C4" s="2"/>
      <c r="D4" s="2"/>
      <c r="E4" s="2"/>
      <c r="F4" s="2"/>
      <c r="G4" s="2"/>
      <c r="H4" s="2"/>
      <c r="I4" s="2"/>
      <c r="J4" s="2"/>
      <c r="K4" s="2"/>
      <c r="L4" s="2"/>
      <c r="M4" s="2"/>
      <c r="N4" s="2"/>
      <c r="O4" s="2"/>
      <c r="P4" s="2"/>
      <c r="Q4" s="2"/>
      <c r="R4" s="2"/>
      <c r="S4" s="2"/>
      <c r="T4" s="2"/>
      <c r="U4" s="2"/>
      <c r="V4" s="2"/>
      <c r="W4" s="2"/>
      <c r="X4" s="2"/>
      <c r="Y4" s="2"/>
      <c r="Z4" s="2"/>
      <c r="AA4" s="2"/>
      <c r="AB4" s="2"/>
    </row>
    <row r="5">
      <c r="A5" s="1" t="s">
        <v>28</v>
      </c>
      <c r="C5" s="2"/>
      <c r="D5" s="2"/>
      <c r="E5" s="2"/>
      <c r="F5" s="2"/>
      <c r="G5" s="2"/>
      <c r="H5" s="2"/>
      <c r="I5" s="2"/>
      <c r="J5" s="2"/>
      <c r="K5" s="2"/>
      <c r="L5" s="2"/>
      <c r="M5" s="2"/>
      <c r="N5" s="2"/>
      <c r="O5" s="2"/>
      <c r="P5" s="2"/>
      <c r="Q5" s="2"/>
      <c r="R5" s="2"/>
      <c r="S5" s="2"/>
      <c r="T5" s="2"/>
      <c r="U5" s="2"/>
      <c r="V5" s="2"/>
      <c r="W5" s="2"/>
      <c r="X5" s="2"/>
      <c r="Y5" s="2"/>
      <c r="Z5" s="2"/>
      <c r="AA5" s="2"/>
      <c r="AB5" s="2"/>
    </row>
    <row r="6">
      <c r="A6" s="6" t="s">
        <v>1</v>
      </c>
      <c r="B6" s="6" t="s">
        <v>2</v>
      </c>
      <c r="C6" s="6" t="s">
        <v>3</v>
      </c>
      <c r="D6" s="6" t="s">
        <v>29</v>
      </c>
      <c r="E6" s="6" t="s">
        <v>5</v>
      </c>
      <c r="F6" s="6" t="s">
        <v>6</v>
      </c>
      <c r="G6" s="6" t="s">
        <v>7</v>
      </c>
      <c r="H6" s="6" t="s">
        <v>30</v>
      </c>
      <c r="I6" s="6" t="s">
        <v>31</v>
      </c>
      <c r="J6" s="6" t="s">
        <v>32</v>
      </c>
      <c r="K6" s="6" t="s">
        <v>11</v>
      </c>
      <c r="L6" s="1" t="s">
        <v>12</v>
      </c>
      <c r="M6" s="1" t="s">
        <v>13</v>
      </c>
      <c r="N6" s="1" t="s">
        <v>14</v>
      </c>
      <c r="O6" s="1" t="s">
        <v>15</v>
      </c>
      <c r="P6" s="1" t="s">
        <v>16</v>
      </c>
      <c r="Q6" s="1" t="s">
        <v>17</v>
      </c>
      <c r="R6" s="1" t="s">
        <v>18</v>
      </c>
      <c r="S6" s="1" t="s">
        <v>19</v>
      </c>
      <c r="T6" s="1" t="s">
        <v>20</v>
      </c>
      <c r="U6" s="1" t="s">
        <v>21</v>
      </c>
      <c r="V6" s="1" t="s">
        <v>22</v>
      </c>
      <c r="W6" s="1" t="s">
        <v>23</v>
      </c>
      <c r="X6" s="2"/>
      <c r="Y6" s="2"/>
      <c r="Z6" s="2"/>
      <c r="AA6" s="2"/>
      <c r="AB6" s="2"/>
    </row>
    <row r="7">
      <c r="A7" s="7" t="s">
        <v>33</v>
      </c>
      <c r="B7" s="7">
        <v>37.85</v>
      </c>
      <c r="C7" s="7">
        <v>242.36</v>
      </c>
      <c r="D7" s="7">
        <v>5.0</v>
      </c>
      <c r="E7" s="7">
        <v>1.9</v>
      </c>
      <c r="F7" s="7">
        <v>76.9</v>
      </c>
      <c r="G7" s="7">
        <v>263.0</v>
      </c>
      <c r="H7" s="7">
        <v>4.7</v>
      </c>
      <c r="I7" s="7">
        <v>62.9</v>
      </c>
      <c r="J7" s="7">
        <v>244.1</v>
      </c>
      <c r="K7" s="8"/>
      <c r="L7" s="2"/>
      <c r="M7" s="2"/>
      <c r="N7" s="2"/>
      <c r="O7" s="2">
        <f>(P7+Q7)/2</f>
        <v>5.6</v>
      </c>
      <c r="P7" s="5">
        <v>4.9</v>
      </c>
      <c r="Q7" s="5">
        <v>6.3</v>
      </c>
      <c r="R7" s="5" t="s">
        <v>34</v>
      </c>
      <c r="S7" s="5" t="s">
        <v>25</v>
      </c>
      <c r="T7" s="2"/>
      <c r="U7" s="3" t="s">
        <v>26</v>
      </c>
      <c r="V7" s="5" t="s">
        <v>35</v>
      </c>
      <c r="W7" s="5" t="s">
        <v>36</v>
      </c>
      <c r="X7" s="2"/>
      <c r="Y7" s="2"/>
      <c r="Z7" s="2"/>
      <c r="AA7" s="2"/>
      <c r="AB7" s="2"/>
    </row>
    <row r="8">
      <c r="A8" s="7" t="s">
        <v>37</v>
      </c>
      <c r="B8" s="7">
        <v>38.13</v>
      </c>
      <c r="C8" s="7">
        <v>240.82</v>
      </c>
      <c r="D8" s="7">
        <v>9.0</v>
      </c>
      <c r="E8" s="7">
        <v>355.4</v>
      </c>
      <c r="F8" s="7">
        <v>27.5</v>
      </c>
      <c r="G8" s="7">
        <v>239.0</v>
      </c>
      <c r="H8" s="7">
        <v>3.3</v>
      </c>
      <c r="I8" s="7">
        <v>66.1</v>
      </c>
      <c r="J8" s="7">
        <v>71.9</v>
      </c>
      <c r="K8" s="8"/>
      <c r="L8" s="2"/>
      <c r="M8" s="2"/>
      <c r="N8" s="2"/>
      <c r="O8" s="5">
        <v>9.42</v>
      </c>
      <c r="P8" s="5">
        <f>9.42-0.22</f>
        <v>9.2</v>
      </c>
      <c r="Q8" s="5">
        <f>9.42+0.22</f>
        <v>9.64</v>
      </c>
      <c r="R8" s="5" t="s">
        <v>34</v>
      </c>
      <c r="S8" s="5" t="s">
        <v>25</v>
      </c>
      <c r="T8" s="2"/>
      <c r="U8" s="3" t="s">
        <v>26</v>
      </c>
      <c r="V8" s="5" t="s">
        <v>38</v>
      </c>
      <c r="W8" s="5" t="s">
        <v>39</v>
      </c>
      <c r="X8" s="2"/>
      <c r="Y8" s="2"/>
      <c r="Z8" s="2"/>
      <c r="AA8" s="2"/>
      <c r="AB8" s="2"/>
    </row>
    <row r="9">
      <c r="A9" s="7" t="s">
        <v>40</v>
      </c>
      <c r="B9" s="7">
        <v>39.33</v>
      </c>
      <c r="C9" s="7">
        <v>239.66</v>
      </c>
      <c r="D9" s="7">
        <v>7.0</v>
      </c>
      <c r="E9" s="7">
        <v>341.1</v>
      </c>
      <c r="F9" s="7">
        <v>51.5</v>
      </c>
      <c r="G9" s="7">
        <v>296.0</v>
      </c>
      <c r="H9" s="7">
        <v>3.5</v>
      </c>
      <c r="I9" s="7">
        <v>73.1</v>
      </c>
      <c r="J9" s="7">
        <v>130.3</v>
      </c>
      <c r="K9" s="8"/>
      <c r="L9" s="2"/>
      <c r="M9" s="2"/>
      <c r="N9" s="2"/>
      <c r="O9" s="5">
        <v>7.6</v>
      </c>
      <c r="P9" s="2">
        <f>7.6-0.2</f>
        <v>7.4</v>
      </c>
      <c r="Q9" s="2">
        <f>7.6+0.2</f>
        <v>7.8</v>
      </c>
      <c r="R9" s="5" t="s">
        <v>34</v>
      </c>
      <c r="S9" s="5" t="s">
        <v>25</v>
      </c>
      <c r="T9" s="2"/>
      <c r="U9" s="3" t="s">
        <v>26</v>
      </c>
      <c r="V9" s="5" t="s">
        <v>38</v>
      </c>
      <c r="W9" s="5" t="s">
        <v>41</v>
      </c>
      <c r="X9" s="2"/>
      <c r="Y9" s="2"/>
      <c r="Z9" s="2"/>
      <c r="AA9" s="2"/>
      <c r="AB9" s="2"/>
    </row>
    <row r="10">
      <c r="A10" s="7" t="s">
        <v>42</v>
      </c>
      <c r="B10" s="7">
        <v>36.1</v>
      </c>
      <c r="C10" s="7">
        <v>253.86</v>
      </c>
      <c r="D10" s="7">
        <v>6.0</v>
      </c>
      <c r="E10" s="7">
        <v>329.4</v>
      </c>
      <c r="F10" s="7">
        <v>30.3</v>
      </c>
      <c r="G10" s="7">
        <v>88.0</v>
      </c>
      <c r="H10" s="7">
        <v>7.2</v>
      </c>
      <c r="I10" s="7">
        <v>56.4</v>
      </c>
      <c r="J10" s="7">
        <v>135.9</v>
      </c>
      <c r="K10" s="8"/>
      <c r="L10" s="2"/>
      <c r="M10" s="2"/>
      <c r="N10" s="2"/>
      <c r="O10" s="5">
        <f>(Q10+P10)/2</f>
        <v>10.3</v>
      </c>
      <c r="P10" s="5">
        <v>7.4</v>
      </c>
      <c r="Q10" s="5">
        <v>13.2</v>
      </c>
      <c r="R10" s="5" t="s">
        <v>34</v>
      </c>
      <c r="S10" s="5" t="s">
        <v>25</v>
      </c>
      <c r="T10" s="2"/>
      <c r="U10" s="3" t="s">
        <v>26</v>
      </c>
      <c r="V10" s="5" t="s">
        <v>43</v>
      </c>
      <c r="W10" s="5" t="s">
        <v>44</v>
      </c>
      <c r="X10" s="2"/>
      <c r="Y10" s="2"/>
      <c r="Z10" s="2"/>
      <c r="AA10" s="2"/>
      <c r="AB10" s="2"/>
    </row>
    <row r="11" ht="15.75" customHeight="1">
      <c r="A11" s="7" t="s">
        <v>45</v>
      </c>
      <c r="B11" s="7">
        <v>35.99</v>
      </c>
      <c r="C11" s="7">
        <v>253.68</v>
      </c>
      <c r="D11" s="7">
        <v>7.0</v>
      </c>
      <c r="E11" s="7">
        <v>349.9</v>
      </c>
      <c r="F11" s="7">
        <v>55.7</v>
      </c>
      <c r="G11" s="7">
        <v>78.0</v>
      </c>
      <c r="H11" s="7">
        <v>6.9</v>
      </c>
      <c r="I11" s="7">
        <v>81.8</v>
      </c>
      <c r="J11" s="7">
        <v>168.1</v>
      </c>
      <c r="K11" s="8"/>
      <c r="L11" s="2"/>
      <c r="M11" s="2"/>
      <c r="N11" s="2"/>
      <c r="O11" s="5">
        <v>6.87</v>
      </c>
      <c r="P11" s="5">
        <f>6.87-0.33</f>
        <v>6.54</v>
      </c>
      <c r="Q11" s="5">
        <f>6.87+0.33</f>
        <v>7.2</v>
      </c>
      <c r="R11" s="5" t="s">
        <v>34</v>
      </c>
      <c r="S11" s="5" t="s">
        <v>25</v>
      </c>
      <c r="T11" s="2"/>
      <c r="U11" s="3" t="s">
        <v>26</v>
      </c>
      <c r="V11" s="5" t="s">
        <v>38</v>
      </c>
      <c r="W11" s="5" t="s">
        <v>46</v>
      </c>
      <c r="X11" s="2"/>
      <c r="Y11" s="2"/>
      <c r="Z11" s="2"/>
      <c r="AA11" s="2"/>
      <c r="AB11" s="2"/>
    </row>
    <row r="12" ht="15.75" customHeight="1">
      <c r="A12" s="7" t="s">
        <v>47</v>
      </c>
      <c r="B12" s="7">
        <v>36.16</v>
      </c>
      <c r="C12" s="7">
        <v>253.58</v>
      </c>
      <c r="D12" s="7">
        <v>8.0</v>
      </c>
      <c r="E12" s="7">
        <v>13.2</v>
      </c>
      <c r="F12" s="7">
        <v>77.9</v>
      </c>
      <c r="G12" s="7">
        <v>587.0</v>
      </c>
      <c r="H12" s="7">
        <v>2.3</v>
      </c>
      <c r="I12" s="7">
        <v>58.4</v>
      </c>
      <c r="J12" s="7">
        <v>263.5</v>
      </c>
      <c r="K12" s="8"/>
      <c r="L12" s="2"/>
      <c r="M12" s="2"/>
      <c r="N12" s="2"/>
      <c r="O12" s="5">
        <v>7.63</v>
      </c>
      <c r="P12" s="5">
        <f>7.63-0.16</f>
        <v>7.47</v>
      </c>
      <c r="Q12" s="5">
        <f>7.63+0.16</f>
        <v>7.79</v>
      </c>
      <c r="R12" s="5" t="s">
        <v>34</v>
      </c>
      <c r="S12" s="5" t="s">
        <v>25</v>
      </c>
      <c r="T12" s="2"/>
      <c r="U12" s="3" t="s">
        <v>26</v>
      </c>
      <c r="V12" s="5" t="s">
        <v>38</v>
      </c>
      <c r="W12" s="5" t="s">
        <v>48</v>
      </c>
      <c r="X12" s="2"/>
      <c r="Y12" s="2"/>
      <c r="Z12" s="2"/>
      <c r="AA12" s="2"/>
      <c r="AB12" s="2"/>
    </row>
    <row r="13" ht="15.75" customHeight="1">
      <c r="A13" s="7" t="s">
        <v>49</v>
      </c>
      <c r="B13" s="7">
        <v>36.1</v>
      </c>
      <c r="C13" s="7">
        <v>253.55</v>
      </c>
      <c r="D13" s="7">
        <v>8.0</v>
      </c>
      <c r="E13" s="7">
        <v>12.1</v>
      </c>
      <c r="F13" s="7">
        <v>51.9</v>
      </c>
      <c r="G13" s="7">
        <v>377.0</v>
      </c>
      <c r="H13" s="7">
        <v>2.9</v>
      </c>
      <c r="I13" s="7">
        <v>79.4</v>
      </c>
      <c r="J13" s="7">
        <v>359.9</v>
      </c>
      <c r="K13" s="8"/>
      <c r="L13" s="2"/>
      <c r="M13" s="2"/>
      <c r="N13" s="2"/>
      <c r="O13" s="5">
        <v>5.16</v>
      </c>
      <c r="P13" s="5">
        <f>5.16-0.13</f>
        <v>5.03</v>
      </c>
      <c r="Q13" s="5">
        <f>5.16+0.13</f>
        <v>5.29</v>
      </c>
      <c r="R13" s="5" t="s">
        <v>34</v>
      </c>
      <c r="S13" s="5" t="s">
        <v>25</v>
      </c>
      <c r="T13" s="2"/>
      <c r="U13" s="3" t="s">
        <v>26</v>
      </c>
      <c r="V13" s="5" t="s">
        <v>38</v>
      </c>
      <c r="W13" s="5" t="s">
        <v>50</v>
      </c>
      <c r="X13" s="2"/>
      <c r="Y13" s="2"/>
      <c r="Z13" s="2"/>
      <c r="AA13" s="2"/>
      <c r="AB13" s="2"/>
    </row>
    <row r="14" ht="15.75" customHeight="1">
      <c r="A14" s="7" t="s">
        <v>51</v>
      </c>
      <c r="B14" s="7">
        <v>36.04</v>
      </c>
      <c r="C14" s="7">
        <v>253.69</v>
      </c>
      <c r="D14" s="7">
        <v>8.0</v>
      </c>
      <c r="E14" s="7">
        <v>46.8</v>
      </c>
      <c r="F14" s="7">
        <v>57.9</v>
      </c>
      <c r="G14" s="7">
        <v>138.0</v>
      </c>
      <c r="H14" s="7">
        <v>4.7</v>
      </c>
      <c r="I14" s="7">
        <v>53.1</v>
      </c>
      <c r="J14" s="7">
        <v>325.3</v>
      </c>
      <c r="K14" s="8"/>
      <c r="L14" s="2"/>
      <c r="M14" s="2"/>
      <c r="N14" s="2"/>
      <c r="O14" s="2">
        <f>(P14+Q14)/2</f>
        <v>10.5</v>
      </c>
      <c r="P14" s="5">
        <v>7.0</v>
      </c>
      <c r="Q14" s="5">
        <v>14.0</v>
      </c>
      <c r="R14" s="5" t="s">
        <v>34</v>
      </c>
      <c r="S14" s="5" t="s">
        <v>25</v>
      </c>
      <c r="T14" s="2"/>
      <c r="U14" s="3" t="s">
        <v>26</v>
      </c>
      <c r="V14" s="5" t="s">
        <v>52</v>
      </c>
      <c r="W14" s="5" t="s">
        <v>53</v>
      </c>
      <c r="X14" s="2"/>
      <c r="Y14" s="2"/>
      <c r="Z14" s="2"/>
      <c r="AA14" s="2"/>
      <c r="AB14" s="2"/>
    </row>
    <row r="15" ht="15.75" customHeight="1">
      <c r="A15" s="7" t="s">
        <v>54</v>
      </c>
      <c r="B15" s="7">
        <v>36.11</v>
      </c>
      <c r="C15" s="7">
        <v>253.58</v>
      </c>
      <c r="D15" s="7">
        <v>8.0</v>
      </c>
      <c r="E15" s="7">
        <v>348.2</v>
      </c>
      <c r="F15" s="7">
        <v>71.3</v>
      </c>
      <c r="G15" s="7">
        <v>99.0</v>
      </c>
      <c r="H15" s="7">
        <v>5.6</v>
      </c>
      <c r="I15" s="7">
        <v>68.7</v>
      </c>
      <c r="J15" s="7">
        <v>235.2</v>
      </c>
      <c r="K15" s="8"/>
      <c r="L15" s="2"/>
      <c r="M15" s="2"/>
      <c r="N15" s="2"/>
      <c r="O15" s="5">
        <v>6.82</v>
      </c>
      <c r="P15" s="2">
        <f>6.82-0.17</f>
        <v>6.65</v>
      </c>
      <c r="Q15" s="2">
        <f>6.82+0.17</f>
        <v>6.99</v>
      </c>
      <c r="R15" s="5" t="s">
        <v>34</v>
      </c>
      <c r="S15" s="5" t="s">
        <v>25</v>
      </c>
      <c r="T15" s="2"/>
      <c r="U15" s="3" t="s">
        <v>26</v>
      </c>
      <c r="V15" s="5" t="s">
        <v>38</v>
      </c>
      <c r="W15" s="5" t="s">
        <v>55</v>
      </c>
      <c r="X15" s="2"/>
      <c r="Y15" s="2"/>
      <c r="Z15" s="2"/>
      <c r="AA15" s="2"/>
      <c r="AB15" s="2"/>
    </row>
    <row r="16" ht="15.75" customHeight="1">
      <c r="A16" s="7" t="s">
        <v>56</v>
      </c>
      <c r="B16" s="7">
        <v>35.74</v>
      </c>
      <c r="C16" s="7">
        <v>253.55</v>
      </c>
      <c r="D16" s="7">
        <v>7.0</v>
      </c>
      <c r="E16" s="7">
        <v>207.4</v>
      </c>
      <c r="F16" s="7">
        <v>-37.5</v>
      </c>
      <c r="G16" s="7">
        <v>51.0</v>
      </c>
      <c r="H16" s="7">
        <v>8.5</v>
      </c>
      <c r="I16" s="7">
        <v>-61.9</v>
      </c>
      <c r="J16" s="7">
        <v>187.8</v>
      </c>
      <c r="K16" s="8"/>
      <c r="L16" s="2"/>
      <c r="M16" s="2"/>
      <c r="N16" s="2"/>
      <c r="O16" s="5">
        <v>9.11</v>
      </c>
      <c r="P16" s="5">
        <f t="shared" ref="P16:P17" si="1">9.11-0.19</f>
        <v>8.92</v>
      </c>
      <c r="Q16" s="5">
        <f t="shared" ref="Q16:Q17" si="2">9.11+0.19</f>
        <v>9.3</v>
      </c>
      <c r="R16" s="5" t="s">
        <v>34</v>
      </c>
      <c r="S16" s="5" t="s">
        <v>25</v>
      </c>
      <c r="T16" s="2"/>
      <c r="U16" s="3" t="s">
        <v>26</v>
      </c>
      <c r="V16" s="5" t="s">
        <v>57</v>
      </c>
      <c r="W16" s="5" t="s">
        <v>58</v>
      </c>
      <c r="X16" s="2"/>
      <c r="Y16" s="2"/>
      <c r="Z16" s="2"/>
      <c r="AA16" s="2"/>
      <c r="AB16" s="2"/>
    </row>
    <row r="17" ht="15.75" customHeight="1">
      <c r="A17" s="7" t="s">
        <v>59</v>
      </c>
      <c r="B17" s="7">
        <v>35.74</v>
      </c>
      <c r="C17" s="7">
        <v>253.55</v>
      </c>
      <c r="D17" s="7">
        <v>8.0</v>
      </c>
      <c r="E17" s="7">
        <v>164.7</v>
      </c>
      <c r="F17" s="7">
        <v>-52.8</v>
      </c>
      <c r="G17" s="7">
        <v>146.0</v>
      </c>
      <c r="H17" s="7">
        <v>4.6</v>
      </c>
      <c r="I17" s="7">
        <v>-77.2</v>
      </c>
      <c r="J17" s="7">
        <v>337.5</v>
      </c>
      <c r="K17" s="8"/>
      <c r="L17" s="2"/>
      <c r="M17" s="2"/>
      <c r="N17" s="2"/>
      <c r="O17" s="5">
        <v>9.11</v>
      </c>
      <c r="P17" s="5">
        <f t="shared" si="1"/>
        <v>8.92</v>
      </c>
      <c r="Q17" s="5">
        <f t="shared" si="2"/>
        <v>9.3</v>
      </c>
      <c r="R17" s="5" t="s">
        <v>34</v>
      </c>
      <c r="S17" s="5" t="s">
        <v>25</v>
      </c>
      <c r="T17" s="2"/>
      <c r="U17" s="3" t="s">
        <v>26</v>
      </c>
      <c r="V17" s="5" t="s">
        <v>38</v>
      </c>
      <c r="W17" s="5" t="s">
        <v>60</v>
      </c>
      <c r="X17" s="2"/>
      <c r="Y17" s="2"/>
      <c r="Z17" s="2"/>
      <c r="AA17" s="2"/>
      <c r="AB17" s="2"/>
    </row>
    <row r="18" ht="15.75" customHeight="1">
      <c r="A18" s="7" t="s">
        <v>61</v>
      </c>
      <c r="B18" s="7">
        <v>35.7</v>
      </c>
      <c r="C18" s="7">
        <v>253.6</v>
      </c>
      <c r="D18" s="7">
        <v>9.0</v>
      </c>
      <c r="E18" s="7">
        <v>339.7</v>
      </c>
      <c r="F18" s="7">
        <v>13.4</v>
      </c>
      <c r="G18" s="7">
        <v>678.0</v>
      </c>
      <c r="H18" s="7">
        <v>2.0</v>
      </c>
      <c r="I18" s="7">
        <v>55.6</v>
      </c>
      <c r="J18" s="7">
        <v>111.1</v>
      </c>
      <c r="K18" s="8"/>
      <c r="L18" s="2"/>
      <c r="M18" s="2"/>
      <c r="N18" s="2"/>
      <c r="O18" s="5">
        <v>9.33</v>
      </c>
      <c r="P18" s="5">
        <f>9.33-0.19</f>
        <v>9.14</v>
      </c>
      <c r="Q18" s="5">
        <f>9.33+0.19</f>
        <v>9.52</v>
      </c>
      <c r="R18" s="5" t="s">
        <v>34</v>
      </c>
      <c r="S18" s="5" t="s">
        <v>25</v>
      </c>
      <c r="T18" s="2"/>
      <c r="U18" s="3" t="s">
        <v>26</v>
      </c>
      <c r="V18" s="5" t="s">
        <v>38</v>
      </c>
      <c r="W18" s="5" t="s">
        <v>62</v>
      </c>
      <c r="X18" s="2"/>
      <c r="Y18" s="2"/>
      <c r="Z18" s="2"/>
      <c r="AA18" s="2"/>
      <c r="AB18" s="2"/>
    </row>
    <row r="19" ht="15.75" customHeight="1">
      <c r="A19" s="7" t="s">
        <v>63</v>
      </c>
      <c r="B19" s="7">
        <v>35.76</v>
      </c>
      <c r="C19" s="7">
        <v>253.63</v>
      </c>
      <c r="D19" s="7">
        <v>8.0</v>
      </c>
      <c r="E19" s="7">
        <v>1.5</v>
      </c>
      <c r="F19" s="7">
        <v>56.6</v>
      </c>
      <c r="G19" s="7">
        <v>211.0</v>
      </c>
      <c r="H19" s="7">
        <v>3.8</v>
      </c>
      <c r="I19" s="7">
        <v>88.2</v>
      </c>
      <c r="J19" s="7">
        <v>293.7</v>
      </c>
      <c r="K19" s="8"/>
      <c r="L19" s="2"/>
      <c r="M19" s="2"/>
      <c r="N19" s="2"/>
      <c r="O19" s="5">
        <v>8.69</v>
      </c>
      <c r="P19" s="5">
        <f>8.69-0.38</f>
        <v>8.31</v>
      </c>
      <c r="Q19" s="5">
        <f>8.69+0.38</f>
        <v>9.07</v>
      </c>
      <c r="R19" s="5" t="s">
        <v>34</v>
      </c>
      <c r="S19" s="5" t="s">
        <v>25</v>
      </c>
      <c r="T19" s="2"/>
      <c r="U19" s="3" t="s">
        <v>26</v>
      </c>
      <c r="V19" s="5" t="s">
        <v>38</v>
      </c>
      <c r="W19" s="5" t="s">
        <v>64</v>
      </c>
      <c r="X19" s="2"/>
      <c r="Y19" s="2"/>
      <c r="Z19" s="2"/>
      <c r="AA19" s="2"/>
      <c r="AB19" s="2"/>
    </row>
    <row r="20" ht="15.75" customHeight="1">
      <c r="A20" s="7" t="s">
        <v>65</v>
      </c>
      <c r="B20" s="7">
        <v>36.16</v>
      </c>
      <c r="C20" s="7">
        <v>253.59</v>
      </c>
      <c r="D20" s="7">
        <v>7.0</v>
      </c>
      <c r="E20" s="7">
        <v>340.3</v>
      </c>
      <c r="F20" s="7">
        <v>42.6</v>
      </c>
      <c r="G20" s="7">
        <v>162.0</v>
      </c>
      <c r="H20" s="7">
        <v>4.8</v>
      </c>
      <c r="I20" s="7">
        <v>69.6</v>
      </c>
      <c r="J20" s="7">
        <v>134.9</v>
      </c>
      <c r="K20" s="8"/>
      <c r="L20" s="2"/>
      <c r="M20" s="2"/>
      <c r="N20" s="2"/>
      <c r="O20" s="2">
        <f>(Q20+P20)/2</f>
        <v>5</v>
      </c>
      <c r="P20" s="5">
        <v>3.0</v>
      </c>
      <c r="Q20" s="5">
        <v>7.0</v>
      </c>
      <c r="R20" s="5" t="s">
        <v>34</v>
      </c>
      <c r="S20" s="5" t="s">
        <v>25</v>
      </c>
      <c r="T20" s="2"/>
      <c r="U20" s="3" t="s">
        <v>26</v>
      </c>
      <c r="V20" s="5" t="s">
        <v>66</v>
      </c>
      <c r="W20" s="5" t="s">
        <v>67</v>
      </c>
      <c r="X20" s="2"/>
      <c r="Y20" s="2"/>
      <c r="Z20" s="2"/>
      <c r="AA20" s="2"/>
      <c r="AB20" s="2"/>
    </row>
    <row r="21" ht="15.75" customHeight="1">
      <c r="A21" s="7" t="s">
        <v>68</v>
      </c>
      <c r="B21" s="7">
        <v>36.1</v>
      </c>
      <c r="C21" s="7">
        <v>253.61</v>
      </c>
      <c r="D21" s="7">
        <v>8.0</v>
      </c>
      <c r="E21" s="7">
        <v>335.3</v>
      </c>
      <c r="F21" s="7">
        <v>22.8</v>
      </c>
      <c r="G21" s="7">
        <v>112.0</v>
      </c>
      <c r="H21" s="7">
        <v>5.3</v>
      </c>
      <c r="I21" s="7">
        <v>57.1</v>
      </c>
      <c r="J21" s="7">
        <v>122.4</v>
      </c>
      <c r="K21" s="8"/>
      <c r="L21" s="2"/>
      <c r="M21" s="2"/>
      <c r="N21" s="2"/>
      <c r="O21" s="5">
        <v>5.78</v>
      </c>
      <c r="P21" s="5">
        <f>5.78-0.18</f>
        <v>5.6</v>
      </c>
      <c r="Q21" s="5">
        <f>5.78+0.18</f>
        <v>5.96</v>
      </c>
      <c r="R21" s="5" t="s">
        <v>34</v>
      </c>
      <c r="S21" s="5" t="s">
        <v>25</v>
      </c>
      <c r="T21" s="2"/>
      <c r="U21" s="3" t="s">
        <v>26</v>
      </c>
      <c r="V21" s="5" t="s">
        <v>38</v>
      </c>
      <c r="W21" s="5" t="s">
        <v>69</v>
      </c>
      <c r="X21" s="2"/>
      <c r="Y21" s="2"/>
      <c r="Z21" s="2"/>
      <c r="AA21" s="2"/>
      <c r="AB21" s="2"/>
    </row>
    <row r="22" ht="15.75" customHeight="1">
      <c r="A22" s="7" t="s">
        <v>70</v>
      </c>
      <c r="B22" s="7">
        <v>37.41</v>
      </c>
      <c r="C22" s="7">
        <v>242.04</v>
      </c>
      <c r="D22" s="7">
        <v>5.0</v>
      </c>
      <c r="E22" s="7">
        <v>209.2</v>
      </c>
      <c r="F22" s="7">
        <v>-60.9</v>
      </c>
      <c r="G22" s="7">
        <v>23.0</v>
      </c>
      <c r="H22" s="7">
        <v>16.3</v>
      </c>
      <c r="I22" s="7">
        <v>-67.3</v>
      </c>
      <c r="J22" s="7">
        <v>131.8</v>
      </c>
      <c r="K22" s="8"/>
      <c r="L22" s="2"/>
      <c r="M22" s="2"/>
      <c r="N22" s="2"/>
      <c r="O22" s="9">
        <v>11.1</v>
      </c>
      <c r="P22" s="9">
        <f>11.1-1</f>
        <v>10.1</v>
      </c>
      <c r="Q22" s="9">
        <f>11.1+1</f>
        <v>12.1</v>
      </c>
      <c r="R22" s="5" t="s">
        <v>34</v>
      </c>
      <c r="S22" s="5" t="s">
        <v>25</v>
      </c>
      <c r="T22" s="2"/>
      <c r="U22" s="3" t="s">
        <v>26</v>
      </c>
      <c r="V22" s="5" t="s">
        <v>71</v>
      </c>
      <c r="W22" s="5" t="s">
        <v>72</v>
      </c>
      <c r="X22" s="2"/>
      <c r="Y22" s="2"/>
      <c r="Z22" s="2"/>
      <c r="AA22" s="2"/>
      <c r="AB22" s="2"/>
    </row>
    <row r="23" ht="15.75" customHeight="1">
      <c r="A23" s="7" t="s">
        <v>73</v>
      </c>
      <c r="B23" s="7">
        <v>37.85</v>
      </c>
      <c r="C23" s="7">
        <v>242.36</v>
      </c>
      <c r="D23" s="7">
        <v>3.0</v>
      </c>
      <c r="E23" s="7">
        <v>321.9</v>
      </c>
      <c r="F23" s="7">
        <v>58.0</v>
      </c>
      <c r="G23" s="7">
        <v>22.0</v>
      </c>
      <c r="H23" s="7">
        <v>26.8</v>
      </c>
      <c r="I23" s="7">
        <v>60.3</v>
      </c>
      <c r="J23" s="7">
        <v>165.9</v>
      </c>
      <c r="K23" s="8"/>
      <c r="L23" s="2"/>
      <c r="M23" s="2"/>
      <c r="N23" s="2"/>
      <c r="O23" s="2">
        <f>(P23+Q23)/2</f>
        <v>5.6</v>
      </c>
      <c r="P23" s="5">
        <v>4.9</v>
      </c>
      <c r="Q23" s="5">
        <v>6.3</v>
      </c>
      <c r="R23" s="5" t="s">
        <v>34</v>
      </c>
      <c r="S23" s="5" t="s">
        <v>25</v>
      </c>
      <c r="T23" s="2"/>
      <c r="U23" s="3" t="s">
        <v>26</v>
      </c>
      <c r="V23" s="3" t="s">
        <v>26</v>
      </c>
      <c r="W23" s="5" t="s">
        <v>74</v>
      </c>
      <c r="X23" s="2"/>
      <c r="Y23" s="2"/>
      <c r="Z23" s="2"/>
      <c r="AA23" s="2"/>
      <c r="AB23" s="2"/>
    </row>
    <row r="24">
      <c r="A24" s="7" t="s">
        <v>75</v>
      </c>
      <c r="B24" s="7">
        <v>37.31</v>
      </c>
      <c r="C24" s="7">
        <v>241.52</v>
      </c>
      <c r="D24" s="7">
        <v>5.0</v>
      </c>
      <c r="E24" s="7">
        <v>143.3</v>
      </c>
      <c r="F24" s="7">
        <v>-69.9</v>
      </c>
      <c r="G24" s="7">
        <v>48.0</v>
      </c>
      <c r="H24" s="7">
        <v>11.2</v>
      </c>
      <c r="I24" s="7">
        <v>-60.0</v>
      </c>
      <c r="J24" s="7">
        <v>16.8</v>
      </c>
      <c r="K24" s="8"/>
      <c r="L24" s="2"/>
      <c r="M24" s="2"/>
      <c r="N24" s="2"/>
      <c r="O24" s="5">
        <v>9.9</v>
      </c>
      <c r="P24" s="2">
        <f> 9.9-0.2</f>
        <v>9.7</v>
      </c>
      <c r="Q24" s="5">
        <f>9.9+0.2</f>
        <v>10.1</v>
      </c>
      <c r="R24" s="5" t="s">
        <v>34</v>
      </c>
      <c r="S24" s="5" t="s">
        <v>25</v>
      </c>
      <c r="T24" s="2"/>
      <c r="U24" s="3" t="s">
        <v>26</v>
      </c>
      <c r="V24" s="5" t="s">
        <v>71</v>
      </c>
      <c r="W24" s="5" t="s">
        <v>76</v>
      </c>
      <c r="X24" s="2"/>
      <c r="Y24" s="1"/>
      <c r="Z24" s="2"/>
      <c r="AA24" s="2"/>
      <c r="AB24" s="2"/>
    </row>
    <row r="25" ht="16.5" customHeight="1">
      <c r="A25" s="7" t="s">
        <v>77</v>
      </c>
      <c r="B25" s="7">
        <v>39.48</v>
      </c>
      <c r="C25" s="7">
        <v>240.05</v>
      </c>
      <c r="D25" s="7">
        <v>4.0</v>
      </c>
      <c r="E25" s="7">
        <v>45.3</v>
      </c>
      <c r="F25" s="7">
        <v>38.9</v>
      </c>
      <c r="G25" s="7">
        <v>57.0</v>
      </c>
      <c r="H25" s="7">
        <v>12.3</v>
      </c>
      <c r="I25" s="7">
        <v>47.9</v>
      </c>
      <c r="J25" s="7">
        <v>340.8</v>
      </c>
      <c r="K25" s="8"/>
      <c r="L25" s="2"/>
      <c r="M25" s="2"/>
      <c r="N25" s="2"/>
      <c r="O25" s="2">
        <f t="shared" ref="O25:O26" si="3">(P25+Q25)/2</f>
        <v>9.895</v>
      </c>
      <c r="P25" s="2">
        <f t="shared" ref="P25:P29" si="4">7.08-0.19</f>
        <v>6.89</v>
      </c>
      <c r="Q25" s="2">
        <f t="shared" ref="Q25:Q26" si="5">12.7+0.2</f>
        <v>12.9</v>
      </c>
      <c r="R25" s="5" t="s">
        <v>34</v>
      </c>
      <c r="S25" s="5" t="s">
        <v>25</v>
      </c>
      <c r="T25" s="2"/>
      <c r="U25" s="3" t="s">
        <v>26</v>
      </c>
      <c r="V25" s="3" t="s">
        <v>26</v>
      </c>
      <c r="W25" s="5" t="s">
        <v>78</v>
      </c>
      <c r="X25" s="2"/>
      <c r="Y25" s="2"/>
      <c r="Z25" s="2"/>
      <c r="AA25" s="2"/>
      <c r="AB25" s="2"/>
    </row>
    <row r="26" ht="17.25" customHeight="1">
      <c r="A26" s="7" t="s">
        <v>79</v>
      </c>
      <c r="B26" s="7">
        <v>39.41</v>
      </c>
      <c r="C26" s="7">
        <v>240.37</v>
      </c>
      <c r="D26" s="7">
        <v>6.0</v>
      </c>
      <c r="E26" s="7">
        <v>217.9</v>
      </c>
      <c r="F26" s="7">
        <v>-46.4</v>
      </c>
      <c r="G26" s="7">
        <v>21.0</v>
      </c>
      <c r="H26" s="7">
        <v>14.9</v>
      </c>
      <c r="I26" s="7">
        <v>-56.6</v>
      </c>
      <c r="J26" s="7">
        <v>159.2</v>
      </c>
      <c r="K26" s="8"/>
      <c r="L26" s="2"/>
      <c r="M26" s="2"/>
      <c r="N26" s="2"/>
      <c r="O26" s="2">
        <f t="shared" si="3"/>
        <v>9.895</v>
      </c>
      <c r="P26" s="2">
        <f t="shared" si="4"/>
        <v>6.89</v>
      </c>
      <c r="Q26" s="2">
        <f t="shared" si="5"/>
        <v>12.9</v>
      </c>
      <c r="R26" s="5" t="s">
        <v>34</v>
      </c>
      <c r="S26" s="5" t="s">
        <v>25</v>
      </c>
      <c r="T26" s="5"/>
      <c r="U26" s="10" t="s">
        <v>26</v>
      </c>
      <c r="V26" s="10" t="s">
        <v>26</v>
      </c>
      <c r="W26" s="5" t="s">
        <v>80</v>
      </c>
      <c r="X26" s="2"/>
      <c r="Y26" s="2"/>
      <c r="Z26" s="2"/>
      <c r="AA26" s="2"/>
      <c r="AB26" s="2"/>
    </row>
    <row r="27">
      <c r="A27" s="7" t="s">
        <v>81</v>
      </c>
      <c r="B27" s="7">
        <v>39.41</v>
      </c>
      <c r="C27" s="7">
        <v>240.37</v>
      </c>
      <c r="D27" s="7">
        <v>6.0</v>
      </c>
      <c r="E27" s="7">
        <v>103.0</v>
      </c>
      <c r="F27" s="7">
        <v>-49.8</v>
      </c>
      <c r="G27" s="7">
        <v>26.0</v>
      </c>
      <c r="H27" s="7">
        <v>13.4</v>
      </c>
      <c r="I27" s="7">
        <v>-28.2</v>
      </c>
      <c r="J27" s="7">
        <v>348.3</v>
      </c>
      <c r="K27" s="8"/>
      <c r="L27" s="5"/>
      <c r="M27" s="2"/>
      <c r="N27" s="2"/>
      <c r="O27" s="5">
        <v>7.08</v>
      </c>
      <c r="P27" s="2">
        <f t="shared" si="4"/>
        <v>6.89</v>
      </c>
      <c r="Q27" s="2">
        <f t="shared" ref="Q27:Q29" si="6">7.08+0.19</f>
        <v>7.27</v>
      </c>
      <c r="R27" s="5" t="s">
        <v>34</v>
      </c>
      <c r="S27" s="5" t="s">
        <v>25</v>
      </c>
      <c r="T27" s="2"/>
      <c r="U27" s="10" t="s">
        <v>26</v>
      </c>
      <c r="V27" s="10" t="s">
        <v>38</v>
      </c>
      <c r="W27" s="5" t="s">
        <v>82</v>
      </c>
      <c r="X27" s="2"/>
      <c r="Y27" s="2"/>
      <c r="Z27" s="2"/>
      <c r="AA27" s="2"/>
      <c r="AB27" s="2"/>
    </row>
    <row r="28">
      <c r="A28" s="7" t="s">
        <v>83</v>
      </c>
      <c r="B28" s="7">
        <v>39.39</v>
      </c>
      <c r="C28" s="7">
        <v>240.39</v>
      </c>
      <c r="D28" s="7">
        <v>5.0</v>
      </c>
      <c r="E28" s="7">
        <v>45.3</v>
      </c>
      <c r="F28" s="7">
        <v>-70.2</v>
      </c>
      <c r="G28" s="7">
        <v>31.0</v>
      </c>
      <c r="H28" s="7">
        <v>14.0</v>
      </c>
      <c r="I28" s="7">
        <v>-11.3</v>
      </c>
      <c r="J28" s="7">
        <v>35.3</v>
      </c>
      <c r="K28" s="8"/>
      <c r="L28" s="2"/>
      <c r="M28" s="2"/>
      <c r="N28" s="2"/>
      <c r="O28" s="5">
        <v>7.08</v>
      </c>
      <c r="P28" s="2">
        <f t="shared" si="4"/>
        <v>6.89</v>
      </c>
      <c r="Q28" s="2">
        <f t="shared" si="6"/>
        <v>7.27</v>
      </c>
      <c r="R28" s="5" t="s">
        <v>34</v>
      </c>
      <c r="S28" s="5" t="s">
        <v>25</v>
      </c>
      <c r="T28" s="2"/>
      <c r="U28" s="10" t="s">
        <v>26</v>
      </c>
      <c r="V28" s="10" t="s">
        <v>26</v>
      </c>
      <c r="W28" s="5" t="s">
        <v>84</v>
      </c>
      <c r="X28" s="2"/>
      <c r="Y28" s="2"/>
      <c r="Z28" s="2"/>
      <c r="AA28" s="2"/>
      <c r="AB28" s="2"/>
    </row>
    <row r="29">
      <c r="A29" s="7" t="s">
        <v>85</v>
      </c>
      <c r="B29" s="7">
        <v>39.39</v>
      </c>
      <c r="C29" s="7">
        <v>240.39</v>
      </c>
      <c r="D29" s="7">
        <v>5.0</v>
      </c>
      <c r="E29" s="7">
        <v>60.5</v>
      </c>
      <c r="F29" s="7">
        <v>-67.5</v>
      </c>
      <c r="G29" s="7">
        <v>111.0</v>
      </c>
      <c r="H29" s="7">
        <v>7.3</v>
      </c>
      <c r="I29" s="7">
        <v>-14.2</v>
      </c>
      <c r="J29" s="7">
        <v>25.4</v>
      </c>
      <c r="K29" s="8"/>
      <c r="L29" s="2"/>
      <c r="M29" s="2"/>
      <c r="N29" s="2"/>
      <c r="O29" s="10">
        <v>7.08</v>
      </c>
      <c r="P29" s="2">
        <f t="shared" si="4"/>
        <v>6.89</v>
      </c>
      <c r="Q29" s="2">
        <f t="shared" si="6"/>
        <v>7.27</v>
      </c>
      <c r="R29" s="10" t="s">
        <v>34</v>
      </c>
      <c r="S29" s="10" t="s">
        <v>25</v>
      </c>
      <c r="T29" s="2"/>
      <c r="U29" s="10" t="s">
        <v>26</v>
      </c>
      <c r="V29" s="10" t="s">
        <v>26</v>
      </c>
      <c r="W29" s="5" t="s">
        <v>86</v>
      </c>
      <c r="X29" s="2"/>
      <c r="Y29" s="2"/>
      <c r="Z29" s="2"/>
      <c r="AA29" s="2"/>
      <c r="AB29" s="2"/>
    </row>
    <row r="30">
      <c r="A30" s="7" t="s">
        <v>87</v>
      </c>
      <c r="B30" s="7">
        <v>35.98</v>
      </c>
      <c r="C30" s="7">
        <v>253.66</v>
      </c>
      <c r="D30" s="7">
        <v>7.0</v>
      </c>
      <c r="E30" s="7">
        <v>8.8</v>
      </c>
      <c r="F30" s="7">
        <v>34.9</v>
      </c>
      <c r="G30" s="7">
        <v>20.0</v>
      </c>
      <c r="H30" s="7">
        <v>13.7</v>
      </c>
      <c r="I30" s="7">
        <v>71.5</v>
      </c>
      <c r="J30" s="7">
        <v>46.7</v>
      </c>
      <c r="K30" s="8"/>
      <c r="L30" s="2"/>
      <c r="M30" s="2"/>
      <c r="N30" s="2"/>
      <c r="O30" s="10">
        <v>5.65</v>
      </c>
      <c r="P30" s="2">
        <f> 5.65-0.82</f>
        <v>4.83</v>
      </c>
      <c r="Q30" s="10">
        <f>5.65+0.82</f>
        <v>6.47</v>
      </c>
      <c r="R30" s="10" t="s">
        <v>34</v>
      </c>
      <c r="S30" s="10" t="s">
        <v>25</v>
      </c>
      <c r="T30" s="2"/>
      <c r="U30" s="10" t="s">
        <v>26</v>
      </c>
      <c r="V30" s="10" t="s">
        <v>38</v>
      </c>
      <c r="W30" s="5" t="s">
        <v>88</v>
      </c>
      <c r="X30" s="2"/>
      <c r="Y30" s="2"/>
      <c r="Z30" s="2"/>
      <c r="AA30" s="2"/>
      <c r="AB30" s="2"/>
    </row>
    <row r="31" ht="15.75" customHeight="1">
      <c r="A31" s="7" t="s">
        <v>89</v>
      </c>
      <c r="B31" s="7">
        <v>38.3</v>
      </c>
      <c r="C31" s="7">
        <v>237.58</v>
      </c>
      <c r="D31" s="7">
        <v>8.0</v>
      </c>
      <c r="E31" s="7">
        <v>-4.8</v>
      </c>
      <c r="F31" s="7">
        <v>356.1</v>
      </c>
      <c r="G31" s="7">
        <v>236.0</v>
      </c>
      <c r="H31" s="7">
        <v>3.6</v>
      </c>
      <c r="I31" s="7">
        <v>49.2</v>
      </c>
      <c r="J31" s="7">
        <v>63.5</v>
      </c>
      <c r="K31" s="8"/>
      <c r="L31" s="11"/>
      <c r="M31" s="11"/>
      <c r="N31" s="11"/>
      <c r="O31" s="2">
        <f t="shared" ref="O31:O68" si="7">(P31+Q31)/2</f>
        <v>7.2</v>
      </c>
      <c r="P31" s="10">
        <f>7.5-1.8</f>
        <v>5.7</v>
      </c>
      <c r="Q31" s="10">
        <f>7.9+0.8</f>
        <v>8.7</v>
      </c>
      <c r="R31" s="10" t="s">
        <v>90</v>
      </c>
      <c r="S31" s="10" t="s">
        <v>25</v>
      </c>
      <c r="T31" s="3"/>
      <c r="U31" s="10" t="s">
        <v>91</v>
      </c>
      <c r="V31" s="5" t="s">
        <v>92</v>
      </c>
      <c r="W31" s="5" t="s">
        <v>93</v>
      </c>
      <c r="X31" s="2"/>
      <c r="Y31" s="10"/>
      <c r="Z31" s="2"/>
      <c r="AA31" s="12"/>
      <c r="AB31" s="13"/>
    </row>
    <row r="32" ht="15.75" customHeight="1">
      <c r="A32" s="7" t="s">
        <v>94</v>
      </c>
      <c r="B32" s="7">
        <v>38.31</v>
      </c>
      <c r="C32" s="7">
        <v>237.55</v>
      </c>
      <c r="D32" s="7">
        <v>7.0</v>
      </c>
      <c r="E32" s="7">
        <v>50.0</v>
      </c>
      <c r="F32" s="7">
        <v>330.2</v>
      </c>
      <c r="G32" s="7">
        <v>117.0</v>
      </c>
      <c r="H32" s="7">
        <v>5.6</v>
      </c>
      <c r="I32" s="7">
        <v>64.5</v>
      </c>
      <c r="J32" s="7">
        <v>139.4</v>
      </c>
      <c r="K32" s="8"/>
      <c r="L32" s="11"/>
      <c r="M32" s="11"/>
      <c r="N32" s="11"/>
      <c r="O32" s="2">
        <f t="shared" si="7"/>
        <v>7.27</v>
      </c>
      <c r="P32" s="10">
        <v>6.64</v>
      </c>
      <c r="Q32" s="10">
        <v>7.9</v>
      </c>
      <c r="R32" s="10" t="s">
        <v>90</v>
      </c>
      <c r="S32" s="10" t="s">
        <v>25</v>
      </c>
      <c r="T32" s="3"/>
      <c r="U32" s="10" t="s">
        <v>91</v>
      </c>
      <c r="V32" s="5" t="s">
        <v>95</v>
      </c>
      <c r="W32" s="5" t="s">
        <v>96</v>
      </c>
      <c r="X32" s="2"/>
      <c r="Y32" s="10"/>
      <c r="Z32" s="2"/>
      <c r="AA32" s="3"/>
      <c r="AB32" s="2"/>
    </row>
    <row r="33">
      <c r="A33" s="14" t="s">
        <v>97</v>
      </c>
      <c r="B33" s="14">
        <v>38.37</v>
      </c>
      <c r="C33" s="14">
        <v>-119.78</v>
      </c>
      <c r="D33" s="14">
        <v>6.0</v>
      </c>
      <c r="E33" s="14">
        <v>67.3</v>
      </c>
      <c r="F33" s="14">
        <v>351.2</v>
      </c>
      <c r="G33" s="14">
        <v>99.6</v>
      </c>
      <c r="H33" s="14">
        <v>6.8</v>
      </c>
      <c r="I33" s="14">
        <v>76.8</v>
      </c>
      <c r="J33" s="14">
        <v>214.9</v>
      </c>
      <c r="K33" s="14">
        <v>42.6</v>
      </c>
      <c r="L33" s="2"/>
      <c r="M33" s="2"/>
      <c r="N33" s="15">
        <v>10.4</v>
      </c>
      <c r="O33" s="2">
        <f t="shared" si="7"/>
        <v>9.137</v>
      </c>
      <c r="P33" s="10">
        <f t="shared" ref="P33:P36" si="8">9.137-0.017*2</f>
        <v>9.103</v>
      </c>
      <c r="Q33" s="10">
        <f t="shared" ref="Q33:Q36" si="9">9.137+0.017*2</f>
        <v>9.171</v>
      </c>
      <c r="R33" s="10" t="s">
        <v>34</v>
      </c>
      <c r="S33" s="10" t="s">
        <v>25</v>
      </c>
      <c r="T33" s="2"/>
      <c r="U33" s="10" t="s">
        <v>98</v>
      </c>
      <c r="V33" s="10" t="s">
        <v>99</v>
      </c>
      <c r="W33" s="5" t="s">
        <v>100</v>
      </c>
      <c r="X33" s="2"/>
      <c r="Y33" s="2"/>
      <c r="Z33" s="2"/>
      <c r="AA33" s="2"/>
      <c r="AB33" s="2"/>
    </row>
    <row r="34">
      <c r="A34" s="14" t="s">
        <v>101</v>
      </c>
      <c r="B34" s="14">
        <v>38.36</v>
      </c>
      <c r="C34" s="14">
        <v>-120.01</v>
      </c>
      <c r="D34" s="14">
        <v>9.0</v>
      </c>
      <c r="E34" s="14">
        <v>62.6</v>
      </c>
      <c r="F34" s="14">
        <v>338.1</v>
      </c>
      <c r="G34" s="14">
        <v>113.5</v>
      </c>
      <c r="H34" s="14">
        <v>4.9</v>
      </c>
      <c r="I34" s="14">
        <v>72.6</v>
      </c>
      <c r="J34" s="14">
        <v>175.5</v>
      </c>
      <c r="K34" s="14">
        <v>57.7</v>
      </c>
      <c r="L34" s="2"/>
      <c r="M34" s="2"/>
      <c r="N34" s="15">
        <v>6.8</v>
      </c>
      <c r="O34" s="2">
        <f t="shared" si="7"/>
        <v>9.137</v>
      </c>
      <c r="P34" s="10">
        <f t="shared" si="8"/>
        <v>9.103</v>
      </c>
      <c r="Q34" s="10">
        <f t="shared" si="9"/>
        <v>9.171</v>
      </c>
      <c r="R34" s="10" t="s">
        <v>34</v>
      </c>
      <c r="S34" s="10" t="s">
        <v>25</v>
      </c>
      <c r="T34" s="2"/>
      <c r="U34" s="10" t="s">
        <v>98</v>
      </c>
      <c r="V34" s="10" t="s">
        <v>99</v>
      </c>
      <c r="W34" s="5" t="s">
        <v>100</v>
      </c>
      <c r="X34" s="2"/>
      <c r="Y34" s="2"/>
      <c r="Z34" s="2"/>
      <c r="AA34" s="2"/>
      <c r="AB34" s="2"/>
    </row>
    <row r="35" ht="15.75" customHeight="1">
      <c r="A35" s="14" t="s">
        <v>102</v>
      </c>
      <c r="B35" s="14">
        <v>38.36</v>
      </c>
      <c r="C35" s="14">
        <v>-120.01</v>
      </c>
      <c r="D35" s="14">
        <v>6.0</v>
      </c>
      <c r="E35" s="14">
        <v>54.2</v>
      </c>
      <c r="F35" s="14">
        <v>346.6</v>
      </c>
      <c r="G35" s="14">
        <v>69.4</v>
      </c>
      <c r="H35" s="14">
        <v>9.3</v>
      </c>
      <c r="I35" s="14">
        <v>78.7</v>
      </c>
      <c r="J35" s="14">
        <v>135.2</v>
      </c>
      <c r="K35" s="14">
        <v>47.1</v>
      </c>
      <c r="L35" s="2"/>
      <c r="M35" s="2"/>
      <c r="N35" s="15">
        <v>11.3</v>
      </c>
      <c r="O35" s="2">
        <f t="shared" si="7"/>
        <v>9.137</v>
      </c>
      <c r="P35" s="5">
        <f t="shared" si="8"/>
        <v>9.103</v>
      </c>
      <c r="Q35" s="5">
        <f t="shared" si="9"/>
        <v>9.171</v>
      </c>
      <c r="R35" s="5" t="s">
        <v>34</v>
      </c>
      <c r="S35" s="5" t="s">
        <v>25</v>
      </c>
      <c r="T35" s="2"/>
      <c r="U35" s="10" t="s">
        <v>98</v>
      </c>
      <c r="V35" s="10" t="s">
        <v>99</v>
      </c>
      <c r="W35" s="5" t="s">
        <v>100</v>
      </c>
      <c r="X35" s="2"/>
      <c r="Y35" s="2"/>
      <c r="Z35" s="2"/>
      <c r="AA35" s="2"/>
      <c r="AB35" s="2"/>
    </row>
    <row r="36" ht="15.75" customHeight="1">
      <c r="A36" s="14" t="s">
        <v>103</v>
      </c>
      <c r="B36" s="14">
        <v>38.37</v>
      </c>
      <c r="C36" s="14">
        <v>-119.78</v>
      </c>
      <c r="D36" s="14">
        <v>4.0</v>
      </c>
      <c r="E36" s="14">
        <v>57.8</v>
      </c>
      <c r="F36" s="14">
        <v>356.7</v>
      </c>
      <c r="G36" s="14">
        <v>594.4</v>
      </c>
      <c r="H36" s="14">
        <v>3.8</v>
      </c>
      <c r="I36" s="14">
        <v>87.4</v>
      </c>
      <c r="J36" s="14">
        <v>151.9</v>
      </c>
      <c r="K36" s="14">
        <v>358.0</v>
      </c>
      <c r="L36" s="2"/>
      <c r="M36" s="2"/>
      <c r="N36" s="15">
        <v>4.9</v>
      </c>
      <c r="O36" s="2">
        <f t="shared" si="7"/>
        <v>9.137</v>
      </c>
      <c r="P36" s="5">
        <f t="shared" si="8"/>
        <v>9.103</v>
      </c>
      <c r="Q36" s="5">
        <f t="shared" si="9"/>
        <v>9.171</v>
      </c>
      <c r="R36" s="5" t="s">
        <v>34</v>
      </c>
      <c r="S36" s="5" t="s">
        <v>25</v>
      </c>
      <c r="T36" s="2"/>
      <c r="U36" s="5" t="s">
        <v>98</v>
      </c>
      <c r="V36" s="5" t="s">
        <v>99</v>
      </c>
      <c r="W36" s="5" t="s">
        <v>100</v>
      </c>
      <c r="X36" s="2"/>
      <c r="Y36" s="2"/>
      <c r="Z36" s="2"/>
      <c r="AA36" s="2"/>
      <c r="AB36" s="2"/>
    </row>
    <row r="37" ht="15.75" customHeight="1">
      <c r="A37" s="14" t="s">
        <v>37</v>
      </c>
      <c r="B37" s="14">
        <v>38.13</v>
      </c>
      <c r="C37" s="14">
        <v>-119.18</v>
      </c>
      <c r="D37" s="14">
        <v>9.0</v>
      </c>
      <c r="E37" s="14">
        <v>27.5</v>
      </c>
      <c r="F37" s="14">
        <v>355.4</v>
      </c>
      <c r="G37" s="14">
        <v>239.5</v>
      </c>
      <c r="H37" s="14">
        <v>3.3</v>
      </c>
      <c r="I37" s="14">
        <v>66.1</v>
      </c>
      <c r="J37" s="14">
        <v>71.9</v>
      </c>
      <c r="K37" s="14">
        <v>438.7</v>
      </c>
      <c r="L37" s="2"/>
      <c r="M37" s="2"/>
      <c r="N37" s="15">
        <v>2.8</v>
      </c>
      <c r="O37" s="2">
        <f t="shared" si="7"/>
        <v>9.34</v>
      </c>
      <c r="P37" s="5">
        <f t="shared" ref="P37:P38" si="10">9.34-0.04*2</f>
        <v>9.26</v>
      </c>
      <c r="Q37" s="5">
        <f t="shared" ref="Q37:Q38" si="11">9.34+0.04*2</f>
        <v>9.42</v>
      </c>
      <c r="R37" s="5" t="s">
        <v>34</v>
      </c>
      <c r="S37" s="5" t="s">
        <v>25</v>
      </c>
      <c r="T37" s="2"/>
      <c r="U37" s="5" t="s">
        <v>98</v>
      </c>
      <c r="V37" s="5" t="s">
        <v>99</v>
      </c>
      <c r="W37" s="5" t="s">
        <v>104</v>
      </c>
      <c r="X37" s="2"/>
      <c r="Y37" s="2"/>
      <c r="Z37" s="2"/>
      <c r="AA37" s="2"/>
      <c r="AB37" s="2"/>
    </row>
    <row r="38" ht="15.75" customHeight="1">
      <c r="A38" s="14" t="s">
        <v>105</v>
      </c>
      <c r="B38" s="14">
        <v>38.418</v>
      </c>
      <c r="C38" s="14">
        <v>-119.368</v>
      </c>
      <c r="D38" s="14">
        <v>8.0</v>
      </c>
      <c r="E38" s="14">
        <v>28.3</v>
      </c>
      <c r="F38" s="14">
        <v>0.7</v>
      </c>
      <c r="G38" s="14">
        <v>285.4</v>
      </c>
      <c r="H38" s="14">
        <v>3.3</v>
      </c>
      <c r="I38" s="14">
        <v>66.7</v>
      </c>
      <c r="J38" s="14">
        <v>59.0</v>
      </c>
      <c r="K38" s="14">
        <v>364.7</v>
      </c>
      <c r="L38" s="2"/>
      <c r="M38" s="2"/>
      <c r="N38" s="15">
        <v>2.9</v>
      </c>
      <c r="O38" s="2">
        <f t="shared" si="7"/>
        <v>9.34</v>
      </c>
      <c r="P38" s="5">
        <f t="shared" si="10"/>
        <v>9.26</v>
      </c>
      <c r="Q38" s="5">
        <f t="shared" si="11"/>
        <v>9.42</v>
      </c>
      <c r="R38" s="5" t="s">
        <v>34</v>
      </c>
      <c r="S38" s="5" t="s">
        <v>25</v>
      </c>
      <c r="T38" s="2"/>
      <c r="U38" s="5" t="s">
        <v>98</v>
      </c>
      <c r="V38" s="5" t="s">
        <v>99</v>
      </c>
      <c r="W38" s="5" t="s">
        <v>104</v>
      </c>
      <c r="X38" s="2"/>
      <c r="Y38" s="2"/>
      <c r="Z38" s="2"/>
      <c r="AA38" s="2"/>
      <c r="AB38" s="2"/>
    </row>
    <row r="39" ht="15.75" customHeight="1">
      <c r="A39" s="14" t="s">
        <v>106</v>
      </c>
      <c r="B39" s="14">
        <v>38.272</v>
      </c>
      <c r="C39" s="14">
        <v>-119.288</v>
      </c>
      <c r="D39" s="14">
        <v>10.0</v>
      </c>
      <c r="E39" s="14">
        <v>54.0</v>
      </c>
      <c r="F39" s="14">
        <v>9.4</v>
      </c>
      <c r="G39" s="14">
        <v>99.1</v>
      </c>
      <c r="H39" s="14">
        <v>4.9</v>
      </c>
      <c r="I39" s="14">
        <v>81.5</v>
      </c>
      <c r="J39" s="14">
        <v>354.3</v>
      </c>
      <c r="K39" s="14">
        <v>67.7</v>
      </c>
      <c r="L39" s="2"/>
      <c r="M39" s="2"/>
      <c r="N39" s="15">
        <v>5.9</v>
      </c>
      <c r="O39" s="2">
        <f t="shared" si="7"/>
        <v>9.14</v>
      </c>
      <c r="P39" s="5">
        <f t="shared" ref="P39:P42" si="12">9.4-0.3*2</f>
        <v>8.8</v>
      </c>
      <c r="Q39" s="2">
        <f t="shared" ref="Q39:Q42" si="13">9.4+0.04*2</f>
        <v>9.48</v>
      </c>
      <c r="R39" s="5" t="s">
        <v>34</v>
      </c>
      <c r="S39" s="5" t="s">
        <v>25</v>
      </c>
      <c r="T39" s="2"/>
      <c r="U39" s="5" t="s">
        <v>98</v>
      </c>
      <c r="V39" s="5" t="s">
        <v>99</v>
      </c>
      <c r="W39" s="5" t="s">
        <v>107</v>
      </c>
      <c r="X39" s="2"/>
      <c r="Y39" s="2"/>
      <c r="Z39" s="2"/>
      <c r="AA39" s="2"/>
      <c r="AB39" s="2"/>
    </row>
    <row r="40" ht="15.75" customHeight="1">
      <c r="A40" s="14" t="s">
        <v>108</v>
      </c>
      <c r="B40" s="14">
        <v>38.383</v>
      </c>
      <c r="C40" s="14">
        <v>-119.438</v>
      </c>
      <c r="D40" s="14">
        <v>8.0</v>
      </c>
      <c r="E40" s="14">
        <v>48.4</v>
      </c>
      <c r="F40" s="14">
        <v>16.5</v>
      </c>
      <c r="G40" s="14">
        <v>43.1</v>
      </c>
      <c r="H40" s="14">
        <v>8.5</v>
      </c>
      <c r="I40" s="14">
        <v>73.6</v>
      </c>
      <c r="J40" s="14">
        <v>359.1</v>
      </c>
      <c r="K40" s="14">
        <v>35.1</v>
      </c>
      <c r="L40" s="2"/>
      <c r="M40" s="2"/>
      <c r="N40" s="15">
        <v>9.5</v>
      </c>
      <c r="O40" s="2">
        <f t="shared" si="7"/>
        <v>9.14</v>
      </c>
      <c r="P40" s="5">
        <f t="shared" si="12"/>
        <v>8.8</v>
      </c>
      <c r="Q40" s="2">
        <f t="shared" si="13"/>
        <v>9.48</v>
      </c>
      <c r="R40" s="5" t="s">
        <v>34</v>
      </c>
      <c r="S40" s="5" t="s">
        <v>25</v>
      </c>
      <c r="T40" s="2"/>
      <c r="U40" s="5" t="s">
        <v>98</v>
      </c>
      <c r="V40" s="5" t="s">
        <v>99</v>
      </c>
      <c r="W40" s="5" t="s">
        <v>107</v>
      </c>
      <c r="X40" s="2"/>
      <c r="Y40" s="2"/>
      <c r="Z40" s="2"/>
      <c r="AA40" s="2"/>
      <c r="AB40" s="2"/>
    </row>
    <row r="41" ht="15.75" customHeight="1">
      <c r="A41" s="14" t="s">
        <v>109</v>
      </c>
      <c r="B41" s="14">
        <v>38.395</v>
      </c>
      <c r="C41" s="14">
        <v>-119.528</v>
      </c>
      <c r="D41" s="14">
        <v>6.0</v>
      </c>
      <c r="E41" s="14">
        <v>48.0</v>
      </c>
      <c r="F41" s="14">
        <v>2.9</v>
      </c>
      <c r="G41" s="14">
        <v>137.9</v>
      </c>
      <c r="H41" s="14">
        <v>5.7</v>
      </c>
      <c r="I41" s="14">
        <v>80.3</v>
      </c>
      <c r="J41" s="14">
        <v>45.3</v>
      </c>
      <c r="K41" s="14">
        <v>113.4</v>
      </c>
      <c r="L41" s="2"/>
      <c r="M41" s="2"/>
      <c r="N41" s="15">
        <v>6.3</v>
      </c>
      <c r="O41" s="2">
        <f t="shared" si="7"/>
        <v>9.14</v>
      </c>
      <c r="P41" s="5">
        <f t="shared" si="12"/>
        <v>8.8</v>
      </c>
      <c r="Q41" s="2">
        <f t="shared" si="13"/>
        <v>9.48</v>
      </c>
      <c r="R41" s="5" t="s">
        <v>34</v>
      </c>
      <c r="S41" s="5" t="s">
        <v>25</v>
      </c>
      <c r="T41" s="2"/>
      <c r="U41" s="5" t="s">
        <v>98</v>
      </c>
      <c r="V41" s="5" t="s">
        <v>99</v>
      </c>
      <c r="W41" s="5" t="s">
        <v>107</v>
      </c>
      <c r="X41" s="2"/>
      <c r="Y41" s="2"/>
      <c r="Z41" s="2"/>
      <c r="AA41" s="2"/>
      <c r="AB41" s="2"/>
    </row>
    <row r="42" ht="15.75" customHeight="1">
      <c r="A42" s="14" t="s">
        <v>110</v>
      </c>
      <c r="B42" s="14">
        <v>38.404</v>
      </c>
      <c r="C42" s="14">
        <v>-119.401</v>
      </c>
      <c r="D42" s="14">
        <v>8.0</v>
      </c>
      <c r="E42" s="14">
        <v>58.7</v>
      </c>
      <c r="F42" s="14">
        <v>5.0</v>
      </c>
      <c r="G42" s="14">
        <v>273.6</v>
      </c>
      <c r="H42" s="14">
        <v>3.4</v>
      </c>
      <c r="I42" s="14">
        <v>86.0</v>
      </c>
      <c r="J42" s="14">
        <v>314.3</v>
      </c>
      <c r="K42" s="14">
        <v>159.5</v>
      </c>
      <c r="L42" s="2"/>
      <c r="M42" s="2"/>
      <c r="N42" s="15">
        <v>4.4</v>
      </c>
      <c r="O42" s="2">
        <f t="shared" si="7"/>
        <v>9.14</v>
      </c>
      <c r="P42" s="5">
        <f t="shared" si="12"/>
        <v>8.8</v>
      </c>
      <c r="Q42" s="2">
        <f t="shared" si="13"/>
        <v>9.48</v>
      </c>
      <c r="R42" s="5" t="s">
        <v>34</v>
      </c>
      <c r="S42" s="5" t="s">
        <v>25</v>
      </c>
      <c r="T42" s="2"/>
      <c r="U42" s="5" t="s">
        <v>98</v>
      </c>
      <c r="V42" s="5" t="s">
        <v>99</v>
      </c>
      <c r="W42" s="5" t="s">
        <v>107</v>
      </c>
      <c r="X42" s="2"/>
      <c r="Y42" s="2"/>
      <c r="Z42" s="2"/>
      <c r="AA42" s="2"/>
      <c r="AB42" s="2"/>
    </row>
    <row r="43" ht="15.75" customHeight="1">
      <c r="A43" s="14" t="s">
        <v>111</v>
      </c>
      <c r="B43" s="14">
        <v>38.37</v>
      </c>
      <c r="C43" s="14">
        <v>-119.78</v>
      </c>
      <c r="D43" s="14">
        <v>6.0</v>
      </c>
      <c r="E43" s="14">
        <v>-62.9</v>
      </c>
      <c r="F43" s="14">
        <v>154.2</v>
      </c>
      <c r="G43" s="14">
        <v>470.5</v>
      </c>
      <c r="H43" s="14">
        <v>3.1</v>
      </c>
      <c r="I43" s="14">
        <v>-69.8</v>
      </c>
      <c r="J43" s="14">
        <v>355.5</v>
      </c>
      <c r="K43" s="14">
        <v>236.5</v>
      </c>
      <c r="L43" s="2"/>
      <c r="M43" s="2"/>
      <c r="N43" s="15">
        <v>4.4</v>
      </c>
      <c r="O43" s="2">
        <f t="shared" si="7"/>
        <v>9.98</v>
      </c>
      <c r="P43" s="5">
        <f t="shared" ref="P43:P55" si="14">9.54-0.04*2</f>
        <v>9.46</v>
      </c>
      <c r="Q43" s="5">
        <f t="shared" ref="Q43:Q55" si="15">9.9+0.3*2</f>
        <v>10.5</v>
      </c>
      <c r="R43" s="5" t="s">
        <v>34</v>
      </c>
      <c r="S43" s="5" t="s">
        <v>25</v>
      </c>
      <c r="T43" s="2"/>
      <c r="U43" s="5" t="s">
        <v>98</v>
      </c>
      <c r="V43" s="5" t="s">
        <v>99</v>
      </c>
      <c r="W43" s="5" t="s">
        <v>112</v>
      </c>
      <c r="X43" s="2"/>
      <c r="Y43" s="5"/>
      <c r="Z43" s="5"/>
      <c r="AA43" s="2"/>
      <c r="AB43" s="2"/>
    </row>
    <row r="44" ht="15.75" customHeight="1">
      <c r="A44" s="14" t="s">
        <v>113</v>
      </c>
      <c r="B44" s="14">
        <v>38.398</v>
      </c>
      <c r="C44" s="14">
        <v>-119.422</v>
      </c>
      <c r="D44" s="14">
        <v>9.0</v>
      </c>
      <c r="E44" s="14">
        <v>-64.5</v>
      </c>
      <c r="F44" s="14">
        <v>149.6</v>
      </c>
      <c r="G44" s="14">
        <v>48.2</v>
      </c>
      <c r="H44" s="14">
        <v>7.5</v>
      </c>
      <c r="I44" s="14">
        <v>-66.4</v>
      </c>
      <c r="J44" s="14">
        <v>359.9</v>
      </c>
      <c r="K44" s="14">
        <v>22.9</v>
      </c>
      <c r="L44" s="2"/>
      <c r="M44" s="2"/>
      <c r="N44" s="15">
        <v>11.0</v>
      </c>
      <c r="O44" s="2">
        <f t="shared" si="7"/>
        <v>9.98</v>
      </c>
      <c r="P44" s="5">
        <f t="shared" si="14"/>
        <v>9.46</v>
      </c>
      <c r="Q44" s="5">
        <f t="shared" si="15"/>
        <v>10.5</v>
      </c>
      <c r="R44" s="5" t="s">
        <v>34</v>
      </c>
      <c r="S44" s="5" t="s">
        <v>25</v>
      </c>
      <c r="T44" s="2"/>
      <c r="U44" s="5" t="s">
        <v>98</v>
      </c>
      <c r="V44" s="5" t="s">
        <v>99</v>
      </c>
      <c r="W44" s="5" t="s">
        <v>112</v>
      </c>
      <c r="X44" s="5"/>
      <c r="Y44" s="2"/>
      <c r="Z44" s="2"/>
      <c r="AA44" s="2"/>
      <c r="AB44" s="2"/>
    </row>
    <row r="45" ht="15.75" customHeight="1">
      <c r="A45" s="14" t="s">
        <v>114</v>
      </c>
      <c r="B45" s="14">
        <v>38.267</v>
      </c>
      <c r="C45" s="14">
        <v>-119.932</v>
      </c>
      <c r="D45" s="14">
        <v>7.0</v>
      </c>
      <c r="E45" s="14">
        <v>-74.8</v>
      </c>
      <c r="F45" s="14">
        <v>146.5</v>
      </c>
      <c r="G45" s="14">
        <v>193.2</v>
      </c>
      <c r="H45" s="14">
        <v>4.4</v>
      </c>
      <c r="I45" s="14">
        <v>-73.7</v>
      </c>
      <c r="J45" s="14">
        <v>1.1</v>
      </c>
      <c r="K45" s="14">
        <v>94.9</v>
      </c>
      <c r="L45" s="2"/>
      <c r="M45" s="2"/>
      <c r="N45" s="15">
        <v>6.2</v>
      </c>
      <c r="O45" s="2">
        <f t="shared" si="7"/>
        <v>9.98</v>
      </c>
      <c r="P45" s="5">
        <f t="shared" si="14"/>
        <v>9.46</v>
      </c>
      <c r="Q45" s="5">
        <f t="shared" si="15"/>
        <v>10.5</v>
      </c>
      <c r="R45" s="5" t="s">
        <v>34</v>
      </c>
      <c r="S45" s="5" t="s">
        <v>25</v>
      </c>
      <c r="T45" s="2"/>
      <c r="U45" s="5" t="s">
        <v>98</v>
      </c>
      <c r="V45" s="5" t="s">
        <v>99</v>
      </c>
      <c r="W45" s="5" t="s">
        <v>112</v>
      </c>
      <c r="X45" s="2"/>
      <c r="Y45" s="2"/>
      <c r="Z45" s="2"/>
      <c r="AA45" s="2"/>
      <c r="AB45" s="2"/>
    </row>
    <row r="46" ht="15.75" customHeight="1">
      <c r="A46" s="14" t="s">
        <v>115</v>
      </c>
      <c r="B46" s="14">
        <v>38.279</v>
      </c>
      <c r="C46" s="14">
        <v>-119.898</v>
      </c>
      <c r="D46" s="14">
        <v>9.0</v>
      </c>
      <c r="E46" s="14">
        <v>-64.2</v>
      </c>
      <c r="F46" s="14">
        <v>214.9</v>
      </c>
      <c r="G46" s="14">
        <v>138.5</v>
      </c>
      <c r="H46" s="14">
        <v>4.4</v>
      </c>
      <c r="I46" s="14">
        <v>-82.1</v>
      </c>
      <c r="J46" s="14">
        <v>54.1</v>
      </c>
      <c r="K46" s="14">
        <v>66.0</v>
      </c>
      <c r="L46" s="2"/>
      <c r="M46" s="2"/>
      <c r="N46" s="15">
        <v>6.4</v>
      </c>
      <c r="O46" s="2">
        <f t="shared" si="7"/>
        <v>9.98</v>
      </c>
      <c r="P46" s="5">
        <f t="shared" si="14"/>
        <v>9.46</v>
      </c>
      <c r="Q46" s="5">
        <f t="shared" si="15"/>
        <v>10.5</v>
      </c>
      <c r="R46" s="5" t="s">
        <v>34</v>
      </c>
      <c r="S46" s="5" t="s">
        <v>25</v>
      </c>
      <c r="T46" s="2"/>
      <c r="U46" s="5" t="s">
        <v>98</v>
      </c>
      <c r="V46" s="5" t="s">
        <v>99</v>
      </c>
      <c r="W46" s="5" t="s">
        <v>112</v>
      </c>
      <c r="X46" s="2"/>
      <c r="Y46" s="2"/>
      <c r="Z46" s="2"/>
      <c r="AA46" s="2"/>
      <c r="AB46" s="2"/>
    </row>
    <row r="47" ht="15.75" customHeight="1">
      <c r="A47" s="14" t="s">
        <v>116</v>
      </c>
      <c r="B47" s="14">
        <v>38.407</v>
      </c>
      <c r="C47" s="14">
        <v>-119.399</v>
      </c>
      <c r="D47" s="14">
        <v>6.0</v>
      </c>
      <c r="E47" s="14">
        <v>-54.5</v>
      </c>
      <c r="F47" s="14">
        <v>155.3</v>
      </c>
      <c r="G47" s="14">
        <v>430.0</v>
      </c>
      <c r="H47" s="14">
        <v>3.2</v>
      </c>
      <c r="I47" s="14">
        <v>-70.0</v>
      </c>
      <c r="J47" s="14">
        <v>328.5</v>
      </c>
      <c r="K47" s="14">
        <v>289.1</v>
      </c>
      <c r="L47" s="2"/>
      <c r="M47" s="2"/>
      <c r="N47" s="15">
        <v>4.0</v>
      </c>
      <c r="O47" s="2">
        <f t="shared" si="7"/>
        <v>9.98</v>
      </c>
      <c r="P47" s="5">
        <f t="shared" si="14"/>
        <v>9.46</v>
      </c>
      <c r="Q47" s="5">
        <f t="shared" si="15"/>
        <v>10.5</v>
      </c>
      <c r="R47" s="5" t="s">
        <v>34</v>
      </c>
      <c r="S47" s="5" t="s">
        <v>25</v>
      </c>
      <c r="T47" s="2"/>
      <c r="U47" s="5" t="s">
        <v>98</v>
      </c>
      <c r="V47" s="5" t="s">
        <v>99</v>
      </c>
      <c r="W47" s="5" t="s">
        <v>112</v>
      </c>
      <c r="X47" s="2"/>
      <c r="Y47" s="2"/>
      <c r="Z47" s="2"/>
      <c r="AA47" s="2"/>
      <c r="AB47" s="2"/>
    </row>
    <row r="48" ht="15.75" customHeight="1">
      <c r="A48" s="14" t="s">
        <v>117</v>
      </c>
      <c r="B48" s="14">
        <v>38.206</v>
      </c>
      <c r="C48" s="14">
        <v>-118.95</v>
      </c>
      <c r="D48" s="14">
        <v>10.0</v>
      </c>
      <c r="E48" s="14">
        <v>-56.2</v>
      </c>
      <c r="F48" s="14">
        <v>182.8</v>
      </c>
      <c r="G48" s="14">
        <v>52.3</v>
      </c>
      <c r="H48" s="14">
        <v>6.7</v>
      </c>
      <c r="I48" s="14">
        <v>-87.3</v>
      </c>
      <c r="J48" s="14">
        <v>183.2</v>
      </c>
      <c r="K48" s="14">
        <v>33.2</v>
      </c>
      <c r="L48" s="2"/>
      <c r="M48" s="2"/>
      <c r="N48" s="15">
        <v>8.5</v>
      </c>
      <c r="O48" s="2">
        <f t="shared" si="7"/>
        <v>9.98</v>
      </c>
      <c r="P48" s="5">
        <f t="shared" si="14"/>
        <v>9.46</v>
      </c>
      <c r="Q48" s="5">
        <f t="shared" si="15"/>
        <v>10.5</v>
      </c>
      <c r="R48" s="5" t="s">
        <v>34</v>
      </c>
      <c r="S48" s="5" t="s">
        <v>25</v>
      </c>
      <c r="T48" s="2"/>
      <c r="U48" s="5" t="s">
        <v>98</v>
      </c>
      <c r="V48" s="5" t="s">
        <v>99</v>
      </c>
      <c r="W48" s="5" t="s">
        <v>112</v>
      </c>
      <c r="X48" s="2"/>
      <c r="Y48" s="2"/>
      <c r="Z48" s="2"/>
      <c r="AA48" s="2"/>
      <c r="AB48" s="2"/>
    </row>
    <row r="49" ht="15.75" customHeight="1">
      <c r="A49" s="14" t="s">
        <v>118</v>
      </c>
      <c r="B49" s="14">
        <v>38.094</v>
      </c>
      <c r="C49" s="14">
        <v>-119.07</v>
      </c>
      <c r="D49" s="14">
        <v>13.0</v>
      </c>
      <c r="E49" s="14">
        <v>-62.1</v>
      </c>
      <c r="F49" s="14">
        <v>166.5</v>
      </c>
      <c r="G49" s="14">
        <v>91.5</v>
      </c>
      <c r="H49" s="14">
        <v>4.4</v>
      </c>
      <c r="I49" s="14">
        <v>-78.5</v>
      </c>
      <c r="J49" s="14">
        <v>2.6</v>
      </c>
      <c r="K49" s="14">
        <v>47.3</v>
      </c>
      <c r="L49" s="2"/>
      <c r="M49" s="2"/>
      <c r="N49" s="15">
        <v>6.1</v>
      </c>
      <c r="O49" s="2">
        <f t="shared" si="7"/>
        <v>9.98</v>
      </c>
      <c r="P49" s="5">
        <f t="shared" si="14"/>
        <v>9.46</v>
      </c>
      <c r="Q49" s="5">
        <f t="shared" si="15"/>
        <v>10.5</v>
      </c>
      <c r="R49" s="5" t="s">
        <v>34</v>
      </c>
      <c r="S49" s="5" t="s">
        <v>25</v>
      </c>
      <c r="T49" s="2"/>
      <c r="U49" s="5" t="s">
        <v>98</v>
      </c>
      <c r="V49" s="5" t="s">
        <v>99</v>
      </c>
      <c r="W49" s="5" t="s">
        <v>112</v>
      </c>
      <c r="X49" s="2"/>
      <c r="Y49" s="2"/>
      <c r="Z49" s="2"/>
      <c r="AA49" s="2"/>
      <c r="AB49" s="2"/>
    </row>
    <row r="50" ht="15.75" customHeight="1">
      <c r="A50" s="14" t="s">
        <v>119</v>
      </c>
      <c r="B50" s="14">
        <v>38.1</v>
      </c>
      <c r="C50" s="14">
        <v>-119.06</v>
      </c>
      <c r="D50" s="14">
        <v>8.0</v>
      </c>
      <c r="E50" s="14">
        <v>-63.6</v>
      </c>
      <c r="F50" s="14">
        <v>170.6</v>
      </c>
      <c r="G50" s="14">
        <v>470.5</v>
      </c>
      <c r="H50" s="14">
        <v>2.6</v>
      </c>
      <c r="I50" s="14">
        <v>-79.7</v>
      </c>
      <c r="J50" s="14">
        <v>18.1</v>
      </c>
      <c r="K50" s="14">
        <v>243.0</v>
      </c>
      <c r="L50" s="2"/>
      <c r="M50" s="2"/>
      <c r="N50" s="15">
        <v>3.2</v>
      </c>
      <c r="O50" s="2">
        <f t="shared" si="7"/>
        <v>9.98</v>
      </c>
      <c r="P50" s="5">
        <f t="shared" si="14"/>
        <v>9.46</v>
      </c>
      <c r="Q50" s="5">
        <f t="shared" si="15"/>
        <v>10.5</v>
      </c>
      <c r="R50" s="5" t="s">
        <v>34</v>
      </c>
      <c r="S50" s="5" t="s">
        <v>25</v>
      </c>
      <c r="T50" s="2"/>
      <c r="U50" s="5" t="s">
        <v>98</v>
      </c>
      <c r="V50" s="5" t="s">
        <v>99</v>
      </c>
      <c r="W50" s="5" t="s">
        <v>112</v>
      </c>
      <c r="X50" s="2"/>
      <c r="Y50" s="2"/>
      <c r="Z50" s="2"/>
      <c r="AA50" s="2"/>
      <c r="AB50" s="2"/>
    </row>
    <row r="51" ht="15.75" customHeight="1">
      <c r="A51" s="14" t="s">
        <v>120</v>
      </c>
      <c r="B51" s="14">
        <v>38.18</v>
      </c>
      <c r="C51" s="14">
        <v>-118.74</v>
      </c>
      <c r="D51" s="14">
        <v>8.0</v>
      </c>
      <c r="E51" s="14">
        <v>-59.9</v>
      </c>
      <c r="F51" s="14">
        <v>186.1</v>
      </c>
      <c r="G51" s="14">
        <v>197.3</v>
      </c>
      <c r="H51" s="14">
        <v>4.0</v>
      </c>
      <c r="I51" s="14">
        <v>-84.7</v>
      </c>
      <c r="J51" s="14">
        <v>120.3</v>
      </c>
      <c r="K51" s="14">
        <v>119.2</v>
      </c>
      <c r="L51" s="2"/>
      <c r="M51" s="2"/>
      <c r="N51" s="15">
        <v>4.5</v>
      </c>
      <c r="O51" s="2">
        <f t="shared" si="7"/>
        <v>9.98</v>
      </c>
      <c r="P51" s="5">
        <f t="shared" si="14"/>
        <v>9.46</v>
      </c>
      <c r="Q51" s="5">
        <f t="shared" si="15"/>
        <v>10.5</v>
      </c>
      <c r="R51" s="5" t="s">
        <v>34</v>
      </c>
      <c r="S51" s="5" t="s">
        <v>25</v>
      </c>
      <c r="T51" s="2"/>
      <c r="U51" s="5" t="s">
        <v>98</v>
      </c>
      <c r="V51" s="5" t="s">
        <v>99</v>
      </c>
      <c r="W51" s="5" t="s">
        <v>112</v>
      </c>
      <c r="X51" s="2"/>
      <c r="Y51" s="2"/>
      <c r="Z51" s="2"/>
      <c r="AA51" s="2"/>
      <c r="AB51" s="2"/>
    </row>
    <row r="52" ht="15.75" customHeight="1">
      <c r="A52" s="14" t="s">
        <v>121</v>
      </c>
      <c r="B52" s="14">
        <v>37.93</v>
      </c>
      <c r="C52" s="14">
        <v>-120.04</v>
      </c>
      <c r="D52" s="14">
        <v>7.0</v>
      </c>
      <c r="E52" s="14">
        <v>-42.8</v>
      </c>
      <c r="F52" s="14">
        <v>159.1</v>
      </c>
      <c r="G52" s="14">
        <v>386.2</v>
      </c>
      <c r="H52" s="14">
        <v>3.1</v>
      </c>
      <c r="I52" s="14">
        <v>-67.9</v>
      </c>
      <c r="J52" s="14">
        <v>299.6</v>
      </c>
      <c r="K52" s="14">
        <v>365.8</v>
      </c>
      <c r="L52" s="2"/>
      <c r="M52" s="2"/>
      <c r="N52" s="15">
        <v>3.2</v>
      </c>
      <c r="O52" s="2">
        <f t="shared" si="7"/>
        <v>9.98</v>
      </c>
      <c r="P52" s="5">
        <f t="shared" si="14"/>
        <v>9.46</v>
      </c>
      <c r="Q52" s="5">
        <f t="shared" si="15"/>
        <v>10.5</v>
      </c>
      <c r="R52" s="5" t="s">
        <v>34</v>
      </c>
      <c r="S52" s="5" t="s">
        <v>25</v>
      </c>
      <c r="T52" s="2"/>
      <c r="U52" s="5" t="s">
        <v>98</v>
      </c>
      <c r="V52" s="5" t="s">
        <v>99</v>
      </c>
      <c r="W52" s="5" t="s">
        <v>112</v>
      </c>
      <c r="X52" s="2"/>
      <c r="Y52" s="2"/>
      <c r="Z52" s="2"/>
      <c r="AA52" s="2"/>
      <c r="AB52" s="2"/>
    </row>
    <row r="53" ht="15.75" customHeight="1">
      <c r="A53" s="14" t="s">
        <v>122</v>
      </c>
      <c r="B53" s="14">
        <v>38.36</v>
      </c>
      <c r="C53" s="14">
        <v>-120.01</v>
      </c>
      <c r="D53" s="14">
        <v>6.0</v>
      </c>
      <c r="E53" s="14">
        <v>-60.0</v>
      </c>
      <c r="F53" s="14">
        <v>159.8</v>
      </c>
      <c r="G53" s="14">
        <v>352.9</v>
      </c>
      <c r="H53" s="14">
        <v>3.6</v>
      </c>
      <c r="I53" s="14">
        <v>-74.3</v>
      </c>
      <c r="J53" s="14">
        <v>345.7</v>
      </c>
      <c r="K53" s="14">
        <v>196.2</v>
      </c>
      <c r="L53" s="2"/>
      <c r="M53" s="2"/>
      <c r="N53" s="15">
        <v>4.8</v>
      </c>
      <c r="O53" s="2">
        <f t="shared" si="7"/>
        <v>9.98</v>
      </c>
      <c r="P53" s="5">
        <f t="shared" si="14"/>
        <v>9.46</v>
      </c>
      <c r="Q53" s="5">
        <f t="shared" si="15"/>
        <v>10.5</v>
      </c>
      <c r="R53" s="5" t="s">
        <v>34</v>
      </c>
      <c r="S53" s="5" t="s">
        <v>25</v>
      </c>
      <c r="T53" s="2"/>
      <c r="U53" s="5" t="s">
        <v>98</v>
      </c>
      <c r="V53" s="5" t="s">
        <v>99</v>
      </c>
      <c r="W53" s="5" t="s">
        <v>112</v>
      </c>
      <c r="X53" s="2"/>
      <c r="Y53" s="2"/>
      <c r="Z53" s="2"/>
      <c r="AA53" s="2"/>
      <c r="AB53" s="2"/>
    </row>
    <row r="54" ht="15.75" customHeight="1">
      <c r="A54" s="14" t="s">
        <v>123</v>
      </c>
      <c r="B54" s="14">
        <v>38.26</v>
      </c>
      <c r="C54" s="14">
        <v>-120.3</v>
      </c>
      <c r="D54" s="14">
        <v>9.0</v>
      </c>
      <c r="E54" s="14">
        <v>-64.7</v>
      </c>
      <c r="F54" s="14">
        <v>158.0</v>
      </c>
      <c r="G54" s="14">
        <v>58.1</v>
      </c>
      <c r="H54" s="14">
        <v>6.8</v>
      </c>
      <c r="I54" s="14">
        <v>-71.8</v>
      </c>
      <c r="J54" s="14">
        <v>4.1</v>
      </c>
      <c r="K54" s="14">
        <v>27.3</v>
      </c>
      <c r="L54" s="2"/>
      <c r="M54" s="2"/>
      <c r="N54" s="15">
        <v>10.0</v>
      </c>
      <c r="O54" s="2">
        <f t="shared" si="7"/>
        <v>9.98</v>
      </c>
      <c r="P54" s="5">
        <f t="shared" si="14"/>
        <v>9.46</v>
      </c>
      <c r="Q54" s="5">
        <f t="shared" si="15"/>
        <v>10.5</v>
      </c>
      <c r="R54" s="5" t="s">
        <v>34</v>
      </c>
      <c r="S54" s="5" t="s">
        <v>25</v>
      </c>
      <c r="T54" s="2"/>
      <c r="U54" s="5" t="s">
        <v>98</v>
      </c>
      <c r="V54" s="5" t="s">
        <v>99</v>
      </c>
      <c r="W54" s="5" t="s">
        <v>112</v>
      </c>
      <c r="X54" s="2"/>
      <c r="Y54" s="2"/>
      <c r="Z54" s="2"/>
      <c r="AA54" s="2"/>
      <c r="AB54" s="2"/>
    </row>
    <row r="55" ht="15.75" customHeight="1">
      <c r="A55" s="14" t="s">
        <v>124</v>
      </c>
      <c r="B55" s="14">
        <v>38.14</v>
      </c>
      <c r="C55" s="14">
        <v>-120.09</v>
      </c>
      <c r="D55" s="14">
        <v>8.0</v>
      </c>
      <c r="E55" s="14">
        <v>-62.6</v>
      </c>
      <c r="F55" s="14">
        <v>167.3</v>
      </c>
      <c r="G55" s="14">
        <v>262.6</v>
      </c>
      <c r="H55" s="14">
        <v>3.4</v>
      </c>
      <c r="I55" s="14">
        <v>-78.9</v>
      </c>
      <c r="J55" s="14">
        <v>5.1</v>
      </c>
      <c r="K55" s="14">
        <v>133.3</v>
      </c>
      <c r="L55" s="2"/>
      <c r="M55" s="2"/>
      <c r="N55" s="15">
        <v>4.8</v>
      </c>
      <c r="O55" s="2">
        <f t="shared" si="7"/>
        <v>9.98</v>
      </c>
      <c r="P55" s="5">
        <f t="shared" si="14"/>
        <v>9.46</v>
      </c>
      <c r="Q55" s="5">
        <f t="shared" si="15"/>
        <v>10.5</v>
      </c>
      <c r="R55" s="5" t="s">
        <v>34</v>
      </c>
      <c r="S55" s="5" t="s">
        <v>25</v>
      </c>
      <c r="T55" s="2"/>
      <c r="U55" s="5" t="s">
        <v>98</v>
      </c>
      <c r="V55" s="5" t="s">
        <v>99</v>
      </c>
      <c r="W55" s="5" t="s">
        <v>112</v>
      </c>
      <c r="X55" s="2"/>
      <c r="Y55" s="2"/>
      <c r="Z55" s="2"/>
      <c r="AA55" s="2"/>
      <c r="AB55" s="2"/>
    </row>
    <row r="56" ht="15.75" customHeight="1">
      <c r="A56" s="14" t="s">
        <v>125</v>
      </c>
      <c r="B56" s="14">
        <v>38.32</v>
      </c>
      <c r="C56" s="14">
        <v>-119.64</v>
      </c>
      <c r="D56" s="14">
        <v>6.0</v>
      </c>
      <c r="E56" s="14">
        <v>-61.6</v>
      </c>
      <c r="F56" s="14">
        <v>148.9</v>
      </c>
      <c r="G56" s="14">
        <v>378.8</v>
      </c>
      <c r="H56" s="14">
        <v>3.5</v>
      </c>
      <c r="I56" s="14">
        <v>-66.1</v>
      </c>
      <c r="J56" s="14">
        <v>351.1</v>
      </c>
      <c r="K56" s="14">
        <v>199.0</v>
      </c>
      <c r="L56" s="2"/>
      <c r="M56" s="2"/>
      <c r="N56" s="15">
        <v>4.8</v>
      </c>
      <c r="O56" s="2">
        <f t="shared" si="7"/>
        <v>9.865</v>
      </c>
      <c r="P56" s="5">
        <f t="shared" ref="P56:P68" si="16">10.36-2*0.6</f>
        <v>9.16</v>
      </c>
      <c r="Q56" s="5">
        <f t="shared" ref="Q56:Q68" si="17">10.41+2*0.08</f>
        <v>10.57</v>
      </c>
      <c r="R56" s="5" t="s">
        <v>126</v>
      </c>
      <c r="S56" s="5" t="s">
        <v>25</v>
      </c>
      <c r="T56" s="2"/>
      <c r="U56" s="5" t="s">
        <v>98</v>
      </c>
      <c r="V56" s="5" t="s">
        <v>99</v>
      </c>
      <c r="W56" s="5" t="s">
        <v>127</v>
      </c>
      <c r="X56" s="2"/>
      <c r="Y56" s="2"/>
      <c r="Z56" s="2"/>
      <c r="AA56" s="2"/>
      <c r="AB56" s="2"/>
    </row>
    <row r="57" ht="15.75" customHeight="1">
      <c r="A57" s="14" t="s">
        <v>128</v>
      </c>
      <c r="B57" s="14">
        <v>38.32</v>
      </c>
      <c r="C57" s="14">
        <v>-119.64</v>
      </c>
      <c r="D57" s="14">
        <v>6.0</v>
      </c>
      <c r="E57" s="14">
        <v>-68.0</v>
      </c>
      <c r="F57" s="14">
        <v>134.3</v>
      </c>
      <c r="G57" s="14">
        <v>110.3</v>
      </c>
      <c r="H57" s="14">
        <v>6.4</v>
      </c>
      <c r="I57" s="14">
        <v>-55.7</v>
      </c>
      <c r="J57" s="14">
        <v>7.4</v>
      </c>
      <c r="K57" s="14">
        <v>45.9</v>
      </c>
      <c r="L57" s="2"/>
      <c r="M57" s="2"/>
      <c r="N57" s="15">
        <v>10.0</v>
      </c>
      <c r="O57" s="2">
        <f t="shared" si="7"/>
        <v>9.865</v>
      </c>
      <c r="P57" s="5">
        <f t="shared" si="16"/>
        <v>9.16</v>
      </c>
      <c r="Q57" s="5">
        <f t="shared" si="17"/>
        <v>10.57</v>
      </c>
      <c r="R57" s="5" t="s">
        <v>126</v>
      </c>
      <c r="S57" s="5" t="s">
        <v>25</v>
      </c>
      <c r="T57" s="2"/>
      <c r="U57" s="5" t="s">
        <v>98</v>
      </c>
      <c r="V57" s="5" t="s">
        <v>99</v>
      </c>
      <c r="W57" s="5" t="s">
        <v>129</v>
      </c>
      <c r="X57" s="2"/>
      <c r="Y57" s="2"/>
      <c r="Z57" s="2"/>
      <c r="AA57" s="2"/>
      <c r="AB57" s="2"/>
    </row>
    <row r="58" ht="15.75" customHeight="1">
      <c r="A58" s="14" t="s">
        <v>130</v>
      </c>
      <c r="B58" s="14">
        <v>38.32</v>
      </c>
      <c r="C58" s="14">
        <v>-119.64</v>
      </c>
      <c r="D58" s="14">
        <v>6.0</v>
      </c>
      <c r="E58" s="14">
        <v>61.4</v>
      </c>
      <c r="F58" s="14">
        <v>6.4</v>
      </c>
      <c r="G58" s="14">
        <v>233.0</v>
      </c>
      <c r="H58" s="14">
        <v>4.4</v>
      </c>
      <c r="I58" s="14">
        <v>83.5</v>
      </c>
      <c r="J58" s="14">
        <v>287.5</v>
      </c>
      <c r="K58" s="14">
        <v>123.3</v>
      </c>
      <c r="L58" s="2"/>
      <c r="M58" s="2"/>
      <c r="N58" s="15">
        <v>6.1</v>
      </c>
      <c r="O58" s="2">
        <f t="shared" si="7"/>
        <v>9.865</v>
      </c>
      <c r="P58" s="5">
        <f t="shared" si="16"/>
        <v>9.16</v>
      </c>
      <c r="Q58" s="5">
        <f t="shared" si="17"/>
        <v>10.57</v>
      </c>
      <c r="R58" s="5" t="s">
        <v>126</v>
      </c>
      <c r="S58" s="5" t="s">
        <v>25</v>
      </c>
      <c r="T58" s="2"/>
      <c r="U58" s="5" t="s">
        <v>98</v>
      </c>
      <c r="V58" s="5" t="s">
        <v>99</v>
      </c>
      <c r="W58" s="5" t="s">
        <v>129</v>
      </c>
      <c r="X58" s="2"/>
      <c r="Y58" s="2"/>
      <c r="Z58" s="2"/>
      <c r="AA58" s="2"/>
      <c r="AB58" s="2"/>
    </row>
    <row r="59" ht="15.75" customHeight="1">
      <c r="A59" s="14" t="s">
        <v>131</v>
      </c>
      <c r="B59" s="14">
        <v>38.32</v>
      </c>
      <c r="C59" s="14">
        <v>-119.64</v>
      </c>
      <c r="D59" s="14">
        <v>6.0</v>
      </c>
      <c r="E59" s="14">
        <v>45.1</v>
      </c>
      <c r="F59" s="14">
        <v>357.7</v>
      </c>
      <c r="G59" s="14">
        <v>24.7</v>
      </c>
      <c r="H59" s="14">
        <v>13.8</v>
      </c>
      <c r="I59" s="14">
        <v>78.1</v>
      </c>
      <c r="J59" s="14">
        <v>70.6</v>
      </c>
      <c r="K59" s="14">
        <v>22.0</v>
      </c>
      <c r="L59" s="2"/>
      <c r="M59" s="2"/>
      <c r="N59" s="15">
        <v>14.6</v>
      </c>
      <c r="O59" s="2">
        <f t="shared" si="7"/>
        <v>9.865</v>
      </c>
      <c r="P59" s="5">
        <f t="shared" si="16"/>
        <v>9.16</v>
      </c>
      <c r="Q59" s="5">
        <f t="shared" si="17"/>
        <v>10.57</v>
      </c>
      <c r="R59" s="5" t="s">
        <v>126</v>
      </c>
      <c r="S59" s="5" t="s">
        <v>25</v>
      </c>
      <c r="T59" s="2"/>
      <c r="U59" s="5" t="s">
        <v>98</v>
      </c>
      <c r="V59" s="5" t="s">
        <v>99</v>
      </c>
      <c r="W59" s="5" t="s">
        <v>129</v>
      </c>
      <c r="X59" s="2"/>
      <c r="Y59" s="5"/>
      <c r="Z59" s="2"/>
      <c r="AA59" s="2"/>
      <c r="AB59" s="2"/>
    </row>
    <row r="60" ht="15.75" customHeight="1">
      <c r="A60" s="14" t="s">
        <v>132</v>
      </c>
      <c r="B60" s="14">
        <v>38.32</v>
      </c>
      <c r="C60" s="14">
        <v>-119.64</v>
      </c>
      <c r="D60" s="14">
        <v>6.0</v>
      </c>
      <c r="E60" s="14">
        <v>43.2</v>
      </c>
      <c r="F60" s="14">
        <v>356.0</v>
      </c>
      <c r="G60" s="14">
        <v>122.3</v>
      </c>
      <c r="H60" s="14">
        <v>6.1</v>
      </c>
      <c r="I60" s="14">
        <v>76.4</v>
      </c>
      <c r="J60" s="14">
        <v>76.0</v>
      </c>
      <c r="K60" s="14">
        <v>114.5</v>
      </c>
      <c r="L60" s="2"/>
      <c r="M60" s="2"/>
      <c r="N60" s="15">
        <v>6.3</v>
      </c>
      <c r="O60" s="2">
        <f t="shared" si="7"/>
        <v>9.865</v>
      </c>
      <c r="P60" s="5">
        <f t="shared" si="16"/>
        <v>9.16</v>
      </c>
      <c r="Q60" s="5">
        <f t="shared" si="17"/>
        <v>10.57</v>
      </c>
      <c r="R60" s="5" t="s">
        <v>126</v>
      </c>
      <c r="S60" s="5" t="s">
        <v>25</v>
      </c>
      <c r="T60" s="2"/>
      <c r="U60" s="5" t="s">
        <v>98</v>
      </c>
      <c r="V60" s="5" t="s">
        <v>99</v>
      </c>
      <c r="W60" s="5" t="s">
        <v>129</v>
      </c>
      <c r="X60" s="2"/>
      <c r="Y60" s="2"/>
      <c r="Z60" s="2"/>
      <c r="AA60" s="2"/>
      <c r="AB60" s="2"/>
    </row>
    <row r="61" ht="15.75" customHeight="1">
      <c r="A61" s="14" t="s">
        <v>133</v>
      </c>
      <c r="B61" s="14">
        <v>38.25</v>
      </c>
      <c r="C61" s="14">
        <v>-120.3</v>
      </c>
      <c r="D61" s="14">
        <v>8.0</v>
      </c>
      <c r="E61" s="14">
        <v>-20.8</v>
      </c>
      <c r="F61" s="14">
        <v>162.1</v>
      </c>
      <c r="G61" s="14">
        <v>120.5</v>
      </c>
      <c r="H61" s="14">
        <v>5.1</v>
      </c>
      <c r="I61" s="14">
        <v>-58.2</v>
      </c>
      <c r="J61" s="14">
        <v>274.6</v>
      </c>
      <c r="K61" s="14">
        <v>171.1</v>
      </c>
      <c r="L61" s="2"/>
      <c r="M61" s="2"/>
      <c r="N61" s="15">
        <v>4.3</v>
      </c>
      <c r="O61" s="2">
        <f t="shared" si="7"/>
        <v>9.865</v>
      </c>
      <c r="P61" s="5">
        <f t="shared" si="16"/>
        <v>9.16</v>
      </c>
      <c r="Q61" s="5">
        <f t="shared" si="17"/>
        <v>10.57</v>
      </c>
      <c r="R61" s="5" t="s">
        <v>126</v>
      </c>
      <c r="S61" s="5" t="s">
        <v>25</v>
      </c>
      <c r="T61" s="2"/>
      <c r="U61" s="5" t="s">
        <v>98</v>
      </c>
      <c r="V61" s="5" t="s">
        <v>99</v>
      </c>
      <c r="W61" s="5" t="s">
        <v>129</v>
      </c>
      <c r="X61" s="2"/>
      <c r="Y61" s="2"/>
      <c r="Z61" s="2"/>
      <c r="AA61" s="2"/>
      <c r="AB61" s="2"/>
    </row>
    <row r="62" ht="15.75" customHeight="1">
      <c r="A62" s="14" t="s">
        <v>134</v>
      </c>
      <c r="B62" s="14">
        <v>38.13</v>
      </c>
      <c r="C62" s="14">
        <v>-120.41</v>
      </c>
      <c r="D62" s="14">
        <v>13.0</v>
      </c>
      <c r="E62" s="14">
        <v>-27.0</v>
      </c>
      <c r="F62" s="14">
        <v>159.1</v>
      </c>
      <c r="G62" s="14">
        <v>144.3</v>
      </c>
      <c r="H62" s="14">
        <v>3.5</v>
      </c>
      <c r="I62" s="14">
        <v>-62.8</v>
      </c>
      <c r="J62" s="14">
        <v>272.8</v>
      </c>
      <c r="K62" s="14">
        <v>394.0</v>
      </c>
      <c r="L62" s="2"/>
      <c r="M62" s="2"/>
      <c r="N62" s="15">
        <v>2.3</v>
      </c>
      <c r="O62" s="2">
        <f t="shared" si="7"/>
        <v>9.865</v>
      </c>
      <c r="P62" s="5">
        <f t="shared" si="16"/>
        <v>9.16</v>
      </c>
      <c r="Q62" s="5">
        <f t="shared" si="17"/>
        <v>10.57</v>
      </c>
      <c r="R62" s="5" t="s">
        <v>126</v>
      </c>
      <c r="S62" s="5" t="s">
        <v>25</v>
      </c>
      <c r="T62" s="2"/>
      <c r="U62" s="5" t="s">
        <v>98</v>
      </c>
      <c r="V62" s="5" t="s">
        <v>99</v>
      </c>
      <c r="W62" s="5" t="s">
        <v>129</v>
      </c>
      <c r="X62" s="2"/>
      <c r="Y62" s="2"/>
      <c r="Z62" s="2"/>
      <c r="AA62" s="2"/>
      <c r="AB62" s="2"/>
    </row>
    <row r="63" ht="15.75" customHeight="1">
      <c r="A63" s="14" t="s">
        <v>135</v>
      </c>
      <c r="B63" s="14">
        <v>38.18</v>
      </c>
      <c r="C63" s="14">
        <v>-120.36</v>
      </c>
      <c r="D63" s="14">
        <v>6.0</v>
      </c>
      <c r="E63" s="14">
        <v>-32.3</v>
      </c>
      <c r="F63" s="14">
        <v>177.9</v>
      </c>
      <c r="G63" s="14">
        <v>218.0</v>
      </c>
      <c r="H63" s="14">
        <v>4.6</v>
      </c>
      <c r="I63" s="14">
        <v>-59.8</v>
      </c>
      <c r="J63" s="14">
        <v>283.1</v>
      </c>
      <c r="K63" s="14">
        <v>188.3</v>
      </c>
      <c r="L63" s="2"/>
      <c r="M63" s="2"/>
      <c r="N63" s="15">
        <v>3.0</v>
      </c>
      <c r="O63" s="2">
        <f t="shared" si="7"/>
        <v>9.865</v>
      </c>
      <c r="P63" s="5">
        <f t="shared" si="16"/>
        <v>9.16</v>
      </c>
      <c r="Q63" s="5">
        <f t="shared" si="17"/>
        <v>10.57</v>
      </c>
      <c r="R63" s="5" t="s">
        <v>126</v>
      </c>
      <c r="S63" s="5" t="s">
        <v>25</v>
      </c>
      <c r="T63" s="2"/>
      <c r="U63" s="5" t="s">
        <v>98</v>
      </c>
      <c r="V63" s="5" t="s">
        <v>99</v>
      </c>
      <c r="W63" s="5" t="s">
        <v>129</v>
      </c>
      <c r="X63" s="2"/>
      <c r="Y63" s="2"/>
      <c r="Z63" s="2"/>
      <c r="AA63" s="2"/>
      <c r="AB63" s="2"/>
    </row>
    <row r="64" ht="15.75" customHeight="1">
      <c r="A64" s="14" t="s">
        <v>136</v>
      </c>
      <c r="B64" s="14">
        <v>38.35</v>
      </c>
      <c r="C64" s="14">
        <v>-120.02</v>
      </c>
      <c r="D64" s="14">
        <v>6.0</v>
      </c>
      <c r="E64" s="14">
        <v>-26.5</v>
      </c>
      <c r="F64" s="14">
        <v>159.3</v>
      </c>
      <c r="G64" s="14">
        <v>84.8</v>
      </c>
      <c r="H64" s="14">
        <v>7.3</v>
      </c>
      <c r="I64" s="14">
        <v>-69.3</v>
      </c>
      <c r="J64" s="14">
        <v>245.3</v>
      </c>
      <c r="K64" s="14">
        <v>260.1</v>
      </c>
      <c r="L64" s="2"/>
      <c r="M64" s="2"/>
      <c r="N64" s="15">
        <v>4.2</v>
      </c>
      <c r="O64" s="2">
        <f t="shared" si="7"/>
        <v>9.865</v>
      </c>
      <c r="P64" s="5">
        <f t="shared" si="16"/>
        <v>9.16</v>
      </c>
      <c r="Q64" s="5">
        <f t="shared" si="17"/>
        <v>10.57</v>
      </c>
      <c r="R64" s="5" t="s">
        <v>126</v>
      </c>
      <c r="S64" s="5" t="s">
        <v>25</v>
      </c>
      <c r="T64" s="2"/>
      <c r="U64" s="5" t="s">
        <v>98</v>
      </c>
      <c r="V64" s="5" t="s">
        <v>99</v>
      </c>
      <c r="W64" s="5" t="s">
        <v>129</v>
      </c>
      <c r="X64" s="2"/>
      <c r="Y64" s="2"/>
      <c r="Z64" s="2"/>
      <c r="AA64" s="2"/>
      <c r="AB64" s="2"/>
    </row>
    <row r="65" ht="15.75" customHeight="1">
      <c r="A65" s="14" t="s">
        <v>137</v>
      </c>
      <c r="B65" s="14">
        <v>37.8</v>
      </c>
      <c r="C65" s="14">
        <v>-120.65</v>
      </c>
      <c r="D65" s="14">
        <v>11.0</v>
      </c>
      <c r="E65" s="14">
        <v>-26.7</v>
      </c>
      <c r="F65" s="14">
        <v>165.0</v>
      </c>
      <c r="G65" s="14">
        <v>300.7</v>
      </c>
      <c r="H65" s="14">
        <v>2.6</v>
      </c>
      <c r="I65" s="14">
        <v>-59.6</v>
      </c>
      <c r="J65" s="14">
        <v>282.4</v>
      </c>
      <c r="K65" s="14">
        <v>111.4</v>
      </c>
      <c r="L65" s="2"/>
      <c r="M65" s="2"/>
      <c r="N65" s="15">
        <v>6.4</v>
      </c>
      <c r="O65" s="2">
        <f t="shared" si="7"/>
        <v>9.865</v>
      </c>
      <c r="P65" s="5">
        <f t="shared" si="16"/>
        <v>9.16</v>
      </c>
      <c r="Q65" s="5">
        <f t="shared" si="17"/>
        <v>10.57</v>
      </c>
      <c r="R65" s="5" t="s">
        <v>126</v>
      </c>
      <c r="S65" s="5" t="s">
        <v>25</v>
      </c>
      <c r="T65" s="2"/>
      <c r="U65" s="5" t="s">
        <v>98</v>
      </c>
      <c r="V65" s="5" t="s">
        <v>99</v>
      </c>
      <c r="W65" s="5" t="s">
        <v>129</v>
      </c>
      <c r="X65" s="2"/>
      <c r="Y65" s="2"/>
      <c r="Z65" s="2"/>
      <c r="AA65" s="2"/>
      <c r="AB65" s="2"/>
    </row>
    <row r="66" ht="15.75" customHeight="1">
      <c r="A66" s="14" t="s">
        <v>138</v>
      </c>
      <c r="B66" s="14">
        <v>37.966</v>
      </c>
      <c r="C66" s="14">
        <v>-120.44</v>
      </c>
      <c r="D66" s="14">
        <v>8.0</v>
      </c>
      <c r="E66" s="14">
        <v>-28.2</v>
      </c>
      <c r="F66" s="14">
        <v>164.2</v>
      </c>
      <c r="G66" s="14">
        <v>1760.0</v>
      </c>
      <c r="H66" s="14">
        <v>1.3</v>
      </c>
      <c r="I66" s="14">
        <v>-63.1</v>
      </c>
      <c r="J66" s="14">
        <v>275.1</v>
      </c>
      <c r="K66" s="14">
        <v>2253.7</v>
      </c>
      <c r="L66" s="2"/>
      <c r="M66" s="2"/>
      <c r="N66" s="15">
        <v>1.3</v>
      </c>
      <c r="O66" s="2">
        <f t="shared" si="7"/>
        <v>9.865</v>
      </c>
      <c r="P66" s="5">
        <f t="shared" si="16"/>
        <v>9.16</v>
      </c>
      <c r="Q66" s="5">
        <f t="shared" si="17"/>
        <v>10.57</v>
      </c>
      <c r="R66" s="5" t="s">
        <v>126</v>
      </c>
      <c r="S66" s="5" t="s">
        <v>25</v>
      </c>
      <c r="T66" s="2"/>
      <c r="U66" s="5" t="s">
        <v>98</v>
      </c>
      <c r="V66" s="5" t="s">
        <v>99</v>
      </c>
      <c r="W66" s="5" t="s">
        <v>129</v>
      </c>
      <c r="X66" s="2"/>
      <c r="Y66" s="2"/>
      <c r="Z66" s="2"/>
      <c r="AA66" s="2"/>
      <c r="AB66" s="2"/>
    </row>
    <row r="67" ht="15.75" customHeight="1">
      <c r="A67" s="14" t="s">
        <v>139</v>
      </c>
      <c r="B67" s="14">
        <v>38.13</v>
      </c>
      <c r="C67" s="14">
        <v>-120.39</v>
      </c>
      <c r="D67" s="14">
        <v>13.0</v>
      </c>
      <c r="E67" s="14">
        <v>-27.6</v>
      </c>
      <c r="F67" s="14">
        <v>162.5</v>
      </c>
      <c r="G67" s="14">
        <v>263.1</v>
      </c>
      <c r="H67" s="14">
        <v>2.6</v>
      </c>
      <c r="I67" s="14">
        <v>-61.9</v>
      </c>
      <c r="J67" s="14">
        <v>277.7</v>
      </c>
      <c r="K67" s="14">
        <v>340.1</v>
      </c>
      <c r="L67" s="2"/>
      <c r="M67" s="2"/>
      <c r="N67" s="15">
        <v>2.4</v>
      </c>
      <c r="O67" s="2">
        <f t="shared" si="7"/>
        <v>9.865</v>
      </c>
      <c r="P67" s="5">
        <f t="shared" si="16"/>
        <v>9.16</v>
      </c>
      <c r="Q67" s="5">
        <f t="shared" si="17"/>
        <v>10.57</v>
      </c>
      <c r="R67" s="5" t="s">
        <v>126</v>
      </c>
      <c r="S67" s="5" t="s">
        <v>25</v>
      </c>
      <c r="T67" s="2"/>
      <c r="U67" s="5" t="s">
        <v>98</v>
      </c>
      <c r="V67" s="5" t="s">
        <v>99</v>
      </c>
      <c r="W67" s="5" t="s">
        <v>129</v>
      </c>
      <c r="X67" s="2"/>
      <c r="Y67" s="2"/>
      <c r="Z67" s="2"/>
      <c r="AA67" s="2"/>
      <c r="AB67" s="2"/>
    </row>
    <row r="68" ht="15.75" customHeight="1">
      <c r="A68" s="14" t="s">
        <v>140</v>
      </c>
      <c r="B68" s="14">
        <v>38.3</v>
      </c>
      <c r="C68" s="14">
        <v>-120.125</v>
      </c>
      <c r="D68" s="14">
        <v>11.0</v>
      </c>
      <c r="E68" s="14">
        <v>-26.4</v>
      </c>
      <c r="F68" s="14">
        <v>162.7</v>
      </c>
      <c r="G68" s="14">
        <v>60.4</v>
      </c>
      <c r="H68" s="14">
        <v>6.0</v>
      </c>
      <c r="I68" s="14">
        <v>-61.2</v>
      </c>
      <c r="J68" s="14">
        <v>276.7</v>
      </c>
      <c r="K68" s="14">
        <v>79.5</v>
      </c>
      <c r="L68" s="2"/>
      <c r="M68" s="2"/>
      <c r="N68" s="15">
        <v>5.6</v>
      </c>
      <c r="O68" s="2">
        <f t="shared" si="7"/>
        <v>9.865</v>
      </c>
      <c r="P68" s="5">
        <f t="shared" si="16"/>
        <v>9.16</v>
      </c>
      <c r="Q68" s="5">
        <f t="shared" si="17"/>
        <v>10.57</v>
      </c>
      <c r="R68" s="5" t="s">
        <v>126</v>
      </c>
      <c r="S68" s="5" t="s">
        <v>25</v>
      </c>
      <c r="T68" s="2"/>
      <c r="U68" s="5" t="s">
        <v>98</v>
      </c>
      <c r="V68" s="5" t="s">
        <v>99</v>
      </c>
      <c r="W68" s="5" t="s">
        <v>129</v>
      </c>
      <c r="X68" s="2"/>
      <c r="Y68" s="2"/>
      <c r="Z68" s="2"/>
      <c r="AA68" s="2"/>
      <c r="AB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sheetData>
  <mergeCells count="2">
    <mergeCell ref="A1:B1"/>
    <mergeCell ref="A5:B5"/>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2021-11-16T18:35:23Z</dcterms:created>
  <dc:creator>Mathew Michael Domeier</dc:creator>
</cp:coreProperties>
</file>