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ropbox\TRABAJOS\2021_YOUNG_CEED\Young_CEED_2.0\data\VGPs_NAM\"/>
    </mc:Choice>
  </mc:AlternateContent>
  <bookViews>
    <workbookView xWindow="0" yWindow="0" windowWidth="20490" windowHeight="7650"/>
  </bookViews>
  <sheets>
    <sheet name="Ark2" sheetId="1" r:id="rId1"/>
  </sheets>
  <calcPr calcId="162913"/>
  <extLst>
    <ext uri="GoogleSheetsCustomDataVersion1">
      <go:sheetsCustomData xmlns:go="http://customooxmlschemas.google.com/" r:id="rId5" roundtripDataSignature="AMtx7miGg9hqXJk2Ol521/SgyMwiGaOp7g=="/>
    </ext>
  </extLst>
</workbook>
</file>

<file path=xl/calcChain.xml><?xml version="1.0" encoding="utf-8"?>
<calcChain xmlns="http://schemas.openxmlformats.org/spreadsheetml/2006/main">
  <c r="Q57" i="1" l="1"/>
  <c r="P57" i="1"/>
  <c r="Q56" i="1"/>
  <c r="P56" i="1"/>
  <c r="O55" i="1"/>
  <c r="O54" i="1"/>
  <c r="O53" i="1"/>
  <c r="Q50" i="1"/>
  <c r="P50" i="1"/>
  <c r="Q44" i="1"/>
  <c r="P44" i="1"/>
  <c r="Q42" i="1"/>
  <c r="P42" i="1"/>
  <c r="P30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18" i="1"/>
  <c r="P18" i="1"/>
  <c r="Q17" i="1"/>
  <c r="P17" i="1"/>
  <c r="Q16" i="1"/>
  <c r="P16" i="1"/>
  <c r="Q15" i="1"/>
  <c r="P15" i="1"/>
  <c r="Q9" i="1"/>
  <c r="P9" i="1"/>
</calcChain>
</file>

<file path=xl/sharedStrings.xml><?xml version="1.0" encoding="utf-8"?>
<sst xmlns="http://schemas.openxmlformats.org/spreadsheetml/2006/main" count="263" uniqueCount="106">
  <si>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</si>
  <si>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</si>
  <si>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</si>
  <si>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</si>
  <si>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</si>
  <si>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</si>
  <si>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</si>
  <si>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</si>
  <si>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b/>
        <sz val="11"/>
        <color theme="1"/>
        <rFont val="Calibri"/>
      </rPr>
      <t>α</t>
    </r>
    <r>
      <rPr>
        <b/>
        <sz val="11"/>
        <color theme="1"/>
        <rFont val="Calibri"/>
      </rPr>
      <t>95</t>
    </r>
  </si>
  <si>
    <t>Plat</t>
  </si>
  <si>
    <t>Plon</t>
  </si>
  <si>
    <t>K</t>
  </si>
  <si>
    <t>dp</t>
  </si>
  <si>
    <t>dm</t>
  </si>
  <si>
    <t>A95</t>
  </si>
  <si>
    <t>age</t>
  </si>
  <si>
    <t>min_age</t>
  </si>
  <si>
    <t>max_age</t>
  </si>
  <si>
    <t>error_dist</t>
  </si>
  <si>
    <t>lithology</t>
  </si>
  <si>
    <t>Q</t>
  </si>
  <si>
    <t>ref</t>
  </si>
  <si>
    <t>age ref</t>
  </si>
  <si>
    <t>comments (Q breakdown)</t>
  </si>
  <si>
    <t>Trans Mexican Volcanic Belt</t>
  </si>
  <si>
    <t>volcanic</t>
  </si>
  <si>
    <t>Ruiz-Martínez et al. (2010)</t>
  </si>
  <si>
    <t>Ferrari et al., 1999 /GSA database</t>
  </si>
  <si>
    <t>Site level data</t>
  </si>
  <si>
    <t>note: The 2010 paper includes 21 new data, other 29 originates from their 2000 paper</t>
  </si>
  <si>
    <t>n</t>
  </si>
  <si>
    <r>
      <rPr>
        <b/>
        <sz val="11"/>
        <color theme="1"/>
        <rFont val="Calibri"/>
      </rPr>
      <t>α</t>
    </r>
    <r>
      <rPr>
        <b/>
        <sz val="11"/>
        <color theme="1"/>
        <rFont val="Calibri"/>
      </rPr>
      <t>95</t>
    </r>
  </si>
  <si>
    <t>VGP_lat</t>
  </si>
  <si>
    <t>VGP_lon</t>
  </si>
  <si>
    <t>pwnPLA</t>
  </si>
  <si>
    <t>pwrLIB</t>
  </si>
  <si>
    <t>pwrJOL</t>
  </si>
  <si>
    <t>Gaussian</t>
  </si>
  <si>
    <t>Ferrari et al., 1999 /GSA database sample KR 386</t>
  </si>
  <si>
    <t>pwnPAL</t>
  </si>
  <si>
    <t>pwrJAL</t>
  </si>
  <si>
    <t>pwrSJG</t>
  </si>
  <si>
    <t>pwrFER</t>
  </si>
  <si>
    <t>pcnZAP</t>
  </si>
  <si>
    <t>pcrTRA</t>
  </si>
  <si>
    <t>Ferrari et al., 1999 /GSA database sample Ped. Jal 26</t>
  </si>
  <si>
    <t>pcrCHA</t>
  </si>
  <si>
    <t>Ferrari et al., 1999 /GSA database sample CHP504</t>
  </si>
  <si>
    <t>pcnPAJ</t>
  </si>
  <si>
    <t>Ferrari et al., 1999 /GSA database sample N-2</t>
  </si>
  <si>
    <t>pcnCAL</t>
  </si>
  <si>
    <t>Ferrari et al., 1999 /GSA database sample 881</t>
  </si>
  <si>
    <t>pcrTRO</t>
  </si>
  <si>
    <t>pcrOCO</t>
  </si>
  <si>
    <t>pcrPEN</t>
  </si>
  <si>
    <t>pcnBDI</t>
  </si>
  <si>
    <t>Ferrari et al., 1999 /GSA database sample 978</t>
  </si>
  <si>
    <t>pcrHUA</t>
  </si>
  <si>
    <t>Ferrari et al., 1999 /GSA database sample Mex 138</t>
  </si>
  <si>
    <t>pcrSOL</t>
  </si>
  <si>
    <t>Ferrari et al., 1999 /GSA database sample Mor 4</t>
  </si>
  <si>
    <t>pcnGUA</t>
  </si>
  <si>
    <t>Ferrari et al., 1999 /GSA database sample Mx 88-22</t>
  </si>
  <si>
    <t>pcnPSA</t>
  </si>
  <si>
    <t>Ferrari et al., 1999 /GSA database sample AZ 146</t>
  </si>
  <si>
    <t>pcnVIR</t>
  </si>
  <si>
    <t>Ferrari et al., 1999 /GSA database sample AZ 148</t>
  </si>
  <si>
    <t>pcnELD</t>
  </si>
  <si>
    <t>Ferrari et al., 1999 /GSA database sample Mx 88-28</t>
  </si>
  <si>
    <t>JQ1</t>
  </si>
  <si>
    <t>Ruiz-Martínez et al. (2000) / Osete et al., (2000)</t>
  </si>
  <si>
    <t>JQ2</t>
  </si>
  <si>
    <t>Osete et al., (2000)</t>
  </si>
  <si>
    <t>JQ3</t>
  </si>
  <si>
    <t>JQ4</t>
  </si>
  <si>
    <t>no k value: (G.C.A. mad=7.3)</t>
  </si>
  <si>
    <t>AJ1</t>
  </si>
  <si>
    <t>AJ2</t>
  </si>
  <si>
    <t>IT</t>
  </si>
  <si>
    <t>IT2</t>
  </si>
  <si>
    <t>JI1</t>
  </si>
  <si>
    <t>ST3</t>
  </si>
  <si>
    <t>PL</t>
  </si>
  <si>
    <t>ST4</t>
  </si>
  <si>
    <t>ST5</t>
  </si>
  <si>
    <t>ST1</t>
  </si>
  <si>
    <t>AY</t>
  </si>
  <si>
    <t>CH1</t>
  </si>
  <si>
    <t>CH2</t>
  </si>
  <si>
    <t>CH3</t>
  </si>
  <si>
    <t>GU3</t>
  </si>
  <si>
    <t>PC2</t>
  </si>
  <si>
    <t>PS1 (VE108)</t>
  </si>
  <si>
    <t>Ruiz-Martínez et al. (2000)</t>
  </si>
  <si>
    <t>Cantagrel and Robin 1978</t>
  </si>
  <si>
    <t>Age uncertainity distribution is not specified, assuming Gaussian</t>
  </si>
  <si>
    <t>MZ1 (PH135)</t>
  </si>
  <si>
    <t>ZC1 (PH141)</t>
  </si>
  <si>
    <t>MS2-3 (VE94)</t>
  </si>
  <si>
    <t>ZC2</t>
  </si>
  <si>
    <t>normal</t>
  </si>
  <si>
    <t>Geological correlation</t>
  </si>
  <si>
    <t>SB1</t>
  </si>
  <si>
    <t>ZC3</t>
  </si>
  <si>
    <t>PL1 (PH62)</t>
  </si>
  <si>
    <t>AT1 (PH40)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</si>
</sst>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/d"/>
  </numFmts>
  <fonts count="10">
    <font>
      <sz val="11"/>
      <color theme="1"/>
      <name val="Arial"/>
    </font>
    <font>
      <b/>
      <sz val="11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rgb="FF2E2E2E"/>
      <name val="NexusSerif"/>
    </font>
    <font>
      <sz val="11"/>
      <color rgb="FF2E2E2E"/>
      <name val="Arial"/>
    </font>
    <font>
      <sz val="11"/>
      <color rgb="FF000000"/>
      <name val="Inconsolata"/>
    </font>
    <font>
      <b/>
      <sz val="11"/>
      <color rgb="FF2E2E2E"/>
      <name val="NexusSerif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/>
    <xf numFmtId="164" fontId="2" fillId="2" borderId="2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/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7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8" fillId="3" borderId="0" xfId="0" applyFont="1" applyFill="1" applyAlignment="1"/>
    <xf numFmtId="0" fontId="7" fillId="0" borderId="0" xfId="0" applyFont="1" applyAlignment="1">
      <alignment horizontal="left" vertical="top"/>
    </xf>
    <xf numFmtId="165" fontId="6" fillId="0" borderId="0" xfId="0" applyNumberFormat="1" applyFont="1" applyAlignment="1">
      <alignment horizontal="righ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/>
    <xf numFmtId="0" fontId="7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9"/>
  <sheetViews>
    <sheetView tabSelected="1" workbookViewId="0">
      <selection activeCell="C7" sqref="C7"/>
    </sheetView>
  </sheetViews>
  <sheetFormatPr baseColWidth="10" defaultColWidth="12.625" defaultRowHeight="15" customHeight="1"/>
  <cols>
    <col min="1" max="1" width="15.125" customWidth="1"/>
    <col min="2" max="28" width="9.375" customWidth="1"/>
  </cols>
  <sheetData>
    <row r="1" spans="1:25">
      <c r="A1" s="35" t="s">
        <v>0</v>
      </c>
      <c r="B1" s="36"/>
    </row>
    <row r="2" spans="1: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2" t="s">
        <v>23</v>
      </c>
    </row>
    <row r="3" spans="1:25" ht="15.75">
      <c r="A3" s="3" t="s">
        <v>24</v>
      </c>
      <c r="B3" s="4">
        <v>20.100000000000001</v>
      </c>
      <c r="C3" s="5">
        <v>259.39999999999998</v>
      </c>
      <c r="D3" s="6">
        <v>50</v>
      </c>
      <c r="E3" s="7">
        <v>354.6</v>
      </c>
      <c r="F3" s="7">
        <v>33.700000000000003</v>
      </c>
      <c r="G3" s="8">
        <v>25.6</v>
      </c>
      <c r="H3" s="6">
        <v>4.0999999999999996</v>
      </c>
      <c r="I3" s="9">
        <v>-84.8</v>
      </c>
      <c r="J3" s="10">
        <v>342.6</v>
      </c>
      <c r="K3" s="11">
        <v>29.6</v>
      </c>
      <c r="L3" s="8">
        <v>3.8</v>
      </c>
      <c r="M3" s="6">
        <v>3.8</v>
      </c>
      <c r="N3" s="11">
        <v>3.8</v>
      </c>
      <c r="O3" s="12">
        <v>4</v>
      </c>
      <c r="P3" s="4">
        <v>2.6</v>
      </c>
      <c r="Q3" s="5">
        <v>5.3</v>
      </c>
      <c r="S3" s="7" t="s">
        <v>25</v>
      </c>
      <c r="T3" s="7">
        <v>5</v>
      </c>
      <c r="U3" s="13" t="s">
        <v>26</v>
      </c>
      <c r="V3" s="7" t="s">
        <v>27</v>
      </c>
      <c r="Y3" s="1"/>
    </row>
    <row r="5" spans="1:25">
      <c r="A5" s="35" t="s">
        <v>28</v>
      </c>
      <c r="B5" s="36"/>
      <c r="C5" s="7" t="s">
        <v>29</v>
      </c>
    </row>
    <row r="6" spans="1:25">
      <c r="A6" s="1" t="s">
        <v>1</v>
      </c>
      <c r="B6" s="1" t="s">
        <v>2</v>
      </c>
      <c r="C6" s="1" t="s">
        <v>3</v>
      </c>
      <c r="D6" s="1" t="s">
        <v>30</v>
      </c>
      <c r="E6" s="1" t="s">
        <v>5</v>
      </c>
      <c r="F6" s="1" t="s">
        <v>6</v>
      </c>
      <c r="G6" s="1" t="s">
        <v>7</v>
      </c>
      <c r="H6" s="1" t="s">
        <v>31</v>
      </c>
      <c r="I6" s="1" t="s">
        <v>32</v>
      </c>
      <c r="J6" s="1" t="s">
        <v>33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16</v>
      </c>
      <c r="Q6" s="1" t="s">
        <v>17</v>
      </c>
      <c r="R6" s="1" t="s">
        <v>18</v>
      </c>
      <c r="S6" s="1" t="s">
        <v>19</v>
      </c>
      <c r="T6" s="1" t="s">
        <v>20</v>
      </c>
      <c r="U6" s="1" t="s">
        <v>21</v>
      </c>
      <c r="V6" s="1" t="s">
        <v>22</v>
      </c>
      <c r="W6" s="2" t="s">
        <v>23</v>
      </c>
    </row>
    <row r="7" spans="1:25" ht="15.75">
      <c r="A7" s="14" t="s">
        <v>34</v>
      </c>
      <c r="B7" s="15">
        <v>21.35</v>
      </c>
      <c r="C7" s="21">
        <v>-105.24</v>
      </c>
      <c r="D7" s="16">
        <v>8</v>
      </c>
      <c r="E7" s="15">
        <v>351.1</v>
      </c>
      <c r="F7" s="15">
        <v>31.3</v>
      </c>
      <c r="G7" s="15">
        <v>59.8</v>
      </c>
      <c r="H7" s="15">
        <v>6.4</v>
      </c>
      <c r="I7" s="15">
        <v>80.5</v>
      </c>
      <c r="J7" s="15">
        <v>138.4</v>
      </c>
      <c r="K7" s="16"/>
      <c r="L7" s="16"/>
      <c r="M7" s="16"/>
      <c r="N7" s="16"/>
      <c r="O7" s="15"/>
      <c r="P7" s="16"/>
      <c r="Q7" s="16"/>
      <c r="S7" s="7" t="s">
        <v>25</v>
      </c>
      <c r="U7" s="17" t="s">
        <v>26</v>
      </c>
      <c r="Y7" s="1"/>
    </row>
    <row r="8" spans="1:25" ht="15.75">
      <c r="A8" s="14" t="s">
        <v>35</v>
      </c>
      <c r="B8" s="15">
        <v>21.58</v>
      </c>
      <c r="C8" s="15">
        <v>-105.19</v>
      </c>
      <c r="D8" s="16">
        <v>10</v>
      </c>
      <c r="E8" s="15">
        <v>166.5</v>
      </c>
      <c r="F8" s="15">
        <v>-41.1</v>
      </c>
      <c r="G8" s="15">
        <v>492</v>
      </c>
      <c r="H8" s="15">
        <v>2.2000000000000002</v>
      </c>
      <c r="I8" s="15">
        <v>77.400000000000006</v>
      </c>
      <c r="J8" s="15">
        <v>176.4</v>
      </c>
      <c r="K8" s="16"/>
      <c r="L8" s="16"/>
      <c r="M8" s="16"/>
      <c r="N8" s="16"/>
      <c r="O8" s="15"/>
      <c r="P8" s="16"/>
      <c r="Q8" s="16"/>
      <c r="S8" s="7" t="s">
        <v>25</v>
      </c>
      <c r="U8" s="17" t="s">
        <v>26</v>
      </c>
    </row>
    <row r="9" spans="1:25" ht="15.75">
      <c r="A9" s="14" t="s">
        <v>36</v>
      </c>
      <c r="B9" s="15">
        <v>21.4</v>
      </c>
      <c r="C9" s="15">
        <v>-105.18</v>
      </c>
      <c r="D9" s="16">
        <v>7</v>
      </c>
      <c r="E9" s="15">
        <v>8.4</v>
      </c>
      <c r="F9" s="15">
        <v>49.1</v>
      </c>
      <c r="G9" s="15">
        <v>77.599999999999994</v>
      </c>
      <c r="H9" s="15">
        <v>6.9</v>
      </c>
      <c r="I9" s="15">
        <v>78.599999999999994</v>
      </c>
      <c r="J9" s="15">
        <v>294.39999999999998</v>
      </c>
      <c r="K9" s="16"/>
      <c r="L9" s="16"/>
      <c r="M9" s="16"/>
      <c r="N9" s="16"/>
      <c r="O9" s="18">
        <v>3.36</v>
      </c>
      <c r="P9" s="16">
        <f>O9-0.17</f>
        <v>3.19</v>
      </c>
      <c r="Q9" s="16">
        <f>O9+0.17</f>
        <v>3.53</v>
      </c>
      <c r="R9" s="7" t="s">
        <v>37</v>
      </c>
      <c r="S9" s="7" t="s">
        <v>25</v>
      </c>
      <c r="U9" s="17" t="s">
        <v>26</v>
      </c>
      <c r="V9" s="19" t="s">
        <v>38</v>
      </c>
    </row>
    <row r="10" spans="1:25" ht="15.75">
      <c r="A10" s="14" t="s">
        <v>39</v>
      </c>
      <c r="B10" s="15">
        <v>21.63</v>
      </c>
      <c r="C10" s="15">
        <v>-105.15</v>
      </c>
      <c r="D10" s="16">
        <v>9</v>
      </c>
      <c r="E10" s="15">
        <v>180.7</v>
      </c>
      <c r="F10" s="15">
        <v>-35.1</v>
      </c>
      <c r="G10" s="15">
        <v>83.7</v>
      </c>
      <c r="H10" s="15">
        <v>5.0999999999999996</v>
      </c>
      <c r="I10" s="15">
        <v>87.6</v>
      </c>
      <c r="J10" s="15">
        <v>58.6</v>
      </c>
      <c r="K10" s="16"/>
      <c r="L10" s="16"/>
      <c r="M10" s="16"/>
      <c r="N10" s="16"/>
      <c r="O10" s="15"/>
      <c r="P10" s="16"/>
      <c r="Q10" s="16"/>
      <c r="S10" s="7" t="s">
        <v>25</v>
      </c>
      <c r="U10" s="17" t="s">
        <v>26</v>
      </c>
    </row>
    <row r="11" spans="1:25" ht="15.75">
      <c r="A11" s="14" t="s">
        <v>40</v>
      </c>
      <c r="B11" s="15">
        <v>21.05</v>
      </c>
      <c r="C11" s="15">
        <v>-104.4</v>
      </c>
      <c r="D11" s="16">
        <v>10</v>
      </c>
      <c r="E11" s="15">
        <v>187.5</v>
      </c>
      <c r="F11" s="15">
        <v>-10.1</v>
      </c>
      <c r="G11" s="15">
        <v>187.6</v>
      </c>
      <c r="H11" s="15">
        <v>3.5</v>
      </c>
      <c r="I11" s="15">
        <v>72.5</v>
      </c>
      <c r="J11" s="15">
        <v>50</v>
      </c>
      <c r="K11" s="16"/>
      <c r="L11" s="16"/>
      <c r="M11" s="16"/>
      <c r="N11" s="16"/>
      <c r="O11" s="15"/>
      <c r="P11" s="16"/>
      <c r="Q11" s="16"/>
      <c r="S11" s="7" t="s">
        <v>25</v>
      </c>
      <c r="U11" s="17" t="s">
        <v>26</v>
      </c>
    </row>
    <row r="12" spans="1:25" ht="15.75">
      <c r="A12" s="14" t="s">
        <v>41</v>
      </c>
      <c r="B12" s="15">
        <v>21.04</v>
      </c>
      <c r="C12" s="15">
        <v>-104.32</v>
      </c>
      <c r="D12" s="16">
        <v>10</v>
      </c>
      <c r="E12" s="15">
        <v>200.6</v>
      </c>
      <c r="F12" s="15">
        <v>-19.8</v>
      </c>
      <c r="G12" s="15">
        <v>21.3</v>
      </c>
      <c r="H12" s="15">
        <v>9.6</v>
      </c>
      <c r="I12" s="15">
        <v>67.400000000000006</v>
      </c>
      <c r="J12" s="15">
        <v>11.2</v>
      </c>
      <c r="K12" s="16"/>
      <c r="L12" s="16"/>
      <c r="M12" s="16"/>
      <c r="N12" s="16"/>
      <c r="O12" s="15"/>
      <c r="P12" s="16"/>
      <c r="Q12" s="16"/>
      <c r="S12" s="7" t="s">
        <v>25</v>
      </c>
      <c r="U12" s="17" t="s">
        <v>26</v>
      </c>
    </row>
    <row r="13" spans="1:25" ht="15.75">
      <c r="A13" s="14" t="s">
        <v>42</v>
      </c>
      <c r="B13" s="15">
        <v>21.04</v>
      </c>
      <c r="C13" s="15">
        <v>-104.27</v>
      </c>
      <c r="D13" s="16">
        <v>9</v>
      </c>
      <c r="E13" s="15">
        <v>186.5</v>
      </c>
      <c r="F13" s="15">
        <v>-41.6</v>
      </c>
      <c r="G13" s="15">
        <v>160.30000000000001</v>
      </c>
      <c r="H13" s="15">
        <v>4.0999999999999996</v>
      </c>
      <c r="I13" s="15">
        <v>83.3</v>
      </c>
      <c r="J13" s="15">
        <v>318.8</v>
      </c>
      <c r="K13" s="16"/>
      <c r="L13" s="16"/>
      <c r="M13" s="16"/>
      <c r="N13" s="16"/>
      <c r="O13" s="15"/>
      <c r="P13" s="16"/>
      <c r="Q13" s="16"/>
      <c r="S13" s="7" t="s">
        <v>25</v>
      </c>
      <c r="U13" s="17" t="s">
        <v>26</v>
      </c>
    </row>
    <row r="14" spans="1:25" ht="15.75">
      <c r="A14" s="14" t="s">
        <v>43</v>
      </c>
      <c r="B14" s="15">
        <v>20.62</v>
      </c>
      <c r="C14" s="15">
        <v>-103.22</v>
      </c>
      <c r="D14" s="16">
        <v>9</v>
      </c>
      <c r="E14" s="15">
        <v>9</v>
      </c>
      <c r="F14" s="15">
        <v>43</v>
      </c>
      <c r="G14" s="15">
        <v>88.3</v>
      </c>
      <c r="H14" s="15">
        <v>5.5</v>
      </c>
      <c r="I14" s="15">
        <v>80.599999999999994</v>
      </c>
      <c r="J14" s="15">
        <v>317.3</v>
      </c>
      <c r="K14" s="16"/>
      <c r="L14" s="16"/>
      <c r="M14" s="16"/>
      <c r="N14" s="16"/>
      <c r="O14" s="15"/>
      <c r="P14" s="16"/>
      <c r="Q14" s="16"/>
      <c r="S14" s="7" t="s">
        <v>25</v>
      </c>
      <c r="U14" s="17" t="s">
        <v>26</v>
      </c>
    </row>
    <row r="15" spans="1:25" ht="15.75">
      <c r="A15" s="14" t="s">
        <v>44</v>
      </c>
      <c r="B15" s="15">
        <v>20.329999999999998</v>
      </c>
      <c r="C15" s="15">
        <v>-103.18</v>
      </c>
      <c r="D15" s="16">
        <v>9</v>
      </c>
      <c r="E15" s="15">
        <v>199.5</v>
      </c>
      <c r="F15" s="15">
        <v>-66.3</v>
      </c>
      <c r="G15" s="15">
        <v>87.1</v>
      </c>
      <c r="H15" s="15">
        <v>5</v>
      </c>
      <c r="I15" s="15">
        <v>60.6</v>
      </c>
      <c r="J15" s="15">
        <v>269.60000000000002</v>
      </c>
      <c r="K15" s="16"/>
      <c r="L15" s="16"/>
      <c r="M15" s="16"/>
      <c r="N15" s="16"/>
      <c r="O15" s="18">
        <v>4.33</v>
      </c>
      <c r="P15" s="16">
        <f>O15-0.09</f>
        <v>4.24</v>
      </c>
      <c r="Q15" s="16">
        <f>O15+0.09</f>
        <v>4.42</v>
      </c>
      <c r="R15" s="7" t="s">
        <v>37</v>
      </c>
      <c r="S15" s="7" t="s">
        <v>25</v>
      </c>
      <c r="U15" s="17" t="s">
        <v>26</v>
      </c>
      <c r="V15" s="19" t="s">
        <v>45</v>
      </c>
    </row>
    <row r="16" spans="1:25" ht="15.75">
      <c r="A16" s="14" t="s">
        <v>46</v>
      </c>
      <c r="B16" s="15">
        <v>20.32</v>
      </c>
      <c r="C16" s="15">
        <v>-102.94</v>
      </c>
      <c r="D16" s="16">
        <v>7</v>
      </c>
      <c r="E16" s="15">
        <v>160.80000000000001</v>
      </c>
      <c r="F16" s="15">
        <v>-30.4</v>
      </c>
      <c r="G16" s="15">
        <v>80.400000000000006</v>
      </c>
      <c r="H16" s="15">
        <v>5.9</v>
      </c>
      <c r="I16" s="15">
        <v>71.400000000000006</v>
      </c>
      <c r="J16" s="15">
        <v>157.9</v>
      </c>
      <c r="K16" s="16"/>
      <c r="L16" s="16"/>
      <c r="M16" s="16"/>
      <c r="N16" s="16"/>
      <c r="O16" s="18">
        <v>2.52</v>
      </c>
      <c r="P16" s="16">
        <f>O16-0.37</f>
        <v>2.15</v>
      </c>
      <c r="Q16" s="16">
        <f>O16+0.37</f>
        <v>2.89</v>
      </c>
      <c r="R16" s="7" t="s">
        <v>37</v>
      </c>
      <c r="S16" s="7" t="s">
        <v>25</v>
      </c>
      <c r="U16" s="17" t="s">
        <v>26</v>
      </c>
      <c r="V16" s="19" t="s">
        <v>47</v>
      </c>
    </row>
    <row r="17" spans="1:24" ht="15.75">
      <c r="A17" s="14" t="s">
        <v>48</v>
      </c>
      <c r="B17" s="15">
        <v>20.12</v>
      </c>
      <c r="C17" s="15">
        <v>-102.62</v>
      </c>
      <c r="D17" s="16">
        <v>10</v>
      </c>
      <c r="E17" s="15">
        <v>358.4</v>
      </c>
      <c r="F17" s="15">
        <v>58.9</v>
      </c>
      <c r="G17" s="15">
        <v>52.7</v>
      </c>
      <c r="H17" s="15">
        <v>6.1</v>
      </c>
      <c r="I17" s="15">
        <v>70.400000000000006</v>
      </c>
      <c r="J17" s="15">
        <v>253.7</v>
      </c>
      <c r="K17" s="16"/>
      <c r="L17" s="16"/>
      <c r="M17" s="16"/>
      <c r="N17" s="16"/>
      <c r="O17" s="18">
        <v>3</v>
      </c>
      <c r="P17" s="16">
        <f>O17-0.3</f>
        <v>2.7</v>
      </c>
      <c r="Q17" s="16">
        <f>O17+0.3</f>
        <v>3.3</v>
      </c>
      <c r="R17" s="7" t="s">
        <v>37</v>
      </c>
      <c r="S17" s="7" t="s">
        <v>25</v>
      </c>
      <c r="U17" s="17" t="s">
        <v>26</v>
      </c>
      <c r="V17" s="19" t="s">
        <v>49</v>
      </c>
    </row>
    <row r="18" spans="1:24" ht="15.75">
      <c r="A18" s="14" t="s">
        <v>50</v>
      </c>
      <c r="B18" s="15">
        <v>19.989999999999998</v>
      </c>
      <c r="C18" s="15">
        <v>-102.47</v>
      </c>
      <c r="D18" s="16">
        <v>9</v>
      </c>
      <c r="E18" s="15">
        <v>1.2</v>
      </c>
      <c r="F18" s="15">
        <v>40.1</v>
      </c>
      <c r="G18" s="15">
        <v>112.5</v>
      </c>
      <c r="H18" s="15">
        <v>4.9000000000000004</v>
      </c>
      <c r="I18" s="15">
        <v>86.9</v>
      </c>
      <c r="J18" s="15">
        <v>278.8</v>
      </c>
      <c r="K18" s="16"/>
      <c r="L18" s="16"/>
      <c r="M18" s="16"/>
      <c r="N18" s="16"/>
      <c r="O18" s="18">
        <v>2.6</v>
      </c>
      <c r="P18" s="16">
        <f>O18-0.1</f>
        <v>2.5</v>
      </c>
      <c r="Q18" s="16">
        <f>O18+0.1</f>
        <v>2.7</v>
      </c>
      <c r="R18" s="7" t="s">
        <v>37</v>
      </c>
      <c r="S18" s="7" t="s">
        <v>25</v>
      </c>
      <c r="U18" s="17" t="s">
        <v>26</v>
      </c>
      <c r="V18" s="19" t="s">
        <v>51</v>
      </c>
    </row>
    <row r="19" spans="1:24" ht="15.75">
      <c r="A19" s="14" t="s">
        <v>52</v>
      </c>
      <c r="B19" s="15">
        <v>20.239999999999998</v>
      </c>
      <c r="C19" s="15">
        <v>-102.39</v>
      </c>
      <c r="D19" s="16">
        <v>11</v>
      </c>
      <c r="E19" s="15">
        <v>170.1</v>
      </c>
      <c r="F19" s="15">
        <v>-23.6</v>
      </c>
      <c r="G19" s="15">
        <v>163.6</v>
      </c>
      <c r="H19" s="15">
        <v>3.3</v>
      </c>
      <c r="I19" s="15">
        <v>77.599999999999994</v>
      </c>
      <c r="J19" s="15">
        <v>129.30000000000001</v>
      </c>
      <c r="K19" s="16"/>
      <c r="L19" s="16"/>
      <c r="M19" s="16"/>
      <c r="N19" s="16"/>
      <c r="O19" s="15"/>
      <c r="P19" s="16"/>
      <c r="Q19" s="16"/>
      <c r="S19" s="7" t="s">
        <v>25</v>
      </c>
      <c r="U19" s="17" t="s">
        <v>26</v>
      </c>
    </row>
    <row r="20" spans="1:24" ht="15.75">
      <c r="A20" s="14" t="s">
        <v>53</v>
      </c>
      <c r="B20" s="15">
        <v>20.2</v>
      </c>
      <c r="C20" s="15">
        <v>-102.33</v>
      </c>
      <c r="D20" s="16">
        <v>9</v>
      </c>
      <c r="E20" s="15">
        <v>195.2</v>
      </c>
      <c r="F20" s="15">
        <v>-43.2</v>
      </c>
      <c r="G20" s="15">
        <v>146.1</v>
      </c>
      <c r="H20" s="15">
        <v>4.3</v>
      </c>
      <c r="I20" s="15">
        <v>75.099999999999994</v>
      </c>
      <c r="J20" s="15">
        <v>325.39999999999998</v>
      </c>
      <c r="K20" s="16"/>
      <c r="L20" s="16"/>
      <c r="M20" s="16"/>
      <c r="N20" s="16"/>
      <c r="O20" s="15"/>
      <c r="P20" s="16"/>
      <c r="Q20" s="16"/>
      <c r="S20" s="7" t="s">
        <v>25</v>
      </c>
      <c r="U20" s="17" t="s">
        <v>26</v>
      </c>
    </row>
    <row r="21" spans="1:24" ht="15.75">
      <c r="A21" s="14" t="s">
        <v>54</v>
      </c>
      <c r="B21" s="15">
        <v>20.07</v>
      </c>
      <c r="C21" s="15">
        <v>-101.97</v>
      </c>
      <c r="D21" s="16">
        <v>8</v>
      </c>
      <c r="E21" s="15">
        <v>203.2</v>
      </c>
      <c r="F21" s="15">
        <v>-36</v>
      </c>
      <c r="G21" s="15">
        <v>184</v>
      </c>
      <c r="H21" s="15">
        <v>4.0999999999999996</v>
      </c>
      <c r="I21" s="15">
        <v>68.2</v>
      </c>
      <c r="J21" s="15">
        <v>344.3</v>
      </c>
      <c r="K21" s="16"/>
      <c r="L21" s="16"/>
      <c r="M21" s="16"/>
      <c r="N21" s="16"/>
      <c r="O21" s="15"/>
      <c r="P21" s="16"/>
      <c r="Q21" s="16"/>
      <c r="S21" s="7" t="s">
        <v>25</v>
      </c>
      <c r="U21" s="17" t="s">
        <v>26</v>
      </c>
    </row>
    <row r="22" spans="1:24" ht="15.75">
      <c r="A22" s="14" t="s">
        <v>55</v>
      </c>
      <c r="B22" s="15">
        <v>19.97</v>
      </c>
      <c r="C22" s="15">
        <v>-101.73</v>
      </c>
      <c r="D22" s="16">
        <v>8</v>
      </c>
      <c r="E22" s="15">
        <v>19.8</v>
      </c>
      <c r="F22" s="15">
        <v>77.599999999999994</v>
      </c>
      <c r="G22" s="15">
        <v>102</v>
      </c>
      <c r="H22" s="15">
        <v>4.9000000000000004</v>
      </c>
      <c r="I22" s="15">
        <v>42</v>
      </c>
      <c r="J22" s="15">
        <v>268.8</v>
      </c>
      <c r="K22" s="16"/>
      <c r="L22" s="16"/>
      <c r="M22" s="16"/>
      <c r="N22" s="16"/>
      <c r="O22" s="18">
        <v>2.16</v>
      </c>
      <c r="P22" s="16">
        <f>O22-0.2</f>
        <v>1.9600000000000002</v>
      </c>
      <c r="Q22" s="16">
        <f>O22+0.2</f>
        <v>2.3600000000000003</v>
      </c>
      <c r="R22" s="7" t="s">
        <v>37</v>
      </c>
      <c r="S22" s="7" t="s">
        <v>25</v>
      </c>
      <c r="U22" s="17" t="s">
        <v>26</v>
      </c>
      <c r="V22" s="19" t="s">
        <v>56</v>
      </c>
    </row>
    <row r="23" spans="1:24" ht="15.75">
      <c r="A23" s="14" t="s">
        <v>57</v>
      </c>
      <c r="B23" s="15">
        <v>19.88</v>
      </c>
      <c r="C23" s="15">
        <v>-101.42</v>
      </c>
      <c r="D23" s="16">
        <v>9</v>
      </c>
      <c r="E23" s="15">
        <v>187.5</v>
      </c>
      <c r="F23" s="15">
        <v>-38.4</v>
      </c>
      <c r="G23" s="15">
        <v>448.9</v>
      </c>
      <c r="H23" s="15">
        <v>2.4</v>
      </c>
      <c r="I23" s="15">
        <v>82.8</v>
      </c>
      <c r="J23" s="15">
        <v>333.3</v>
      </c>
      <c r="K23" s="16"/>
      <c r="L23" s="16"/>
      <c r="M23" s="16"/>
      <c r="N23" s="16"/>
      <c r="O23" s="18">
        <v>2.9</v>
      </c>
      <c r="P23" s="16">
        <f>O23-0.12</f>
        <v>2.78</v>
      </c>
      <c r="Q23" s="16">
        <f>O23+0.12</f>
        <v>3.02</v>
      </c>
      <c r="R23" s="7" t="s">
        <v>37</v>
      </c>
      <c r="S23" s="7" t="s">
        <v>25</v>
      </c>
      <c r="U23" s="17" t="s">
        <v>26</v>
      </c>
      <c r="V23" s="19" t="s">
        <v>58</v>
      </c>
    </row>
    <row r="24" spans="1:24" ht="15.75">
      <c r="A24" s="14" t="s">
        <v>59</v>
      </c>
      <c r="B24" s="15">
        <v>20.100000000000001</v>
      </c>
      <c r="C24" s="15">
        <v>-101.2</v>
      </c>
      <c r="D24" s="16">
        <v>9</v>
      </c>
      <c r="E24" s="15">
        <v>198.3</v>
      </c>
      <c r="F24" s="15">
        <v>-50.9</v>
      </c>
      <c r="G24" s="15">
        <v>329.7</v>
      </c>
      <c r="H24" s="15">
        <v>2.8</v>
      </c>
      <c r="I24" s="15">
        <v>70</v>
      </c>
      <c r="J24" s="15">
        <v>310.10000000000002</v>
      </c>
      <c r="K24" s="16"/>
      <c r="L24" s="16"/>
      <c r="M24" s="16"/>
      <c r="N24" s="16"/>
      <c r="O24" s="18">
        <v>2.8</v>
      </c>
      <c r="P24" s="16">
        <f>O24-0.2</f>
        <v>2.5999999999999996</v>
      </c>
      <c r="Q24" s="16">
        <f>O24+0.2</f>
        <v>3</v>
      </c>
      <c r="R24" s="7" t="s">
        <v>37</v>
      </c>
      <c r="S24" s="7" t="s">
        <v>25</v>
      </c>
      <c r="U24" s="17" t="s">
        <v>26</v>
      </c>
      <c r="V24" s="19" t="s">
        <v>60</v>
      </c>
    </row>
    <row r="25" spans="1:24" ht="15.75">
      <c r="A25" s="14" t="s">
        <v>61</v>
      </c>
      <c r="B25" s="15">
        <v>20.37</v>
      </c>
      <c r="C25" s="15">
        <v>-100.79</v>
      </c>
      <c r="D25" s="16">
        <v>11</v>
      </c>
      <c r="E25" s="15">
        <v>0.9</v>
      </c>
      <c r="F25" s="15">
        <v>36.299999999999997</v>
      </c>
      <c r="G25" s="15">
        <v>86.2</v>
      </c>
      <c r="H25" s="15">
        <v>4.9000000000000004</v>
      </c>
      <c r="I25" s="15">
        <v>89.1</v>
      </c>
      <c r="J25" s="15">
        <v>2.5</v>
      </c>
      <c r="K25" s="16"/>
      <c r="L25" s="16"/>
      <c r="M25" s="16"/>
      <c r="N25" s="16"/>
      <c r="O25" s="18">
        <v>3.8</v>
      </c>
      <c r="P25" s="16">
        <f>O25-0.4</f>
        <v>3.4</v>
      </c>
      <c r="Q25" s="16">
        <f>O25+0.4</f>
        <v>4.2</v>
      </c>
      <c r="R25" s="7" t="s">
        <v>37</v>
      </c>
      <c r="S25" s="7" t="s">
        <v>25</v>
      </c>
      <c r="U25" s="17" t="s">
        <v>26</v>
      </c>
      <c r="V25" s="19" t="s">
        <v>62</v>
      </c>
    </row>
    <row r="26" spans="1:24" ht="15.75">
      <c r="A26" s="14" t="s">
        <v>63</v>
      </c>
      <c r="B26" s="15">
        <v>20</v>
      </c>
      <c r="C26" s="15">
        <v>-100.6</v>
      </c>
      <c r="D26" s="16">
        <v>9</v>
      </c>
      <c r="E26" s="15">
        <v>326.8</v>
      </c>
      <c r="F26" s="15">
        <v>50.5</v>
      </c>
      <c r="G26" s="15">
        <v>117.8</v>
      </c>
      <c r="H26" s="15">
        <v>4.3</v>
      </c>
      <c r="I26" s="15">
        <v>58.2</v>
      </c>
      <c r="J26" s="15">
        <v>196.8</v>
      </c>
      <c r="K26" s="16"/>
      <c r="L26" s="16"/>
      <c r="M26" s="16"/>
      <c r="N26" s="16"/>
      <c r="O26" s="18">
        <v>3.4</v>
      </c>
      <c r="P26" s="16">
        <f t="shared" ref="P26:P27" si="0">O26-0.1</f>
        <v>3.3</v>
      </c>
      <c r="Q26" s="16">
        <f t="shared" ref="Q26:Q27" si="1">O26+0.1</f>
        <v>3.5</v>
      </c>
      <c r="R26" s="7" t="s">
        <v>37</v>
      </c>
      <c r="S26" s="7" t="s">
        <v>25</v>
      </c>
      <c r="U26" s="17" t="s">
        <v>26</v>
      </c>
      <c r="V26" s="19" t="s">
        <v>64</v>
      </c>
    </row>
    <row r="27" spans="1:24" ht="15.75">
      <c r="A27" s="14" t="s">
        <v>65</v>
      </c>
      <c r="B27" s="15">
        <v>20</v>
      </c>
      <c r="C27" s="15">
        <v>-100.57</v>
      </c>
      <c r="D27" s="16">
        <v>6</v>
      </c>
      <c r="E27" s="15">
        <v>356.6</v>
      </c>
      <c r="F27" s="15">
        <v>39.6</v>
      </c>
      <c r="G27" s="15">
        <v>52.3</v>
      </c>
      <c r="H27" s="15">
        <v>7.9</v>
      </c>
      <c r="I27" s="15">
        <v>86</v>
      </c>
      <c r="J27" s="15">
        <v>208</v>
      </c>
      <c r="K27" s="16"/>
      <c r="L27" s="16"/>
      <c r="M27" s="16"/>
      <c r="N27" s="16"/>
      <c r="O27" s="18">
        <v>4.5</v>
      </c>
      <c r="P27" s="16">
        <f t="shared" si="0"/>
        <v>4.4000000000000004</v>
      </c>
      <c r="Q27" s="16">
        <f t="shared" si="1"/>
        <v>4.5999999999999996</v>
      </c>
      <c r="R27" s="7" t="s">
        <v>37</v>
      </c>
      <c r="S27" s="7" t="s">
        <v>25</v>
      </c>
      <c r="U27" s="17" t="s">
        <v>26</v>
      </c>
      <c r="V27" s="19" t="s">
        <v>66</v>
      </c>
    </row>
    <row r="28" spans="1:24" ht="15.75">
      <c r="A28" s="14" t="s">
        <v>67</v>
      </c>
      <c r="B28" s="15">
        <v>19.63</v>
      </c>
      <c r="C28" s="15">
        <v>-100.48</v>
      </c>
      <c r="D28" s="16">
        <v>8</v>
      </c>
      <c r="E28" s="15">
        <v>354.7</v>
      </c>
      <c r="F28" s="15">
        <v>22.9</v>
      </c>
      <c r="G28" s="15">
        <v>138.9</v>
      </c>
      <c r="H28" s="15">
        <v>4.2</v>
      </c>
      <c r="I28" s="15">
        <v>80.8</v>
      </c>
      <c r="J28" s="15">
        <v>113.8</v>
      </c>
      <c r="K28" s="16"/>
      <c r="L28" s="16"/>
      <c r="M28" s="16"/>
      <c r="N28" s="16"/>
      <c r="O28" s="18">
        <v>4.3</v>
      </c>
      <c r="P28" s="16">
        <f>O28-0.4</f>
        <v>3.9</v>
      </c>
      <c r="Q28" s="16">
        <f>O28+0.4</f>
        <v>4.7</v>
      </c>
      <c r="R28" s="7" t="s">
        <v>37</v>
      </c>
      <c r="S28" s="7" t="s">
        <v>25</v>
      </c>
      <c r="U28" s="17" t="s">
        <v>26</v>
      </c>
      <c r="V28" s="19" t="s">
        <v>68</v>
      </c>
    </row>
    <row r="29" spans="1:24" ht="15.75">
      <c r="A29" s="20" t="s">
        <v>69</v>
      </c>
      <c r="B29" s="16">
        <v>19.57</v>
      </c>
      <c r="C29" s="16">
        <v>-99.59</v>
      </c>
      <c r="D29" s="21">
        <v>10</v>
      </c>
      <c r="E29" s="22">
        <v>350.4</v>
      </c>
      <c r="F29" s="22">
        <v>43.1</v>
      </c>
      <c r="G29" s="22">
        <v>113</v>
      </c>
      <c r="H29" s="22">
        <v>4.5999999999999996</v>
      </c>
      <c r="I29" s="16"/>
      <c r="J29" s="16"/>
      <c r="K29" s="23"/>
      <c r="L29" s="23"/>
      <c r="M29" s="24"/>
      <c r="N29" s="16"/>
      <c r="O29" s="22"/>
      <c r="P29" s="16"/>
      <c r="Q29" s="16"/>
      <c r="S29" s="7" t="s">
        <v>25</v>
      </c>
      <c r="U29" s="25" t="s">
        <v>70</v>
      </c>
    </row>
    <row r="30" spans="1:24" ht="15.75" customHeight="1">
      <c r="A30" s="20" t="s">
        <v>71</v>
      </c>
      <c r="B30" s="16">
        <v>19.559999999999999</v>
      </c>
      <c r="C30" s="16">
        <v>-99.58</v>
      </c>
      <c r="D30" s="21">
        <v>10</v>
      </c>
      <c r="E30" s="22">
        <v>336.4</v>
      </c>
      <c r="F30" s="22">
        <v>44.1</v>
      </c>
      <c r="G30" s="22">
        <v>209.9</v>
      </c>
      <c r="H30" s="22">
        <v>3.3</v>
      </c>
      <c r="I30" s="16"/>
      <c r="J30" s="16"/>
      <c r="K30" s="26"/>
      <c r="L30" s="26"/>
      <c r="M30" s="24"/>
      <c r="N30" s="16"/>
      <c r="O30" s="27">
        <v>3.71</v>
      </c>
      <c r="P30" s="16">
        <f>3.31</f>
        <v>3.31</v>
      </c>
      <c r="Q30" s="21">
        <v>4.1100000000000003</v>
      </c>
      <c r="R30" s="7" t="s">
        <v>37</v>
      </c>
      <c r="S30" s="7" t="s">
        <v>25</v>
      </c>
      <c r="U30" s="25" t="s">
        <v>70</v>
      </c>
      <c r="V30" s="28" t="s">
        <v>72</v>
      </c>
      <c r="W30" s="7"/>
    </row>
    <row r="31" spans="1:24" ht="15.75" customHeight="1">
      <c r="A31" s="20" t="s">
        <v>73</v>
      </c>
      <c r="B31" s="16">
        <v>19.559999999999999</v>
      </c>
      <c r="C31" s="16">
        <v>-99.58</v>
      </c>
      <c r="D31" s="18">
        <v>10</v>
      </c>
      <c r="E31" s="22">
        <v>360.7</v>
      </c>
      <c r="F31" s="22">
        <v>48.3</v>
      </c>
      <c r="G31" s="22">
        <v>116.9</v>
      </c>
      <c r="H31" s="22">
        <v>4.5</v>
      </c>
      <c r="I31" s="15"/>
      <c r="J31" s="15"/>
      <c r="K31" s="26"/>
      <c r="L31" s="26"/>
      <c r="M31" s="24"/>
      <c r="N31" s="15"/>
      <c r="O31" s="22"/>
      <c r="P31" s="16"/>
      <c r="Q31" s="15"/>
      <c r="R31" s="14"/>
      <c r="S31" s="7" t="s">
        <v>25</v>
      </c>
      <c r="U31" s="25" t="s">
        <v>70</v>
      </c>
    </row>
    <row r="32" spans="1:24" ht="15.75" customHeight="1">
      <c r="A32" s="20" t="s">
        <v>74</v>
      </c>
      <c r="B32" s="16">
        <v>19.559999999999999</v>
      </c>
      <c r="C32" s="16">
        <v>-99.56</v>
      </c>
      <c r="D32" s="18">
        <v>10</v>
      </c>
      <c r="E32" s="22">
        <v>169</v>
      </c>
      <c r="F32" s="22">
        <v>-14.2</v>
      </c>
      <c r="I32" s="15"/>
      <c r="J32" s="15"/>
      <c r="K32" s="26"/>
      <c r="L32" s="26"/>
      <c r="M32" s="24"/>
      <c r="N32" s="15"/>
      <c r="O32" s="22"/>
      <c r="P32" s="15"/>
      <c r="Q32" s="15"/>
      <c r="R32" s="14"/>
      <c r="S32" s="7" t="s">
        <v>25</v>
      </c>
      <c r="U32" s="25" t="s">
        <v>70</v>
      </c>
      <c r="W32" s="37" t="s">
        <v>75</v>
      </c>
      <c r="X32" s="36"/>
    </row>
    <row r="33" spans="1:22" ht="15.75" customHeight="1">
      <c r="A33" s="20" t="s">
        <v>76</v>
      </c>
      <c r="B33" s="16">
        <v>19.53</v>
      </c>
      <c r="C33" s="16">
        <v>-99.5</v>
      </c>
      <c r="D33" s="18">
        <v>9</v>
      </c>
      <c r="E33" s="22">
        <v>173.3</v>
      </c>
      <c r="F33" s="22">
        <v>-22.8</v>
      </c>
      <c r="G33" s="22">
        <v>181.5</v>
      </c>
      <c r="H33" s="22">
        <v>3.8</v>
      </c>
      <c r="I33" s="15"/>
      <c r="J33" s="15"/>
      <c r="K33" s="26"/>
      <c r="L33" s="26"/>
      <c r="M33" s="24"/>
      <c r="N33" s="15"/>
      <c r="O33" s="22"/>
      <c r="P33" s="15"/>
      <c r="Q33" s="15"/>
      <c r="R33" s="14"/>
      <c r="S33" s="7" t="s">
        <v>25</v>
      </c>
      <c r="U33" s="25" t="s">
        <v>70</v>
      </c>
    </row>
    <row r="34" spans="1:22" ht="15.75" customHeight="1">
      <c r="A34" s="20" t="s">
        <v>77</v>
      </c>
      <c r="B34" s="16">
        <v>19.52</v>
      </c>
      <c r="C34" s="16">
        <v>-99.47</v>
      </c>
      <c r="D34" s="18">
        <v>10</v>
      </c>
      <c r="E34" s="22">
        <v>151</v>
      </c>
      <c r="F34" s="22">
        <v>-21.9</v>
      </c>
      <c r="G34" s="22">
        <v>91.2</v>
      </c>
      <c r="H34" s="22">
        <v>5.0999999999999996</v>
      </c>
      <c r="I34" s="15"/>
      <c r="J34" s="15"/>
      <c r="K34" s="26"/>
      <c r="L34" s="26"/>
      <c r="M34" s="24"/>
      <c r="N34" s="15"/>
      <c r="O34" s="27">
        <v>2.9</v>
      </c>
      <c r="P34" s="18">
        <v>2.5</v>
      </c>
      <c r="Q34" s="18">
        <v>3.3</v>
      </c>
      <c r="R34" s="7" t="s">
        <v>37</v>
      </c>
      <c r="S34" s="7" t="s">
        <v>25</v>
      </c>
      <c r="U34" s="25" t="s">
        <v>70</v>
      </c>
      <c r="V34" s="28" t="s">
        <v>72</v>
      </c>
    </row>
    <row r="35" spans="1:22" ht="15.75" customHeight="1">
      <c r="A35" s="20" t="s">
        <v>78</v>
      </c>
      <c r="B35" s="16">
        <v>19.52</v>
      </c>
      <c r="C35" s="16">
        <v>-99.48</v>
      </c>
      <c r="D35" s="18">
        <v>10</v>
      </c>
      <c r="E35" s="22">
        <v>171.3</v>
      </c>
      <c r="F35" s="22">
        <v>-20.9</v>
      </c>
      <c r="G35" s="22">
        <v>258.2</v>
      </c>
      <c r="H35" s="22">
        <v>3</v>
      </c>
      <c r="I35" s="15"/>
      <c r="J35" s="15"/>
      <c r="K35" s="26"/>
      <c r="L35" s="26"/>
      <c r="M35" s="24"/>
      <c r="N35" s="15"/>
      <c r="O35" s="22"/>
      <c r="P35" s="16"/>
      <c r="Q35" s="15"/>
      <c r="R35" s="14"/>
      <c r="S35" s="7" t="s">
        <v>25</v>
      </c>
      <c r="U35" s="25" t="s">
        <v>70</v>
      </c>
    </row>
    <row r="36" spans="1:22" ht="15.75" customHeight="1">
      <c r="A36" s="20" t="s">
        <v>79</v>
      </c>
      <c r="B36" s="16">
        <v>19.52</v>
      </c>
      <c r="C36" s="16">
        <v>-99.48</v>
      </c>
      <c r="D36" s="18">
        <v>10</v>
      </c>
      <c r="E36" s="22">
        <v>151.30000000000001</v>
      </c>
      <c r="F36" s="22">
        <v>-23</v>
      </c>
      <c r="G36" s="22">
        <v>149</v>
      </c>
      <c r="H36" s="22">
        <v>4</v>
      </c>
      <c r="I36" s="15"/>
      <c r="J36" s="15"/>
      <c r="K36" s="26"/>
      <c r="L36" s="26"/>
      <c r="M36" s="24"/>
      <c r="N36" s="15"/>
      <c r="O36" s="22"/>
      <c r="P36" s="15"/>
      <c r="Q36" s="15"/>
      <c r="R36" s="14"/>
      <c r="S36" s="7" t="s">
        <v>25</v>
      </c>
      <c r="U36" s="25" t="s">
        <v>70</v>
      </c>
    </row>
    <row r="37" spans="1:22" ht="15.75" customHeight="1">
      <c r="A37" s="20" t="s">
        <v>80</v>
      </c>
      <c r="B37" s="16">
        <v>19.510000000000002</v>
      </c>
      <c r="C37" s="16">
        <v>-99.48</v>
      </c>
      <c r="D37" s="18">
        <v>7</v>
      </c>
      <c r="E37" s="22">
        <v>176.5</v>
      </c>
      <c r="F37" s="22">
        <v>-22.3</v>
      </c>
      <c r="G37" s="22">
        <v>312.2</v>
      </c>
      <c r="H37" s="22">
        <v>3.4</v>
      </c>
      <c r="I37" s="15"/>
      <c r="J37" s="15"/>
      <c r="K37" s="26"/>
      <c r="L37" s="26"/>
      <c r="M37" s="24"/>
      <c r="N37" s="15"/>
      <c r="O37" s="22"/>
      <c r="P37" s="15"/>
      <c r="Q37" s="15"/>
      <c r="R37" s="14"/>
      <c r="S37" s="7" t="s">
        <v>25</v>
      </c>
      <c r="U37" s="25" t="s">
        <v>70</v>
      </c>
    </row>
    <row r="38" spans="1:22" ht="15.75" customHeight="1">
      <c r="A38" s="20" t="s">
        <v>81</v>
      </c>
      <c r="B38" s="16">
        <v>19.5</v>
      </c>
      <c r="C38" s="16">
        <v>-99.48</v>
      </c>
      <c r="D38" s="18">
        <v>10</v>
      </c>
      <c r="E38" s="22">
        <v>174.6</v>
      </c>
      <c r="F38" s="22">
        <v>-33.799999999999997</v>
      </c>
      <c r="G38" s="22">
        <v>211.4</v>
      </c>
      <c r="H38" s="22">
        <v>3.3</v>
      </c>
      <c r="I38" s="15"/>
      <c r="J38" s="15"/>
      <c r="K38" s="26"/>
      <c r="L38" s="26"/>
      <c r="M38" s="24"/>
      <c r="N38" s="15"/>
      <c r="O38" s="22"/>
      <c r="P38" s="15"/>
      <c r="Q38" s="15"/>
      <c r="R38" s="14"/>
      <c r="S38" s="7" t="s">
        <v>25</v>
      </c>
      <c r="U38" s="25" t="s">
        <v>70</v>
      </c>
    </row>
    <row r="39" spans="1:22" ht="15.75" customHeight="1">
      <c r="A39" s="20" t="s">
        <v>82</v>
      </c>
      <c r="B39" s="16">
        <v>19.52</v>
      </c>
      <c r="C39" s="16">
        <v>-99.44</v>
      </c>
      <c r="D39" s="18">
        <v>10</v>
      </c>
      <c r="E39" s="22">
        <v>12.3</v>
      </c>
      <c r="F39" s="22">
        <v>23.5</v>
      </c>
      <c r="G39" s="22">
        <v>225.6</v>
      </c>
      <c r="H39" s="22">
        <v>3.2</v>
      </c>
      <c r="I39" s="15"/>
      <c r="J39" s="15"/>
      <c r="K39" s="26"/>
      <c r="L39" s="26"/>
      <c r="M39" s="24"/>
      <c r="N39" s="15"/>
      <c r="O39" s="22"/>
      <c r="P39" s="15"/>
      <c r="Q39" s="15"/>
      <c r="R39" s="14"/>
      <c r="S39" s="7" t="s">
        <v>25</v>
      </c>
      <c r="U39" s="25" t="s">
        <v>70</v>
      </c>
    </row>
    <row r="40" spans="1:22" ht="15.75" customHeight="1">
      <c r="A40" s="20" t="s">
        <v>83</v>
      </c>
      <c r="B40" s="16">
        <v>19.489999999999998</v>
      </c>
      <c r="C40" s="16">
        <v>-99.48</v>
      </c>
      <c r="D40" s="18">
        <v>10</v>
      </c>
      <c r="E40" s="22">
        <v>349.1</v>
      </c>
      <c r="F40" s="22">
        <v>33.1</v>
      </c>
      <c r="G40" s="22">
        <v>57.8</v>
      </c>
      <c r="H40" s="22">
        <v>6.4</v>
      </c>
      <c r="I40" s="15"/>
      <c r="J40" s="15"/>
      <c r="K40" s="26"/>
      <c r="L40" s="26"/>
      <c r="M40" s="24"/>
      <c r="N40" s="15"/>
      <c r="O40" s="22"/>
      <c r="P40" s="15"/>
      <c r="Q40" s="15"/>
      <c r="R40" s="14"/>
      <c r="S40" s="7" t="s">
        <v>25</v>
      </c>
      <c r="U40" s="25" t="s">
        <v>70</v>
      </c>
    </row>
    <row r="41" spans="1:22" ht="15.75" customHeight="1">
      <c r="A41" s="20" t="s">
        <v>84</v>
      </c>
      <c r="B41" s="16">
        <v>19.47</v>
      </c>
      <c r="C41" s="16">
        <v>-99.48</v>
      </c>
      <c r="D41" s="18">
        <v>9</v>
      </c>
      <c r="E41" s="22">
        <v>359</v>
      </c>
      <c r="F41" s="22">
        <v>7.3</v>
      </c>
      <c r="G41" s="22">
        <v>249.7</v>
      </c>
      <c r="H41" s="22">
        <v>3.3</v>
      </c>
      <c r="I41" s="15"/>
      <c r="J41" s="15"/>
      <c r="K41" s="26"/>
      <c r="L41" s="26"/>
      <c r="M41" s="24"/>
      <c r="N41" s="15"/>
      <c r="O41" s="22"/>
      <c r="P41" s="16"/>
      <c r="Q41" s="16"/>
      <c r="S41" s="7" t="s">
        <v>25</v>
      </c>
      <c r="U41" s="25" t="s">
        <v>70</v>
      </c>
    </row>
    <row r="42" spans="1:22" ht="15.75" customHeight="1">
      <c r="A42" s="20" t="s">
        <v>85</v>
      </c>
      <c r="B42" s="16">
        <v>19.47</v>
      </c>
      <c r="C42" s="16">
        <v>-99.48</v>
      </c>
      <c r="D42" s="18">
        <v>10</v>
      </c>
      <c r="E42" s="22">
        <v>332.3</v>
      </c>
      <c r="F42" s="22">
        <v>33.1</v>
      </c>
      <c r="G42" s="22">
        <v>156.80000000000001</v>
      </c>
      <c r="H42" s="22">
        <v>3.9</v>
      </c>
      <c r="I42" s="15"/>
      <c r="J42" s="15"/>
      <c r="K42" s="26"/>
      <c r="L42" s="26"/>
      <c r="M42" s="24"/>
      <c r="N42" s="15"/>
      <c r="O42" s="27">
        <v>1.931</v>
      </c>
      <c r="P42" s="16">
        <f>1.931-0.76</f>
        <v>1.171</v>
      </c>
      <c r="Q42" s="16">
        <f>1.931+0.76</f>
        <v>2.6909999999999998</v>
      </c>
      <c r="R42" s="7" t="s">
        <v>37</v>
      </c>
      <c r="S42" s="7" t="s">
        <v>25</v>
      </c>
      <c r="U42" s="25" t="s">
        <v>70</v>
      </c>
      <c r="V42" s="28" t="s">
        <v>72</v>
      </c>
    </row>
    <row r="43" spans="1:22" ht="15.75" customHeight="1">
      <c r="A43" s="20" t="s">
        <v>86</v>
      </c>
      <c r="B43" s="16">
        <v>19.489999999999998</v>
      </c>
      <c r="C43" s="16">
        <v>-99.37</v>
      </c>
      <c r="D43" s="18">
        <v>10</v>
      </c>
      <c r="E43" s="22">
        <v>348.2</v>
      </c>
      <c r="F43" s="22">
        <v>28.2</v>
      </c>
      <c r="G43" s="22">
        <v>80.8</v>
      </c>
      <c r="H43" s="22">
        <v>5.4</v>
      </c>
      <c r="I43" s="15"/>
      <c r="J43" s="15"/>
      <c r="K43" s="26"/>
      <c r="L43" s="26"/>
      <c r="M43" s="24"/>
      <c r="N43" s="15"/>
      <c r="O43" s="22"/>
      <c r="P43" s="16"/>
      <c r="Q43" s="15"/>
      <c r="R43" s="14"/>
      <c r="S43" s="7" t="s">
        <v>25</v>
      </c>
      <c r="U43" s="25" t="s">
        <v>70</v>
      </c>
    </row>
    <row r="44" spans="1:22" ht="15.75" customHeight="1">
      <c r="A44" s="20" t="s">
        <v>87</v>
      </c>
      <c r="B44" s="16">
        <v>19.440000000000001</v>
      </c>
      <c r="C44" s="16">
        <v>-99.32</v>
      </c>
      <c r="D44" s="18">
        <v>10</v>
      </c>
      <c r="E44" s="22">
        <v>358.5</v>
      </c>
      <c r="F44" s="22">
        <v>27.1</v>
      </c>
      <c r="G44" s="22">
        <v>410.3</v>
      </c>
      <c r="H44" s="22">
        <v>2.4</v>
      </c>
      <c r="I44" s="15"/>
      <c r="J44" s="15"/>
      <c r="K44" s="26"/>
      <c r="L44" s="26"/>
      <c r="M44" s="24"/>
      <c r="N44" s="15"/>
      <c r="O44" s="27">
        <v>3.0449999999999999</v>
      </c>
      <c r="P44" s="21">
        <f>3.045-0.25</f>
        <v>2.7949999999999999</v>
      </c>
      <c r="Q44" s="21">
        <f>3.045+0.25</f>
        <v>3.2949999999999999</v>
      </c>
      <c r="R44" s="7" t="s">
        <v>37</v>
      </c>
      <c r="S44" s="7" t="s">
        <v>25</v>
      </c>
      <c r="U44" s="25" t="s">
        <v>70</v>
      </c>
      <c r="V44" s="28" t="s">
        <v>72</v>
      </c>
    </row>
    <row r="45" spans="1:22" ht="15.75" customHeight="1">
      <c r="A45" s="20" t="s">
        <v>88</v>
      </c>
      <c r="B45" s="16">
        <v>19.43</v>
      </c>
      <c r="C45" s="16">
        <v>-99.34</v>
      </c>
      <c r="D45" s="18">
        <v>10</v>
      </c>
      <c r="E45" s="22">
        <v>355.2</v>
      </c>
      <c r="F45" s="22">
        <v>32.200000000000003</v>
      </c>
      <c r="G45" s="22">
        <v>51.6</v>
      </c>
      <c r="H45" s="22">
        <v>6.8</v>
      </c>
      <c r="I45" s="15"/>
      <c r="J45" s="15"/>
      <c r="K45" s="26"/>
      <c r="L45" s="26"/>
      <c r="M45" s="24"/>
      <c r="N45" s="15"/>
      <c r="O45" s="22"/>
      <c r="P45" s="15"/>
      <c r="Q45" s="15"/>
      <c r="R45" s="14"/>
      <c r="S45" s="7" t="s">
        <v>25</v>
      </c>
      <c r="U45" s="25" t="s">
        <v>70</v>
      </c>
    </row>
    <row r="46" spans="1:22" ht="15.75" customHeight="1">
      <c r="A46" s="20" t="s">
        <v>89</v>
      </c>
      <c r="B46" s="16">
        <v>19.440000000000001</v>
      </c>
      <c r="C46" s="16">
        <v>-99.36</v>
      </c>
      <c r="D46" s="18">
        <v>10</v>
      </c>
      <c r="E46" s="22">
        <v>358.2</v>
      </c>
      <c r="F46" s="22">
        <v>19.3</v>
      </c>
      <c r="G46" s="22">
        <v>39.5</v>
      </c>
      <c r="H46" s="22">
        <v>7.8</v>
      </c>
      <c r="I46" s="15"/>
      <c r="J46" s="15"/>
      <c r="K46" s="26"/>
      <c r="L46" s="26"/>
      <c r="M46" s="24"/>
      <c r="N46" s="15"/>
      <c r="O46" s="22"/>
      <c r="P46" s="15"/>
      <c r="Q46" s="15"/>
      <c r="R46" s="14"/>
      <c r="S46" s="7" t="s">
        <v>25</v>
      </c>
      <c r="U46" s="25" t="s">
        <v>70</v>
      </c>
    </row>
    <row r="47" spans="1:22" ht="15.75" customHeight="1">
      <c r="A47" s="20" t="s">
        <v>90</v>
      </c>
      <c r="B47" s="16">
        <v>19.420000000000002</v>
      </c>
      <c r="C47" s="16">
        <v>-99.36</v>
      </c>
      <c r="D47" s="18">
        <v>10</v>
      </c>
      <c r="E47" s="22">
        <v>357.2</v>
      </c>
      <c r="F47" s="22">
        <v>36.200000000000003</v>
      </c>
      <c r="G47" s="22">
        <v>115.3</v>
      </c>
      <c r="H47" s="22">
        <v>4.5</v>
      </c>
      <c r="I47" s="15"/>
      <c r="J47" s="15"/>
      <c r="K47" s="26"/>
      <c r="L47" s="26"/>
      <c r="M47" s="24"/>
      <c r="N47" s="15"/>
      <c r="O47" s="22"/>
      <c r="P47" s="15"/>
      <c r="Q47" s="15"/>
      <c r="R47" s="14"/>
      <c r="S47" s="7" t="s">
        <v>25</v>
      </c>
      <c r="U47" s="25" t="s">
        <v>70</v>
      </c>
    </row>
    <row r="48" spans="1:22" ht="15.75" customHeight="1">
      <c r="A48" s="20" t="s">
        <v>91</v>
      </c>
      <c r="B48" s="16">
        <v>19.420000000000002</v>
      </c>
      <c r="C48" s="16">
        <v>-99.43</v>
      </c>
      <c r="D48" s="18">
        <v>10</v>
      </c>
      <c r="E48" s="22">
        <v>358.2</v>
      </c>
      <c r="F48" s="22">
        <v>26.4</v>
      </c>
      <c r="G48" s="22">
        <v>197.5</v>
      </c>
      <c r="H48" s="22">
        <v>3.4</v>
      </c>
      <c r="I48" s="15"/>
      <c r="J48" s="15"/>
      <c r="K48" s="26"/>
      <c r="L48" s="26"/>
      <c r="M48" s="24"/>
      <c r="N48" s="15"/>
      <c r="O48" s="22"/>
      <c r="P48" s="16"/>
      <c r="Q48" s="15"/>
      <c r="S48" s="7" t="s">
        <v>25</v>
      </c>
      <c r="U48" s="25" t="s">
        <v>70</v>
      </c>
    </row>
    <row r="49" spans="1:23" ht="15.75" customHeight="1">
      <c r="A49" s="29" t="s">
        <v>92</v>
      </c>
      <c r="B49" s="16">
        <v>19.760000000000002</v>
      </c>
      <c r="C49" s="16">
        <v>-96.42</v>
      </c>
      <c r="D49" s="22">
        <v>10</v>
      </c>
      <c r="E49" s="22">
        <v>354.4</v>
      </c>
      <c r="F49" s="22">
        <v>21.1</v>
      </c>
      <c r="G49" s="22">
        <v>103.3</v>
      </c>
      <c r="H49" s="22">
        <v>4.8</v>
      </c>
      <c r="I49" s="22"/>
      <c r="J49" s="22"/>
      <c r="K49" s="20"/>
      <c r="L49" s="20"/>
      <c r="M49" s="30"/>
      <c r="N49" s="15"/>
      <c r="O49" s="27">
        <v>3.1</v>
      </c>
      <c r="P49" s="21">
        <v>3</v>
      </c>
      <c r="Q49" s="18">
        <v>3.2</v>
      </c>
      <c r="R49" s="7" t="s">
        <v>37</v>
      </c>
      <c r="S49" s="7" t="s">
        <v>25</v>
      </c>
      <c r="U49" s="25" t="s">
        <v>93</v>
      </c>
      <c r="V49" s="7" t="s">
        <v>94</v>
      </c>
      <c r="W49" s="7" t="s">
        <v>95</v>
      </c>
    </row>
    <row r="50" spans="1:23" ht="15.75" customHeight="1">
      <c r="A50" s="29" t="s">
        <v>96</v>
      </c>
      <c r="B50" s="16">
        <v>20.7</v>
      </c>
      <c r="C50" s="16">
        <v>-98.52</v>
      </c>
      <c r="D50" s="22">
        <v>7</v>
      </c>
      <c r="E50" s="22">
        <v>148.9</v>
      </c>
      <c r="F50" s="22">
        <v>-45.7</v>
      </c>
      <c r="G50" s="22">
        <v>187</v>
      </c>
      <c r="H50" s="22">
        <v>4.4000000000000004</v>
      </c>
      <c r="I50" s="22"/>
      <c r="J50" s="22"/>
      <c r="K50" s="31"/>
      <c r="L50" s="20"/>
      <c r="M50" s="30"/>
      <c r="N50" s="15"/>
      <c r="O50" s="27">
        <v>5.15</v>
      </c>
      <c r="P50" s="16">
        <f>5.15-0.25</f>
        <v>4.9000000000000004</v>
      </c>
      <c r="Q50" s="16">
        <f>5.15+0.25</f>
        <v>5.4</v>
      </c>
      <c r="R50" s="7" t="s">
        <v>37</v>
      </c>
      <c r="S50" s="7" t="s">
        <v>25</v>
      </c>
      <c r="U50" s="25" t="s">
        <v>93</v>
      </c>
      <c r="V50" s="7" t="s">
        <v>94</v>
      </c>
      <c r="W50" s="7" t="s">
        <v>95</v>
      </c>
    </row>
    <row r="51" spans="1:23" ht="15.75" customHeight="1">
      <c r="A51" s="29" t="s">
        <v>97</v>
      </c>
      <c r="B51" s="16">
        <v>20.66</v>
      </c>
      <c r="C51" s="16">
        <v>-98.62</v>
      </c>
      <c r="D51" s="22">
        <v>11</v>
      </c>
      <c r="E51" s="22">
        <v>344.5</v>
      </c>
      <c r="F51" s="22">
        <v>25.1</v>
      </c>
      <c r="G51" s="22">
        <v>102.8</v>
      </c>
      <c r="H51" s="22">
        <v>4.5</v>
      </c>
      <c r="I51" s="22"/>
      <c r="J51" s="22"/>
      <c r="K51" s="20"/>
      <c r="L51" s="20"/>
      <c r="M51" s="30"/>
      <c r="N51" s="15"/>
      <c r="O51" s="27">
        <v>4.4000000000000004</v>
      </c>
      <c r="P51" s="21">
        <v>4.3</v>
      </c>
      <c r="Q51" s="18">
        <v>4.5</v>
      </c>
      <c r="R51" s="7" t="s">
        <v>37</v>
      </c>
      <c r="S51" s="7" t="s">
        <v>25</v>
      </c>
      <c r="U51" s="25" t="s">
        <v>93</v>
      </c>
      <c r="V51" s="7" t="s">
        <v>94</v>
      </c>
      <c r="W51" s="7" t="s">
        <v>95</v>
      </c>
    </row>
    <row r="52" spans="1:23" ht="15.75" customHeight="1">
      <c r="A52" s="29" t="s">
        <v>98</v>
      </c>
      <c r="B52" s="16">
        <v>19.86</v>
      </c>
      <c r="C52" s="16">
        <v>-98.82</v>
      </c>
      <c r="D52" s="22">
        <v>15</v>
      </c>
      <c r="E52" s="22">
        <v>351.8</v>
      </c>
      <c r="F52" s="22">
        <v>32.9</v>
      </c>
      <c r="G52" s="22">
        <v>65.3</v>
      </c>
      <c r="H52" s="22">
        <v>4.8</v>
      </c>
      <c r="I52" s="22"/>
      <c r="J52" s="22"/>
      <c r="K52" s="20"/>
      <c r="L52" s="20"/>
      <c r="M52" s="22"/>
      <c r="N52" s="15"/>
      <c r="O52" s="27">
        <v>4.2</v>
      </c>
      <c r="P52" s="21">
        <v>4.0999999999999996</v>
      </c>
      <c r="Q52" s="18">
        <v>4.3</v>
      </c>
      <c r="R52" s="7" t="s">
        <v>37</v>
      </c>
      <c r="S52" s="7" t="s">
        <v>25</v>
      </c>
      <c r="U52" s="25" t="s">
        <v>93</v>
      </c>
      <c r="V52" s="7" t="s">
        <v>94</v>
      </c>
      <c r="W52" s="7" t="s">
        <v>95</v>
      </c>
    </row>
    <row r="53" spans="1:23" ht="15.75" customHeight="1">
      <c r="A53" s="32" t="s">
        <v>99</v>
      </c>
      <c r="B53" s="16">
        <v>20.66</v>
      </c>
      <c r="C53" s="16">
        <v>-98.55</v>
      </c>
      <c r="D53" s="22">
        <v>10</v>
      </c>
      <c r="E53" s="22">
        <v>359.3</v>
      </c>
      <c r="F53" s="22">
        <v>34</v>
      </c>
      <c r="G53" s="22">
        <v>745.7</v>
      </c>
      <c r="H53" s="22">
        <v>1.8</v>
      </c>
      <c r="I53" s="22"/>
      <c r="J53" s="22"/>
      <c r="K53" s="20"/>
      <c r="L53" s="20"/>
      <c r="M53" s="30"/>
      <c r="N53" s="15"/>
      <c r="O53" s="22">
        <f t="shared" ref="O53:O55" si="2">SUM(P53:Q53)/2</f>
        <v>3.55</v>
      </c>
      <c r="P53" s="21">
        <v>2.6</v>
      </c>
      <c r="Q53" s="18">
        <v>4.5</v>
      </c>
      <c r="R53" s="7" t="s">
        <v>100</v>
      </c>
      <c r="S53" s="7" t="s">
        <v>25</v>
      </c>
      <c r="U53" s="25" t="s">
        <v>93</v>
      </c>
      <c r="V53" s="7" t="s">
        <v>101</v>
      </c>
    </row>
    <row r="54" spans="1:23" ht="15.75" customHeight="1">
      <c r="A54" s="32" t="s">
        <v>102</v>
      </c>
      <c r="B54" s="16">
        <v>20.58</v>
      </c>
      <c r="C54" s="16">
        <v>-98.69</v>
      </c>
      <c r="D54" s="22">
        <v>13</v>
      </c>
      <c r="E54" s="22">
        <v>168.3</v>
      </c>
      <c r="F54" s="22">
        <v>-30.4</v>
      </c>
      <c r="G54" s="22">
        <v>229.3</v>
      </c>
      <c r="H54" s="22">
        <v>2.7</v>
      </c>
      <c r="I54" s="22"/>
      <c r="J54" s="22"/>
      <c r="K54" s="20"/>
      <c r="L54" s="20"/>
      <c r="M54" s="22"/>
      <c r="N54" s="15"/>
      <c r="O54" s="22">
        <f t="shared" si="2"/>
        <v>2.5</v>
      </c>
      <c r="P54" s="21">
        <v>2</v>
      </c>
      <c r="Q54" s="18">
        <v>3</v>
      </c>
      <c r="R54" s="7" t="s">
        <v>100</v>
      </c>
      <c r="S54" s="7" t="s">
        <v>25</v>
      </c>
      <c r="U54" s="25" t="s">
        <v>93</v>
      </c>
      <c r="V54" s="7" t="s">
        <v>101</v>
      </c>
    </row>
    <row r="55" spans="1:23" ht="15.75" customHeight="1">
      <c r="A55" s="32" t="s">
        <v>103</v>
      </c>
      <c r="B55" s="16">
        <v>20.56</v>
      </c>
      <c r="C55" s="16">
        <v>-98.65</v>
      </c>
      <c r="D55" s="22">
        <v>9</v>
      </c>
      <c r="E55" s="22">
        <v>353.4</v>
      </c>
      <c r="F55" s="22">
        <v>32.6</v>
      </c>
      <c r="G55" s="22">
        <v>27.5</v>
      </c>
      <c r="H55" s="22">
        <v>10</v>
      </c>
      <c r="I55" s="22"/>
      <c r="J55" s="22"/>
      <c r="K55" s="20"/>
      <c r="L55" s="20"/>
      <c r="M55" s="30"/>
      <c r="N55" s="16"/>
      <c r="O55" s="22">
        <f t="shared" si="2"/>
        <v>2.5</v>
      </c>
      <c r="P55" s="21">
        <v>2</v>
      </c>
      <c r="Q55" s="21">
        <v>3</v>
      </c>
      <c r="R55" s="7" t="s">
        <v>100</v>
      </c>
      <c r="S55" s="7" t="s">
        <v>25</v>
      </c>
      <c r="U55" s="25" t="s">
        <v>93</v>
      </c>
      <c r="V55" s="7" t="s">
        <v>101</v>
      </c>
    </row>
    <row r="56" spans="1:23" ht="15.75" customHeight="1">
      <c r="A56" s="29" t="s">
        <v>104</v>
      </c>
      <c r="B56" s="16">
        <v>20.46</v>
      </c>
      <c r="C56" s="16">
        <v>-98.67</v>
      </c>
      <c r="D56" s="22">
        <v>11</v>
      </c>
      <c r="E56" s="22">
        <v>352.5</v>
      </c>
      <c r="F56" s="22">
        <v>32.6</v>
      </c>
      <c r="G56" s="22">
        <v>402.9</v>
      </c>
      <c r="H56" s="22">
        <v>2.2999999999999998</v>
      </c>
      <c r="I56" s="22"/>
      <c r="J56" s="22"/>
      <c r="K56" s="20"/>
      <c r="L56" s="20"/>
      <c r="M56" s="30"/>
      <c r="N56" s="16"/>
      <c r="O56" s="27">
        <v>2.56</v>
      </c>
      <c r="P56" s="16">
        <f>2.56-0.08</f>
        <v>2.48</v>
      </c>
      <c r="Q56" s="16">
        <f>2.56+0.08</f>
        <v>2.64</v>
      </c>
      <c r="R56" s="7" t="s">
        <v>37</v>
      </c>
      <c r="S56" s="7" t="s">
        <v>25</v>
      </c>
      <c r="U56" s="25" t="s">
        <v>93</v>
      </c>
      <c r="V56" s="7" t="s">
        <v>94</v>
      </c>
      <c r="W56" s="7" t="s">
        <v>95</v>
      </c>
    </row>
    <row r="57" spans="1:23" ht="15.75" customHeight="1">
      <c r="A57" s="29" t="s">
        <v>105</v>
      </c>
      <c r="B57" s="16">
        <v>20.350000000000001</v>
      </c>
      <c r="C57" s="16">
        <v>-98.65</v>
      </c>
      <c r="D57" s="22">
        <v>10</v>
      </c>
      <c r="E57" s="22">
        <v>333</v>
      </c>
      <c r="F57" s="22">
        <v>39.200000000000003</v>
      </c>
      <c r="G57" s="22">
        <v>119.9</v>
      </c>
      <c r="H57" s="22">
        <v>4.4000000000000004</v>
      </c>
      <c r="I57" s="22"/>
      <c r="J57" s="22"/>
      <c r="K57" s="20"/>
      <c r="L57" s="20"/>
      <c r="M57" s="30"/>
      <c r="N57" s="16"/>
      <c r="O57" s="27">
        <v>2.38</v>
      </c>
      <c r="P57" s="16">
        <f>2.38-0.08</f>
        <v>2.2999999999999998</v>
      </c>
      <c r="Q57" s="16">
        <f>2.38+0.08</f>
        <v>2.46</v>
      </c>
      <c r="R57" s="7" t="s">
        <v>37</v>
      </c>
      <c r="S57" s="7" t="s">
        <v>25</v>
      </c>
      <c r="U57" s="25" t="s">
        <v>93</v>
      </c>
      <c r="V57" s="7" t="s">
        <v>94</v>
      </c>
      <c r="W57" s="7" t="s">
        <v>95</v>
      </c>
    </row>
    <row r="58" spans="1:23" ht="15.75" customHeight="1">
      <c r="A58" s="20"/>
      <c r="B58" s="20"/>
      <c r="C58" s="20"/>
      <c r="D58" s="20"/>
      <c r="E58" s="33"/>
      <c r="F58" s="20"/>
      <c r="G58" s="20"/>
      <c r="H58" s="20"/>
      <c r="I58" s="20"/>
      <c r="J58" s="18"/>
    </row>
    <row r="59" spans="1:23" ht="15.75" customHeight="1">
      <c r="A59" s="20"/>
      <c r="B59" s="20"/>
      <c r="C59" s="20"/>
      <c r="D59" s="20"/>
      <c r="E59" s="33"/>
      <c r="F59" s="20"/>
      <c r="G59" s="20"/>
      <c r="H59" s="20"/>
      <c r="I59" s="20"/>
      <c r="J59" s="18"/>
    </row>
    <row r="60" spans="1:23" ht="15.75" customHeight="1">
      <c r="A60" s="20"/>
      <c r="B60" s="20"/>
      <c r="C60" s="20"/>
      <c r="D60" s="20"/>
      <c r="E60" s="33"/>
      <c r="F60" s="20"/>
      <c r="G60" s="20"/>
      <c r="H60" s="20"/>
      <c r="I60" s="20"/>
      <c r="J60" s="18"/>
    </row>
    <row r="61" spans="1:23" ht="15.75" customHeight="1">
      <c r="A61" s="34"/>
      <c r="B61" s="34"/>
      <c r="C61" s="34"/>
      <c r="D61" s="34"/>
      <c r="E61" s="34"/>
      <c r="F61" s="34"/>
      <c r="G61" s="34"/>
      <c r="H61" s="34"/>
      <c r="I61" s="34"/>
      <c r="J61" s="18"/>
    </row>
    <row r="62" spans="1:23" ht="15.75" customHeight="1">
      <c r="A62" s="20"/>
      <c r="B62" s="20"/>
      <c r="C62" s="20"/>
      <c r="D62" s="20"/>
      <c r="E62" s="33"/>
      <c r="F62" s="20"/>
      <c r="G62" s="20"/>
      <c r="H62" s="20"/>
      <c r="I62" s="20"/>
      <c r="J62" s="18"/>
    </row>
    <row r="63" spans="1:23" ht="15.75" customHeight="1">
      <c r="A63" s="20"/>
      <c r="B63" s="20"/>
      <c r="C63" s="20"/>
      <c r="D63" s="20"/>
      <c r="E63" s="33"/>
      <c r="F63" s="20"/>
      <c r="G63" s="20"/>
      <c r="H63" s="20"/>
      <c r="I63" s="20"/>
      <c r="J63" s="18"/>
    </row>
    <row r="64" spans="1:23" ht="15.75" customHeight="1">
      <c r="A64" s="20"/>
      <c r="B64" s="20"/>
      <c r="C64" s="20"/>
      <c r="D64" s="20"/>
      <c r="E64" s="33"/>
      <c r="F64" s="20"/>
      <c r="G64" s="20"/>
      <c r="H64" s="20"/>
      <c r="I64" s="20"/>
      <c r="J64" s="18"/>
    </row>
    <row r="65" spans="1:10" ht="15.75" customHeight="1">
      <c r="A65" s="20"/>
      <c r="B65" s="20"/>
      <c r="C65" s="20"/>
      <c r="D65" s="20"/>
      <c r="E65" s="33"/>
      <c r="F65" s="20"/>
      <c r="G65" s="20"/>
      <c r="H65" s="20"/>
      <c r="I65" s="20"/>
      <c r="J65" s="18"/>
    </row>
    <row r="66" spans="1:10" ht="15.75" customHeight="1">
      <c r="A66" s="20"/>
      <c r="B66" s="20"/>
      <c r="C66" s="20"/>
      <c r="D66" s="20"/>
      <c r="E66" s="33"/>
      <c r="F66" s="20"/>
      <c r="G66" s="20"/>
      <c r="H66" s="20"/>
      <c r="I66" s="20"/>
      <c r="J66" s="18"/>
    </row>
    <row r="67" spans="1:10" ht="15.75" customHeight="1">
      <c r="A67" s="20"/>
      <c r="B67" s="20"/>
      <c r="C67" s="20"/>
      <c r="D67" s="20"/>
      <c r="E67" s="33"/>
      <c r="F67" s="20"/>
      <c r="G67" s="20"/>
      <c r="H67" s="20"/>
      <c r="I67" s="20"/>
      <c r="J67" s="18"/>
    </row>
    <row r="68" spans="1:10" ht="15.75" customHeight="1">
      <c r="A68" s="20"/>
      <c r="B68" s="20"/>
      <c r="C68" s="20"/>
      <c r="D68" s="20"/>
      <c r="E68" s="33"/>
      <c r="F68" s="20"/>
      <c r="G68" s="20"/>
      <c r="H68" s="20"/>
      <c r="I68" s="20"/>
      <c r="J68" s="18"/>
    </row>
    <row r="69" spans="1:10" ht="15.75" customHeight="1">
      <c r="A69" s="20"/>
      <c r="B69" s="20"/>
      <c r="C69" s="20"/>
      <c r="D69" s="20"/>
      <c r="E69" s="33"/>
      <c r="F69" s="20"/>
      <c r="G69" s="20"/>
      <c r="H69" s="20"/>
      <c r="I69" s="20"/>
      <c r="J69" s="18"/>
    </row>
    <row r="70" spans="1:10" ht="15.75" customHeight="1">
      <c r="A70" s="20"/>
      <c r="B70" s="20"/>
      <c r="C70" s="20"/>
      <c r="D70" s="20"/>
      <c r="E70" s="33"/>
      <c r="F70" s="20"/>
      <c r="G70" s="20"/>
      <c r="H70" s="20"/>
      <c r="I70" s="20"/>
      <c r="J70" s="18"/>
    </row>
    <row r="71" spans="1:10" ht="15.75" customHeight="1">
      <c r="A71" s="20"/>
      <c r="B71" s="20"/>
      <c r="C71" s="20"/>
      <c r="D71" s="20"/>
      <c r="E71" s="33"/>
      <c r="F71" s="20"/>
      <c r="G71" s="20"/>
      <c r="H71" s="20"/>
      <c r="I71" s="20"/>
      <c r="J71" s="18"/>
    </row>
    <row r="72" spans="1:10" ht="15.75" customHeight="1">
      <c r="A72" s="20"/>
      <c r="B72" s="20"/>
      <c r="C72" s="20"/>
      <c r="D72" s="20"/>
      <c r="E72" s="33"/>
      <c r="F72" s="20"/>
      <c r="G72" s="20"/>
      <c r="H72" s="20"/>
      <c r="I72" s="20"/>
      <c r="J72" s="18"/>
    </row>
    <row r="73" spans="1:10" ht="15.75" customHeight="1">
      <c r="A73" s="20"/>
      <c r="B73" s="20"/>
      <c r="C73" s="20"/>
      <c r="D73" s="20"/>
      <c r="E73" s="33"/>
      <c r="F73" s="20"/>
      <c r="G73" s="20"/>
      <c r="H73" s="20"/>
      <c r="I73" s="20"/>
      <c r="J73" s="18"/>
    </row>
    <row r="74" spans="1:10" ht="15.75" customHeight="1">
      <c r="A74" s="20"/>
      <c r="B74" s="20"/>
      <c r="C74" s="20"/>
      <c r="D74" s="20"/>
      <c r="E74" s="33"/>
      <c r="F74" s="20"/>
      <c r="G74" s="20"/>
      <c r="H74" s="20"/>
      <c r="I74" s="20"/>
      <c r="J74" s="18"/>
    </row>
    <row r="75" spans="1:10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18"/>
    </row>
    <row r="76" spans="1:10" ht="15.75" customHeight="1">
      <c r="A76" s="20"/>
      <c r="B76" s="20"/>
      <c r="C76" s="20"/>
      <c r="D76" s="20"/>
      <c r="E76" s="33"/>
      <c r="F76" s="20"/>
      <c r="G76" s="20"/>
      <c r="H76" s="20"/>
      <c r="I76" s="20"/>
      <c r="J76" s="18"/>
    </row>
    <row r="77" spans="1:10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18"/>
    </row>
    <row r="78" spans="1:10" ht="15.75" customHeight="1">
      <c r="A78" s="20"/>
      <c r="B78" s="20"/>
      <c r="C78" s="20"/>
      <c r="D78" s="20"/>
      <c r="E78" s="33"/>
      <c r="F78" s="20"/>
      <c r="G78" s="20"/>
      <c r="H78" s="20"/>
      <c r="I78" s="20"/>
      <c r="J78" s="18"/>
    </row>
    <row r="79" spans="1:10" ht="15.75" customHeight="1">
      <c r="A79" s="20"/>
      <c r="B79" s="20"/>
      <c r="C79" s="20"/>
      <c r="D79" s="20"/>
      <c r="E79" s="33"/>
      <c r="F79" s="20"/>
      <c r="G79" s="20"/>
      <c r="H79" s="20"/>
      <c r="I79" s="20"/>
      <c r="J79" s="18"/>
    </row>
    <row r="80" spans="1:10" ht="15.75" customHeight="1">
      <c r="A80" s="20"/>
      <c r="B80" s="20"/>
      <c r="C80" s="20"/>
      <c r="D80" s="20"/>
      <c r="E80" s="33"/>
      <c r="F80" s="20"/>
      <c r="G80" s="20"/>
      <c r="H80" s="20"/>
      <c r="I80" s="20"/>
      <c r="J80" s="18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mergeCells count="3">
    <mergeCell ref="A1:B1"/>
    <mergeCell ref="A5:B5"/>
    <mergeCell ref="W32:X3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Michael Domeier</dc:creator>
  <cp:lastModifiedBy>Usuario de Windows</cp:lastModifiedBy>
  <dcterms:created xsi:type="dcterms:W3CDTF">2021-11-16T18:35:23Z</dcterms:created>
  <dcterms:modified xsi:type="dcterms:W3CDTF">2021-11-17T21:34:56Z</dcterms:modified>
</cp:coreProperties>
</file>