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readingac-my.sharepoint.com/personal/sws98lcs_reading_ac_uk/Documents/insurance/Seasonal forecasts/"/>
    </mc:Choice>
  </mc:AlternateContent>
  <xr:revisionPtr revIDLastSave="285" documentId="8_{29D743C5-AF72-4089-83E0-ED6AB22A32DC}" xr6:coauthVersionLast="47" xr6:coauthVersionMax="47" xr10:uidLastSave="{186DB3FD-F680-48D2-88D4-47A9C6277E88}"/>
  <bookViews>
    <workbookView xWindow="22920" yWindow="-120" windowWidth="38640" windowHeight="21120" firstSheet="2" activeTab="7" xr2:uid="{992BED8E-5E66-4344-AA4A-0226BCB08808}"/>
  </bookViews>
  <sheets>
    <sheet name="Sheet1_without2007" sheetId="12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1" sheetId="1" r:id="rId8"/>
    <sheet name="Sheet13" sheetId="13" r:id="rId9"/>
    <sheet name="Correlations without 2007" sheetId="9" r:id="rId10"/>
    <sheet name="Sheet8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9" l="1"/>
  <c r="F29" i="9" s="1"/>
  <c r="F27" i="9"/>
  <c r="E28" i="9"/>
  <c r="F28" i="9" s="1"/>
  <c r="E27" i="9"/>
  <c r="F26" i="9"/>
  <c r="E26" i="9"/>
  <c r="N4" i="12"/>
  <c r="O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L26" i="12"/>
  <c r="B24" i="12"/>
  <c r="G15" i="12" s="1"/>
  <c r="M23" i="12"/>
  <c r="H23" i="12"/>
  <c r="I23" i="12" s="1"/>
  <c r="G23" i="12"/>
  <c r="M22" i="12"/>
  <c r="H22" i="12"/>
  <c r="M21" i="12"/>
  <c r="H21" i="12"/>
  <c r="I21" i="12" s="1"/>
  <c r="N21" i="12" s="1"/>
  <c r="M20" i="12"/>
  <c r="H20" i="12"/>
  <c r="I20" i="12" s="1"/>
  <c r="N20" i="12" s="1"/>
  <c r="M19" i="12"/>
  <c r="H19" i="12"/>
  <c r="M18" i="12"/>
  <c r="H18" i="12"/>
  <c r="M17" i="12"/>
  <c r="H17" i="12"/>
  <c r="M16" i="12"/>
  <c r="H16" i="12"/>
  <c r="G16" i="12"/>
  <c r="M15" i="12"/>
  <c r="H15" i="12"/>
  <c r="M14" i="12"/>
  <c r="H14" i="12"/>
  <c r="M13" i="12"/>
  <c r="H13" i="12"/>
  <c r="I13" i="12" s="1"/>
  <c r="N13" i="12" s="1"/>
  <c r="M12" i="12"/>
  <c r="H12" i="12"/>
  <c r="M11" i="12"/>
  <c r="H11" i="12"/>
  <c r="M10" i="12"/>
  <c r="H10" i="12"/>
  <c r="G10" i="12"/>
  <c r="M9" i="12"/>
  <c r="H9" i="12"/>
  <c r="G9" i="12"/>
  <c r="M8" i="12"/>
  <c r="H8" i="12"/>
  <c r="I8" i="12" s="1"/>
  <c r="M7" i="12"/>
  <c r="H7" i="12"/>
  <c r="M6" i="12"/>
  <c r="H6" i="12"/>
  <c r="I6" i="12" s="1"/>
  <c r="N6" i="12" s="1"/>
  <c r="M5" i="12"/>
  <c r="H5" i="12"/>
  <c r="I5" i="12" s="1"/>
  <c r="N5" i="12" s="1"/>
  <c r="H4" i="12"/>
  <c r="M4" i="12" s="1"/>
  <c r="C22" i="8"/>
  <c r="B22" i="8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J4" i="1"/>
  <c r="O4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H24" i="12" l="1"/>
  <c r="O9" i="12" s="1"/>
  <c r="G11" i="12"/>
  <c r="G17" i="12"/>
  <c r="O12" i="12"/>
  <c r="N23" i="12"/>
  <c r="N8" i="12"/>
  <c r="K8" i="12"/>
  <c r="I16" i="12"/>
  <c r="O17" i="12"/>
  <c r="O11" i="12"/>
  <c r="I15" i="12"/>
  <c r="I22" i="12"/>
  <c r="G22" i="12"/>
  <c r="G14" i="12"/>
  <c r="G7" i="12"/>
  <c r="G21" i="12"/>
  <c r="G13" i="12"/>
  <c r="K13" i="12" s="1"/>
  <c r="G6" i="12"/>
  <c r="K6" i="12" s="1"/>
  <c r="G20" i="12"/>
  <c r="K20" i="12" s="1"/>
  <c r="G5" i="12"/>
  <c r="K5" i="12" s="1"/>
  <c r="G19" i="12"/>
  <c r="O19" i="12" s="1"/>
  <c r="G12" i="12"/>
  <c r="G4" i="12"/>
  <c r="G18" i="12"/>
  <c r="O18" i="12" s="1"/>
  <c r="I10" i="12"/>
  <c r="M24" i="12"/>
  <c r="O23" i="12"/>
  <c r="O15" i="12"/>
  <c r="O8" i="12"/>
  <c r="O22" i="12"/>
  <c r="O14" i="12"/>
  <c r="O7" i="12"/>
  <c r="O21" i="12"/>
  <c r="P21" i="12" s="1"/>
  <c r="O13" i="12"/>
  <c r="P13" i="12" s="1"/>
  <c r="K23" i="12"/>
  <c r="I7" i="12"/>
  <c r="K21" i="12"/>
  <c r="O16" i="12"/>
  <c r="G8" i="12"/>
  <c r="I9" i="12"/>
  <c r="O10" i="12"/>
  <c r="I14" i="12"/>
  <c r="I17" i="12"/>
  <c r="I11" i="12"/>
  <c r="I18" i="12"/>
  <c r="I4" i="12"/>
  <c r="I12" i="12"/>
  <c r="I19" i="12"/>
  <c r="O5" i="12" l="1"/>
  <c r="P5" i="12" s="1"/>
  <c r="O6" i="12"/>
  <c r="P6" i="12" s="1"/>
  <c r="I24" i="12"/>
  <c r="K4" i="12"/>
  <c r="N14" i="12"/>
  <c r="P14" i="12" s="1"/>
  <c r="K14" i="12"/>
  <c r="N22" i="12"/>
  <c r="P22" i="12" s="1"/>
  <c r="K22" i="12"/>
  <c r="N18" i="12"/>
  <c r="P18" i="12" s="1"/>
  <c r="K11" i="12"/>
  <c r="N11" i="12"/>
  <c r="P11" i="12" s="1"/>
  <c r="N15" i="12"/>
  <c r="P15" i="12" s="1"/>
  <c r="K15" i="12"/>
  <c r="K17" i="12"/>
  <c r="N17" i="12"/>
  <c r="P17" i="12" s="1"/>
  <c r="N9" i="12"/>
  <c r="P9" i="12" s="1"/>
  <c r="K9" i="12"/>
  <c r="N7" i="12"/>
  <c r="P7" i="12" s="1"/>
  <c r="K7" i="12"/>
  <c r="O20" i="12"/>
  <c r="P20" i="12" s="1"/>
  <c r="P8" i="12"/>
  <c r="J24" i="12"/>
  <c r="G24" i="12"/>
  <c r="K18" i="12"/>
  <c r="N19" i="12"/>
  <c r="P19" i="12" s="1"/>
  <c r="K19" i="12"/>
  <c r="P23" i="12"/>
  <c r="K12" i="12"/>
  <c r="N12" i="12"/>
  <c r="P12" i="12" s="1"/>
  <c r="K10" i="12"/>
  <c r="N10" i="12"/>
  <c r="P10" i="12" s="1"/>
  <c r="N16" i="12"/>
  <c r="P16" i="12" s="1"/>
  <c r="K16" i="12"/>
  <c r="K24" i="12" l="1"/>
  <c r="N24" i="12"/>
  <c r="P4" i="12"/>
  <c r="P24" i="12" s="1"/>
  <c r="O24" i="12"/>
  <c r="L27" i="1"/>
  <c r="M4" i="1"/>
  <c r="H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G24" i="1"/>
  <c r="G20" i="1"/>
  <c r="G18" i="1"/>
  <c r="G16" i="1"/>
  <c r="G15" i="1"/>
  <c r="G10" i="1"/>
  <c r="G9" i="1"/>
  <c r="G8" i="1"/>
  <c r="G7" i="1"/>
  <c r="G6" i="1"/>
  <c r="B25" i="1"/>
  <c r="G19" i="1" s="1"/>
  <c r="I24" i="1"/>
  <c r="K24" i="1" s="1"/>
  <c r="I23" i="1"/>
  <c r="K23" i="1" s="1"/>
  <c r="I22" i="1"/>
  <c r="K22" i="1" s="1"/>
  <c r="I21" i="1"/>
  <c r="K21" i="1" s="1"/>
  <c r="I20" i="1"/>
  <c r="K20" i="1" s="1"/>
  <c r="I16" i="1"/>
  <c r="I15" i="1"/>
  <c r="K15" i="1" s="1"/>
  <c r="I14" i="1"/>
  <c r="K14" i="1" s="1"/>
  <c r="I13" i="1"/>
  <c r="K13" i="1" s="1"/>
  <c r="I12" i="1"/>
  <c r="K12" i="1" s="1"/>
  <c r="I8" i="1"/>
  <c r="K8" i="1" s="1"/>
  <c r="I7" i="1"/>
  <c r="K7" i="1" s="1"/>
  <c r="I6" i="1"/>
  <c r="K6" i="1" s="1"/>
  <c r="I5" i="1"/>
  <c r="K5" i="1" s="1"/>
  <c r="I4" i="1"/>
  <c r="H24" i="1"/>
  <c r="H23" i="1"/>
  <c r="H22" i="1"/>
  <c r="H21" i="1"/>
  <c r="H20" i="1"/>
  <c r="H19" i="1"/>
  <c r="I19" i="1" s="1"/>
  <c r="K19" i="1" s="1"/>
  <c r="H18" i="1"/>
  <c r="I18" i="1" s="1"/>
  <c r="K18" i="1" s="1"/>
  <c r="H17" i="1"/>
  <c r="H16" i="1"/>
  <c r="H15" i="1"/>
  <c r="H14" i="1"/>
  <c r="H13" i="1"/>
  <c r="H12" i="1"/>
  <c r="H11" i="1"/>
  <c r="I11" i="1" s="1"/>
  <c r="H10" i="1"/>
  <c r="I10" i="1" s="1"/>
  <c r="K10" i="1" s="1"/>
  <c r="H9" i="1"/>
  <c r="H8" i="1"/>
  <c r="H7" i="1"/>
  <c r="H6" i="1"/>
  <c r="H5" i="1"/>
  <c r="H4" i="1"/>
  <c r="H30" i="12" l="1"/>
  <c r="H29" i="12"/>
  <c r="N11" i="1"/>
  <c r="P11" i="1" s="1"/>
  <c r="K11" i="1"/>
  <c r="N4" i="1"/>
  <c r="P4" i="1" s="1"/>
  <c r="K4" i="1"/>
  <c r="N16" i="1"/>
  <c r="P16" i="1" s="1"/>
  <c r="K16" i="1"/>
  <c r="G17" i="1"/>
  <c r="G12" i="1"/>
  <c r="G21" i="1"/>
  <c r="G4" i="1"/>
  <c r="G13" i="1"/>
  <c r="G22" i="1"/>
  <c r="G5" i="1"/>
  <c r="G14" i="1"/>
  <c r="G23" i="1"/>
  <c r="N23" i="1"/>
  <c r="P23" i="1" s="1"/>
  <c r="N24" i="1"/>
  <c r="P24" i="1" s="1"/>
  <c r="N14" i="1"/>
  <c r="P14" i="1" s="1"/>
  <c r="N7" i="1"/>
  <c r="P7" i="1" s="1"/>
  <c r="N8" i="1"/>
  <c r="P8" i="1" s="1"/>
  <c r="N15" i="1"/>
  <c r="P15" i="1" s="1"/>
  <c r="N22" i="1"/>
  <c r="P22" i="1" s="1"/>
  <c r="N10" i="1"/>
  <c r="P10" i="1" s="1"/>
  <c r="N18" i="1"/>
  <c r="P18" i="1" s="1"/>
  <c r="N19" i="1"/>
  <c r="P19" i="1" s="1"/>
  <c r="N12" i="1"/>
  <c r="P12" i="1" s="1"/>
  <c r="N20" i="1"/>
  <c r="P20" i="1" s="1"/>
  <c r="N5" i="1"/>
  <c r="P5" i="1" s="1"/>
  <c r="N13" i="1"/>
  <c r="P13" i="1" s="1"/>
  <c r="N21" i="1"/>
  <c r="P21" i="1" s="1"/>
  <c r="N6" i="1"/>
  <c r="P6" i="1" s="1"/>
  <c r="M25" i="1"/>
  <c r="I9" i="1"/>
  <c r="K9" i="1" s="1"/>
  <c r="I17" i="1"/>
  <c r="K17" i="1" s="1"/>
  <c r="G11" i="1"/>
  <c r="G25" i="1" l="1"/>
  <c r="N17" i="1"/>
  <c r="P17" i="1" s="1"/>
  <c r="N9" i="1"/>
  <c r="P9" i="1" s="1"/>
  <c r="I25" i="1"/>
  <c r="N25" i="1" l="1"/>
  <c r="K25" i="1"/>
  <c r="J25" i="1"/>
  <c r="P25" i="1" l="1"/>
  <c r="H30" i="1" s="1"/>
  <c r="O25" i="1"/>
  <c r="H31" i="1" l="1"/>
</calcChain>
</file>

<file path=xl/sharedStrings.xml><?xml version="1.0" encoding="utf-8"?>
<sst xmlns="http://schemas.openxmlformats.org/spreadsheetml/2006/main" count="120" uniqueCount="30">
  <si>
    <t>NAO</t>
  </si>
  <si>
    <t>Losses</t>
  </si>
  <si>
    <t>Column 1</t>
  </si>
  <si>
    <t>Column 2</t>
  </si>
  <si>
    <t>Corr=0.44</t>
  </si>
  <si>
    <t>Column 3</t>
  </si>
  <si>
    <t>MME</t>
  </si>
  <si>
    <t>MetO</t>
  </si>
  <si>
    <t>Column 4</t>
  </si>
  <si>
    <t>Corr=0.31</t>
  </si>
  <si>
    <t>Selection</t>
  </si>
  <si>
    <t>Column 5</t>
  </si>
  <si>
    <t>Premium</t>
  </si>
  <si>
    <t>Loss</t>
  </si>
  <si>
    <t>Expected Loss</t>
  </si>
  <si>
    <t>Normalised Losses</t>
  </si>
  <si>
    <t>Revenue</t>
  </si>
  <si>
    <t>Delta Cust</t>
  </si>
  <si>
    <t>Profit</t>
  </si>
  <si>
    <t>Ratio</t>
  </si>
  <si>
    <t>Expected loss</t>
  </si>
  <si>
    <t>It's the reduced loss that's important - why?</t>
  </si>
  <si>
    <t>Without 2007</t>
  </si>
  <si>
    <t xml:space="preserve">Losses v Met O </t>
  </si>
  <si>
    <t>Losses v NAO</t>
  </si>
  <si>
    <t>n</t>
  </si>
  <si>
    <t>t</t>
  </si>
  <si>
    <t>p</t>
  </si>
  <si>
    <t>With 2007</t>
  </si>
  <si>
    <t>Try UK rather england? Doesn't matter!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</si>
</sst>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434672081084203E-2"/>
          <c:y val="1.9246671668143287E-2"/>
          <c:w val="0.93673094636755316"/>
          <c:h val="0.7513268214806706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Sheet8!$B$1:$B$21</c:f>
              <c:numCache>
                <c:formatCode>General</c:formatCode>
                <c:ptCount val="21"/>
                <c:pt idx="0">
                  <c:v>1.5979875419262104</c:v>
                </c:pt>
                <c:pt idx="1">
                  <c:v>6.4781983708672737</c:v>
                </c:pt>
                <c:pt idx="2">
                  <c:v>-5.6804024916147569</c:v>
                </c:pt>
                <c:pt idx="3">
                  <c:v>0.26473406804025146</c:v>
                </c:pt>
                <c:pt idx="4">
                  <c:v>2.9144705318639206</c:v>
                </c:pt>
                <c:pt idx="5">
                  <c:v>6.3188787733588887</c:v>
                </c:pt>
                <c:pt idx="6">
                  <c:v>6.4698131288931489</c:v>
                </c:pt>
                <c:pt idx="7">
                  <c:v>1.1032582654528049</c:v>
                </c:pt>
                <c:pt idx="8">
                  <c:v>6.5704360325826556</c:v>
                </c:pt>
                <c:pt idx="9">
                  <c:v>-42.466459032103494</c:v>
                </c:pt>
                <c:pt idx="10">
                  <c:v>-4.4142309535217983</c:v>
                </c:pt>
                <c:pt idx="11">
                  <c:v>2.0507906085289909</c:v>
                </c:pt>
                <c:pt idx="12">
                  <c:v>4.859846669861045</c:v>
                </c:pt>
                <c:pt idx="13">
                  <c:v>7.476042165788213</c:v>
                </c:pt>
                <c:pt idx="14">
                  <c:v>-5.7977958792525168</c:v>
                </c:pt>
                <c:pt idx="15">
                  <c:v>3.4762817441303326</c:v>
                </c:pt>
                <c:pt idx="16">
                  <c:v>-2.3179204599904146</c:v>
                </c:pt>
                <c:pt idx="17">
                  <c:v>-3.4331576425491122</c:v>
                </c:pt>
                <c:pt idx="18">
                  <c:v>8.0258744609489341E-2</c:v>
                </c:pt>
                <c:pt idx="19">
                  <c:v>7.6269765213224732</c:v>
                </c:pt>
                <c:pt idx="20">
                  <c:v>6.8219932918064208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B-4FD1-877C-6B14935344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Sheet8!$C$1:$C$21</c:f>
              <c:numCache>
                <c:formatCode>General</c:formatCode>
                <c:ptCount val="21"/>
                <c:pt idx="0">
                  <c:v>2.3969813128893165</c:v>
                </c:pt>
                <c:pt idx="1">
                  <c:v>9.7172975563009096</c:v>
                </c:pt>
                <c:pt idx="2">
                  <c:v>-2.8402012458073784</c:v>
                </c:pt>
                <c:pt idx="3">
                  <c:v>0.39710110206037719</c:v>
                </c:pt>
                <c:pt idx="4">
                  <c:v>2.9144705318639197</c:v>
                </c:pt>
                <c:pt idx="5">
                  <c:v>9.4783181600383326</c:v>
                </c:pt>
                <c:pt idx="6">
                  <c:v>9.7047196933397224</c:v>
                </c:pt>
                <c:pt idx="7">
                  <c:v>1.6548873981792074</c:v>
                </c:pt>
                <c:pt idx="8">
                  <c:v>9.8556540488739834</c:v>
                </c:pt>
                <c:pt idx="9">
                  <c:v>-21.233229516051747</c:v>
                </c:pt>
                <c:pt idx="10">
                  <c:v>-2.2071154767609</c:v>
                </c:pt>
                <c:pt idx="11">
                  <c:v>1.0253953042644954</c:v>
                </c:pt>
                <c:pt idx="12">
                  <c:v>7.2897700047915688</c:v>
                </c:pt>
                <c:pt idx="13">
                  <c:v>7.476042165788213</c:v>
                </c:pt>
                <c:pt idx="14">
                  <c:v>-2.8988979396262575</c:v>
                </c:pt>
                <c:pt idx="15">
                  <c:v>1.7381408720651659</c:v>
                </c:pt>
                <c:pt idx="16">
                  <c:v>-2.3179204599904146</c:v>
                </c:pt>
                <c:pt idx="17">
                  <c:v>-1.716578821274557</c:v>
                </c:pt>
                <c:pt idx="18">
                  <c:v>4.0129372304743782E-2</c:v>
                </c:pt>
                <c:pt idx="19">
                  <c:v>11.44046478198371</c:v>
                </c:pt>
                <c:pt idx="20">
                  <c:v>3.4109966459032108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B-4FD1-877C-6B1493534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331488"/>
        <c:axId val="2085331008"/>
      </c:lineChart>
      <c:catAx>
        <c:axId val="20853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31008"/>
        <c:crosses val="autoZero"/>
        <c:auto val="1"/>
        <c:lblAlgn val="ctr"/>
        <c:lblOffset val="100"/>
        <c:noMultiLvlLbl val="0"/>
      </c:catAx>
      <c:valAx>
        <c:axId val="20853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3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7</xdr:row>
      <xdr:rowOff>100011</xdr:rowOff>
    </xdr:from>
    <xdr:to>
      <xdr:col>17</xdr:col>
      <xdr:colOff>428624</xdr:colOff>
      <xdr:row>26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E03604-706E-755A-DD34-A010088FF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98E1-2590-4AB9-9057-B8D09E13A5EB}">
  <dimension ref="A3:U30"/>
  <sheetViews>
    <sheetView topLeftCell="D2" workbookViewId="0">
      <selection activeCell="I30" sqref="I30"/>
    </sheetView>
  </sheetViews>
  <sheetFormatPr defaultRowHeight="15" x14ac:dyDescent="0.25"/>
  <sheetData>
    <row r="3" spans="1:21" x14ac:dyDescent="0.25">
      <c r="B3" t="s">
        <v>1</v>
      </c>
      <c r="C3" t="s">
        <v>0</v>
      </c>
      <c r="D3" t="s">
        <v>6</v>
      </c>
      <c r="E3" t="s">
        <v>7</v>
      </c>
      <c r="F3" t="s">
        <v>10</v>
      </c>
      <c r="G3" t="s">
        <v>15</v>
      </c>
      <c r="H3" t="s">
        <v>14</v>
      </c>
      <c r="I3" t="s">
        <v>12</v>
      </c>
      <c r="J3" t="s">
        <v>13</v>
      </c>
      <c r="K3" t="s">
        <v>16</v>
      </c>
      <c r="M3" t="s">
        <v>14</v>
      </c>
      <c r="N3" t="s">
        <v>12</v>
      </c>
      <c r="O3" t="s">
        <v>13</v>
      </c>
      <c r="P3" t="s">
        <v>16</v>
      </c>
      <c r="U3" s="3">
        <v>1.8352317090000001</v>
      </c>
    </row>
    <row r="4" spans="1:21" x14ac:dyDescent="0.25">
      <c r="A4">
        <v>1998</v>
      </c>
      <c r="B4">
        <v>0.1002</v>
      </c>
      <c r="C4">
        <v>-0.44533088100000001</v>
      </c>
      <c r="D4">
        <v>-1.242930828</v>
      </c>
      <c r="E4">
        <v>-0.89526417999999996</v>
      </c>
      <c r="F4">
        <v>-1</v>
      </c>
      <c r="G4">
        <f>B4/B$24</f>
        <v>5.3334752754564327E-2</v>
      </c>
      <c r="H4">
        <f>H$26</f>
        <v>10</v>
      </c>
      <c r="I4">
        <f>H4*H$27</f>
        <v>14</v>
      </c>
      <c r="J4">
        <f>H4*G4*20</f>
        <v>10.666950550912865</v>
      </c>
      <c r="K4">
        <f>I4-J4</f>
        <v>3.3330494490871345</v>
      </c>
      <c r="M4">
        <f>H4*(1-(F4*H$28))</f>
        <v>12</v>
      </c>
      <c r="N4">
        <f>I4*(1-(F4*H$28))</f>
        <v>16.8</v>
      </c>
      <c r="O4">
        <f>H$24*G4*(1-(F4*H$28))</f>
        <v>12.800340661095438</v>
      </c>
      <c r="P4">
        <f>N4-O4</f>
        <v>3.9996593389045625</v>
      </c>
      <c r="U4" s="3">
        <v>1.7595848059999999</v>
      </c>
    </row>
    <row r="5" spans="1:21" x14ac:dyDescent="0.25">
      <c r="A5">
        <v>1999</v>
      </c>
      <c r="B5">
        <v>4.2000000000000003E-2</v>
      </c>
      <c r="C5">
        <v>0.68610081499999998</v>
      </c>
      <c r="D5">
        <v>9.482939E-2</v>
      </c>
      <c r="E5">
        <v>-0.70464953500000005</v>
      </c>
      <c r="F5">
        <v>-1</v>
      </c>
      <c r="G5">
        <f>B5/B$24</f>
        <v>2.2355884388140738E-2</v>
      </c>
      <c r="H5">
        <f>H$26</f>
        <v>10</v>
      </c>
      <c r="I5">
        <f>H5*H$27</f>
        <v>14</v>
      </c>
      <c r="J5">
        <f t="shared" ref="J5:J23" si="0">H5*G5*20</f>
        <v>4.4711768776281477</v>
      </c>
      <c r="K5">
        <f t="shared" ref="K5:K23" si="1">I5-J5</f>
        <v>9.5288231223718523</v>
      </c>
      <c r="M5">
        <f>H$26*(1-(F5*H$28))</f>
        <v>12</v>
      </c>
      <c r="N5">
        <f>I5*(1-(F5*H$28))</f>
        <v>16.8</v>
      </c>
      <c r="O5">
        <f>H$24*G5*(1-(F5*H$28))</f>
        <v>5.3654122531537771</v>
      </c>
      <c r="P5">
        <f t="shared" ref="P5:P23" si="2">N5-O5</f>
        <v>11.434587746846223</v>
      </c>
      <c r="U5" s="3">
        <v>1.212414047</v>
      </c>
    </row>
    <row r="6" spans="1:21" x14ac:dyDescent="0.25">
      <c r="A6">
        <v>2000</v>
      </c>
      <c r="B6">
        <v>0.187</v>
      </c>
      <c r="C6">
        <v>1.4316663949999999</v>
      </c>
      <c r="D6">
        <v>0.72832150900000003</v>
      </c>
      <c r="E6">
        <v>0.78644486400000002</v>
      </c>
      <c r="F6">
        <v>1</v>
      </c>
      <c r="G6">
        <f>B6/B$24</f>
        <v>9.9536913823388515E-2</v>
      </c>
      <c r="H6">
        <f>H$26</f>
        <v>10</v>
      </c>
      <c r="I6">
        <f>H6*H$27</f>
        <v>14</v>
      </c>
      <c r="J6">
        <f t="shared" si="0"/>
        <v>19.907382764677703</v>
      </c>
      <c r="K6">
        <f t="shared" si="1"/>
        <v>-5.9073827646777026</v>
      </c>
      <c r="M6">
        <f>H$26*(1-(F6*H$28))</f>
        <v>8</v>
      </c>
      <c r="N6">
        <f>I6*(1-(F6*H$28))</f>
        <v>11.200000000000001</v>
      </c>
      <c r="O6">
        <f>H$24*G6*(1-(F6*H$28))</f>
        <v>15.925906211742163</v>
      </c>
      <c r="P6">
        <f t="shared" si="2"/>
        <v>-4.7259062117421617</v>
      </c>
      <c r="U6" s="3">
        <v>0.94507357599999997</v>
      </c>
    </row>
    <row r="7" spans="1:21" x14ac:dyDescent="0.25">
      <c r="A7">
        <v>2001</v>
      </c>
      <c r="B7">
        <v>0.11609999999999999</v>
      </c>
      <c r="C7">
        <v>-0.68908837899999997</v>
      </c>
      <c r="D7">
        <v>0.41142126099999998</v>
      </c>
      <c r="E7">
        <v>-0.62850151499999996</v>
      </c>
      <c r="F7">
        <v>-1</v>
      </c>
      <c r="G7">
        <f>B7/B$24</f>
        <v>6.1798051844360456E-2</v>
      </c>
      <c r="H7">
        <f>H$26</f>
        <v>10</v>
      </c>
      <c r="I7">
        <f>H7*H$27</f>
        <v>14</v>
      </c>
      <c r="J7">
        <f t="shared" si="0"/>
        <v>12.359610368872092</v>
      </c>
      <c r="K7">
        <f t="shared" si="1"/>
        <v>1.640389631127908</v>
      </c>
      <c r="M7">
        <f>H$26*(1-(F7*H$28))</f>
        <v>12</v>
      </c>
      <c r="N7">
        <f>I7*(1-(F7*H$28))</f>
        <v>16.8</v>
      </c>
      <c r="O7">
        <f>H$24*G7*(1-(F7*H$28))</f>
        <v>14.831532442646509</v>
      </c>
      <c r="P7">
        <f t="shared" si="2"/>
        <v>1.9684675573534918</v>
      </c>
      <c r="U7" s="3">
        <v>0.93205274699999996</v>
      </c>
    </row>
    <row r="8" spans="1:21" x14ac:dyDescent="0.25">
      <c r="A8">
        <v>2002</v>
      </c>
      <c r="B8">
        <v>8.4500000000000006E-2</v>
      </c>
      <c r="C8">
        <v>0.275133087</v>
      </c>
      <c r="D8">
        <v>-3.5557923999999998E-2</v>
      </c>
      <c r="E8">
        <v>-0.26247713099999997</v>
      </c>
      <c r="F8">
        <v>0</v>
      </c>
      <c r="G8">
        <f>B8/B$24</f>
        <v>4.4977910257092669E-2</v>
      </c>
      <c r="H8">
        <f>H$26</f>
        <v>10</v>
      </c>
      <c r="I8">
        <f>H8*H$27</f>
        <v>14</v>
      </c>
      <c r="J8">
        <f t="shared" si="0"/>
        <v>8.9955820514185341</v>
      </c>
      <c r="K8">
        <f t="shared" si="1"/>
        <v>5.0044179485814659</v>
      </c>
      <c r="M8">
        <f>H$26*(1-(F8*H$28))</f>
        <v>10</v>
      </c>
      <c r="N8">
        <f>I8*(1-(F8*H$28))</f>
        <v>14</v>
      </c>
      <c r="O8">
        <f>H$24*G8*(1-(F8*H$28))</f>
        <v>8.9955820514185341</v>
      </c>
      <c r="P8">
        <f t="shared" si="2"/>
        <v>5.0044179485814659</v>
      </c>
      <c r="U8" s="3">
        <v>0.78644486400000002</v>
      </c>
    </row>
    <row r="9" spans="1:21" x14ac:dyDescent="0.25">
      <c r="A9">
        <v>2003</v>
      </c>
      <c r="B9">
        <v>4.3900000000000002E-2</v>
      </c>
      <c r="C9">
        <v>-0.40814540599999999</v>
      </c>
      <c r="D9">
        <v>-0.41934798200000001</v>
      </c>
      <c r="E9">
        <v>-1.8014249529999999</v>
      </c>
      <c r="F9">
        <v>-1</v>
      </c>
      <c r="G9">
        <f>B9/B$24</f>
        <v>2.3367222015223291E-2</v>
      </c>
      <c r="H9">
        <f>H$26</f>
        <v>10</v>
      </c>
      <c r="I9">
        <f>H9*H$27</f>
        <v>14</v>
      </c>
      <c r="J9">
        <f t="shared" si="0"/>
        <v>4.673444403044658</v>
      </c>
      <c r="K9">
        <f t="shared" si="1"/>
        <v>9.3265555969553411</v>
      </c>
      <c r="M9">
        <f>H$26*(1-(F9*H$28))</f>
        <v>12</v>
      </c>
      <c r="N9">
        <f>I9*(1-(F9*H$28))</f>
        <v>16.8</v>
      </c>
      <c r="O9">
        <f>H$24*G9*(1-(F9*H$28))</f>
        <v>5.6081332836535891</v>
      </c>
      <c r="P9">
        <f t="shared" si="2"/>
        <v>11.191866716346411</v>
      </c>
      <c r="U9" s="3">
        <v>0.69895764100000002</v>
      </c>
    </row>
    <row r="10" spans="1:21" x14ac:dyDescent="0.25">
      <c r="A10">
        <v>2004</v>
      </c>
      <c r="B10">
        <v>4.2099999999999999E-2</v>
      </c>
      <c r="C10">
        <v>-0.60092222399999995</v>
      </c>
      <c r="D10">
        <v>0.15975250299999999</v>
      </c>
      <c r="E10">
        <v>-0.33080779300000002</v>
      </c>
      <c r="F10">
        <v>-1</v>
      </c>
      <c r="G10">
        <f>B10/B$24</f>
        <v>2.2409112684302974E-2</v>
      </c>
      <c r="H10">
        <f>H$26</f>
        <v>10</v>
      </c>
      <c r="I10">
        <f>H10*H$27</f>
        <v>14</v>
      </c>
      <c r="J10">
        <f t="shared" si="0"/>
        <v>4.4818225368605944</v>
      </c>
      <c r="K10">
        <f t="shared" si="1"/>
        <v>9.5181774631394056</v>
      </c>
      <c r="M10">
        <f>H$26*(1-(F10*H$28))</f>
        <v>12</v>
      </c>
      <c r="N10">
        <f>I10*(1-(F10*H$28))</f>
        <v>16.8</v>
      </c>
      <c r="O10">
        <f>H$24*G10*(1-(F10*H$28))</f>
        <v>5.3781870442327131</v>
      </c>
      <c r="P10">
        <f t="shared" si="2"/>
        <v>11.421812955767287</v>
      </c>
      <c r="U10" s="3">
        <v>0.30399498600000002</v>
      </c>
    </row>
    <row r="11" spans="1:21" x14ac:dyDescent="0.25">
      <c r="A11">
        <v>2005</v>
      </c>
      <c r="B11">
        <v>0.1061</v>
      </c>
      <c r="C11">
        <v>0.32484026100000002</v>
      </c>
      <c r="D11">
        <v>-1.4164844649999999</v>
      </c>
      <c r="E11">
        <v>-1.5703180830000001</v>
      </c>
      <c r="F11">
        <v>-1</v>
      </c>
      <c r="G11">
        <f>B11/B$24</f>
        <v>5.6475222228136474E-2</v>
      </c>
      <c r="H11">
        <f>H$26</f>
        <v>10</v>
      </c>
      <c r="I11">
        <f>H11*H$27</f>
        <v>14</v>
      </c>
      <c r="J11">
        <f t="shared" si="0"/>
        <v>11.295044445627296</v>
      </c>
      <c r="K11">
        <f t="shared" si="1"/>
        <v>2.7049555543727042</v>
      </c>
      <c r="M11">
        <f>H$26*(1-(F11*H$28))</f>
        <v>12</v>
      </c>
      <c r="N11">
        <f>I11*(1-(F11*H$28))</f>
        <v>16.8</v>
      </c>
      <c r="O11">
        <f>H$24*G11*(1-(F11*H$28))</f>
        <v>13.554053334752753</v>
      </c>
      <c r="P11">
        <f t="shared" si="2"/>
        <v>3.2459466652472475</v>
      </c>
      <c r="U11" s="3">
        <v>0.30080766799999997</v>
      </c>
    </row>
    <row r="12" spans="1:21" x14ac:dyDescent="0.25">
      <c r="A12">
        <v>2006</v>
      </c>
      <c r="B12">
        <v>4.0899999999999999E-2</v>
      </c>
      <c r="C12">
        <v>-0.89601540499999999</v>
      </c>
      <c r="D12">
        <v>-1.060060164</v>
      </c>
      <c r="E12">
        <v>-1.018261573</v>
      </c>
      <c r="F12">
        <v>-1</v>
      </c>
      <c r="G12">
        <f>B12/B$24</f>
        <v>2.1770373130356097E-2</v>
      </c>
      <c r="H12">
        <f>H$26</f>
        <v>10</v>
      </c>
      <c r="I12">
        <f>H12*H$27</f>
        <v>14</v>
      </c>
      <c r="J12">
        <f t="shared" si="0"/>
        <v>4.3540746260712195</v>
      </c>
      <c r="K12">
        <f t="shared" si="1"/>
        <v>9.6459253739287796</v>
      </c>
      <c r="M12">
        <f>H$26*(1-(F12*H$28))</f>
        <v>12</v>
      </c>
      <c r="N12">
        <f>I12*(1-(F12*H$28))</f>
        <v>16.8</v>
      </c>
      <c r="O12">
        <f>H$24*G12*(1-(F12*H$28))</f>
        <v>5.2248895512854636</v>
      </c>
      <c r="P12">
        <f t="shared" si="2"/>
        <v>11.575110448714536</v>
      </c>
      <c r="U12">
        <v>0.172900998</v>
      </c>
    </row>
    <row r="13" spans="1:21" x14ac:dyDescent="0.25">
      <c r="A13">
        <v>2008</v>
      </c>
      <c r="B13">
        <v>0.1719</v>
      </c>
      <c r="C13">
        <v>0.80815870899999998</v>
      </c>
      <c r="D13">
        <v>0.89456349300000004</v>
      </c>
      <c r="E13">
        <v>1.8352317090000001</v>
      </c>
      <c r="F13">
        <v>1</v>
      </c>
      <c r="G13">
        <f>B13/B$24</f>
        <v>9.1499441102890294E-2</v>
      </c>
      <c r="H13">
        <f>H$26</f>
        <v>10</v>
      </c>
      <c r="I13">
        <f>H13*H$27</f>
        <v>14</v>
      </c>
      <c r="J13">
        <f t="shared" si="0"/>
        <v>18.299888220578062</v>
      </c>
      <c r="K13">
        <f t="shared" si="1"/>
        <v>-4.2998882205780617</v>
      </c>
      <c r="M13">
        <f>H$26*(1-(F13*H$28))</f>
        <v>8</v>
      </c>
      <c r="N13">
        <f>I13*(1-(F13*H$28))</f>
        <v>11.200000000000001</v>
      </c>
      <c r="O13">
        <f>H$24*G13*(1-(F13*H$28))</f>
        <v>14.639910576462448</v>
      </c>
      <c r="P13">
        <f t="shared" si="2"/>
        <v>-3.4399105764624469</v>
      </c>
      <c r="U13">
        <v>-0.26247713099999997</v>
      </c>
    </row>
    <row r="14" spans="1:21" x14ac:dyDescent="0.25">
      <c r="A14">
        <v>2009</v>
      </c>
      <c r="B14">
        <v>9.4799999999999995E-2</v>
      </c>
      <c r="C14">
        <v>-0.22246724100000001</v>
      </c>
      <c r="D14">
        <v>0.82339055999999999</v>
      </c>
      <c r="E14">
        <v>0.93205274699999996</v>
      </c>
      <c r="F14">
        <v>1</v>
      </c>
      <c r="G14">
        <f>B14/B$24</f>
        <v>5.0460424761803374E-2</v>
      </c>
      <c r="H14">
        <f>H$26</f>
        <v>10</v>
      </c>
      <c r="I14">
        <f>H14*H$27</f>
        <v>14</v>
      </c>
      <c r="J14">
        <f t="shared" si="0"/>
        <v>10.092084952360674</v>
      </c>
      <c r="K14">
        <f t="shared" si="1"/>
        <v>3.9079150476393263</v>
      </c>
      <c r="M14">
        <f>H$26*(1-(F14*H$28))</f>
        <v>8</v>
      </c>
      <c r="N14">
        <f>I14*(1-(F14*H$28))</f>
        <v>11.200000000000001</v>
      </c>
      <c r="O14">
        <f>H$24*G14*(1-(F14*H$28))</f>
        <v>8.0736679618885407</v>
      </c>
      <c r="P14">
        <f t="shared" si="2"/>
        <v>3.1263320381114603</v>
      </c>
      <c r="U14" s="4">
        <v>-0.33080779300000002</v>
      </c>
    </row>
    <row r="15" spans="1:21" x14ac:dyDescent="0.25">
      <c r="A15">
        <v>2010</v>
      </c>
      <c r="B15">
        <v>6.13E-2</v>
      </c>
      <c r="C15">
        <v>-2.8400239709999999</v>
      </c>
      <c r="D15">
        <v>-1.1416058490000001</v>
      </c>
      <c r="E15">
        <v>-1.3881741839999999</v>
      </c>
      <c r="F15">
        <v>-1</v>
      </c>
      <c r="G15">
        <f>B15/B$24</f>
        <v>3.2628945547453027E-2</v>
      </c>
      <c r="H15">
        <f>H$26</f>
        <v>10</v>
      </c>
      <c r="I15">
        <f>H15*H$27</f>
        <v>14</v>
      </c>
      <c r="J15">
        <f t="shared" si="0"/>
        <v>6.5257891094906046</v>
      </c>
      <c r="K15">
        <f t="shared" si="1"/>
        <v>7.4742108905093954</v>
      </c>
      <c r="M15">
        <f>H$26*(1-(F15*H$28))</f>
        <v>12</v>
      </c>
      <c r="N15">
        <f>I15*(1-(F15*H$28))</f>
        <v>16.8</v>
      </c>
      <c r="O15">
        <f>H$24*G15*(1-(F15*H$28))</f>
        <v>7.8309469313887261</v>
      </c>
      <c r="P15">
        <f t="shared" si="2"/>
        <v>8.9690530686112737</v>
      </c>
      <c r="U15" s="4">
        <v>-0.62850151499999996</v>
      </c>
    </row>
    <row r="16" spans="1:21" x14ac:dyDescent="0.25">
      <c r="A16">
        <v>2011</v>
      </c>
      <c r="B16">
        <v>3.0099999999999998E-2</v>
      </c>
      <c r="C16">
        <v>-1.3923628889999999</v>
      </c>
      <c r="D16">
        <v>0.22012163100000001</v>
      </c>
      <c r="E16">
        <v>0.172900998</v>
      </c>
      <c r="F16">
        <v>0</v>
      </c>
      <c r="G16">
        <f>B16/B$24</f>
        <v>1.6021717144834191E-2</v>
      </c>
      <c r="H16">
        <f>H$26</f>
        <v>10</v>
      </c>
      <c r="I16">
        <f>H16*H$27</f>
        <v>14</v>
      </c>
      <c r="J16">
        <f t="shared" si="0"/>
        <v>3.2043434289668382</v>
      </c>
      <c r="K16">
        <f t="shared" si="1"/>
        <v>10.795656571033161</v>
      </c>
      <c r="M16">
        <f>H$26*(1-(F16*H$28))</f>
        <v>10</v>
      </c>
      <c r="N16">
        <f>I16*(1-(F16*H$28))</f>
        <v>14</v>
      </c>
      <c r="O16">
        <f>H$24*G16*(1-(F16*H$28))</f>
        <v>3.2043434289668382</v>
      </c>
      <c r="P16">
        <f t="shared" si="2"/>
        <v>10.795656571033161</v>
      </c>
      <c r="U16" s="4">
        <v>-0.70464953500000005</v>
      </c>
    </row>
    <row r="17" spans="1:21" x14ac:dyDescent="0.25">
      <c r="A17">
        <v>2012</v>
      </c>
      <c r="B17">
        <v>0.18840000000000001</v>
      </c>
      <c r="C17">
        <v>0.74263502000000003</v>
      </c>
      <c r="D17">
        <v>1.595129427</v>
      </c>
      <c r="E17">
        <v>1.7595848059999999</v>
      </c>
      <c r="F17">
        <v>1</v>
      </c>
      <c r="G17">
        <f>B17/B$24</f>
        <v>0.10028210996965987</v>
      </c>
      <c r="H17">
        <f>H$26</f>
        <v>10</v>
      </c>
      <c r="I17">
        <f>H17*H$27</f>
        <v>14</v>
      </c>
      <c r="J17">
        <f t="shared" si="0"/>
        <v>20.056421993931973</v>
      </c>
      <c r="K17">
        <f t="shared" si="1"/>
        <v>-6.0564219939319734</v>
      </c>
      <c r="M17">
        <f>H$26*(1-(F17*H$28))</f>
        <v>8</v>
      </c>
      <c r="N17">
        <f>I17*(1-(F17*H$28))</f>
        <v>11.200000000000001</v>
      </c>
      <c r="O17">
        <f>H$24*G17*(1-(F17*H$28))</f>
        <v>16.045137595145579</v>
      </c>
      <c r="P17">
        <f t="shared" si="2"/>
        <v>-4.8451375951455784</v>
      </c>
      <c r="U17" s="4">
        <v>-0.76933944799999998</v>
      </c>
    </row>
    <row r="18" spans="1:21" x14ac:dyDescent="0.25">
      <c r="A18">
        <v>2013</v>
      </c>
      <c r="B18">
        <v>7.7799999999999994E-2</v>
      </c>
      <c r="C18">
        <v>-1.029527203</v>
      </c>
      <c r="D18">
        <v>0.38887875599999999</v>
      </c>
      <c r="E18">
        <v>0.94507357599999997</v>
      </c>
      <c r="F18">
        <v>1</v>
      </c>
      <c r="G18">
        <f>B18/B$24</f>
        <v>4.14116144142226E-2</v>
      </c>
      <c r="H18">
        <f>H$26</f>
        <v>10</v>
      </c>
      <c r="I18">
        <f>H18*H$27</f>
        <v>14</v>
      </c>
      <c r="J18">
        <f t="shared" si="0"/>
        <v>8.2823228828445199</v>
      </c>
      <c r="K18">
        <f t="shared" si="1"/>
        <v>5.7176771171554801</v>
      </c>
      <c r="M18">
        <f>H$26*(1-(F18*H$28))</f>
        <v>8</v>
      </c>
      <c r="N18">
        <f>I18*(1-(F18*H$28))</f>
        <v>11.200000000000001</v>
      </c>
      <c r="O18">
        <f>H$24*G18*(1-(F18*H$28))</f>
        <v>6.6258583062756164</v>
      </c>
      <c r="P18">
        <f t="shared" si="2"/>
        <v>4.5741416937243846</v>
      </c>
      <c r="U18" s="4">
        <v>-0.89526417999999996</v>
      </c>
    </row>
    <row r="19" spans="1:21" x14ac:dyDescent="0.25">
      <c r="A19">
        <v>2014</v>
      </c>
      <c r="B19">
        <v>0.1469</v>
      </c>
      <c r="C19">
        <v>0.73696505099999998</v>
      </c>
      <c r="D19">
        <v>0.102013349</v>
      </c>
      <c r="E19">
        <v>9.8139746999999999E-2</v>
      </c>
      <c r="F19">
        <v>0</v>
      </c>
      <c r="G19">
        <f>B19/B$24</f>
        <v>7.8192367062330334E-2</v>
      </c>
      <c r="H19">
        <f>H$26</f>
        <v>10</v>
      </c>
      <c r="I19">
        <f>H19*H$27</f>
        <v>14</v>
      </c>
      <c r="J19">
        <f t="shared" si="0"/>
        <v>15.638473412466068</v>
      </c>
      <c r="K19">
        <f t="shared" si="1"/>
        <v>-1.6384734124660678</v>
      </c>
      <c r="M19">
        <f>H$26*(1-(F19*H$28))</f>
        <v>10</v>
      </c>
      <c r="N19">
        <f>I19*(1-(F19*H$28))</f>
        <v>14</v>
      </c>
      <c r="O19">
        <f>H$24*G19*(1-(F19*H$28))</f>
        <v>15.638473412466066</v>
      </c>
      <c r="P19">
        <f t="shared" si="2"/>
        <v>-1.638473412466066</v>
      </c>
      <c r="U19" s="4">
        <v>-1.018261573</v>
      </c>
    </row>
    <row r="20" spans="1:21" x14ac:dyDescent="0.25">
      <c r="A20">
        <v>2015</v>
      </c>
      <c r="B20">
        <v>0.16020000000000001</v>
      </c>
      <c r="C20">
        <v>1.1671297249999999</v>
      </c>
      <c r="D20">
        <v>0.34559342399999998</v>
      </c>
      <c r="E20">
        <v>1.212414047</v>
      </c>
      <c r="F20">
        <v>1</v>
      </c>
      <c r="G20">
        <f>B20/B$24</f>
        <v>8.5271730451908237E-2</v>
      </c>
      <c r="H20">
        <f>H$26</f>
        <v>10</v>
      </c>
      <c r="I20">
        <f>H20*H$27</f>
        <v>14</v>
      </c>
      <c r="J20">
        <f t="shared" si="0"/>
        <v>17.054346090381646</v>
      </c>
      <c r="K20">
        <f t="shared" si="1"/>
        <v>-3.054346090381646</v>
      </c>
      <c r="M20">
        <f>H$26*(1-(F20*H$28))</f>
        <v>8</v>
      </c>
      <c r="N20">
        <f>I20*(1-(F20*H$28))</f>
        <v>11.200000000000001</v>
      </c>
      <c r="O20">
        <f>H$24*G20*(1-(F20*H$28))</f>
        <v>13.643476872305317</v>
      </c>
      <c r="P20">
        <f t="shared" si="2"/>
        <v>-2.4434768723053164</v>
      </c>
      <c r="U20" s="4">
        <v>-1.3881741839999999</v>
      </c>
    </row>
    <row r="21" spans="1:21" x14ac:dyDescent="0.25">
      <c r="A21">
        <v>2016</v>
      </c>
      <c r="B21">
        <v>0.1183</v>
      </c>
      <c r="C21">
        <v>0.74881260699999996</v>
      </c>
      <c r="D21">
        <v>2.6683379E-2</v>
      </c>
      <c r="E21">
        <v>0.30080766799999997</v>
      </c>
      <c r="F21">
        <v>1</v>
      </c>
      <c r="G21">
        <f>B21/B$24</f>
        <v>6.2969074359929739E-2</v>
      </c>
      <c r="H21">
        <f>H$26</f>
        <v>10</v>
      </c>
      <c r="I21">
        <f>H21*H$27</f>
        <v>14</v>
      </c>
      <c r="J21">
        <f t="shared" si="0"/>
        <v>12.593814871985947</v>
      </c>
      <c r="K21">
        <f t="shared" si="1"/>
        <v>1.4061851280140534</v>
      </c>
      <c r="M21">
        <f>H$26*(1-(F21*H$28))</f>
        <v>8</v>
      </c>
      <c r="N21">
        <f>I21*(1-(F21*H$28))</f>
        <v>11.200000000000001</v>
      </c>
      <c r="O21">
        <f>H$24*G21*(1-(F21*H$28))</f>
        <v>10.075051897588759</v>
      </c>
      <c r="P21">
        <f t="shared" si="2"/>
        <v>1.124948102411242</v>
      </c>
      <c r="U21" s="4">
        <v>-1.5703180830000001</v>
      </c>
    </row>
    <row r="22" spans="1:21" x14ac:dyDescent="0.25">
      <c r="A22">
        <v>2017</v>
      </c>
      <c r="B22">
        <v>2.8299999999999999E-2</v>
      </c>
      <c r="C22">
        <v>0.57505110400000004</v>
      </c>
      <c r="D22">
        <v>-0.58525325500000003</v>
      </c>
      <c r="E22">
        <v>-0.76933944799999998</v>
      </c>
      <c r="F22">
        <v>-1</v>
      </c>
      <c r="G22">
        <f>B22/B$24</f>
        <v>1.5063607813913875E-2</v>
      </c>
      <c r="H22">
        <f>H$26</f>
        <v>10</v>
      </c>
      <c r="I22">
        <f>H22*H$27</f>
        <v>14</v>
      </c>
      <c r="J22">
        <f t="shared" si="0"/>
        <v>3.012721562782775</v>
      </c>
      <c r="K22">
        <f t="shared" si="1"/>
        <v>10.987278437217224</v>
      </c>
      <c r="M22">
        <f>H$26*(1-(F22*H$28))</f>
        <v>12</v>
      </c>
      <c r="N22">
        <f>I22*(1-(F22*H$28))</f>
        <v>16.8</v>
      </c>
      <c r="O22">
        <f>H$24*G22*(1-(F22*H$28))</f>
        <v>3.6152658753393299</v>
      </c>
      <c r="P22">
        <f t="shared" si="2"/>
        <v>13.184734124660672</v>
      </c>
      <c r="U22" s="4">
        <v>-1.8014249529999999</v>
      </c>
    </row>
    <row r="23" spans="1:21" x14ac:dyDescent="0.25">
      <c r="A23">
        <v>2018</v>
      </c>
      <c r="B23">
        <v>3.7900000000000003E-2</v>
      </c>
      <c r="C23">
        <v>0.106628642</v>
      </c>
      <c r="D23">
        <v>0.24116928800000001</v>
      </c>
      <c r="E23">
        <v>0.69895764100000002</v>
      </c>
      <c r="F23">
        <v>1</v>
      </c>
      <c r="G23">
        <f>B23/B$24</f>
        <v>2.0173524245488902E-2</v>
      </c>
      <c r="H23">
        <f>H$26</f>
        <v>10</v>
      </c>
      <c r="I23">
        <f>H23*H$27</f>
        <v>14</v>
      </c>
      <c r="J23">
        <f t="shared" si="0"/>
        <v>4.0347048490977802</v>
      </c>
      <c r="K23">
        <f t="shared" si="1"/>
        <v>9.9652951509022198</v>
      </c>
      <c r="M23">
        <f>H$26*(1-(F23*H$28))</f>
        <v>8</v>
      </c>
      <c r="N23">
        <f>I23*(1-(F23*H$28))</f>
        <v>11.200000000000001</v>
      </c>
      <c r="O23">
        <f>H$24*G23*(1-(F23*H$28))</f>
        <v>3.2277638792782244</v>
      </c>
      <c r="P23">
        <f t="shared" si="2"/>
        <v>7.9722361207217762</v>
      </c>
    </row>
    <row r="24" spans="1:21" x14ac:dyDescent="0.25">
      <c r="B24">
        <f>SUM(B4:B23)</f>
        <v>1.8787</v>
      </c>
      <c r="G24">
        <f>SUM(G4:G23)</f>
        <v>1</v>
      </c>
      <c r="H24">
        <f>SUM(H4:H23)</f>
        <v>200</v>
      </c>
      <c r="I24">
        <f>SUM(I4:I23)</f>
        <v>280</v>
      </c>
      <c r="J24">
        <f>SUM(J4:J23)</f>
        <v>200</v>
      </c>
      <c r="K24">
        <f>SUM(K4:K23)</f>
        <v>79.999999999999986</v>
      </c>
      <c r="M24">
        <f>SUM(M4:M23)</f>
        <v>202</v>
      </c>
      <c r="N24">
        <f>SUM(N4:N23)</f>
        <v>282.79999999999995</v>
      </c>
      <c r="O24">
        <f>SUM(O4:O23)</f>
        <v>190.30393357108639</v>
      </c>
      <c r="P24">
        <f>SUM(P4:P23)</f>
        <v>92.496066428913636</v>
      </c>
    </row>
    <row r="26" spans="1:21" x14ac:dyDescent="0.25">
      <c r="G26" t="s">
        <v>20</v>
      </c>
      <c r="H26">
        <v>10</v>
      </c>
      <c r="L26">
        <f>1-4/14</f>
        <v>0.7142857142857143</v>
      </c>
    </row>
    <row r="27" spans="1:21" x14ac:dyDescent="0.25">
      <c r="G27" t="s">
        <v>12</v>
      </c>
      <c r="H27">
        <v>1.4</v>
      </c>
      <c r="O27" t="s">
        <v>21</v>
      </c>
    </row>
    <row r="28" spans="1:21" x14ac:dyDescent="0.25">
      <c r="B28" t="s">
        <v>4</v>
      </c>
      <c r="C28" t="s">
        <v>9</v>
      </c>
      <c r="G28" t="s">
        <v>17</v>
      </c>
      <c r="H28">
        <v>0.2</v>
      </c>
    </row>
    <row r="29" spans="1:21" x14ac:dyDescent="0.25">
      <c r="G29" t="s">
        <v>18</v>
      </c>
      <c r="H29">
        <f>P24-K24</f>
        <v>12.49606642891365</v>
      </c>
    </row>
    <row r="30" spans="1:21" x14ac:dyDescent="0.25">
      <c r="G30" t="s">
        <v>19</v>
      </c>
      <c r="H30">
        <f>P24/K24</f>
        <v>1.1562008303614206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D138-B541-48D2-B95C-938DE6223A0B}">
  <dimension ref="A3:Q29"/>
  <sheetViews>
    <sheetView topLeftCell="A13" workbookViewId="0">
      <selection activeCell="G20" sqref="G20"/>
    </sheetView>
  </sheetViews>
  <sheetFormatPr defaultRowHeight="15" x14ac:dyDescent="0.25"/>
  <sheetData>
    <row r="3" spans="1:17" x14ac:dyDescent="0.25">
      <c r="B3" t="s">
        <v>1</v>
      </c>
      <c r="C3" t="s">
        <v>0</v>
      </c>
      <c r="D3" t="s">
        <v>6</v>
      </c>
      <c r="E3" t="s">
        <v>7</v>
      </c>
    </row>
    <row r="4" spans="1:17" x14ac:dyDescent="0.25">
      <c r="A4">
        <v>1998</v>
      </c>
      <c r="B4">
        <v>0.1002</v>
      </c>
      <c r="C4">
        <v>-0.44533088100000001</v>
      </c>
      <c r="D4">
        <v>-1.242930828</v>
      </c>
      <c r="E4">
        <v>-0.89526417999999996</v>
      </c>
    </row>
    <row r="5" spans="1:17" x14ac:dyDescent="0.25">
      <c r="A5">
        <v>1999</v>
      </c>
      <c r="B5">
        <v>4.2000000000000003E-2</v>
      </c>
      <c r="C5">
        <v>0.68610081499999998</v>
      </c>
      <c r="D5">
        <v>9.482939E-2</v>
      </c>
      <c r="E5">
        <v>-0.70464953500000005</v>
      </c>
    </row>
    <row r="6" spans="1:17" x14ac:dyDescent="0.25">
      <c r="A6">
        <v>2000</v>
      </c>
      <c r="B6">
        <v>0.187</v>
      </c>
      <c r="C6">
        <v>1.4316663949999999</v>
      </c>
      <c r="D6">
        <v>0.72832150900000003</v>
      </c>
      <c r="E6">
        <v>0.78644486400000002</v>
      </c>
    </row>
    <row r="7" spans="1:17" x14ac:dyDescent="0.25">
      <c r="A7">
        <v>2001</v>
      </c>
      <c r="B7">
        <v>0.11609999999999999</v>
      </c>
      <c r="C7">
        <v>-0.68908837899999997</v>
      </c>
      <c r="D7">
        <v>0.41142126099999998</v>
      </c>
      <c r="E7">
        <v>-0.62850151499999996</v>
      </c>
      <c r="M7" t="s">
        <v>28</v>
      </c>
    </row>
    <row r="8" spans="1:17" ht="15.75" thickBot="1" x14ac:dyDescent="0.3">
      <c r="A8">
        <v>2002</v>
      </c>
      <c r="B8">
        <v>8.4500000000000006E-2</v>
      </c>
      <c r="C8">
        <v>0.275133087</v>
      </c>
      <c r="D8">
        <v>-3.5557923999999998E-2</v>
      </c>
      <c r="E8">
        <v>-0.26247713099999997</v>
      </c>
    </row>
    <row r="9" spans="1:17" x14ac:dyDescent="0.25">
      <c r="A9">
        <v>2003</v>
      </c>
      <c r="B9">
        <v>4.3900000000000002E-2</v>
      </c>
      <c r="C9">
        <v>-0.40814540599999999</v>
      </c>
      <c r="D9">
        <v>-0.41934798200000001</v>
      </c>
      <c r="E9">
        <v>-1.8014249529999999</v>
      </c>
      <c r="M9" s="7"/>
      <c r="N9" s="7" t="s">
        <v>2</v>
      </c>
      <c r="O9" s="7" t="s">
        <v>3</v>
      </c>
      <c r="P9" s="7" t="s">
        <v>5</v>
      </c>
      <c r="Q9" s="7" t="s">
        <v>8</v>
      </c>
    </row>
    <row r="10" spans="1:17" x14ac:dyDescent="0.25">
      <c r="A10">
        <v>2004</v>
      </c>
      <c r="B10">
        <v>4.2099999999999999E-2</v>
      </c>
      <c r="C10">
        <v>-0.60092222399999995</v>
      </c>
      <c r="D10">
        <v>0.15975250299999999</v>
      </c>
      <c r="E10">
        <v>-0.33080779300000002</v>
      </c>
      <c r="M10" s="5" t="s">
        <v>2</v>
      </c>
      <c r="N10" s="5">
        <v>1</v>
      </c>
      <c r="O10" s="5"/>
      <c r="P10" s="5"/>
      <c r="Q10" s="5"/>
    </row>
    <row r="11" spans="1:17" x14ac:dyDescent="0.25">
      <c r="A11">
        <v>2005</v>
      </c>
      <c r="B11">
        <v>0.1061</v>
      </c>
      <c r="C11">
        <v>0.32484026100000002</v>
      </c>
      <c r="D11">
        <v>-1.4164844649999999</v>
      </c>
      <c r="E11">
        <v>-1.5703180830000001</v>
      </c>
      <c r="M11" s="5" t="s">
        <v>3</v>
      </c>
      <c r="N11" s="5">
        <v>0.44471936393146466</v>
      </c>
      <c r="O11" s="5">
        <v>1</v>
      </c>
      <c r="P11" s="5"/>
      <c r="Q11" s="5"/>
    </row>
    <row r="12" spans="1:17" x14ac:dyDescent="0.25">
      <c r="A12">
        <v>2006</v>
      </c>
      <c r="B12">
        <v>4.0899999999999999E-2</v>
      </c>
      <c r="C12">
        <v>-0.89601540499999999</v>
      </c>
      <c r="D12">
        <v>-1.060060164</v>
      </c>
      <c r="E12">
        <v>-1.018261573</v>
      </c>
      <c r="M12" s="5" t="s">
        <v>5</v>
      </c>
      <c r="N12" s="5">
        <v>0.24780326785261861</v>
      </c>
      <c r="O12" s="5">
        <v>0.41844596425232994</v>
      </c>
      <c r="P12" s="5">
        <v>1</v>
      </c>
      <c r="Q12" s="5"/>
    </row>
    <row r="13" spans="1:17" ht="15.75" thickBot="1" x14ac:dyDescent="0.3">
      <c r="A13">
        <v>2008</v>
      </c>
      <c r="B13">
        <v>0.1719</v>
      </c>
      <c r="C13">
        <v>0.80815870899999998</v>
      </c>
      <c r="D13">
        <v>0.89456349300000004</v>
      </c>
      <c r="E13">
        <v>1.8352317090000001</v>
      </c>
      <c r="M13" s="6" t="s">
        <v>8</v>
      </c>
      <c r="N13" s="6">
        <v>0.31226126082653366</v>
      </c>
      <c r="O13" s="6">
        <v>0.45104827447956847</v>
      </c>
      <c r="P13" s="6">
        <v>0.85151857944090525</v>
      </c>
      <c r="Q13" s="6">
        <v>1</v>
      </c>
    </row>
    <row r="14" spans="1:17" x14ac:dyDescent="0.25">
      <c r="A14">
        <v>2009</v>
      </c>
      <c r="B14">
        <v>9.4799999999999995E-2</v>
      </c>
      <c r="C14">
        <v>-0.22246724100000001</v>
      </c>
      <c r="D14">
        <v>0.82339055999999999</v>
      </c>
      <c r="E14">
        <v>0.93205274699999996</v>
      </c>
    </row>
    <row r="15" spans="1:17" x14ac:dyDescent="0.25">
      <c r="A15">
        <v>2010</v>
      </c>
      <c r="B15">
        <v>6.13E-2</v>
      </c>
      <c r="C15">
        <v>-2.8400239709999999</v>
      </c>
      <c r="D15">
        <v>-1.1416058490000001</v>
      </c>
      <c r="E15">
        <v>-1.3881741839999999</v>
      </c>
    </row>
    <row r="16" spans="1:17" x14ac:dyDescent="0.25">
      <c r="A16">
        <v>2011</v>
      </c>
      <c r="B16">
        <v>3.0099999999999998E-2</v>
      </c>
      <c r="C16">
        <v>-1.3923628889999999</v>
      </c>
      <c r="D16">
        <v>0.22012163100000001</v>
      </c>
      <c r="E16">
        <v>0.172900998</v>
      </c>
    </row>
    <row r="17" spans="1:17" x14ac:dyDescent="0.25">
      <c r="A17">
        <v>2012</v>
      </c>
      <c r="B17">
        <v>0.18840000000000001</v>
      </c>
      <c r="C17">
        <v>0.74263502000000003</v>
      </c>
      <c r="D17">
        <v>1.595129427</v>
      </c>
      <c r="E17">
        <v>1.7595848059999999</v>
      </c>
      <c r="M17" t="s">
        <v>22</v>
      </c>
    </row>
    <row r="18" spans="1:17" ht="15.75" thickBot="1" x14ac:dyDescent="0.3">
      <c r="A18">
        <v>2013</v>
      </c>
      <c r="B18">
        <v>7.7799999999999994E-2</v>
      </c>
      <c r="C18">
        <v>-1.029527203</v>
      </c>
      <c r="D18">
        <v>0.38887875599999999</v>
      </c>
      <c r="E18">
        <v>0.94507357599999997</v>
      </c>
    </row>
    <row r="19" spans="1:17" x14ac:dyDescent="0.25">
      <c r="A19">
        <v>2014</v>
      </c>
      <c r="B19">
        <v>0.1469</v>
      </c>
      <c r="C19">
        <v>0.73696505099999998</v>
      </c>
      <c r="D19">
        <v>0.102013349</v>
      </c>
      <c r="E19">
        <v>9.8139746999999999E-2</v>
      </c>
      <c r="M19" s="7"/>
      <c r="N19" s="7" t="s">
        <v>2</v>
      </c>
      <c r="O19" s="7" t="s">
        <v>3</v>
      </c>
      <c r="P19" s="7" t="s">
        <v>5</v>
      </c>
      <c r="Q19" s="7" t="s">
        <v>8</v>
      </c>
    </row>
    <row r="20" spans="1:17" x14ac:dyDescent="0.25">
      <c r="A20">
        <v>2015</v>
      </c>
      <c r="B20">
        <v>0.16020000000000001</v>
      </c>
      <c r="C20">
        <v>1.1671297249999999</v>
      </c>
      <c r="D20">
        <v>0.34559342399999998</v>
      </c>
      <c r="E20">
        <v>1.212414047</v>
      </c>
      <c r="M20" s="5" t="s">
        <v>2</v>
      </c>
      <c r="N20" s="5">
        <v>1</v>
      </c>
      <c r="O20" s="5"/>
      <c r="P20" s="5"/>
      <c r="Q20" s="5"/>
    </row>
    <row r="21" spans="1:17" x14ac:dyDescent="0.25">
      <c r="A21">
        <v>2016</v>
      </c>
      <c r="B21">
        <v>0.1183</v>
      </c>
      <c r="C21">
        <v>0.74881260699999996</v>
      </c>
      <c r="D21">
        <v>2.6683379E-2</v>
      </c>
      <c r="E21">
        <v>0.30080766799999997</v>
      </c>
      <c r="M21" s="5" t="s">
        <v>3</v>
      </c>
      <c r="N21" s="5">
        <v>0.57306393314395043</v>
      </c>
      <c r="O21" s="5">
        <v>1</v>
      </c>
      <c r="P21" s="5"/>
      <c r="Q21" s="5"/>
    </row>
    <row r="22" spans="1:17" x14ac:dyDescent="0.25">
      <c r="A22">
        <v>2017</v>
      </c>
      <c r="B22">
        <v>2.8299999999999999E-2</v>
      </c>
      <c r="C22">
        <v>0.57505110400000004</v>
      </c>
      <c r="D22">
        <v>-0.58525325500000003</v>
      </c>
      <c r="E22">
        <v>-0.76933944799999998</v>
      </c>
      <c r="M22" s="5" t="s">
        <v>5</v>
      </c>
      <c r="N22" s="5">
        <v>0.50650789738894808</v>
      </c>
      <c r="O22" s="5">
        <v>0.42073518603467347</v>
      </c>
      <c r="P22" s="5">
        <v>1</v>
      </c>
      <c r="Q22" s="5"/>
    </row>
    <row r="23" spans="1:17" ht="15.75" thickBot="1" x14ac:dyDescent="0.3">
      <c r="A23">
        <v>2018</v>
      </c>
      <c r="B23">
        <v>3.7900000000000003E-2</v>
      </c>
      <c r="C23">
        <v>0.106628642</v>
      </c>
      <c r="D23">
        <v>0.24116928800000001</v>
      </c>
      <c r="E23">
        <v>0.69895764100000002</v>
      </c>
      <c r="M23" s="6" t="s">
        <v>8</v>
      </c>
      <c r="N23" s="6">
        <v>0.60256690911946387</v>
      </c>
      <c r="O23" s="6">
        <v>0.44832378633148923</v>
      </c>
      <c r="P23" s="6">
        <v>0.85140953155475707</v>
      </c>
      <c r="Q23" s="6">
        <v>1</v>
      </c>
    </row>
    <row r="24" spans="1:17" x14ac:dyDescent="0.25">
      <c r="A24">
        <v>2007</v>
      </c>
      <c r="B24">
        <v>0.62570000000000003</v>
      </c>
      <c r="C24">
        <v>1.0566966200000001</v>
      </c>
      <c r="D24">
        <v>0.15337868199999999</v>
      </c>
      <c r="E24">
        <v>0.30399498600000002</v>
      </c>
    </row>
    <row r="25" spans="1:17" x14ac:dyDescent="0.25">
      <c r="D25" t="s">
        <v>25</v>
      </c>
      <c r="E25" t="s">
        <v>26</v>
      </c>
      <c r="F25" t="s">
        <v>27</v>
      </c>
    </row>
    <row r="26" spans="1:17" x14ac:dyDescent="0.25">
      <c r="A26" t="s">
        <v>22</v>
      </c>
      <c r="B26" t="s">
        <v>24</v>
      </c>
      <c r="C26">
        <v>0.56999999999999995</v>
      </c>
      <c r="D26">
        <v>20</v>
      </c>
      <c r="E26">
        <f>C26*SQRT(D26-2)/SQRT(1-C26^2)</f>
        <v>2.9432493327227061</v>
      </c>
      <c r="F26">
        <f>_xlfn.T.DIST.2T(E26,D26)</f>
        <v>8.0377322402540082E-3</v>
      </c>
      <c r="H26" t="s">
        <v>29</v>
      </c>
    </row>
    <row r="27" spans="1:17" x14ac:dyDescent="0.25">
      <c r="B27" t="s">
        <v>23</v>
      </c>
      <c r="C27">
        <v>0.6</v>
      </c>
      <c r="D27">
        <v>20</v>
      </c>
      <c r="E27">
        <f>C27*SQRT(D27-2)/SQRT(1-C27^2)</f>
        <v>3.1819805153394634</v>
      </c>
      <c r="F27">
        <f>_xlfn.T.DIST.2T(E27,D27)</f>
        <v>4.6848761305451E-3</v>
      </c>
    </row>
    <row r="28" spans="1:17" x14ac:dyDescent="0.25">
      <c r="A28" t="s">
        <v>28</v>
      </c>
      <c r="B28" t="s">
        <v>24</v>
      </c>
      <c r="C28">
        <v>0.44</v>
      </c>
      <c r="D28">
        <v>21</v>
      </c>
      <c r="E28">
        <f>C28*SQRT(D28-2)/SQRT(1-C28^2)</f>
        <v>2.1357686992059643</v>
      </c>
      <c r="F28">
        <f>_xlfn.T.DIST.2T(E28,D28)</f>
        <v>4.4634663288444329E-2</v>
      </c>
    </row>
    <row r="29" spans="1:17" x14ac:dyDescent="0.25">
      <c r="B29" t="s">
        <v>23</v>
      </c>
      <c r="C29">
        <v>0.31</v>
      </c>
      <c r="D29">
        <v>21</v>
      </c>
      <c r="E29">
        <f>C29*SQRT(D29-2)/SQRT(1-C29^2)</f>
        <v>1.4212756027511169</v>
      </c>
      <c r="F29">
        <f>_xlfn.T.DIST.2T(E29,D29)</f>
        <v>0.16991741986549327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91158-885E-49AC-BCA9-3AE16CEBDCE7}">
  <dimension ref="A1:C22"/>
  <sheetViews>
    <sheetView workbookViewId="0">
      <selection activeCell="A21" sqref="A21"/>
    </sheetView>
  </sheetViews>
  <sheetFormatPr defaultRowHeight="15" x14ac:dyDescent="0.25"/>
  <cols>
    <col min="2" max="2" width="9.140625" customWidth="1"/>
  </cols>
  <sheetData>
    <row r="1" spans="1:3" x14ac:dyDescent="0.25">
      <c r="A1">
        <v>1998</v>
      </c>
      <c r="B1">
        <v>1.5979875419262104</v>
      </c>
      <c r="C1">
        <v>2.3969813128893165</v>
      </c>
    </row>
    <row r="2" spans="1:3" x14ac:dyDescent="0.25">
      <c r="A2">
        <v>1999</v>
      </c>
      <c r="B2">
        <v>6.4781983708672737</v>
      </c>
      <c r="C2">
        <v>9.7172975563009096</v>
      </c>
    </row>
    <row r="3" spans="1:3" x14ac:dyDescent="0.25">
      <c r="A3">
        <v>2000</v>
      </c>
      <c r="B3">
        <v>-5.6804024916147569</v>
      </c>
      <c r="C3">
        <v>-2.8402012458073784</v>
      </c>
    </row>
    <row r="4" spans="1:3" x14ac:dyDescent="0.25">
      <c r="A4">
        <v>2001</v>
      </c>
      <c r="B4">
        <v>0.26473406804025146</v>
      </c>
      <c r="C4">
        <v>0.39710110206037719</v>
      </c>
    </row>
    <row r="5" spans="1:3" x14ac:dyDescent="0.25">
      <c r="A5">
        <v>2002</v>
      </c>
      <c r="B5">
        <v>2.9144705318639206</v>
      </c>
      <c r="C5">
        <v>2.9144705318639197</v>
      </c>
    </row>
    <row r="6" spans="1:3" x14ac:dyDescent="0.25">
      <c r="A6">
        <v>2003</v>
      </c>
      <c r="B6">
        <v>6.3188787733588887</v>
      </c>
      <c r="C6">
        <v>9.4783181600383326</v>
      </c>
    </row>
    <row r="7" spans="1:3" x14ac:dyDescent="0.25">
      <c r="A7">
        <v>2004</v>
      </c>
      <c r="B7">
        <v>6.4698131288931489</v>
      </c>
      <c r="C7">
        <v>9.7047196933397224</v>
      </c>
    </row>
    <row r="8" spans="1:3" x14ac:dyDescent="0.25">
      <c r="A8">
        <v>2005</v>
      </c>
      <c r="B8">
        <v>1.1032582654528049</v>
      </c>
      <c r="C8">
        <v>1.6548873981792074</v>
      </c>
    </row>
    <row r="9" spans="1:3" x14ac:dyDescent="0.25">
      <c r="A9">
        <v>2006</v>
      </c>
      <c r="B9">
        <v>6.5704360325826556</v>
      </c>
      <c r="C9">
        <v>9.8556540488739834</v>
      </c>
    </row>
    <row r="10" spans="1:3" x14ac:dyDescent="0.25">
      <c r="A10">
        <v>2007</v>
      </c>
      <c r="B10">
        <v>-42.466459032103494</v>
      </c>
      <c r="C10">
        <v>-21.233229516051747</v>
      </c>
    </row>
    <row r="11" spans="1:3" x14ac:dyDescent="0.25">
      <c r="A11">
        <v>2008</v>
      </c>
      <c r="B11">
        <v>-4.4142309535217983</v>
      </c>
      <c r="C11">
        <v>-2.2071154767609</v>
      </c>
    </row>
    <row r="12" spans="1:3" x14ac:dyDescent="0.25">
      <c r="A12">
        <v>2009</v>
      </c>
      <c r="B12">
        <v>2.0507906085289909</v>
      </c>
      <c r="C12">
        <v>1.0253953042644954</v>
      </c>
    </row>
    <row r="13" spans="1:3" x14ac:dyDescent="0.25">
      <c r="A13">
        <v>2010</v>
      </c>
      <c r="B13">
        <v>4.859846669861045</v>
      </c>
      <c r="C13">
        <v>7.2897700047915688</v>
      </c>
    </row>
    <row r="14" spans="1:3" x14ac:dyDescent="0.25">
      <c r="A14">
        <v>2011</v>
      </c>
      <c r="B14">
        <v>7.476042165788213</v>
      </c>
      <c r="C14">
        <v>7.476042165788213</v>
      </c>
    </row>
    <row r="15" spans="1:3" x14ac:dyDescent="0.25">
      <c r="A15">
        <v>2012</v>
      </c>
      <c r="B15">
        <v>-5.7977958792525168</v>
      </c>
      <c r="C15">
        <v>-2.8988979396262575</v>
      </c>
    </row>
    <row r="16" spans="1:3" x14ac:dyDescent="0.25">
      <c r="A16">
        <v>2013</v>
      </c>
      <c r="B16">
        <v>3.4762817441303326</v>
      </c>
      <c r="C16">
        <v>1.7381408720651659</v>
      </c>
    </row>
    <row r="17" spans="1:3" x14ac:dyDescent="0.25">
      <c r="A17">
        <v>2014</v>
      </c>
      <c r="B17">
        <v>-2.3179204599904146</v>
      </c>
      <c r="C17">
        <v>-2.3179204599904146</v>
      </c>
    </row>
    <row r="18" spans="1:3" x14ac:dyDescent="0.25">
      <c r="A18">
        <v>2015</v>
      </c>
      <c r="B18">
        <v>-3.4331576425491122</v>
      </c>
      <c r="C18">
        <v>-1.716578821274557</v>
      </c>
    </row>
    <row r="19" spans="1:3" x14ac:dyDescent="0.25">
      <c r="A19">
        <v>2016</v>
      </c>
      <c r="B19">
        <v>8.0258744609489341E-2</v>
      </c>
      <c r="C19">
        <v>4.0129372304743782E-2</v>
      </c>
    </row>
    <row r="20" spans="1:3" x14ac:dyDescent="0.25">
      <c r="A20">
        <v>2017</v>
      </c>
      <c r="B20">
        <v>7.6269765213224732</v>
      </c>
      <c r="C20">
        <v>11.44046478198371</v>
      </c>
    </row>
    <row r="21" spans="1:3" x14ac:dyDescent="0.25">
      <c r="A21">
        <v>2018</v>
      </c>
      <c r="B21">
        <v>6.8219932918064208</v>
      </c>
      <c r="C21">
        <v>3.4109966459032108</v>
      </c>
    </row>
    <row r="22" spans="1:3" x14ac:dyDescent="0.25">
      <c r="B22">
        <f>SUM(B1:B21)</f>
        <v>2.6645352591003757E-14</v>
      </c>
      <c r="C22">
        <f>SUM(C1:C21)</f>
        <v>45.326425491135623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35E33-15C2-4182-BFAD-C349CAA7D4B5}">
  <dimension ref="A1:C3"/>
  <sheetViews>
    <sheetView workbookViewId="0">
      <selection sqref="A1:C3"/>
    </sheetView>
  </sheetViews>
  <sheetFormatPr defaultRowHeight="15" x14ac:dyDescent="0.25"/>
  <sheetData>
    <row r="1" spans="1:3" x14ac:dyDescent="0.25">
      <c r="A1" s="2"/>
      <c r="B1" s="2" t="s">
        <v>2</v>
      </c>
      <c r="C1" s="2" t="s">
        <v>3</v>
      </c>
    </row>
    <row r="2" spans="1:3" x14ac:dyDescent="0.25">
      <c r="A2" t="s">
        <v>2</v>
      </c>
      <c r="B2">
        <v>1</v>
      </c>
    </row>
    <row r="3" spans="1:3" ht="15.75" thickBot="1" x14ac:dyDescent="0.3">
      <c r="A3" s="1" t="s">
        <v>3</v>
      </c>
      <c r="B3" s="1">
        <v>0.44471936393146466</v>
      </c>
      <c r="C3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965E3-E2C3-4F15-A513-9CC1C4A11409}">
  <dimension ref="A1:D4"/>
  <sheetViews>
    <sheetView workbookViewId="0">
      <selection sqref="A1:D4"/>
    </sheetView>
  </sheetViews>
  <sheetFormatPr defaultRowHeight="15" x14ac:dyDescent="0.25"/>
  <sheetData>
    <row r="1" spans="1:4" x14ac:dyDescent="0.25">
      <c r="A1" s="2"/>
      <c r="B1" s="2" t="s">
        <v>2</v>
      </c>
      <c r="C1" s="2" t="s">
        <v>3</v>
      </c>
      <c r="D1" s="2" t="s">
        <v>5</v>
      </c>
    </row>
    <row r="2" spans="1:4" x14ac:dyDescent="0.25">
      <c r="A2" t="s">
        <v>2</v>
      </c>
      <c r="B2">
        <v>1</v>
      </c>
    </row>
    <row r="3" spans="1:4" x14ac:dyDescent="0.25">
      <c r="A3" t="s">
        <v>3</v>
      </c>
      <c r="B3">
        <v>0.44471936393146466</v>
      </c>
      <c r="C3">
        <v>1</v>
      </c>
    </row>
    <row r="4" spans="1:4" ht="15.75" thickBot="1" x14ac:dyDescent="0.3">
      <c r="A4" s="1" t="s">
        <v>5</v>
      </c>
      <c r="B4" s="1">
        <v>0.24780326785261864</v>
      </c>
      <c r="C4" s="1">
        <v>0.41844596425232983</v>
      </c>
      <c r="D4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A5BD-704A-4B90-B81B-7EEA2C511D60}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 s="2"/>
      <c r="B1" s="2" t="s">
        <v>2</v>
      </c>
      <c r="C1" s="2" t="s">
        <v>3</v>
      </c>
      <c r="D1" s="2" t="s">
        <v>5</v>
      </c>
      <c r="E1" s="2" t="s">
        <v>8</v>
      </c>
    </row>
    <row r="2" spans="1:5" x14ac:dyDescent="0.25">
      <c r="A2" t="s">
        <v>2</v>
      </c>
      <c r="B2">
        <v>1</v>
      </c>
    </row>
    <row r="3" spans="1:5" x14ac:dyDescent="0.25">
      <c r="A3" t="s">
        <v>3</v>
      </c>
      <c r="B3">
        <v>0.44471936393146466</v>
      </c>
      <c r="C3">
        <v>1</v>
      </c>
    </row>
    <row r="4" spans="1:5" x14ac:dyDescent="0.25">
      <c r="A4" t="s">
        <v>5</v>
      </c>
      <c r="B4">
        <v>0.24780326785261864</v>
      </c>
      <c r="C4">
        <v>0.41844596425232983</v>
      </c>
      <c r="D4">
        <v>1</v>
      </c>
    </row>
    <row r="5" spans="1:5" ht="15.75" thickBot="1" x14ac:dyDescent="0.3">
      <c r="A5" s="1" t="s">
        <v>8</v>
      </c>
      <c r="B5" s="1">
        <v>0.31226126082653377</v>
      </c>
      <c r="C5" s="1">
        <v>0.45104827447956836</v>
      </c>
      <c r="D5" s="1">
        <v>0.85151857944090525</v>
      </c>
      <c r="E5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F6EA-F0EA-41CE-9BFD-6E399F84AA0B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A1" s="2"/>
      <c r="B1" s="2" t="s">
        <v>2</v>
      </c>
      <c r="C1" s="2" t="s">
        <v>3</v>
      </c>
      <c r="D1" s="2" t="s">
        <v>5</v>
      </c>
      <c r="E1" s="2" t="s">
        <v>8</v>
      </c>
      <c r="F1" s="2" t="s">
        <v>11</v>
      </c>
    </row>
    <row r="2" spans="1:6" x14ac:dyDescent="0.25">
      <c r="A2" t="s">
        <v>2</v>
      </c>
      <c r="B2">
        <v>1</v>
      </c>
    </row>
    <row r="3" spans="1:6" x14ac:dyDescent="0.25">
      <c r="A3" t="s">
        <v>3</v>
      </c>
      <c r="B3">
        <v>0.44471936393146466</v>
      </c>
      <c r="C3">
        <v>1</v>
      </c>
    </row>
    <row r="4" spans="1:6" x14ac:dyDescent="0.25">
      <c r="A4" t="s">
        <v>5</v>
      </c>
      <c r="B4">
        <v>0.24780326785261864</v>
      </c>
      <c r="C4">
        <v>0.41844596425232983</v>
      </c>
      <c r="D4">
        <v>1</v>
      </c>
    </row>
    <row r="5" spans="1:6" x14ac:dyDescent="0.25">
      <c r="A5" t="s">
        <v>8</v>
      </c>
      <c r="B5">
        <v>0.31226126082653377</v>
      </c>
      <c r="C5">
        <v>0.45104827447956836</v>
      </c>
      <c r="D5">
        <v>0.85151857944090525</v>
      </c>
      <c r="E5">
        <v>1</v>
      </c>
    </row>
    <row r="6" spans="1:6" ht="15.75" thickBot="1" x14ac:dyDescent="0.3">
      <c r="A6" s="1" t="s">
        <v>11</v>
      </c>
      <c r="B6" s="1">
        <v>0.44692577656810051</v>
      </c>
      <c r="C6" s="1">
        <v>0.4688069724941793</v>
      </c>
      <c r="D6" s="1">
        <v>0.71756229099856461</v>
      </c>
      <c r="E6" s="1">
        <v>0.89534591093247817</v>
      </c>
      <c r="F6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9A1E-2AD4-4EF8-9DD7-2164A54E2FD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8133-C687-4EDE-86AC-915F9E364C52}">
  <dimension ref="A1:E5"/>
  <sheetViews>
    <sheetView workbookViewId="0">
      <selection activeCell="B5" sqref="B5"/>
    </sheetView>
  </sheetViews>
  <sheetFormatPr defaultRowHeight="15" x14ac:dyDescent="0.25"/>
  <sheetData>
    <row r="1" spans="1:5" x14ac:dyDescent="0.25">
      <c r="A1" s="7"/>
      <c r="B1" s="7" t="s">
        <v>2</v>
      </c>
      <c r="C1" s="7" t="s">
        <v>3</v>
      </c>
      <c r="D1" s="7" t="s">
        <v>5</v>
      </c>
      <c r="E1" s="7" t="s">
        <v>8</v>
      </c>
    </row>
    <row r="2" spans="1:5" x14ac:dyDescent="0.25">
      <c r="A2" s="5" t="s">
        <v>2</v>
      </c>
      <c r="B2" s="5">
        <v>1</v>
      </c>
      <c r="C2" s="5"/>
      <c r="D2" s="5"/>
      <c r="E2" s="5"/>
    </row>
    <row r="3" spans="1:5" x14ac:dyDescent="0.25">
      <c r="A3" s="5" t="s">
        <v>3</v>
      </c>
      <c r="B3" s="5">
        <v>0.44471936393146466</v>
      </c>
      <c r="C3" s="5">
        <v>1</v>
      </c>
      <c r="D3" s="5"/>
      <c r="E3" s="5"/>
    </row>
    <row r="4" spans="1:5" x14ac:dyDescent="0.25">
      <c r="A4" s="5" t="s">
        <v>5</v>
      </c>
      <c r="B4" s="5">
        <v>0.24780326785261864</v>
      </c>
      <c r="C4" s="5">
        <v>0.41844596425232983</v>
      </c>
      <c r="D4" s="5">
        <v>1</v>
      </c>
      <c r="E4" s="5"/>
    </row>
    <row r="5" spans="1:5" ht="15.75" thickBot="1" x14ac:dyDescent="0.3">
      <c r="A5" s="6" t="s">
        <v>8</v>
      </c>
      <c r="B5" s="6">
        <v>0.31226126082653377</v>
      </c>
      <c r="C5" s="6">
        <v>0.45104827447956836</v>
      </c>
      <c r="D5" s="6">
        <v>0.85151857944090525</v>
      </c>
      <c r="E5" s="6"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6CFAC-F463-48E2-B260-4A325568D80D}">
  <dimension ref="A3:U31"/>
  <sheetViews>
    <sheetView tabSelected="1" topLeftCell="A2" workbookViewId="0">
      <selection activeCell="E24" sqref="A4:E24"/>
    </sheetView>
  </sheetViews>
  <sheetFormatPr defaultRowHeight="15" x14ac:dyDescent="0.25"/>
  <sheetData>
    <row r="3" spans="1:21" x14ac:dyDescent="0.25">
      <c r="B3" t="s">
        <v>1</v>
      </c>
      <c r="C3" t="s">
        <v>0</v>
      </c>
      <c r="D3" t="s">
        <v>6</v>
      </c>
      <c r="E3" t="s">
        <v>7</v>
      </c>
      <c r="F3" t="s">
        <v>10</v>
      </c>
      <c r="G3" t="s">
        <v>15</v>
      </c>
      <c r="H3" t="s">
        <v>14</v>
      </c>
      <c r="I3" t="s">
        <v>12</v>
      </c>
      <c r="J3" t="s">
        <v>13</v>
      </c>
      <c r="K3" t="s">
        <v>16</v>
      </c>
      <c r="M3" t="s">
        <v>14</v>
      </c>
      <c r="N3" t="s">
        <v>12</v>
      </c>
      <c r="O3" t="s">
        <v>13</v>
      </c>
      <c r="P3" t="s">
        <v>16</v>
      </c>
      <c r="U3" s="3">
        <v>1.8352317090000001</v>
      </c>
    </row>
    <row r="4" spans="1:21" x14ac:dyDescent="0.25">
      <c r="A4">
        <v>1998</v>
      </c>
      <c r="B4">
        <v>0.1002</v>
      </c>
      <c r="C4">
        <v>-0.44533088100000001</v>
      </c>
      <c r="D4">
        <v>-1.242930828</v>
      </c>
      <c r="E4">
        <v>-0.89526417999999996</v>
      </c>
      <c r="F4">
        <v>-1</v>
      </c>
      <c r="G4">
        <f>B4/B$25</f>
        <v>4.000958313368471E-2</v>
      </c>
      <c r="H4">
        <f>H$27</f>
        <v>10</v>
      </c>
      <c r="I4">
        <f>H4*H$28</f>
        <v>14</v>
      </c>
      <c r="J4">
        <f>H4*G4*21</f>
        <v>8.4020124580737896</v>
      </c>
      <c r="K4">
        <f>I4-J4</f>
        <v>5.5979875419262104</v>
      </c>
      <c r="M4">
        <f>H4*(1-(F4*H$29))</f>
        <v>12</v>
      </c>
      <c r="N4">
        <f>I4*(1-(F4*H$29))</f>
        <v>16.8</v>
      </c>
      <c r="O4">
        <f>H$25*G4*(1-(F4*H$29))</f>
        <v>10.082414949688546</v>
      </c>
      <c r="P4">
        <f>N4-O4</f>
        <v>6.7175850503114543</v>
      </c>
      <c r="U4" s="3">
        <v>1.7595848059999999</v>
      </c>
    </row>
    <row r="5" spans="1:21" x14ac:dyDescent="0.25">
      <c r="A5">
        <v>1999</v>
      </c>
      <c r="B5">
        <v>4.2000000000000003E-2</v>
      </c>
      <c r="C5">
        <v>0.68610081499999998</v>
      </c>
      <c r="D5">
        <v>9.482939E-2</v>
      </c>
      <c r="E5">
        <v>-0.70464953500000005</v>
      </c>
      <c r="F5">
        <v>-1</v>
      </c>
      <c r="G5">
        <f t="shared" ref="G5:G24" si="0">B5/B$25</f>
        <v>1.6770483948251078E-2</v>
      </c>
      <c r="H5">
        <f t="shared" ref="H5:H24" si="1">H$27</f>
        <v>10</v>
      </c>
      <c r="I5">
        <f t="shared" ref="I5:I24" si="2">H5*H$28</f>
        <v>14</v>
      </c>
      <c r="J5">
        <f t="shared" ref="J5:J24" si="3">H5*G5*21</f>
        <v>3.5218016291327263</v>
      </c>
      <c r="K5">
        <f t="shared" ref="K5:K24" si="4">I5-J5</f>
        <v>10.478198370867274</v>
      </c>
      <c r="M5">
        <f t="shared" ref="M5:M24" si="5">H$27*(1-(F5*H$29))</f>
        <v>12</v>
      </c>
      <c r="N5">
        <f t="shared" ref="N5:N24" si="6">I5*(1-(F5*H$29))</f>
        <v>16.8</v>
      </c>
      <c r="O5">
        <f t="shared" ref="O5:O24" si="7">H$25*G5*(1-(F5*H$29))</f>
        <v>4.226161954959271</v>
      </c>
      <c r="P5">
        <f t="shared" ref="P5:P24" si="8">N5-O5</f>
        <v>12.573838045040731</v>
      </c>
      <c r="U5" s="3">
        <v>1.212414047</v>
      </c>
    </row>
    <row r="6" spans="1:21" x14ac:dyDescent="0.25">
      <c r="A6">
        <v>2000</v>
      </c>
      <c r="B6">
        <v>0.187</v>
      </c>
      <c r="C6">
        <v>1.4316663949999999</v>
      </c>
      <c r="D6">
        <v>0.72832150900000003</v>
      </c>
      <c r="E6">
        <v>0.78644486400000002</v>
      </c>
      <c r="F6">
        <v>1</v>
      </c>
      <c r="G6">
        <f t="shared" si="0"/>
        <v>7.4668583293403604E-2</v>
      </c>
      <c r="H6">
        <f t="shared" si="1"/>
        <v>10</v>
      </c>
      <c r="I6">
        <f t="shared" si="2"/>
        <v>14</v>
      </c>
      <c r="J6">
        <f t="shared" si="3"/>
        <v>15.680402491614757</v>
      </c>
      <c r="K6">
        <f t="shared" si="4"/>
        <v>-1.6804024916147569</v>
      </c>
      <c r="M6">
        <f t="shared" si="5"/>
        <v>8</v>
      </c>
      <c r="N6">
        <f t="shared" si="6"/>
        <v>11.200000000000001</v>
      </c>
      <c r="O6">
        <f t="shared" si="7"/>
        <v>12.544321993291806</v>
      </c>
      <c r="P6">
        <f t="shared" si="8"/>
        <v>-1.3443219932918051</v>
      </c>
      <c r="U6" s="3">
        <v>0.94507357599999997</v>
      </c>
    </row>
    <row r="7" spans="1:21" x14ac:dyDescent="0.25">
      <c r="A7">
        <v>2001</v>
      </c>
      <c r="B7">
        <v>0.11609999999999999</v>
      </c>
      <c r="C7">
        <v>-0.68908837899999997</v>
      </c>
      <c r="D7">
        <v>0.41142126099999998</v>
      </c>
      <c r="E7">
        <v>-0.62850151499999996</v>
      </c>
      <c r="F7">
        <v>-1</v>
      </c>
      <c r="G7">
        <f t="shared" si="0"/>
        <v>4.6358409199808326E-2</v>
      </c>
      <c r="H7">
        <f t="shared" si="1"/>
        <v>10</v>
      </c>
      <c r="I7">
        <f t="shared" si="2"/>
        <v>14</v>
      </c>
      <c r="J7">
        <f t="shared" si="3"/>
        <v>9.7352659319597485</v>
      </c>
      <c r="K7">
        <f t="shared" si="4"/>
        <v>4.2647340680402515</v>
      </c>
      <c r="M7">
        <f t="shared" si="5"/>
        <v>12</v>
      </c>
      <c r="N7">
        <f t="shared" si="6"/>
        <v>16.8</v>
      </c>
      <c r="O7">
        <f t="shared" si="7"/>
        <v>11.682319118351698</v>
      </c>
      <c r="P7">
        <f t="shared" si="8"/>
        <v>5.1176808816483028</v>
      </c>
      <c r="U7" s="3">
        <v>0.93205274699999996</v>
      </c>
    </row>
    <row r="8" spans="1:21" x14ac:dyDescent="0.25">
      <c r="A8">
        <v>2002</v>
      </c>
      <c r="B8">
        <v>8.4500000000000006E-2</v>
      </c>
      <c r="C8">
        <v>0.275133087</v>
      </c>
      <c r="D8">
        <v>-3.5557923999999998E-2</v>
      </c>
      <c r="E8">
        <v>-0.26247713099999997</v>
      </c>
      <c r="F8">
        <v>0</v>
      </c>
      <c r="G8">
        <f t="shared" si="0"/>
        <v>3.3740616514933715E-2</v>
      </c>
      <c r="H8">
        <f t="shared" si="1"/>
        <v>10</v>
      </c>
      <c r="I8">
        <f t="shared" si="2"/>
        <v>14</v>
      </c>
      <c r="J8">
        <f t="shared" si="3"/>
        <v>7.0855294681360794</v>
      </c>
      <c r="K8">
        <f t="shared" si="4"/>
        <v>6.9144705318639206</v>
      </c>
      <c r="M8">
        <f t="shared" si="5"/>
        <v>10</v>
      </c>
      <c r="N8">
        <f t="shared" si="6"/>
        <v>14</v>
      </c>
      <c r="O8">
        <f t="shared" si="7"/>
        <v>7.0855294681360803</v>
      </c>
      <c r="P8">
        <f t="shared" si="8"/>
        <v>6.9144705318639197</v>
      </c>
      <c r="U8" s="3">
        <v>0.78644486400000002</v>
      </c>
    </row>
    <row r="9" spans="1:21" x14ac:dyDescent="0.25">
      <c r="A9">
        <v>2003</v>
      </c>
      <c r="B9">
        <v>4.3900000000000002E-2</v>
      </c>
      <c r="C9">
        <v>-0.40814540599999999</v>
      </c>
      <c r="D9">
        <v>-0.41934798200000001</v>
      </c>
      <c r="E9">
        <v>-1.8014249529999999</v>
      </c>
      <c r="F9">
        <v>-1</v>
      </c>
      <c r="G9">
        <f t="shared" si="0"/>
        <v>1.7529148698291006E-2</v>
      </c>
      <c r="H9">
        <f t="shared" si="1"/>
        <v>10</v>
      </c>
      <c r="I9">
        <f t="shared" si="2"/>
        <v>14</v>
      </c>
      <c r="J9">
        <f t="shared" si="3"/>
        <v>3.6811212266411113</v>
      </c>
      <c r="K9">
        <f t="shared" si="4"/>
        <v>10.31887877335889</v>
      </c>
      <c r="M9">
        <f t="shared" si="5"/>
        <v>12</v>
      </c>
      <c r="N9">
        <f t="shared" si="6"/>
        <v>16.8</v>
      </c>
      <c r="O9">
        <f t="shared" si="7"/>
        <v>4.417345471969333</v>
      </c>
      <c r="P9">
        <f t="shared" si="8"/>
        <v>12.382654528030667</v>
      </c>
      <c r="U9" s="3">
        <v>0.69895764100000002</v>
      </c>
    </row>
    <row r="10" spans="1:21" x14ac:dyDescent="0.25">
      <c r="A10">
        <v>2004</v>
      </c>
      <c r="B10">
        <v>4.2099999999999999E-2</v>
      </c>
      <c r="C10">
        <v>-0.60092222399999995</v>
      </c>
      <c r="D10">
        <v>0.15975250299999999</v>
      </c>
      <c r="E10">
        <v>-0.33080779300000002</v>
      </c>
      <c r="F10">
        <v>-1</v>
      </c>
      <c r="G10">
        <f t="shared" si="0"/>
        <v>1.6810413671937387E-2</v>
      </c>
      <c r="H10">
        <f t="shared" si="1"/>
        <v>10</v>
      </c>
      <c r="I10">
        <f t="shared" si="2"/>
        <v>14</v>
      </c>
      <c r="J10">
        <f t="shared" si="3"/>
        <v>3.5301868711068516</v>
      </c>
      <c r="K10">
        <f t="shared" si="4"/>
        <v>10.469813128893149</v>
      </c>
      <c r="M10">
        <f t="shared" si="5"/>
        <v>12</v>
      </c>
      <c r="N10">
        <f t="shared" si="6"/>
        <v>16.8</v>
      </c>
      <c r="O10">
        <f t="shared" si="7"/>
        <v>4.2362242453282208</v>
      </c>
      <c r="P10">
        <f t="shared" si="8"/>
        <v>12.563775754671781</v>
      </c>
      <c r="U10" s="3">
        <v>0.30399498600000002</v>
      </c>
    </row>
    <row r="11" spans="1:21" x14ac:dyDescent="0.25">
      <c r="A11">
        <v>2005</v>
      </c>
      <c r="B11">
        <v>0.1061</v>
      </c>
      <c r="C11">
        <v>0.32484026100000002</v>
      </c>
      <c r="D11">
        <v>-1.4164844649999999</v>
      </c>
      <c r="E11">
        <v>-1.5703180830000001</v>
      </c>
      <c r="F11">
        <v>-1</v>
      </c>
      <c r="G11">
        <f t="shared" si="0"/>
        <v>4.236543683117712E-2</v>
      </c>
      <c r="H11">
        <f t="shared" si="1"/>
        <v>10</v>
      </c>
      <c r="I11">
        <f t="shared" si="2"/>
        <v>14</v>
      </c>
      <c r="J11">
        <f t="shared" si="3"/>
        <v>8.8967417345471951</v>
      </c>
      <c r="K11">
        <f t="shared" si="4"/>
        <v>5.1032582654528049</v>
      </c>
      <c r="M11">
        <f t="shared" si="5"/>
        <v>12</v>
      </c>
      <c r="N11">
        <f t="shared" si="6"/>
        <v>16.8</v>
      </c>
      <c r="O11">
        <f t="shared" si="7"/>
        <v>10.676090081456634</v>
      </c>
      <c r="P11">
        <f t="shared" si="8"/>
        <v>6.123909918543367</v>
      </c>
      <c r="U11" s="3">
        <v>0.30080766799999997</v>
      </c>
    </row>
    <row r="12" spans="1:21" x14ac:dyDescent="0.25">
      <c r="A12">
        <v>2006</v>
      </c>
      <c r="B12">
        <v>4.0899999999999999E-2</v>
      </c>
      <c r="C12">
        <v>-0.89601540499999999</v>
      </c>
      <c r="D12">
        <v>-1.060060164</v>
      </c>
      <c r="E12">
        <v>-1.018261573</v>
      </c>
      <c r="F12">
        <v>-1</v>
      </c>
      <c r="G12">
        <f t="shared" si="0"/>
        <v>1.6331256987701642E-2</v>
      </c>
      <c r="H12">
        <f t="shared" si="1"/>
        <v>10</v>
      </c>
      <c r="I12">
        <f t="shared" si="2"/>
        <v>14</v>
      </c>
      <c r="J12">
        <f t="shared" si="3"/>
        <v>3.4295639674173448</v>
      </c>
      <c r="K12">
        <f t="shared" si="4"/>
        <v>10.570436032582656</v>
      </c>
      <c r="M12">
        <f t="shared" si="5"/>
        <v>12</v>
      </c>
      <c r="N12">
        <f t="shared" si="6"/>
        <v>16.8</v>
      </c>
      <c r="O12">
        <f t="shared" si="7"/>
        <v>4.1154767609008136</v>
      </c>
      <c r="P12">
        <f t="shared" si="8"/>
        <v>12.684523239099187</v>
      </c>
      <c r="U12">
        <v>0.172900998</v>
      </c>
    </row>
    <row r="13" spans="1:21" x14ac:dyDescent="0.25">
      <c r="A13">
        <v>2007</v>
      </c>
      <c r="B13">
        <v>0.62570000000000003</v>
      </c>
      <c r="C13">
        <v>1.0566966200000001</v>
      </c>
      <c r="D13">
        <v>0.15337868199999999</v>
      </c>
      <c r="E13">
        <v>0.30399498600000002</v>
      </c>
      <c r="F13">
        <v>1</v>
      </c>
      <c r="G13">
        <f t="shared" si="0"/>
        <v>0.24984028110525472</v>
      </c>
      <c r="H13">
        <f t="shared" si="1"/>
        <v>10</v>
      </c>
      <c r="I13">
        <f t="shared" si="2"/>
        <v>14</v>
      </c>
      <c r="J13">
        <f t="shared" si="3"/>
        <v>52.466459032103494</v>
      </c>
      <c r="K13">
        <f t="shared" si="4"/>
        <v>-38.466459032103494</v>
      </c>
      <c r="M13">
        <f t="shared" si="5"/>
        <v>8</v>
      </c>
      <c r="N13">
        <f t="shared" si="6"/>
        <v>11.200000000000001</v>
      </c>
      <c r="O13">
        <f t="shared" si="7"/>
        <v>41.973167225682801</v>
      </c>
      <c r="P13">
        <f t="shared" si="8"/>
        <v>-30.773167225682798</v>
      </c>
      <c r="U13">
        <v>9.8139746999999999E-2</v>
      </c>
    </row>
    <row r="14" spans="1:21" x14ac:dyDescent="0.25">
      <c r="A14">
        <v>2008</v>
      </c>
      <c r="B14">
        <v>0.1719</v>
      </c>
      <c r="C14">
        <v>0.80815870899999998</v>
      </c>
      <c r="D14">
        <v>0.89456349300000004</v>
      </c>
      <c r="E14">
        <v>1.8352317090000001</v>
      </c>
      <c r="F14">
        <v>1</v>
      </c>
      <c r="G14">
        <f t="shared" si="0"/>
        <v>6.8639195016770474E-2</v>
      </c>
      <c r="H14">
        <f t="shared" si="1"/>
        <v>10</v>
      </c>
      <c r="I14">
        <f t="shared" si="2"/>
        <v>14</v>
      </c>
      <c r="J14">
        <f t="shared" si="3"/>
        <v>14.414230953521798</v>
      </c>
      <c r="K14">
        <f t="shared" si="4"/>
        <v>-0.41423095352179828</v>
      </c>
      <c r="M14">
        <f t="shared" si="5"/>
        <v>8</v>
      </c>
      <c r="N14">
        <f t="shared" si="6"/>
        <v>11.200000000000001</v>
      </c>
      <c r="O14">
        <f t="shared" si="7"/>
        <v>11.53138476281744</v>
      </c>
      <c r="P14">
        <f t="shared" si="8"/>
        <v>-0.33138476281743934</v>
      </c>
      <c r="U14">
        <v>-0.26247713099999997</v>
      </c>
    </row>
    <row r="15" spans="1:21" x14ac:dyDescent="0.25">
      <c r="A15">
        <v>2009</v>
      </c>
      <c r="B15">
        <v>9.4799999999999995E-2</v>
      </c>
      <c r="C15">
        <v>-0.22246724100000001</v>
      </c>
      <c r="D15">
        <v>0.82339055999999999</v>
      </c>
      <c r="E15">
        <v>0.93205274699999996</v>
      </c>
      <c r="F15">
        <v>1</v>
      </c>
      <c r="G15">
        <f t="shared" si="0"/>
        <v>3.7853378054623854E-2</v>
      </c>
      <c r="H15">
        <f t="shared" si="1"/>
        <v>10</v>
      </c>
      <c r="I15">
        <f t="shared" si="2"/>
        <v>14</v>
      </c>
      <c r="J15">
        <f t="shared" si="3"/>
        <v>7.9492093914710091</v>
      </c>
      <c r="K15">
        <f t="shared" si="4"/>
        <v>6.0507906085289909</v>
      </c>
      <c r="M15">
        <f t="shared" si="5"/>
        <v>8</v>
      </c>
      <c r="N15">
        <f t="shared" si="6"/>
        <v>11.200000000000001</v>
      </c>
      <c r="O15">
        <f t="shared" si="7"/>
        <v>6.3593675131768075</v>
      </c>
      <c r="P15">
        <f t="shared" si="8"/>
        <v>4.8406324868231936</v>
      </c>
      <c r="U15" s="4">
        <v>-0.33080779300000002</v>
      </c>
    </row>
    <row r="16" spans="1:21" x14ac:dyDescent="0.25">
      <c r="A16">
        <v>2010</v>
      </c>
      <c r="B16">
        <v>6.13E-2</v>
      </c>
      <c r="C16">
        <v>-2.8400239709999999</v>
      </c>
      <c r="D16">
        <v>-1.1416058490000001</v>
      </c>
      <c r="E16">
        <v>-1.3881741839999999</v>
      </c>
      <c r="F16">
        <v>-1</v>
      </c>
      <c r="G16">
        <f t="shared" si="0"/>
        <v>2.4476920619709307E-2</v>
      </c>
      <c r="H16">
        <f t="shared" si="1"/>
        <v>10</v>
      </c>
      <c r="I16">
        <f t="shared" si="2"/>
        <v>14</v>
      </c>
      <c r="J16">
        <f t="shared" si="3"/>
        <v>5.140153330138955</v>
      </c>
      <c r="K16">
        <f t="shared" si="4"/>
        <v>8.8598466698610459</v>
      </c>
      <c r="M16">
        <f t="shared" si="5"/>
        <v>12</v>
      </c>
      <c r="N16">
        <f t="shared" si="6"/>
        <v>16.8</v>
      </c>
      <c r="O16">
        <f t="shared" si="7"/>
        <v>6.1681839961667446</v>
      </c>
      <c r="P16">
        <f t="shared" si="8"/>
        <v>10.631816003833256</v>
      </c>
      <c r="U16" s="4">
        <v>-0.62850151499999996</v>
      </c>
    </row>
    <row r="17" spans="1:21" x14ac:dyDescent="0.25">
      <c r="A17">
        <v>2011</v>
      </c>
      <c r="B17">
        <v>3.0099999999999998E-2</v>
      </c>
      <c r="C17">
        <v>-1.3923628889999999</v>
      </c>
      <c r="D17">
        <v>0.22012163100000001</v>
      </c>
      <c r="E17">
        <v>0.172900998</v>
      </c>
      <c r="F17">
        <v>0</v>
      </c>
      <c r="G17">
        <f t="shared" si="0"/>
        <v>1.2018846829579937E-2</v>
      </c>
      <c r="H17">
        <f t="shared" si="1"/>
        <v>10</v>
      </c>
      <c r="I17">
        <f t="shared" si="2"/>
        <v>14</v>
      </c>
      <c r="J17">
        <f t="shared" si="3"/>
        <v>2.523957834211787</v>
      </c>
      <c r="K17">
        <f t="shared" si="4"/>
        <v>11.476042165788213</v>
      </c>
      <c r="M17">
        <f t="shared" si="5"/>
        <v>10</v>
      </c>
      <c r="N17">
        <f t="shared" si="6"/>
        <v>14</v>
      </c>
      <c r="O17">
        <f t="shared" si="7"/>
        <v>2.523957834211787</v>
      </c>
      <c r="P17">
        <f t="shared" si="8"/>
        <v>11.476042165788213</v>
      </c>
      <c r="U17" s="4">
        <v>-0.70464953500000005</v>
      </c>
    </row>
    <row r="18" spans="1:21" x14ac:dyDescent="0.25">
      <c r="A18">
        <v>2012</v>
      </c>
      <c r="B18">
        <v>0.18840000000000001</v>
      </c>
      <c r="C18">
        <v>0.74263502000000003</v>
      </c>
      <c r="D18">
        <v>1.595129427</v>
      </c>
      <c r="E18">
        <v>1.7595848059999999</v>
      </c>
      <c r="F18">
        <v>1</v>
      </c>
      <c r="G18">
        <f t="shared" si="0"/>
        <v>7.5227599425011976E-2</v>
      </c>
      <c r="H18">
        <f t="shared" si="1"/>
        <v>10</v>
      </c>
      <c r="I18">
        <f t="shared" si="2"/>
        <v>14</v>
      </c>
      <c r="J18">
        <f t="shared" si="3"/>
        <v>15.797795879252517</v>
      </c>
      <c r="K18">
        <f t="shared" si="4"/>
        <v>-1.7977958792525168</v>
      </c>
      <c r="M18">
        <f t="shared" si="5"/>
        <v>8</v>
      </c>
      <c r="N18">
        <f t="shared" si="6"/>
        <v>11.200000000000001</v>
      </c>
      <c r="O18">
        <f t="shared" si="7"/>
        <v>12.638236703402013</v>
      </c>
      <c r="P18">
        <f t="shared" si="8"/>
        <v>-1.438236703402012</v>
      </c>
      <c r="U18" s="4">
        <v>-0.76933944799999998</v>
      </c>
    </row>
    <row r="19" spans="1:21" x14ac:dyDescent="0.25">
      <c r="A19">
        <v>2013</v>
      </c>
      <c r="B19">
        <v>7.7799999999999994E-2</v>
      </c>
      <c r="C19">
        <v>-1.029527203</v>
      </c>
      <c r="D19">
        <v>0.38887875599999999</v>
      </c>
      <c r="E19">
        <v>0.94507357599999997</v>
      </c>
      <c r="F19">
        <v>1</v>
      </c>
      <c r="G19">
        <f t="shared" si="0"/>
        <v>3.1065325027950799E-2</v>
      </c>
      <c r="H19">
        <f t="shared" si="1"/>
        <v>10</v>
      </c>
      <c r="I19">
        <f t="shared" si="2"/>
        <v>14</v>
      </c>
      <c r="J19">
        <f t="shared" si="3"/>
        <v>6.5237182558696674</v>
      </c>
      <c r="K19">
        <f t="shared" si="4"/>
        <v>7.4762817441303326</v>
      </c>
      <c r="M19">
        <f t="shared" si="5"/>
        <v>8</v>
      </c>
      <c r="N19">
        <f t="shared" si="6"/>
        <v>11.200000000000001</v>
      </c>
      <c r="O19">
        <f t="shared" si="7"/>
        <v>5.2189746046957346</v>
      </c>
      <c r="P19">
        <f t="shared" si="8"/>
        <v>5.9810253953042665</v>
      </c>
      <c r="U19" s="4">
        <v>-0.89526417999999996</v>
      </c>
    </row>
    <row r="20" spans="1:21" x14ac:dyDescent="0.25">
      <c r="A20">
        <v>2014</v>
      </c>
      <c r="B20">
        <v>0.1469</v>
      </c>
      <c r="C20">
        <v>0.73696505099999998</v>
      </c>
      <c r="D20">
        <v>0.102013349</v>
      </c>
      <c r="E20">
        <v>9.8139746999999999E-2</v>
      </c>
      <c r="F20">
        <v>0</v>
      </c>
      <c r="G20">
        <f t="shared" si="0"/>
        <v>5.8656764095192451E-2</v>
      </c>
      <c r="H20">
        <f t="shared" si="1"/>
        <v>10</v>
      </c>
      <c r="I20">
        <f t="shared" si="2"/>
        <v>14</v>
      </c>
      <c r="J20">
        <f t="shared" si="3"/>
        <v>12.317920459990415</v>
      </c>
      <c r="K20">
        <f t="shared" si="4"/>
        <v>1.6820795400095854</v>
      </c>
      <c r="M20">
        <f t="shared" si="5"/>
        <v>10</v>
      </c>
      <c r="N20">
        <f t="shared" si="6"/>
        <v>14</v>
      </c>
      <c r="O20">
        <f t="shared" si="7"/>
        <v>12.317920459990415</v>
      </c>
      <c r="P20">
        <f t="shared" si="8"/>
        <v>1.6820795400095854</v>
      </c>
      <c r="U20" s="4">
        <v>-1.018261573</v>
      </c>
    </row>
    <row r="21" spans="1:21" x14ac:dyDescent="0.25">
      <c r="A21">
        <v>2015</v>
      </c>
      <c r="B21">
        <v>0.16020000000000001</v>
      </c>
      <c r="C21">
        <v>1.1671297249999999</v>
      </c>
      <c r="D21">
        <v>0.34559342399999998</v>
      </c>
      <c r="E21">
        <v>1.212414047</v>
      </c>
      <c r="F21">
        <v>1</v>
      </c>
      <c r="G21">
        <f t="shared" si="0"/>
        <v>6.3967417345471969E-2</v>
      </c>
      <c r="H21">
        <f t="shared" si="1"/>
        <v>10</v>
      </c>
      <c r="I21">
        <f t="shared" si="2"/>
        <v>14</v>
      </c>
      <c r="J21">
        <f t="shared" si="3"/>
        <v>13.433157642549112</v>
      </c>
      <c r="K21">
        <f t="shared" si="4"/>
        <v>0.56684235745088785</v>
      </c>
      <c r="M21">
        <f t="shared" si="5"/>
        <v>8</v>
      </c>
      <c r="N21">
        <f t="shared" si="6"/>
        <v>11.200000000000001</v>
      </c>
      <c r="O21">
        <f t="shared" si="7"/>
        <v>10.746526114039291</v>
      </c>
      <c r="P21">
        <f t="shared" si="8"/>
        <v>0.45347388596070992</v>
      </c>
      <c r="U21" s="4">
        <v>-1.3881741839999999</v>
      </c>
    </row>
    <row r="22" spans="1:21" x14ac:dyDescent="0.25">
      <c r="A22">
        <v>2016</v>
      </c>
      <c r="B22">
        <v>0.1183</v>
      </c>
      <c r="C22">
        <v>0.74881260699999996</v>
      </c>
      <c r="D22">
        <v>2.6683379E-2</v>
      </c>
      <c r="E22">
        <v>0.30080766799999997</v>
      </c>
      <c r="F22">
        <v>1</v>
      </c>
      <c r="G22">
        <f t="shared" si="0"/>
        <v>4.7236863120907198E-2</v>
      </c>
      <c r="H22">
        <f t="shared" si="1"/>
        <v>10</v>
      </c>
      <c r="I22">
        <f t="shared" si="2"/>
        <v>14</v>
      </c>
      <c r="J22">
        <f t="shared" si="3"/>
        <v>9.9197412553905107</v>
      </c>
      <c r="K22">
        <f t="shared" si="4"/>
        <v>4.0802587446094893</v>
      </c>
      <c r="M22">
        <f t="shared" si="5"/>
        <v>8</v>
      </c>
      <c r="N22">
        <f t="shared" si="6"/>
        <v>11.200000000000001</v>
      </c>
      <c r="O22">
        <f t="shared" si="7"/>
        <v>7.9357930043124103</v>
      </c>
      <c r="P22">
        <f t="shared" si="8"/>
        <v>3.2642069956875908</v>
      </c>
      <c r="U22" s="4">
        <v>-1.5703180830000001</v>
      </c>
    </row>
    <row r="23" spans="1:21" x14ac:dyDescent="0.25">
      <c r="A23">
        <v>2017</v>
      </c>
      <c r="B23">
        <v>2.8299999999999999E-2</v>
      </c>
      <c r="C23">
        <v>0.57505110400000004</v>
      </c>
      <c r="D23">
        <v>-0.58525325500000003</v>
      </c>
      <c r="E23">
        <v>-0.76933944799999998</v>
      </c>
      <c r="F23">
        <v>-1</v>
      </c>
      <c r="G23">
        <f t="shared" si="0"/>
        <v>1.1300111803226319E-2</v>
      </c>
      <c r="H23">
        <f t="shared" si="1"/>
        <v>10</v>
      </c>
      <c r="I23">
        <f t="shared" si="2"/>
        <v>14</v>
      </c>
      <c r="J23">
        <f t="shared" si="3"/>
        <v>2.3730234786775268</v>
      </c>
      <c r="K23">
        <f t="shared" si="4"/>
        <v>11.626976521322472</v>
      </c>
      <c r="M23">
        <f t="shared" si="5"/>
        <v>12</v>
      </c>
      <c r="N23">
        <f t="shared" si="6"/>
        <v>16.8</v>
      </c>
      <c r="O23">
        <f t="shared" si="7"/>
        <v>2.8476281744130323</v>
      </c>
      <c r="P23">
        <f t="shared" si="8"/>
        <v>13.952371825586969</v>
      </c>
      <c r="U23" s="4">
        <v>-1.8014249529999999</v>
      </c>
    </row>
    <row r="24" spans="1:21" x14ac:dyDescent="0.25">
      <c r="A24">
        <v>2018</v>
      </c>
      <c r="B24">
        <v>3.7900000000000003E-2</v>
      </c>
      <c r="C24">
        <v>0.106628642</v>
      </c>
      <c r="D24">
        <v>0.24116928800000001</v>
      </c>
      <c r="E24">
        <v>0.69895764100000002</v>
      </c>
      <c r="F24">
        <v>1</v>
      </c>
      <c r="G24">
        <f t="shared" si="0"/>
        <v>1.513336527711228E-2</v>
      </c>
      <c r="H24">
        <f t="shared" si="1"/>
        <v>10</v>
      </c>
      <c r="I24">
        <f t="shared" si="2"/>
        <v>14</v>
      </c>
      <c r="J24">
        <f t="shared" si="3"/>
        <v>3.1780067081935792</v>
      </c>
      <c r="K24">
        <f t="shared" si="4"/>
        <v>10.821993291806422</v>
      </c>
      <c r="M24">
        <f t="shared" si="5"/>
        <v>8</v>
      </c>
      <c r="N24">
        <f t="shared" si="6"/>
        <v>11.200000000000001</v>
      </c>
      <c r="O24">
        <f t="shared" si="7"/>
        <v>2.5424053665548634</v>
      </c>
      <c r="P24">
        <f t="shared" si="8"/>
        <v>8.6575946334451377</v>
      </c>
    </row>
    <row r="25" spans="1:21" x14ac:dyDescent="0.25">
      <c r="B25">
        <f>SUM(B4:B24)</f>
        <v>2.5044000000000004</v>
      </c>
      <c r="G25">
        <f>SUM(G4:G24)</f>
        <v>1</v>
      </c>
      <c r="H25">
        <f>SUM(H4:H24)</f>
        <v>210</v>
      </c>
      <c r="I25">
        <f>SUM(I4:I24)</f>
        <v>294</v>
      </c>
      <c r="J25">
        <f>SUM(J4:J24)</f>
        <v>209.99999999999997</v>
      </c>
      <c r="K25">
        <f>SUM(K4:K24)</f>
        <v>84.000000000000043</v>
      </c>
      <c r="M25">
        <f>SUM(M4:M24)</f>
        <v>210</v>
      </c>
      <c r="N25">
        <f>SUM(N4:N24)</f>
        <v>293.99999999999994</v>
      </c>
      <c r="O25">
        <f>SUM(O4:O24)</f>
        <v>191.86942980354576</v>
      </c>
      <c r="P25">
        <f>SUM(P4:P24)</f>
        <v>102.13057019645427</v>
      </c>
    </row>
    <row r="27" spans="1:21" x14ac:dyDescent="0.25">
      <c r="G27" t="s">
        <v>20</v>
      </c>
      <c r="H27">
        <v>10</v>
      </c>
      <c r="L27">
        <f>1-4/14</f>
        <v>0.7142857142857143</v>
      </c>
    </row>
    <row r="28" spans="1:21" x14ac:dyDescent="0.25">
      <c r="G28" t="s">
        <v>12</v>
      </c>
      <c r="H28">
        <v>1.4</v>
      </c>
      <c r="O28" t="s">
        <v>21</v>
      </c>
    </row>
    <row r="29" spans="1:21" x14ac:dyDescent="0.25">
      <c r="B29" t="s">
        <v>4</v>
      </c>
      <c r="C29" t="s">
        <v>9</v>
      </c>
      <c r="G29" t="s">
        <v>17</v>
      </c>
      <c r="H29">
        <v>0.2</v>
      </c>
    </row>
    <row r="30" spans="1:21" x14ac:dyDescent="0.25">
      <c r="G30" t="s">
        <v>18</v>
      </c>
      <c r="H30">
        <f>P25-K25</f>
        <v>18.130570196454229</v>
      </c>
    </row>
    <row r="31" spans="1:21" x14ac:dyDescent="0.25">
      <c r="G31" t="s">
        <v>19</v>
      </c>
      <c r="H31">
        <f>P25/K25</f>
        <v>1.2158401213863597</v>
      </c>
    </row>
  </sheetData>
  <sortState xmlns:xlrd2="http://schemas.microsoft.com/office/spreadsheetml/2017/richdata2" ref="U3:U27">
    <sortCondition descending="1" ref="U1:U27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1238-0F5A-4F87-9658-81B1955D5B7C}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 s="7"/>
      <c r="B1" s="7" t="s">
        <v>2</v>
      </c>
      <c r="C1" s="7" t="s">
        <v>3</v>
      </c>
      <c r="D1" s="7" t="s">
        <v>5</v>
      </c>
      <c r="E1" s="7" t="s">
        <v>8</v>
      </c>
    </row>
    <row r="2" spans="1:5" x14ac:dyDescent="0.25">
      <c r="A2" s="5" t="s">
        <v>2</v>
      </c>
      <c r="B2" s="5">
        <v>1</v>
      </c>
      <c r="C2" s="5"/>
      <c r="D2" s="5"/>
      <c r="E2" s="5"/>
    </row>
    <row r="3" spans="1:5" x14ac:dyDescent="0.25">
      <c r="A3" s="5" t="s">
        <v>3</v>
      </c>
      <c r="B3" s="5">
        <v>0.44471936393146466</v>
      </c>
      <c r="C3" s="5">
        <v>1</v>
      </c>
      <c r="D3" s="5"/>
      <c r="E3" s="5"/>
    </row>
    <row r="4" spans="1:5" x14ac:dyDescent="0.25">
      <c r="A4" s="5" t="s">
        <v>5</v>
      </c>
      <c r="B4" s="5">
        <v>0.24780326785261861</v>
      </c>
      <c r="C4" s="5">
        <v>0.41844596425232994</v>
      </c>
      <c r="D4" s="5">
        <v>1</v>
      </c>
      <c r="E4" s="5"/>
    </row>
    <row r="5" spans="1:5" ht="15.75" thickBot="1" x14ac:dyDescent="0.3">
      <c r="A5" s="6" t="s">
        <v>8</v>
      </c>
      <c r="B5" s="6">
        <v>0.31226126082653366</v>
      </c>
      <c r="C5" s="6">
        <v>0.45104827447956847</v>
      </c>
      <c r="D5" s="6">
        <v>0.85151857944090525</v>
      </c>
      <c r="E5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Sheet1_without2007</vt:lpstr>
      <vt:lpstr>Sheet2</vt:lpstr>
      <vt:lpstr>Sheet3</vt:lpstr>
      <vt:lpstr>Sheet4</vt:lpstr>
      <vt:lpstr>Sheet5</vt:lpstr>
      <vt:lpstr>Sheet6</vt:lpstr>
      <vt:lpstr>Sheet7</vt:lpstr>
      <vt:lpstr>Sheet1</vt:lpstr>
      <vt:lpstr>Sheet13</vt:lpstr>
      <vt:lpstr>Correlations without 2007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</dc:creator>
  <cp:lastModifiedBy>Len Shaffrey</cp:lastModifiedBy>
  <dcterms:created xsi:type="dcterms:W3CDTF">2023-05-20T23:21:18Z</dcterms:created>
  <dcterms:modified xsi:type="dcterms:W3CDTF">2023-05-24T18:24:12Z</dcterms:modified>
</cp:coreProperties>
</file>