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2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drawings/drawing3.xml" ContentType="application/vnd.openxmlformats-officedocument.drawing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charts/chart17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charts/chart18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charts/chart19.xml" ContentType="application/vnd.openxmlformats-officedocument.drawingml.chart+xml"/>
  <Override PartName="/xl/charts/style19.xml" ContentType="application/vnd.ms-office.chartstyle+xml"/>
  <Override PartName="/xl/charts/colors19.xml" ContentType="application/vnd.ms-office.chartcolorstyle+xml"/>
  <Override PartName="/xl/charts/chart20.xml" ContentType="application/vnd.openxmlformats-officedocument.drawingml.chart+xml"/>
  <Override PartName="/xl/charts/style20.xml" ContentType="application/vnd.ms-office.chartstyle+xml"/>
  <Override PartName="/xl/charts/colors20.xml" ContentType="application/vnd.ms-office.chartcolorstyle+xml"/>
  <Override PartName="/xl/drawings/drawing4.xml" ContentType="application/vnd.openxmlformats-officedocument.drawing+xml"/>
  <Override PartName="/xl/charts/chart21.xml" ContentType="application/vnd.openxmlformats-officedocument.drawingml.chart+xml"/>
  <Override PartName="/xl/charts/style21.xml" ContentType="application/vnd.ms-office.chartstyle+xml"/>
  <Override PartName="/xl/charts/colors21.xml" ContentType="application/vnd.ms-office.chartcolorstyle+xml"/>
  <Override PartName="/xl/charts/chart22.xml" ContentType="application/vnd.openxmlformats-officedocument.drawingml.chart+xml"/>
  <Override PartName="/xl/charts/style22.xml" ContentType="application/vnd.ms-office.chartstyle+xml"/>
  <Override PartName="/xl/charts/colors22.xml" ContentType="application/vnd.ms-office.chartcolorstyle+xml"/>
  <Override PartName="/xl/charts/chart23.xml" ContentType="application/vnd.openxmlformats-officedocument.drawingml.chart+xml"/>
  <Override PartName="/xl/charts/style23.xml" ContentType="application/vnd.ms-office.chartstyle+xml"/>
  <Override PartName="/xl/charts/colors23.xml" ContentType="application/vnd.ms-office.chartcolorstyle+xml"/>
  <Override PartName="/xl/charts/chart24.xml" ContentType="application/vnd.openxmlformats-officedocument.drawingml.chart+xml"/>
  <Override PartName="/xl/charts/style24.xml" ContentType="application/vnd.ms-office.chartstyle+xml"/>
  <Override PartName="/xl/charts/colors24.xml" ContentType="application/vnd.ms-office.chartcolorstyle+xml"/>
  <Override PartName="/xl/charts/chart25.xml" ContentType="application/vnd.openxmlformats-officedocument.drawingml.chart+xml"/>
  <Override PartName="/xl/charts/style25.xml" ContentType="application/vnd.ms-office.chartstyle+xml"/>
  <Override PartName="/xl/charts/colors25.xml" ContentType="application/vnd.ms-office.chartcolorstyle+xml"/>
  <Override PartName="/xl/charts/chart26.xml" ContentType="application/vnd.openxmlformats-officedocument.drawingml.chart+xml"/>
  <Override PartName="/xl/charts/style26.xml" ContentType="application/vnd.ms-office.chartstyle+xml"/>
  <Override PartName="/xl/charts/colors26.xml" ContentType="application/vnd.ms-office.chartcolorstyle+xml"/>
  <Override PartName="/xl/charts/chart27.xml" ContentType="application/vnd.openxmlformats-officedocument.drawingml.chart+xml"/>
  <Override PartName="/xl/charts/style27.xml" ContentType="application/vnd.ms-office.chartstyle+xml"/>
  <Override PartName="/xl/charts/colors27.xml" ContentType="application/vnd.ms-office.chartcolorstyle+xml"/>
  <Override PartName="/xl/charts/chart28.xml" ContentType="application/vnd.openxmlformats-officedocument.drawingml.chart+xml"/>
  <Override PartName="/xl/charts/style28.xml" ContentType="application/vnd.ms-office.chartstyle+xml"/>
  <Override PartName="/xl/charts/colors28.xml" ContentType="application/vnd.ms-office.chartcolorstyle+xml"/>
  <Override PartName="/xl/drawings/drawing5.xml" ContentType="application/vnd.openxmlformats-officedocument.drawing+xml"/>
  <Override PartName="/xl/charts/chart29.xml" ContentType="application/vnd.openxmlformats-officedocument.drawingml.chart+xml"/>
  <Override PartName="/xl/charts/style29.xml" ContentType="application/vnd.ms-office.chartstyle+xml"/>
  <Override PartName="/xl/charts/colors29.xml" ContentType="application/vnd.ms-office.chartcolorstyle+xml"/>
  <Override PartName="/xl/charts/chart30.xml" ContentType="application/vnd.openxmlformats-officedocument.drawingml.chart+xml"/>
  <Override PartName="/xl/charts/style30.xml" ContentType="application/vnd.ms-office.chartstyle+xml"/>
  <Override PartName="/xl/charts/colors30.xml" ContentType="application/vnd.ms-office.chartcolorstyle+xml"/>
  <Override PartName="/xl/charts/chart31.xml" ContentType="application/vnd.openxmlformats-officedocument.drawingml.chart+xml"/>
  <Override PartName="/xl/charts/style31.xml" ContentType="application/vnd.ms-office.chartstyle+xml"/>
  <Override PartName="/xl/charts/colors31.xml" ContentType="application/vnd.ms-office.chartcolorstyle+xml"/>
  <Override PartName="/xl/charts/chart32.xml" ContentType="application/vnd.openxmlformats-officedocument.drawingml.chart+xml"/>
  <Override PartName="/xl/charts/style32.xml" ContentType="application/vnd.ms-office.chartstyle+xml"/>
  <Override PartName="/xl/charts/colors32.xml" ContentType="application/vnd.ms-office.chartcolorstyle+xml"/>
  <Override PartName="/xl/charts/chart33.xml" ContentType="application/vnd.openxmlformats-officedocument.drawingml.chart+xml"/>
  <Override PartName="/xl/charts/style33.xml" ContentType="application/vnd.ms-office.chartstyle+xml"/>
  <Override PartName="/xl/charts/colors33.xml" ContentType="application/vnd.ms-office.chartcolorstyle+xml"/>
  <Override PartName="/xl/charts/chart34.xml" ContentType="application/vnd.openxmlformats-officedocument.drawingml.chart+xml"/>
  <Override PartName="/xl/charts/style34.xml" ContentType="application/vnd.ms-office.chartstyle+xml"/>
  <Override PartName="/xl/charts/colors34.xml" ContentType="application/vnd.ms-office.chartcolorstyle+xml"/>
  <Override PartName="/xl/charts/chart35.xml" ContentType="application/vnd.openxmlformats-officedocument.drawingml.chart+xml"/>
  <Override PartName="/xl/charts/style35.xml" ContentType="application/vnd.ms-office.chartstyle+xml"/>
  <Override PartName="/xl/charts/colors35.xml" ContentType="application/vnd.ms-office.chartcolorstyle+xml"/>
  <Override PartName="/xl/charts/chart36.xml" ContentType="application/vnd.openxmlformats-officedocument.drawingml.chart+xml"/>
  <Override PartName="/xl/charts/style36.xml" ContentType="application/vnd.ms-office.chartstyle+xml"/>
  <Override PartName="/xl/charts/colors36.xml" ContentType="application/vnd.ms-office.chartcolorstyle+xml"/>
  <Override PartName="/xl/drawings/drawing6.xml" ContentType="application/vnd.openxmlformats-officedocument.drawing+xml"/>
  <Override PartName="/xl/charts/chart37.xml" ContentType="application/vnd.openxmlformats-officedocument.drawingml.chart+xml"/>
  <Override PartName="/xl/charts/style37.xml" ContentType="application/vnd.ms-office.chartstyle+xml"/>
  <Override PartName="/xl/charts/colors37.xml" ContentType="application/vnd.ms-office.chartcolorstyle+xml"/>
  <Override PartName="/xl/charts/chart38.xml" ContentType="application/vnd.openxmlformats-officedocument.drawingml.chart+xml"/>
  <Override PartName="/xl/charts/style38.xml" ContentType="application/vnd.ms-office.chartstyle+xml"/>
  <Override PartName="/xl/charts/colors38.xml" ContentType="application/vnd.ms-office.chartcolorstyle+xml"/>
  <Override PartName="/xl/charts/chart39.xml" ContentType="application/vnd.openxmlformats-officedocument.drawingml.chart+xml"/>
  <Override PartName="/xl/charts/style39.xml" ContentType="application/vnd.ms-office.chartstyle+xml"/>
  <Override PartName="/xl/charts/colors39.xml" ContentType="application/vnd.ms-office.chartcolorstyle+xml"/>
  <Override PartName="/xl/charts/chart40.xml" ContentType="application/vnd.openxmlformats-officedocument.drawingml.chart+xml"/>
  <Override PartName="/xl/charts/style40.xml" ContentType="application/vnd.ms-office.chartstyle+xml"/>
  <Override PartName="/xl/charts/colors40.xml" ContentType="application/vnd.ms-office.chartcolorstyle+xml"/>
  <Override PartName="/xl/charts/chart41.xml" ContentType="application/vnd.openxmlformats-officedocument.drawingml.chart+xml"/>
  <Override PartName="/xl/charts/style41.xml" ContentType="application/vnd.ms-office.chartstyle+xml"/>
  <Override PartName="/xl/charts/colors41.xml" ContentType="application/vnd.ms-office.chartcolorstyle+xml"/>
  <Override PartName="/xl/charts/chart42.xml" ContentType="application/vnd.openxmlformats-officedocument.drawingml.chart+xml"/>
  <Override PartName="/xl/charts/style42.xml" ContentType="application/vnd.ms-office.chartstyle+xml"/>
  <Override PartName="/xl/charts/colors42.xml" ContentType="application/vnd.ms-office.chartcolorstyle+xml"/>
  <Override PartName="/xl/charts/chart43.xml" ContentType="application/vnd.openxmlformats-officedocument.drawingml.chart+xml"/>
  <Override PartName="/xl/charts/style43.xml" ContentType="application/vnd.ms-office.chartstyle+xml"/>
  <Override PartName="/xl/charts/colors43.xml" ContentType="application/vnd.ms-office.chartcolorstyle+xml"/>
  <Override PartName="/xl/charts/chart44.xml" ContentType="application/vnd.openxmlformats-officedocument.drawingml.chart+xml"/>
  <Override PartName="/xl/charts/style44.xml" ContentType="application/vnd.ms-office.chartstyle+xml"/>
  <Override PartName="/xl/charts/colors44.xml" ContentType="application/vnd.ms-office.chartcolorstyle+xml"/>
  <Override PartName="/xl/charts/chart45.xml" ContentType="application/vnd.openxmlformats-officedocument.drawingml.chart+xml"/>
  <Override PartName="/xl/charts/style45.xml" ContentType="application/vnd.ms-office.chartstyle+xml"/>
  <Override PartName="/xl/charts/colors45.xml" ContentType="application/vnd.ms-office.chartcolorstyle+xml"/>
  <Override PartName="/xl/drawings/drawing7.xml" ContentType="application/vnd.openxmlformats-officedocument.drawing+xml"/>
  <Override PartName="/xl/charts/chart46.xml" ContentType="application/vnd.openxmlformats-officedocument.drawingml.chart+xml"/>
  <Override PartName="/xl/charts/style46.xml" ContentType="application/vnd.ms-office.chartstyle+xml"/>
  <Override PartName="/xl/charts/colors46.xml" ContentType="application/vnd.ms-office.chartcolorstyle+xml"/>
  <Override PartName="/xl/charts/chart47.xml" ContentType="application/vnd.openxmlformats-officedocument.drawingml.chart+xml"/>
  <Override PartName="/xl/charts/style47.xml" ContentType="application/vnd.ms-office.chartstyle+xml"/>
  <Override PartName="/xl/charts/colors47.xml" ContentType="application/vnd.ms-office.chartcolorstyle+xml"/>
  <Override PartName="/xl/charts/chart48.xml" ContentType="application/vnd.openxmlformats-officedocument.drawingml.chart+xml"/>
  <Override PartName="/xl/charts/style48.xml" ContentType="application/vnd.ms-office.chartstyle+xml"/>
  <Override PartName="/xl/charts/colors48.xml" ContentType="application/vnd.ms-office.chartcolorstyle+xml"/>
  <Override PartName="/xl/charts/chart49.xml" ContentType="application/vnd.openxmlformats-officedocument.drawingml.chart+xml"/>
  <Override PartName="/xl/charts/style49.xml" ContentType="application/vnd.ms-office.chartstyle+xml"/>
  <Override PartName="/xl/charts/colors49.xml" ContentType="application/vnd.ms-office.chartcolorstyle+xml"/>
  <Override PartName="/xl/charts/chart50.xml" ContentType="application/vnd.openxmlformats-officedocument.drawingml.chart+xml"/>
  <Override PartName="/xl/charts/style50.xml" ContentType="application/vnd.ms-office.chartstyle+xml"/>
  <Override PartName="/xl/charts/colors50.xml" ContentType="application/vnd.ms-office.chartcolorstyle+xml"/>
  <Override PartName="/xl/charts/chart51.xml" ContentType="application/vnd.openxmlformats-officedocument.drawingml.chart+xml"/>
  <Override PartName="/xl/charts/style51.xml" ContentType="application/vnd.ms-office.chartstyle+xml"/>
  <Override PartName="/xl/charts/colors51.xml" ContentType="application/vnd.ms-office.chartcolorstyle+xml"/>
  <Override PartName="/xl/charts/chart52.xml" ContentType="application/vnd.openxmlformats-officedocument.drawingml.chart+xml"/>
  <Override PartName="/xl/charts/style52.xml" ContentType="application/vnd.ms-office.chartstyle+xml"/>
  <Override PartName="/xl/charts/colors52.xml" ContentType="application/vnd.ms-office.chartcolorstyle+xml"/>
  <Override PartName="/xl/charts/chart53.xml" ContentType="application/vnd.openxmlformats-officedocument.drawingml.chart+xml"/>
  <Override PartName="/xl/charts/style53.xml" ContentType="application/vnd.ms-office.chartstyle+xml"/>
  <Override PartName="/xl/charts/colors53.xml" ContentType="application/vnd.ms-office.chartcolorstyle+xml"/>
  <Override PartName="/xl/charts/chart54.xml" ContentType="application/vnd.openxmlformats-officedocument.drawingml.chart+xml"/>
  <Override PartName="/xl/charts/style54.xml" ContentType="application/vnd.ms-office.chartstyle+xml"/>
  <Override PartName="/xl/charts/colors54.xml" ContentType="application/vnd.ms-office.chartcolorstyle+xml"/>
  <Override PartName="/xl/drawings/drawing8.xml" ContentType="application/vnd.openxmlformats-officedocument.drawing+xml"/>
  <Override PartName="/xl/charts/chart55.xml" ContentType="application/vnd.openxmlformats-officedocument.drawingml.chart+xml"/>
  <Override PartName="/xl/charts/style55.xml" ContentType="application/vnd.ms-office.chartstyle+xml"/>
  <Override PartName="/xl/charts/colors55.xml" ContentType="application/vnd.ms-office.chartcolorstyle+xml"/>
  <Override PartName="/xl/charts/chart56.xml" ContentType="application/vnd.openxmlformats-officedocument.drawingml.chart+xml"/>
  <Override PartName="/xl/charts/style56.xml" ContentType="application/vnd.ms-office.chartstyle+xml"/>
  <Override PartName="/xl/charts/colors56.xml" ContentType="application/vnd.ms-office.chartcolorstyle+xml"/>
  <Override PartName="/xl/charts/chart57.xml" ContentType="application/vnd.openxmlformats-officedocument.drawingml.chart+xml"/>
  <Override PartName="/xl/charts/style57.xml" ContentType="application/vnd.ms-office.chartstyle+xml"/>
  <Override PartName="/xl/charts/colors57.xml" ContentType="application/vnd.ms-office.chartcolorstyle+xml"/>
  <Override PartName="/xl/drawings/drawing9.xml" ContentType="application/vnd.openxmlformats-officedocument.drawing+xml"/>
  <Override PartName="/xl/charts/chart58.xml" ContentType="application/vnd.openxmlformats-officedocument.drawingml.chart+xml"/>
  <Override PartName="/xl/charts/style58.xml" ContentType="application/vnd.ms-office.chartstyle+xml"/>
  <Override PartName="/xl/charts/colors58.xml" ContentType="application/vnd.ms-office.chartcolorstyle+xml"/>
  <Override PartName="/xl/charts/chart59.xml" ContentType="application/vnd.openxmlformats-officedocument.drawingml.chart+xml"/>
  <Override PartName="/xl/charts/style59.xml" ContentType="application/vnd.ms-office.chartstyle+xml"/>
  <Override PartName="/xl/charts/colors59.xml" ContentType="application/vnd.ms-office.chartcolorstyle+xml"/>
  <Override PartName="/xl/charts/chart60.xml" ContentType="application/vnd.openxmlformats-officedocument.drawingml.chart+xml"/>
  <Override PartName="/xl/charts/style60.xml" ContentType="application/vnd.ms-office.chartstyle+xml"/>
  <Override PartName="/xl/charts/colors60.xml" ContentType="application/vnd.ms-office.chartcolorstyle+xml"/>
  <Override PartName="/xl/charts/chart61.xml" ContentType="application/vnd.openxmlformats-officedocument.drawingml.chart+xml"/>
  <Override PartName="/xl/charts/style61.xml" ContentType="application/vnd.ms-office.chartstyle+xml"/>
  <Override PartName="/xl/charts/colors61.xml" ContentType="application/vnd.ms-office.chartcolorstyle+xml"/>
  <Override PartName="/xl/charts/chart62.xml" ContentType="application/vnd.openxmlformats-officedocument.drawingml.chart+xml"/>
  <Override PartName="/xl/charts/style62.xml" ContentType="application/vnd.ms-office.chartstyle+xml"/>
  <Override PartName="/xl/charts/colors62.xml" ContentType="application/vnd.ms-office.chartcolorstyle+xml"/>
  <Override PartName="/xl/charts/chart63.xml" ContentType="application/vnd.openxmlformats-officedocument.drawingml.chart+xml"/>
  <Override PartName="/xl/charts/style63.xml" ContentType="application/vnd.ms-office.chartstyle+xml"/>
  <Override PartName="/xl/charts/colors63.xml" ContentType="application/vnd.ms-office.chartcolorstyle+xml"/>
  <Override PartName="/xl/charts/chart64.xml" ContentType="application/vnd.openxmlformats-officedocument.drawingml.chart+xml"/>
  <Override PartName="/xl/charts/style64.xml" ContentType="application/vnd.ms-office.chartstyle+xml"/>
  <Override PartName="/xl/charts/colors64.xml" ContentType="application/vnd.ms-office.chartcolorstyle+xml"/>
  <Override PartName="/xl/charts/chart65.xml" ContentType="application/vnd.openxmlformats-officedocument.drawingml.chart+xml"/>
  <Override PartName="/xl/charts/style65.xml" ContentType="application/vnd.ms-office.chartstyle+xml"/>
  <Override PartName="/xl/charts/colors65.xml" ContentType="application/vnd.ms-office.chartcolorstyle+xml"/>
  <Override PartName="/xl/charts/chart66.xml" ContentType="application/vnd.openxmlformats-officedocument.drawingml.chart+xml"/>
  <Override PartName="/xl/charts/style66.xml" ContentType="application/vnd.ms-office.chartstyle+xml"/>
  <Override PartName="/xl/charts/colors66.xml" ContentType="application/vnd.ms-office.chartcolorstyle+xml"/>
  <Override PartName="/xl/drawings/drawing10.xml" ContentType="application/vnd.openxmlformats-officedocument.drawing+xml"/>
  <Override PartName="/xl/charts/chart67.xml" ContentType="application/vnd.openxmlformats-officedocument.drawingml.chart+xml"/>
  <Override PartName="/xl/charts/style67.xml" ContentType="application/vnd.ms-office.chartstyle+xml"/>
  <Override PartName="/xl/charts/colors67.xml" ContentType="application/vnd.ms-office.chartcolorstyle+xml"/>
  <Override PartName="/xl/charts/chart68.xml" ContentType="application/vnd.openxmlformats-officedocument.drawingml.chart+xml"/>
  <Override PartName="/xl/charts/style68.xml" ContentType="application/vnd.ms-office.chartstyle+xml"/>
  <Override PartName="/xl/charts/colors68.xml" ContentType="application/vnd.ms-office.chartcolorstyle+xml"/>
  <Override PartName="/xl/charts/chart69.xml" ContentType="application/vnd.openxmlformats-officedocument.drawingml.chart+xml"/>
  <Override PartName="/xl/charts/style69.xml" ContentType="application/vnd.ms-office.chartstyle+xml"/>
  <Override PartName="/xl/charts/colors69.xml" ContentType="application/vnd.ms-office.chartcolorstyle+xml"/>
  <Override PartName="/xl/drawings/drawing11.xml" ContentType="application/vnd.openxmlformats-officedocument.drawing+xml"/>
  <Override PartName="/xl/charts/chart70.xml" ContentType="application/vnd.openxmlformats-officedocument.drawingml.chart+xml"/>
  <Override PartName="/xl/charts/style70.xml" ContentType="application/vnd.ms-office.chartstyle+xml"/>
  <Override PartName="/xl/charts/colors70.xml" ContentType="application/vnd.ms-office.chartcolorstyle+xml"/>
  <Override PartName="/xl/charts/chart71.xml" ContentType="application/vnd.openxmlformats-officedocument.drawingml.chart+xml"/>
  <Override PartName="/xl/charts/style71.xml" ContentType="application/vnd.ms-office.chartstyle+xml"/>
  <Override PartName="/xl/charts/colors71.xml" ContentType="application/vnd.ms-office.chartcolorstyle+xml"/>
  <Override PartName="/xl/charts/chart72.xml" ContentType="application/vnd.openxmlformats-officedocument.drawingml.chart+xml"/>
  <Override PartName="/xl/charts/style72.xml" ContentType="application/vnd.ms-office.chartstyle+xml"/>
  <Override PartName="/xl/charts/colors72.xml" ContentType="application/vnd.ms-office.chartcolorstyle+xml"/>
  <Override PartName="/xl/drawings/drawing12.xml" ContentType="application/vnd.openxmlformats-officedocument.drawing+xml"/>
  <Override PartName="/xl/charts/chart73.xml" ContentType="application/vnd.openxmlformats-officedocument.drawingml.chart+xml"/>
  <Override PartName="/xl/charts/style73.xml" ContentType="application/vnd.ms-office.chartstyle+xml"/>
  <Override PartName="/xl/charts/colors73.xml" ContentType="application/vnd.ms-office.chartcolorstyle+xml"/>
  <Override PartName="/xl/charts/chart74.xml" ContentType="application/vnd.openxmlformats-officedocument.drawingml.chart+xml"/>
  <Override PartName="/xl/charts/style74.xml" ContentType="application/vnd.ms-office.chartstyle+xml"/>
  <Override PartName="/xl/charts/colors74.xml" ContentType="application/vnd.ms-office.chartcolorstyle+xml"/>
  <Override PartName="/xl/charts/chart75.xml" ContentType="application/vnd.openxmlformats-officedocument.drawingml.chart+xml"/>
  <Override PartName="/xl/charts/style75.xml" ContentType="application/vnd.ms-office.chartstyle+xml"/>
  <Override PartName="/xl/charts/colors7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/>
  <mc:AlternateContent xmlns:mc="http://schemas.openxmlformats.org/markup-compatibility/2006">
    <mc:Choice Requires="x15">
      <x15ac:absPath xmlns:x15ac="http://schemas.microsoft.com/office/spreadsheetml/2010/11/ac" url="/Users/lena/Downloads/"/>
    </mc:Choice>
  </mc:AlternateContent>
  <xr:revisionPtr revIDLastSave="0" documentId="13_ncr:1_{074C93C6-146A-FD45-A927-B889C3475463}" xr6:coauthVersionLast="47" xr6:coauthVersionMax="47" xr10:uidLastSave="{00000000-0000-0000-0000-000000000000}"/>
  <bookViews>
    <workbookView xWindow="0" yWindow="760" windowWidth="30240" windowHeight="17940" activeTab="6" xr2:uid="{00000000-000D-0000-FFFF-FFFF00000000}"/>
  </bookViews>
  <sheets>
    <sheet name="Pilot Data (As of Feb 15th)" sheetId="2" state="hidden" r:id="rId1"/>
    <sheet name="All Data (Pilot 3)" sheetId="10" state="hidden" r:id="rId2"/>
    <sheet name="All Data (Pilot 4)" sheetId="17" state="hidden" r:id="rId3"/>
    <sheet name="All Data" sheetId="6" r:id="rId4"/>
    <sheet name="All Data (Pilot 2)" sheetId="1" state="hidden" r:id="rId5"/>
    <sheet name="Demographics (Pilot 4)" sheetId="18" state="hidden" r:id="rId6"/>
    <sheet name="Demographics" sheetId="7" r:id="rId7"/>
    <sheet name="Demographics (Pilot 3)" sheetId="16" state="hidden" r:id="rId8"/>
    <sheet name="Demographics (Pilot 2)" sheetId="3" state="hidden" r:id="rId9"/>
    <sheet name="mTBI vs Control (Pilot 4)" sheetId="19" state="hidden" r:id="rId10"/>
    <sheet name="mTBI vs Control" sheetId="8" r:id="rId11"/>
    <sheet name="Z-Scoring (WPD)" sheetId="21" state="hidden" r:id="rId12"/>
    <sheet name="Performance Over Time" sheetId="15" r:id="rId13"/>
    <sheet name="mTBI vs Control (Pilot 3)" sheetId="12" state="hidden" r:id="rId14"/>
    <sheet name="Performance Over Time (Pilot 4)" sheetId="20" state="hidden" r:id="rId15"/>
    <sheet name="Performance Over Time (Pilot 3)" sheetId="9" state="hidden" r:id="rId16"/>
    <sheet name="Performance Over Time (Pilot 2)" sheetId="5" state="hidden" r:id="rId1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3" i="7" l="1"/>
  <c r="I2" i="7"/>
  <c r="K17" i="8"/>
  <c r="L12" i="7" a="1"/>
  <c r="L12" i="7" s="1"/>
  <c r="B47" i="6"/>
  <c r="G6" i="7"/>
  <c r="G11" i="7"/>
  <c r="J12" i="7" a="1"/>
  <c r="J12" i="7" s="1"/>
  <c r="J11" i="7"/>
  <c r="J17" i="7" a="1"/>
  <c r="J17" i="7" s="1"/>
  <c r="J16" i="7"/>
  <c r="L17" i="7" a="1"/>
  <c r="L17" i="7" s="1"/>
  <c r="L16" i="7" a="1"/>
  <c r="L16" i="7" s="1"/>
  <c r="L11" i="7" a="1"/>
  <c r="L11" i="7" s="1"/>
  <c r="B20" i="5"/>
  <c r="Y18" i="5"/>
  <c r="Y19" i="5" s="1"/>
  <c r="X18" i="5"/>
  <c r="X19" i="5" s="1"/>
  <c r="W18" i="5"/>
  <c r="W19" i="5" s="1"/>
  <c r="V18" i="5"/>
  <c r="V19" i="5" s="1"/>
  <c r="U18" i="5"/>
  <c r="U19" i="5" s="1"/>
  <c r="T18" i="5"/>
  <c r="T19" i="5" s="1"/>
  <c r="S18" i="5"/>
  <c r="S19" i="5" s="1"/>
  <c r="R18" i="5"/>
  <c r="R19" i="5" s="1"/>
  <c r="Q18" i="5"/>
  <c r="Q19" i="5" s="1"/>
  <c r="P18" i="5"/>
  <c r="P19" i="5" s="1"/>
  <c r="O18" i="5"/>
  <c r="O19" i="5" s="1"/>
  <c r="N18" i="5"/>
  <c r="N19" i="5" s="1"/>
  <c r="M18" i="5"/>
  <c r="M19" i="5" s="1"/>
  <c r="L18" i="5"/>
  <c r="L19" i="5" s="1"/>
  <c r="K18" i="5"/>
  <c r="K19" i="5" s="1"/>
  <c r="J18" i="5"/>
  <c r="J19" i="5" s="1"/>
  <c r="I18" i="5"/>
  <c r="I19" i="5" s="1"/>
  <c r="H18" i="5"/>
  <c r="H19" i="5" s="1"/>
  <c r="G18" i="5"/>
  <c r="G19" i="5" s="1"/>
  <c r="F18" i="5"/>
  <c r="F19" i="5" s="1"/>
  <c r="E18" i="5"/>
  <c r="E19" i="5" s="1"/>
  <c r="D18" i="5"/>
  <c r="D19" i="5" s="1"/>
  <c r="C18" i="5"/>
  <c r="C19" i="5" s="1"/>
  <c r="B18" i="5"/>
  <c r="B19" i="5" s="1"/>
  <c r="Y17" i="5"/>
  <c r="X17" i="5"/>
  <c r="W17" i="5"/>
  <c r="V17" i="5"/>
  <c r="U17" i="5"/>
  <c r="T17" i="5"/>
  <c r="S17" i="5"/>
  <c r="R17" i="5"/>
  <c r="Q17" i="5"/>
  <c r="P17" i="5"/>
  <c r="O17" i="5"/>
  <c r="N17" i="5"/>
  <c r="M17" i="5"/>
  <c r="L17" i="5"/>
  <c r="K17" i="5"/>
  <c r="J17" i="5"/>
  <c r="I17" i="5"/>
  <c r="H17" i="5"/>
  <c r="G17" i="5"/>
  <c r="F17" i="5"/>
  <c r="E17" i="5"/>
  <c r="D17" i="5"/>
  <c r="C17" i="5"/>
  <c r="B17" i="5"/>
  <c r="B20" i="9"/>
  <c r="Y18" i="9"/>
  <c r="Y19" i="9" s="1"/>
  <c r="X18" i="9"/>
  <c r="X19" i="9" s="1"/>
  <c r="W18" i="9"/>
  <c r="W19" i="9" s="1"/>
  <c r="V18" i="9"/>
  <c r="V19" i="9" s="1"/>
  <c r="U18" i="9"/>
  <c r="U19" i="9" s="1"/>
  <c r="T18" i="9"/>
  <c r="T19" i="9" s="1"/>
  <c r="S18" i="9"/>
  <c r="S19" i="9" s="1"/>
  <c r="R18" i="9"/>
  <c r="R19" i="9" s="1"/>
  <c r="Q18" i="9"/>
  <c r="Q19" i="9" s="1"/>
  <c r="P18" i="9"/>
  <c r="P19" i="9" s="1"/>
  <c r="O18" i="9"/>
  <c r="O19" i="9" s="1"/>
  <c r="N18" i="9"/>
  <c r="N19" i="9" s="1"/>
  <c r="M18" i="9"/>
  <c r="M19" i="9" s="1"/>
  <c r="L18" i="9"/>
  <c r="L19" i="9" s="1"/>
  <c r="K18" i="9"/>
  <c r="K19" i="9" s="1"/>
  <c r="J18" i="9"/>
  <c r="J19" i="9" s="1"/>
  <c r="I18" i="9"/>
  <c r="I19" i="9" s="1"/>
  <c r="H18" i="9"/>
  <c r="H19" i="9" s="1"/>
  <c r="G18" i="9"/>
  <c r="G19" i="9" s="1"/>
  <c r="F18" i="9"/>
  <c r="F19" i="9" s="1"/>
  <c r="E18" i="9"/>
  <c r="E19" i="9" s="1"/>
  <c r="D18" i="9"/>
  <c r="D19" i="9" s="1"/>
  <c r="C18" i="9"/>
  <c r="C19" i="9" s="1"/>
  <c r="B18" i="9"/>
  <c r="B19" i="9" s="1"/>
  <c r="Y17" i="9"/>
  <c r="X17" i="9"/>
  <c r="W17" i="9"/>
  <c r="V17" i="9"/>
  <c r="U17" i="9"/>
  <c r="T17" i="9"/>
  <c r="S17" i="9"/>
  <c r="R17" i="9"/>
  <c r="Q17" i="9"/>
  <c r="P17" i="9"/>
  <c r="O17" i="9"/>
  <c r="N17" i="9"/>
  <c r="M17" i="9"/>
  <c r="L17" i="9"/>
  <c r="K17" i="9"/>
  <c r="J17" i="9"/>
  <c r="I17" i="9"/>
  <c r="H17" i="9"/>
  <c r="G17" i="9"/>
  <c r="F17" i="9"/>
  <c r="E17" i="9"/>
  <c r="D17" i="9"/>
  <c r="C17" i="9"/>
  <c r="B17" i="9"/>
  <c r="B20" i="20"/>
  <c r="Y18" i="20"/>
  <c r="Y19" i="20" s="1"/>
  <c r="X18" i="20"/>
  <c r="X19" i="20" s="1"/>
  <c r="W18" i="20"/>
  <c r="W19" i="20" s="1"/>
  <c r="V18" i="20"/>
  <c r="V19" i="20" s="1"/>
  <c r="U18" i="20"/>
  <c r="U19" i="20" s="1"/>
  <c r="T18" i="20"/>
  <c r="T19" i="20" s="1"/>
  <c r="S18" i="20"/>
  <c r="S19" i="20" s="1"/>
  <c r="R18" i="20"/>
  <c r="R19" i="20" s="1"/>
  <c r="Q18" i="20"/>
  <c r="Q19" i="20" s="1"/>
  <c r="P18" i="20"/>
  <c r="P19" i="20" s="1"/>
  <c r="O18" i="20"/>
  <c r="O19" i="20" s="1"/>
  <c r="N18" i="20"/>
  <c r="N19" i="20" s="1"/>
  <c r="M18" i="20"/>
  <c r="M19" i="20" s="1"/>
  <c r="L18" i="20"/>
  <c r="L19" i="20" s="1"/>
  <c r="K18" i="20"/>
  <c r="K19" i="20" s="1"/>
  <c r="J18" i="20"/>
  <c r="J19" i="20" s="1"/>
  <c r="I18" i="20"/>
  <c r="I19" i="20" s="1"/>
  <c r="H18" i="20"/>
  <c r="H19" i="20" s="1"/>
  <c r="G18" i="20"/>
  <c r="G19" i="20" s="1"/>
  <c r="F18" i="20"/>
  <c r="F19" i="20" s="1"/>
  <c r="E18" i="20"/>
  <c r="E19" i="20" s="1"/>
  <c r="D18" i="20"/>
  <c r="D19" i="20" s="1"/>
  <c r="C18" i="20"/>
  <c r="C19" i="20" s="1"/>
  <c r="B18" i="20"/>
  <c r="B19" i="20" s="1"/>
  <c r="Y17" i="20"/>
  <c r="X17" i="20"/>
  <c r="W17" i="20"/>
  <c r="V17" i="20"/>
  <c r="U17" i="20"/>
  <c r="T17" i="20"/>
  <c r="S17" i="20"/>
  <c r="R17" i="20"/>
  <c r="Q17" i="20"/>
  <c r="P17" i="20"/>
  <c r="O17" i="20"/>
  <c r="N17" i="20"/>
  <c r="M17" i="20"/>
  <c r="L17" i="20"/>
  <c r="K17" i="20"/>
  <c r="J17" i="20"/>
  <c r="I17" i="20"/>
  <c r="H17" i="20"/>
  <c r="G17" i="20"/>
  <c r="F17" i="20"/>
  <c r="E17" i="20"/>
  <c r="D17" i="20"/>
  <c r="C17" i="20"/>
  <c r="B17" i="20"/>
  <c r="B39" i="12"/>
  <c r="AD38" i="12"/>
  <c r="AC38" i="12"/>
  <c r="W38" i="12"/>
  <c r="V38" i="12"/>
  <c r="U38" i="12"/>
  <c r="O38" i="12"/>
  <c r="N38" i="12"/>
  <c r="M38" i="12"/>
  <c r="G38" i="12"/>
  <c r="F38" i="12"/>
  <c r="E38" i="12"/>
  <c r="AD37" i="12"/>
  <c r="AC37" i="12"/>
  <c r="AB37" i="12"/>
  <c r="AB38" i="12" s="1"/>
  <c r="AA37" i="12"/>
  <c r="AA38" i="12" s="1"/>
  <c r="Z37" i="12"/>
  <c r="Z38" i="12" s="1"/>
  <c r="Y37" i="12"/>
  <c r="Y38" i="12" s="1"/>
  <c r="X37" i="12"/>
  <c r="X38" i="12" s="1"/>
  <c r="W37" i="12"/>
  <c r="V37" i="12"/>
  <c r="U37" i="12"/>
  <c r="T37" i="12"/>
  <c r="T38" i="12" s="1"/>
  <c r="S37" i="12"/>
  <c r="S38" i="12" s="1"/>
  <c r="R37" i="12"/>
  <c r="R38" i="12" s="1"/>
  <c r="Q37" i="12"/>
  <c r="Q38" i="12" s="1"/>
  <c r="P37" i="12"/>
  <c r="P38" i="12" s="1"/>
  <c r="O37" i="12"/>
  <c r="N37" i="12"/>
  <c r="M37" i="12"/>
  <c r="L37" i="12"/>
  <c r="L38" i="12" s="1"/>
  <c r="K37" i="12"/>
  <c r="K38" i="12" s="1"/>
  <c r="J37" i="12"/>
  <c r="J38" i="12" s="1"/>
  <c r="I37" i="12"/>
  <c r="I38" i="12" s="1"/>
  <c r="H37" i="12"/>
  <c r="H38" i="12" s="1"/>
  <c r="G37" i="12"/>
  <c r="F37" i="12"/>
  <c r="E37" i="12"/>
  <c r="D37" i="12"/>
  <c r="D38" i="12" s="1"/>
  <c r="C37" i="12"/>
  <c r="C38" i="12" s="1"/>
  <c r="B37" i="12"/>
  <c r="B38" i="12" s="1"/>
  <c r="AD36" i="12"/>
  <c r="AC36" i="12"/>
  <c r="AB36" i="12"/>
  <c r="AA36" i="12"/>
  <c r="Z36" i="12"/>
  <c r="Y36" i="12"/>
  <c r="X36" i="12"/>
  <c r="W36" i="12"/>
  <c r="V36" i="12"/>
  <c r="U36" i="12"/>
  <c r="T36" i="12"/>
  <c r="S36" i="12"/>
  <c r="R36" i="12"/>
  <c r="Q36" i="12"/>
  <c r="P36" i="12"/>
  <c r="O36" i="12"/>
  <c r="N36" i="12"/>
  <c r="M36" i="12"/>
  <c r="L36" i="12"/>
  <c r="K36" i="12"/>
  <c r="J36" i="12"/>
  <c r="I36" i="12"/>
  <c r="H36" i="12"/>
  <c r="G36" i="12"/>
  <c r="F36" i="12"/>
  <c r="E36" i="12"/>
  <c r="D36" i="12"/>
  <c r="C36" i="12"/>
  <c r="B36" i="12"/>
  <c r="B20" i="12"/>
  <c r="AD19" i="12"/>
  <c r="AC19" i="12"/>
  <c r="W19" i="12"/>
  <c r="V19" i="12"/>
  <c r="U19" i="12"/>
  <c r="O19" i="12"/>
  <c r="N19" i="12"/>
  <c r="M19" i="12"/>
  <c r="G19" i="12"/>
  <c r="F19" i="12"/>
  <c r="E19" i="12"/>
  <c r="AD18" i="12"/>
  <c r="AC18" i="12"/>
  <c r="AB18" i="12"/>
  <c r="AB19" i="12" s="1"/>
  <c r="AA18" i="12"/>
  <c r="AA19" i="12" s="1"/>
  <c r="Z18" i="12"/>
  <c r="Z19" i="12" s="1"/>
  <c r="Y18" i="12"/>
  <c r="Y19" i="12" s="1"/>
  <c r="X18" i="12"/>
  <c r="X19" i="12" s="1"/>
  <c r="W18" i="12"/>
  <c r="V18" i="12"/>
  <c r="U18" i="12"/>
  <c r="T18" i="12"/>
  <c r="T19" i="12" s="1"/>
  <c r="S18" i="12"/>
  <c r="S19" i="12" s="1"/>
  <c r="R18" i="12"/>
  <c r="R19" i="12" s="1"/>
  <c r="Q18" i="12"/>
  <c r="Q19" i="12" s="1"/>
  <c r="P18" i="12"/>
  <c r="P19" i="12" s="1"/>
  <c r="O18" i="12"/>
  <c r="N18" i="12"/>
  <c r="M18" i="12"/>
  <c r="L18" i="12"/>
  <c r="L19" i="12" s="1"/>
  <c r="K18" i="12"/>
  <c r="K19" i="12" s="1"/>
  <c r="J18" i="12"/>
  <c r="J19" i="12" s="1"/>
  <c r="I18" i="12"/>
  <c r="I19" i="12" s="1"/>
  <c r="H18" i="12"/>
  <c r="H19" i="12" s="1"/>
  <c r="G18" i="12"/>
  <c r="F18" i="12"/>
  <c r="E18" i="12"/>
  <c r="D18" i="12"/>
  <c r="D19" i="12" s="1"/>
  <c r="C18" i="12"/>
  <c r="C19" i="12" s="1"/>
  <c r="B18" i="12"/>
  <c r="B19" i="12" s="1"/>
  <c r="AD17" i="12"/>
  <c r="AC17" i="12"/>
  <c r="AB17" i="12"/>
  <c r="AA17" i="12"/>
  <c r="Z17" i="12"/>
  <c r="Y17" i="12"/>
  <c r="X17" i="12"/>
  <c r="W17" i="12"/>
  <c r="V17" i="12"/>
  <c r="U17" i="12"/>
  <c r="T17" i="12"/>
  <c r="S17" i="12"/>
  <c r="R17" i="12"/>
  <c r="Q17" i="12"/>
  <c r="P17" i="12"/>
  <c r="O17" i="12"/>
  <c r="N17" i="12"/>
  <c r="M17" i="12"/>
  <c r="L17" i="12"/>
  <c r="K17" i="12"/>
  <c r="J17" i="12"/>
  <c r="I17" i="12"/>
  <c r="H17" i="12"/>
  <c r="G17" i="12"/>
  <c r="F17" i="12"/>
  <c r="E17" i="12"/>
  <c r="D17" i="12"/>
  <c r="C17" i="12"/>
  <c r="B17" i="12"/>
  <c r="B47" i="15"/>
  <c r="Y45" i="15"/>
  <c r="Y46" i="15" s="1"/>
  <c r="X45" i="15"/>
  <c r="X46" i="15" s="1"/>
  <c r="W45" i="15"/>
  <c r="W46" i="15" s="1"/>
  <c r="V45" i="15"/>
  <c r="V46" i="15" s="1"/>
  <c r="U45" i="15"/>
  <c r="U46" i="15" s="1"/>
  <c r="T45" i="15"/>
  <c r="T46" i="15" s="1"/>
  <c r="S45" i="15"/>
  <c r="S46" i="15" s="1"/>
  <c r="R45" i="15"/>
  <c r="R46" i="15" s="1"/>
  <c r="Q45" i="15"/>
  <c r="Q46" i="15" s="1"/>
  <c r="P45" i="15"/>
  <c r="P46" i="15" s="1"/>
  <c r="O45" i="15"/>
  <c r="O46" i="15" s="1"/>
  <c r="N45" i="15"/>
  <c r="N46" i="15" s="1"/>
  <c r="M45" i="15"/>
  <c r="M46" i="15" s="1"/>
  <c r="L45" i="15"/>
  <c r="L46" i="15" s="1"/>
  <c r="K45" i="15"/>
  <c r="K46" i="15" s="1"/>
  <c r="J45" i="15"/>
  <c r="J46" i="15" s="1"/>
  <c r="I45" i="15"/>
  <c r="I46" i="15" s="1"/>
  <c r="H45" i="15"/>
  <c r="H46" i="15" s="1"/>
  <c r="G45" i="15"/>
  <c r="G46" i="15" s="1"/>
  <c r="F45" i="15"/>
  <c r="F46" i="15" s="1"/>
  <c r="E45" i="15"/>
  <c r="E46" i="15" s="1"/>
  <c r="D45" i="15"/>
  <c r="D46" i="15" s="1"/>
  <c r="C45" i="15"/>
  <c r="C46" i="15" s="1"/>
  <c r="B45" i="15"/>
  <c r="B46" i="15" s="1"/>
  <c r="Y44" i="15"/>
  <c r="X44" i="15"/>
  <c r="W44" i="15"/>
  <c r="V44" i="15"/>
  <c r="U44" i="15"/>
  <c r="T44" i="15"/>
  <c r="S44" i="15"/>
  <c r="R44" i="15"/>
  <c r="Q44" i="15"/>
  <c r="P44" i="15"/>
  <c r="O44" i="15"/>
  <c r="N44" i="15"/>
  <c r="M44" i="15"/>
  <c r="L44" i="15"/>
  <c r="K44" i="15"/>
  <c r="J44" i="15"/>
  <c r="I44" i="15"/>
  <c r="H44" i="15"/>
  <c r="G44" i="15"/>
  <c r="F44" i="15"/>
  <c r="E44" i="15"/>
  <c r="D44" i="15"/>
  <c r="C44" i="15"/>
  <c r="B44" i="15"/>
  <c r="B55" i="8"/>
  <c r="AG53" i="8"/>
  <c r="AG54" i="8" s="1"/>
  <c r="AF53" i="8"/>
  <c r="AF54" i="8" s="1"/>
  <c r="AE53" i="8"/>
  <c r="AE54" i="8" s="1"/>
  <c r="AD53" i="8"/>
  <c r="AD55" i="8" s="1"/>
  <c r="AC53" i="8"/>
  <c r="AC54" i="8" s="1"/>
  <c r="AB53" i="8"/>
  <c r="AB54" i="8" s="1"/>
  <c r="AA53" i="8"/>
  <c r="AA54" i="8" s="1"/>
  <c r="Z53" i="8"/>
  <c r="Z54" i="8" s="1"/>
  <c r="Y53" i="8"/>
  <c r="Y54" i="8" s="1"/>
  <c r="X53" i="8"/>
  <c r="X54" i="8" s="1"/>
  <c r="W53" i="8"/>
  <c r="W54" i="8" s="1"/>
  <c r="V53" i="8"/>
  <c r="V54" i="8" s="1"/>
  <c r="U53" i="8"/>
  <c r="U54" i="8" s="1"/>
  <c r="T53" i="8"/>
  <c r="T54" i="8" s="1"/>
  <c r="S53" i="8"/>
  <c r="S54" i="8" s="1"/>
  <c r="R53" i="8"/>
  <c r="R54" i="8" s="1"/>
  <c r="Q53" i="8"/>
  <c r="Q54" i="8" s="1"/>
  <c r="P53" i="8"/>
  <c r="P54" i="8" s="1"/>
  <c r="O53" i="8"/>
  <c r="O54" i="8" s="1"/>
  <c r="N53" i="8"/>
  <c r="N54" i="8" s="1"/>
  <c r="M53" i="8"/>
  <c r="M54" i="8" s="1"/>
  <c r="L53" i="8"/>
  <c r="L54" i="8" s="1"/>
  <c r="K53" i="8"/>
  <c r="K54" i="8" s="1"/>
  <c r="J53" i="8"/>
  <c r="J54" i="8" s="1"/>
  <c r="I53" i="8"/>
  <c r="I54" i="8" s="1"/>
  <c r="H53" i="8"/>
  <c r="H54" i="8" s="1"/>
  <c r="G53" i="8"/>
  <c r="G54" i="8" s="1"/>
  <c r="F53" i="8"/>
  <c r="F54" i="8" s="1"/>
  <c r="E53" i="8"/>
  <c r="E54" i="8" s="1"/>
  <c r="D53" i="8"/>
  <c r="D54" i="8" s="1"/>
  <c r="C53" i="8"/>
  <c r="C54" i="8" s="1"/>
  <c r="B53" i="8"/>
  <c r="B54" i="8" s="1"/>
  <c r="AG52" i="8"/>
  <c r="AF52" i="8"/>
  <c r="AE52" i="8"/>
  <c r="AD52" i="8"/>
  <c r="AC52" i="8"/>
  <c r="AB52" i="8"/>
  <c r="AA52" i="8"/>
  <c r="Z52" i="8"/>
  <c r="Y52" i="8"/>
  <c r="X52" i="8"/>
  <c r="W52" i="8"/>
  <c r="V52" i="8"/>
  <c r="AK39" i="8" s="1"/>
  <c r="U52" i="8"/>
  <c r="T52" i="8"/>
  <c r="S52" i="8"/>
  <c r="R52" i="8"/>
  <c r="Q52" i="8"/>
  <c r="P52" i="8"/>
  <c r="O52" i="8"/>
  <c r="AJ39" i="8" s="1"/>
  <c r="N52" i="8"/>
  <c r="M52" i="8"/>
  <c r="L52" i="8"/>
  <c r="K52" i="8"/>
  <c r="J52" i="8"/>
  <c r="I52" i="8"/>
  <c r="H52" i="8"/>
  <c r="G52" i="8"/>
  <c r="F52" i="8"/>
  <c r="E52" i="8"/>
  <c r="D52" i="8"/>
  <c r="C52" i="8"/>
  <c r="B52" i="8"/>
  <c r="AM40" i="8"/>
  <c r="AL40" i="8"/>
  <c r="AK40" i="8"/>
  <c r="AM39" i="8"/>
  <c r="AL39" i="8"/>
  <c r="AM38" i="8"/>
  <c r="AL38" i="8"/>
  <c r="AK38" i="8"/>
  <c r="AM37" i="8"/>
  <c r="AL37" i="8"/>
  <c r="AM36" i="8"/>
  <c r="AL36" i="8"/>
  <c r="AK36" i="8"/>
  <c r="AM35" i="8"/>
  <c r="AL35" i="8"/>
  <c r="AM34" i="8"/>
  <c r="AL34" i="8"/>
  <c r="AK34" i="8"/>
  <c r="AM33" i="8"/>
  <c r="AL33" i="8"/>
  <c r="AM32" i="8"/>
  <c r="AL32" i="8"/>
  <c r="AK32" i="8"/>
  <c r="AM31" i="8"/>
  <c r="AL31" i="8"/>
  <c r="AM30" i="8"/>
  <c r="AL30" i="8"/>
  <c r="AK30" i="8"/>
  <c r="AM29" i="8"/>
  <c r="AL29" i="8"/>
  <c r="AM28" i="8"/>
  <c r="AL28" i="8"/>
  <c r="AK28" i="8"/>
  <c r="AM27" i="8"/>
  <c r="AL27" i="8"/>
  <c r="AM26" i="8"/>
  <c r="AL26" i="8"/>
  <c r="AK26" i="8"/>
  <c r="AM25" i="8"/>
  <c r="AL25" i="8"/>
  <c r="AM24" i="8"/>
  <c r="AL24" i="8"/>
  <c r="AK24" i="8"/>
  <c r="B20" i="8"/>
  <c r="AG18" i="8"/>
  <c r="AG19" i="8" s="1"/>
  <c r="AF18" i="8"/>
  <c r="AF19" i="8" s="1"/>
  <c r="AE18" i="8"/>
  <c r="AE19" i="8" s="1"/>
  <c r="AD18" i="8"/>
  <c r="AD20" i="8" s="1"/>
  <c r="AC18" i="8"/>
  <c r="AC19" i="8" s="1"/>
  <c r="AB18" i="8"/>
  <c r="AB19" i="8" s="1"/>
  <c r="AA18" i="8"/>
  <c r="AA19" i="8" s="1"/>
  <c r="Z18" i="8"/>
  <c r="Z19" i="8" s="1"/>
  <c r="Y18" i="8"/>
  <c r="Y19" i="8" s="1"/>
  <c r="X18" i="8"/>
  <c r="X19" i="8" s="1"/>
  <c r="W18" i="8"/>
  <c r="W19" i="8" s="1"/>
  <c r="V18" i="8"/>
  <c r="V19" i="8" s="1"/>
  <c r="U18" i="8"/>
  <c r="U19" i="8" s="1"/>
  <c r="T18" i="8"/>
  <c r="T19" i="8" s="1"/>
  <c r="S18" i="8"/>
  <c r="S19" i="8" s="1"/>
  <c r="R18" i="8"/>
  <c r="R19" i="8" s="1"/>
  <c r="Q18" i="8"/>
  <c r="Q19" i="8" s="1"/>
  <c r="P18" i="8"/>
  <c r="P19" i="8" s="1"/>
  <c r="O18" i="8"/>
  <c r="O19" i="8" s="1"/>
  <c r="N18" i="8"/>
  <c r="N19" i="8" s="1"/>
  <c r="M18" i="8"/>
  <c r="M19" i="8" s="1"/>
  <c r="L18" i="8"/>
  <c r="L19" i="8" s="1"/>
  <c r="K18" i="8"/>
  <c r="K19" i="8" s="1"/>
  <c r="J18" i="8"/>
  <c r="J19" i="8" s="1"/>
  <c r="I18" i="8"/>
  <c r="I19" i="8" s="1"/>
  <c r="H18" i="8"/>
  <c r="H19" i="8" s="1"/>
  <c r="G18" i="8"/>
  <c r="G19" i="8" s="1"/>
  <c r="F18" i="8"/>
  <c r="F19" i="8" s="1"/>
  <c r="E18" i="8"/>
  <c r="E19" i="8" s="1"/>
  <c r="D18" i="8"/>
  <c r="D19" i="8" s="1"/>
  <c r="C18" i="8"/>
  <c r="C19" i="8" s="1"/>
  <c r="B18" i="8"/>
  <c r="B19" i="8" s="1"/>
  <c r="AG17" i="8"/>
  <c r="AF17" i="8"/>
  <c r="AE17" i="8"/>
  <c r="AD17" i="8"/>
  <c r="AC17" i="8"/>
  <c r="AB17" i="8"/>
  <c r="AA17" i="8"/>
  <c r="Z17" i="8"/>
  <c r="Y17" i="8"/>
  <c r="X17" i="8"/>
  <c r="W17" i="8"/>
  <c r="V17" i="8"/>
  <c r="U17" i="8"/>
  <c r="T17" i="8"/>
  <c r="S17" i="8"/>
  <c r="R17" i="8"/>
  <c r="Q17" i="8"/>
  <c r="P17" i="8"/>
  <c r="O17" i="8"/>
  <c r="N17" i="8"/>
  <c r="M17" i="8"/>
  <c r="L17" i="8"/>
  <c r="J17" i="8"/>
  <c r="I17" i="8"/>
  <c r="H17" i="8"/>
  <c r="G17" i="8"/>
  <c r="F17" i="8"/>
  <c r="E17" i="8"/>
  <c r="D17" i="8"/>
  <c r="C17" i="8"/>
  <c r="B17" i="8"/>
  <c r="AM11" i="8"/>
  <c r="AL11" i="8"/>
  <c r="AK11" i="8"/>
  <c r="AM10" i="8"/>
  <c r="AL10" i="8"/>
  <c r="AM9" i="8"/>
  <c r="AL9" i="8"/>
  <c r="AK9" i="8"/>
  <c r="AM8" i="8"/>
  <c r="AL8" i="8"/>
  <c r="AM7" i="8"/>
  <c r="AL7" i="8"/>
  <c r="AK7" i="8"/>
  <c r="AM6" i="8"/>
  <c r="AL6" i="8"/>
  <c r="AM5" i="8"/>
  <c r="AL5" i="8"/>
  <c r="AK5" i="8"/>
  <c r="AM4" i="8"/>
  <c r="AL4" i="8"/>
  <c r="AM3" i="8"/>
  <c r="AL3" i="8"/>
  <c r="AK3" i="8"/>
  <c r="B39" i="19"/>
  <c r="AA38" i="19" s="1"/>
  <c r="Z38" i="19"/>
  <c r="Y38" i="19"/>
  <c r="X38" i="19"/>
  <c r="R38" i="19"/>
  <c r="Q38" i="19"/>
  <c r="P38" i="19"/>
  <c r="J38" i="19"/>
  <c r="I38" i="19"/>
  <c r="H38" i="19"/>
  <c r="B38" i="19"/>
  <c r="AD37" i="19"/>
  <c r="AD38" i="19" s="1"/>
  <c r="AC37" i="19"/>
  <c r="AC38" i="19" s="1"/>
  <c r="AB37" i="19"/>
  <c r="AB38" i="19" s="1"/>
  <c r="AA37" i="19"/>
  <c r="Z37" i="19"/>
  <c r="Y37" i="19"/>
  <c r="X37" i="19"/>
  <c r="W37" i="19"/>
  <c r="W38" i="19" s="1"/>
  <c r="V37" i="19"/>
  <c r="V38" i="19" s="1"/>
  <c r="U37" i="19"/>
  <c r="U38" i="19" s="1"/>
  <c r="T37" i="19"/>
  <c r="T38" i="19" s="1"/>
  <c r="S37" i="19"/>
  <c r="R37" i="19"/>
  <c r="Q37" i="19"/>
  <c r="P37" i="19"/>
  <c r="O37" i="19"/>
  <c r="O38" i="19" s="1"/>
  <c r="N37" i="19"/>
  <c r="N38" i="19" s="1"/>
  <c r="M37" i="19"/>
  <c r="M38" i="19" s="1"/>
  <c r="L37" i="19"/>
  <c r="L38" i="19" s="1"/>
  <c r="K37" i="19"/>
  <c r="J37" i="19"/>
  <c r="I37" i="19"/>
  <c r="H37" i="19"/>
  <c r="G37" i="19"/>
  <c r="G38" i="19" s="1"/>
  <c r="F37" i="19"/>
  <c r="F38" i="19" s="1"/>
  <c r="E37" i="19"/>
  <c r="E38" i="19" s="1"/>
  <c r="D37" i="19"/>
  <c r="D38" i="19" s="1"/>
  <c r="C37" i="19"/>
  <c r="B37" i="19"/>
  <c r="AD36" i="19"/>
  <c r="AC36" i="19"/>
  <c r="AB36" i="19"/>
  <c r="AA36" i="19"/>
  <c r="Z36" i="19"/>
  <c r="Y36" i="19"/>
  <c r="X36" i="19"/>
  <c r="W36" i="19"/>
  <c r="V36" i="19"/>
  <c r="U36" i="19"/>
  <c r="T36" i="19"/>
  <c r="S36" i="19"/>
  <c r="R36" i="19"/>
  <c r="Q36" i="19"/>
  <c r="P36" i="19"/>
  <c r="O36" i="19"/>
  <c r="N36" i="19"/>
  <c r="M36" i="19"/>
  <c r="L36" i="19"/>
  <c r="K36" i="19"/>
  <c r="J36" i="19"/>
  <c r="I36" i="19"/>
  <c r="H36" i="19"/>
  <c r="G36" i="19"/>
  <c r="F36" i="19"/>
  <c r="E36" i="19"/>
  <c r="D36" i="19"/>
  <c r="C36" i="19"/>
  <c r="B36" i="19"/>
  <c r="B20" i="19"/>
  <c r="AA19" i="19" s="1"/>
  <c r="Z19" i="19"/>
  <c r="Y19" i="19"/>
  <c r="X19" i="19"/>
  <c r="R19" i="19"/>
  <c r="Q19" i="19"/>
  <c r="P19" i="19"/>
  <c r="J19" i="19"/>
  <c r="I19" i="19"/>
  <c r="H19" i="19"/>
  <c r="B19" i="19"/>
  <c r="AD18" i="19"/>
  <c r="AD19" i="19" s="1"/>
  <c r="AC18" i="19"/>
  <c r="AC19" i="19" s="1"/>
  <c r="AB18" i="19"/>
  <c r="AB19" i="19" s="1"/>
  <c r="AA18" i="19"/>
  <c r="Z18" i="19"/>
  <c r="Y18" i="19"/>
  <c r="X18" i="19"/>
  <c r="W18" i="19"/>
  <c r="W19" i="19" s="1"/>
  <c r="V18" i="19"/>
  <c r="V19" i="19" s="1"/>
  <c r="U18" i="19"/>
  <c r="U19" i="19" s="1"/>
  <c r="T18" i="19"/>
  <c r="T19" i="19" s="1"/>
  <c r="S18" i="19"/>
  <c r="R18" i="19"/>
  <c r="Q18" i="19"/>
  <c r="P18" i="19"/>
  <c r="O18" i="19"/>
  <c r="O19" i="19" s="1"/>
  <c r="N18" i="19"/>
  <c r="N19" i="19" s="1"/>
  <c r="M18" i="19"/>
  <c r="M19" i="19" s="1"/>
  <c r="L18" i="19"/>
  <c r="L19" i="19" s="1"/>
  <c r="K18" i="19"/>
  <c r="K19" i="19" s="1"/>
  <c r="J18" i="19"/>
  <c r="I18" i="19"/>
  <c r="H18" i="19"/>
  <c r="G18" i="19"/>
  <c r="G19" i="19" s="1"/>
  <c r="F18" i="19"/>
  <c r="F19" i="19" s="1"/>
  <c r="E18" i="19"/>
  <c r="E19" i="19" s="1"/>
  <c r="D18" i="19"/>
  <c r="D19" i="19" s="1"/>
  <c r="C18" i="19"/>
  <c r="C19" i="19" s="1"/>
  <c r="B18" i="19"/>
  <c r="AD17" i="19"/>
  <c r="AC17" i="19"/>
  <c r="AB17" i="19"/>
  <c r="AA17" i="19"/>
  <c r="Z17" i="19"/>
  <c r="Y17" i="19"/>
  <c r="X17" i="19"/>
  <c r="W17" i="19"/>
  <c r="V17" i="19"/>
  <c r="U17" i="19"/>
  <c r="T17" i="19"/>
  <c r="S17" i="19"/>
  <c r="R17" i="19"/>
  <c r="Q17" i="19"/>
  <c r="P17" i="19"/>
  <c r="O17" i="19"/>
  <c r="N17" i="19"/>
  <c r="M17" i="19"/>
  <c r="L17" i="19"/>
  <c r="K17" i="19"/>
  <c r="J17" i="19"/>
  <c r="I17" i="19"/>
  <c r="H17" i="19"/>
  <c r="G17" i="19"/>
  <c r="F17" i="19"/>
  <c r="E17" i="19"/>
  <c r="D17" i="19"/>
  <c r="C17" i="19"/>
  <c r="B17" i="19"/>
  <c r="G8" i="3"/>
  <c r="G7" i="3"/>
  <c r="G6" i="3"/>
  <c r="G3" i="3"/>
  <c r="G2" i="3"/>
  <c r="G8" i="16"/>
  <c r="G7" i="16"/>
  <c r="G6" i="16"/>
  <c r="G3" i="16"/>
  <c r="G2" i="16"/>
  <c r="G12" i="7"/>
  <c r="M8" i="7"/>
  <c r="G8" i="7"/>
  <c r="M7" i="7"/>
  <c r="J7" i="7"/>
  <c r="G7" i="7"/>
  <c r="M6" i="7"/>
  <c r="J6" i="7"/>
  <c r="G3" i="7"/>
  <c r="G2" i="7"/>
  <c r="G8" i="18"/>
  <c r="G7" i="18"/>
  <c r="G6" i="18"/>
  <c r="G3" i="18"/>
  <c r="G2" i="18"/>
  <c r="B17" i="1"/>
  <c r="AC16" i="1" s="1"/>
  <c r="W16" i="1"/>
  <c r="V16" i="1"/>
  <c r="N16" i="1"/>
  <c r="F16" i="1"/>
  <c r="AD15" i="1"/>
  <c r="AC15" i="1"/>
  <c r="AB15" i="1"/>
  <c r="AB16" i="1" s="1"/>
  <c r="AA15" i="1"/>
  <c r="AA16" i="1" s="1"/>
  <c r="Z15" i="1"/>
  <c r="Z16" i="1" s="1"/>
  <c r="Y15" i="1"/>
  <c r="Y16" i="1" s="1"/>
  <c r="X15" i="1"/>
  <c r="W15" i="1"/>
  <c r="V15" i="1"/>
  <c r="U15" i="1"/>
  <c r="T15" i="1"/>
  <c r="T16" i="1" s="1"/>
  <c r="S15" i="1"/>
  <c r="S16" i="1" s="1"/>
  <c r="R15" i="1"/>
  <c r="R16" i="1" s="1"/>
  <c r="Q15" i="1"/>
  <c r="Q16" i="1" s="1"/>
  <c r="P15" i="1"/>
  <c r="O15" i="1"/>
  <c r="N15" i="1"/>
  <c r="M15" i="1"/>
  <c r="L15" i="1"/>
  <c r="L16" i="1" s="1"/>
  <c r="K15" i="1"/>
  <c r="K16" i="1" s="1"/>
  <c r="J15" i="1"/>
  <c r="J16" i="1" s="1"/>
  <c r="I15" i="1"/>
  <c r="I16" i="1" s="1"/>
  <c r="H15" i="1"/>
  <c r="G15" i="1"/>
  <c r="F15" i="1"/>
  <c r="E15" i="1"/>
  <c r="D15" i="1"/>
  <c r="D16" i="1" s="1"/>
  <c r="C15" i="1"/>
  <c r="C16" i="1" s="1"/>
  <c r="B15" i="1"/>
  <c r="B16" i="1" s="1"/>
  <c r="AD14" i="1"/>
  <c r="AC14" i="1"/>
  <c r="AB14" i="1"/>
  <c r="AA14" i="1"/>
  <c r="Z14" i="1"/>
  <c r="Y14" i="1"/>
  <c r="X14" i="1"/>
  <c r="W14" i="1"/>
  <c r="V14" i="1"/>
  <c r="U14" i="1"/>
  <c r="T14" i="1"/>
  <c r="S14" i="1"/>
  <c r="R14" i="1"/>
  <c r="Q14" i="1"/>
  <c r="P14" i="1"/>
  <c r="O14" i="1"/>
  <c r="N14" i="1"/>
  <c r="M14" i="1"/>
  <c r="L14" i="1"/>
  <c r="K14" i="1"/>
  <c r="J14" i="1"/>
  <c r="I14" i="1"/>
  <c r="H14" i="1"/>
  <c r="G14" i="1"/>
  <c r="F14" i="1"/>
  <c r="E14" i="1"/>
  <c r="D14" i="1"/>
  <c r="C14" i="1"/>
  <c r="B14" i="1"/>
  <c r="Z46" i="6"/>
  <c r="R46" i="6"/>
  <c r="AG45" i="6"/>
  <c r="AG46" i="6" s="1"/>
  <c r="AF45" i="6"/>
  <c r="AF46" i="6" s="1"/>
  <c r="AE45" i="6"/>
  <c r="AE46" i="6" s="1"/>
  <c r="AD45" i="6"/>
  <c r="AD46" i="6" s="1"/>
  <c r="AC45" i="6"/>
  <c r="AC46" i="6" s="1"/>
  <c r="AB45" i="6"/>
  <c r="AB46" i="6" s="1"/>
  <c r="AA45" i="6"/>
  <c r="AA46" i="6" s="1"/>
  <c r="Z45" i="6"/>
  <c r="Y45" i="6"/>
  <c r="Y46" i="6" s="1"/>
  <c r="X45" i="6"/>
  <c r="X46" i="6" s="1"/>
  <c r="W45" i="6"/>
  <c r="W46" i="6" s="1"/>
  <c r="V45" i="6"/>
  <c r="V46" i="6" s="1"/>
  <c r="U45" i="6"/>
  <c r="U46" i="6" s="1"/>
  <c r="T45" i="6"/>
  <c r="T46" i="6" s="1"/>
  <c r="S45" i="6"/>
  <c r="S46" i="6" s="1"/>
  <c r="R45" i="6"/>
  <c r="Q45" i="6"/>
  <c r="Q46" i="6" s="1"/>
  <c r="P45" i="6"/>
  <c r="P46" i="6" s="1"/>
  <c r="O45" i="6"/>
  <c r="O46" i="6" s="1"/>
  <c r="N45" i="6"/>
  <c r="N46" i="6" s="1"/>
  <c r="M45" i="6"/>
  <c r="M46" i="6" s="1"/>
  <c r="L45" i="6"/>
  <c r="L46" i="6" s="1"/>
  <c r="K45" i="6"/>
  <c r="K46" i="6" s="1"/>
  <c r="J45" i="6"/>
  <c r="J46" i="6" s="1"/>
  <c r="I45" i="6"/>
  <c r="I46" i="6" s="1"/>
  <c r="H45" i="6"/>
  <c r="H46" i="6" s="1"/>
  <c r="G45" i="6"/>
  <c r="G46" i="6" s="1"/>
  <c r="F45" i="6"/>
  <c r="F46" i="6" s="1"/>
  <c r="E45" i="6"/>
  <c r="E46" i="6" s="1"/>
  <c r="D45" i="6"/>
  <c r="D46" i="6" s="1"/>
  <c r="C45" i="6"/>
  <c r="C46" i="6" s="1"/>
  <c r="B45" i="6"/>
  <c r="B46" i="6" s="1"/>
  <c r="AG44" i="6"/>
  <c r="AF44" i="6"/>
  <c r="AE44" i="6"/>
  <c r="AD44" i="6"/>
  <c r="AC44" i="6"/>
  <c r="AB44" i="6"/>
  <c r="AA44" i="6"/>
  <c r="Z44" i="6"/>
  <c r="Y44" i="6"/>
  <c r="X44" i="6"/>
  <c r="W44" i="6"/>
  <c r="V44" i="6"/>
  <c r="U44" i="6"/>
  <c r="T44" i="6"/>
  <c r="S44" i="6"/>
  <c r="R44" i="6"/>
  <c r="Q44" i="6"/>
  <c r="P44" i="6"/>
  <c r="O44" i="6"/>
  <c r="N44" i="6"/>
  <c r="M44" i="6"/>
  <c r="L44" i="6"/>
  <c r="K44" i="6"/>
  <c r="J44" i="6"/>
  <c r="I44" i="6"/>
  <c r="H44" i="6"/>
  <c r="G44" i="6"/>
  <c r="F44" i="6"/>
  <c r="E44" i="6"/>
  <c r="D44" i="6"/>
  <c r="C44" i="6"/>
  <c r="B44" i="6"/>
  <c r="B17" i="17"/>
  <c r="AC16" i="17" s="1"/>
  <c r="AB16" i="17"/>
  <c r="V16" i="17"/>
  <c r="T16" i="17"/>
  <c r="N16" i="17"/>
  <c r="L16" i="17"/>
  <c r="F16" i="17"/>
  <c r="D16" i="17"/>
  <c r="AD15" i="17"/>
  <c r="AC15" i="17"/>
  <c r="AB15" i="17"/>
  <c r="AA15" i="17"/>
  <c r="AA16" i="17" s="1"/>
  <c r="Z15" i="17"/>
  <c r="Z16" i="17" s="1"/>
  <c r="Y15" i="17"/>
  <c r="Y16" i="17" s="1"/>
  <c r="X15" i="17"/>
  <c r="W15" i="17"/>
  <c r="V15" i="17"/>
  <c r="U15" i="17"/>
  <c r="T15" i="17"/>
  <c r="S15" i="17"/>
  <c r="S16" i="17" s="1"/>
  <c r="R15" i="17"/>
  <c r="R16" i="17" s="1"/>
  <c r="Q15" i="17"/>
  <c r="Q16" i="17" s="1"/>
  <c r="P15" i="17"/>
  <c r="O15" i="17"/>
  <c r="N15" i="17"/>
  <c r="M15" i="17"/>
  <c r="L15" i="17"/>
  <c r="K15" i="17"/>
  <c r="K16" i="17" s="1"/>
  <c r="J15" i="17"/>
  <c r="J16" i="17" s="1"/>
  <c r="I15" i="17"/>
  <c r="I16" i="17" s="1"/>
  <c r="H15" i="17"/>
  <c r="G15" i="17"/>
  <c r="F15" i="17"/>
  <c r="E15" i="17"/>
  <c r="D15" i="17"/>
  <c r="C15" i="17"/>
  <c r="C16" i="17" s="1"/>
  <c r="B15" i="17"/>
  <c r="B16" i="17" s="1"/>
  <c r="AD14" i="17"/>
  <c r="AC14" i="17"/>
  <c r="AB14" i="17"/>
  <c r="AA14" i="17"/>
  <c r="Z14" i="17"/>
  <c r="Y14" i="17"/>
  <c r="X14" i="17"/>
  <c r="W14" i="17"/>
  <c r="V14" i="17"/>
  <c r="U14" i="17"/>
  <c r="T14" i="17"/>
  <c r="S14" i="17"/>
  <c r="R14" i="17"/>
  <c r="Q14" i="17"/>
  <c r="P14" i="17"/>
  <c r="O14" i="17"/>
  <c r="N14" i="17"/>
  <c r="M14" i="17"/>
  <c r="L14" i="17"/>
  <c r="K14" i="17"/>
  <c r="J14" i="17"/>
  <c r="I14" i="17"/>
  <c r="H14" i="17"/>
  <c r="G14" i="17"/>
  <c r="F14" i="17"/>
  <c r="E14" i="17"/>
  <c r="D14" i="17"/>
  <c r="C14" i="17"/>
  <c r="B14" i="17"/>
  <c r="B17" i="10"/>
  <c r="AC16" i="10"/>
  <c r="AB16" i="10"/>
  <c r="AA16" i="10"/>
  <c r="V16" i="10"/>
  <c r="U16" i="10"/>
  <c r="T16" i="10"/>
  <c r="S16" i="10"/>
  <c r="N16" i="10"/>
  <c r="M16" i="10"/>
  <c r="L16" i="10"/>
  <c r="K16" i="10"/>
  <c r="F16" i="10"/>
  <c r="E16" i="10"/>
  <c r="D16" i="10"/>
  <c r="C16" i="10"/>
  <c r="AD15" i="10"/>
  <c r="AC15" i="10"/>
  <c r="AB15" i="10"/>
  <c r="AA15" i="10"/>
  <c r="Z15" i="10"/>
  <c r="Z16" i="10" s="1"/>
  <c r="Y15" i="10"/>
  <c r="Y16" i="10" s="1"/>
  <c r="X15" i="10"/>
  <c r="X16" i="10" s="1"/>
  <c r="W15" i="10"/>
  <c r="W16" i="10" s="1"/>
  <c r="V15" i="10"/>
  <c r="U15" i="10"/>
  <c r="T15" i="10"/>
  <c r="S15" i="10"/>
  <c r="R15" i="10"/>
  <c r="R16" i="10" s="1"/>
  <c r="Q15" i="10"/>
  <c r="Q16" i="10" s="1"/>
  <c r="P15" i="10"/>
  <c r="P16" i="10" s="1"/>
  <c r="O15" i="10"/>
  <c r="O16" i="10" s="1"/>
  <c r="N15" i="10"/>
  <c r="M15" i="10"/>
  <c r="L15" i="10"/>
  <c r="K15" i="10"/>
  <c r="J15" i="10"/>
  <c r="J16" i="10" s="1"/>
  <c r="I15" i="10"/>
  <c r="I16" i="10" s="1"/>
  <c r="H15" i="10"/>
  <c r="H16" i="10" s="1"/>
  <c r="G15" i="10"/>
  <c r="G16" i="10" s="1"/>
  <c r="F15" i="10"/>
  <c r="E15" i="10"/>
  <c r="D15" i="10"/>
  <c r="C15" i="10"/>
  <c r="B15" i="10"/>
  <c r="B16" i="10" s="1"/>
  <c r="AD14" i="10"/>
  <c r="AC14" i="10"/>
  <c r="AB14" i="10"/>
  <c r="AA14" i="10"/>
  <c r="Z14" i="10"/>
  <c r="Y14" i="10"/>
  <c r="X14" i="10"/>
  <c r="W14" i="10"/>
  <c r="V14" i="10"/>
  <c r="U14" i="10"/>
  <c r="T14" i="10"/>
  <c r="S14" i="10"/>
  <c r="R14" i="10"/>
  <c r="Q14" i="10"/>
  <c r="P14" i="10"/>
  <c r="O14" i="10"/>
  <c r="N14" i="10"/>
  <c r="M14" i="10"/>
  <c r="L14" i="10"/>
  <c r="K14" i="10"/>
  <c r="J14" i="10"/>
  <c r="I14" i="10"/>
  <c r="H14" i="10"/>
  <c r="G14" i="10"/>
  <c r="F14" i="10"/>
  <c r="E14" i="10"/>
  <c r="D14" i="10"/>
  <c r="C14" i="10"/>
  <c r="B14" i="10"/>
  <c r="B9" i="2"/>
  <c r="AC8" i="2"/>
  <c r="AB8" i="2"/>
  <c r="AA8" i="2"/>
  <c r="Z8" i="2"/>
  <c r="U8" i="2"/>
  <c r="T8" i="2"/>
  <c r="S8" i="2"/>
  <c r="R8" i="2"/>
  <c r="M8" i="2"/>
  <c r="L8" i="2"/>
  <c r="K8" i="2"/>
  <c r="J8" i="2"/>
  <c r="E8" i="2"/>
  <c r="D8" i="2"/>
  <c r="C8" i="2"/>
  <c r="B8" i="2"/>
  <c r="AC7" i="2"/>
  <c r="AB7" i="2"/>
  <c r="AA7" i="2"/>
  <c r="Z7" i="2"/>
  <c r="Y7" i="2"/>
  <c r="Y8" i="2" s="1"/>
  <c r="X7" i="2"/>
  <c r="X8" i="2" s="1"/>
  <c r="W7" i="2"/>
  <c r="W8" i="2" s="1"/>
  <c r="V7" i="2"/>
  <c r="V8" i="2" s="1"/>
  <c r="U7" i="2"/>
  <c r="T7" i="2"/>
  <c r="S7" i="2"/>
  <c r="R7" i="2"/>
  <c r="Q7" i="2"/>
  <c r="Q8" i="2" s="1"/>
  <c r="P7" i="2"/>
  <c r="P8" i="2" s="1"/>
  <c r="O7" i="2"/>
  <c r="O8" i="2" s="1"/>
  <c r="N7" i="2"/>
  <c r="N8" i="2" s="1"/>
  <c r="M7" i="2"/>
  <c r="L7" i="2"/>
  <c r="K7" i="2"/>
  <c r="J7" i="2"/>
  <c r="I7" i="2"/>
  <c r="I8" i="2" s="1"/>
  <c r="H7" i="2"/>
  <c r="H8" i="2" s="1"/>
  <c r="G7" i="2"/>
  <c r="G8" i="2" s="1"/>
  <c r="F7" i="2"/>
  <c r="F8" i="2" s="1"/>
  <c r="E7" i="2"/>
  <c r="D7" i="2"/>
  <c r="C7" i="2"/>
  <c r="B7" i="2"/>
  <c r="AC6" i="2"/>
  <c r="AB6" i="2"/>
  <c r="AA6" i="2"/>
  <c r="Z6" i="2"/>
  <c r="Y6" i="2"/>
  <c r="X6" i="2"/>
  <c r="W6" i="2"/>
  <c r="V6" i="2"/>
  <c r="U6" i="2"/>
  <c r="T6" i="2"/>
  <c r="S6" i="2"/>
  <c r="R6" i="2"/>
  <c r="Q6" i="2"/>
  <c r="P6" i="2"/>
  <c r="O6" i="2"/>
  <c r="N6" i="2"/>
  <c r="M6" i="2"/>
  <c r="L6" i="2"/>
  <c r="K6" i="2"/>
  <c r="J6" i="2"/>
  <c r="I6" i="2"/>
  <c r="H6" i="2"/>
  <c r="G6" i="2"/>
  <c r="F6" i="2"/>
  <c r="E6" i="2"/>
  <c r="D6" i="2"/>
  <c r="C6" i="2"/>
  <c r="B6" i="2"/>
  <c r="AE20" i="8" l="1"/>
  <c r="AE55" i="8"/>
  <c r="AF20" i="8"/>
  <c r="AF55" i="8"/>
  <c r="H16" i="17"/>
  <c r="P16" i="17"/>
  <c r="X16" i="17"/>
  <c r="H16" i="1"/>
  <c r="P16" i="1"/>
  <c r="X16" i="1"/>
  <c r="AJ3" i="8"/>
  <c r="AJ5" i="8"/>
  <c r="AJ7" i="8"/>
  <c r="AJ9" i="8"/>
  <c r="AJ11" i="8"/>
  <c r="AD19" i="8"/>
  <c r="AJ24" i="8"/>
  <c r="AJ26" i="8"/>
  <c r="AJ28" i="8"/>
  <c r="AJ30" i="8"/>
  <c r="AJ32" i="8"/>
  <c r="AJ34" i="8"/>
  <c r="AJ36" i="8"/>
  <c r="AJ38" i="8"/>
  <c r="AJ40" i="8"/>
  <c r="AD54" i="8"/>
  <c r="G16" i="17"/>
  <c r="O16" i="1"/>
  <c r="O16" i="17"/>
  <c r="W16" i="17"/>
  <c r="G16" i="1"/>
  <c r="S19" i="19"/>
  <c r="C38" i="19"/>
  <c r="K38" i="19"/>
  <c r="S38" i="19"/>
  <c r="AJ4" i="8"/>
  <c r="AJ6" i="8"/>
  <c r="AJ8" i="8"/>
  <c r="AJ10" i="8"/>
  <c r="AJ25" i="8"/>
  <c r="AJ27" i="8"/>
  <c r="AJ29" i="8"/>
  <c r="AJ31" i="8"/>
  <c r="AJ33" i="8"/>
  <c r="AJ35" i="8"/>
  <c r="AJ37" i="8"/>
  <c r="E16" i="17"/>
  <c r="M16" i="17"/>
  <c r="U16" i="17"/>
  <c r="E16" i="1"/>
  <c r="M16" i="1"/>
  <c r="U16" i="1"/>
  <c r="AK4" i="8"/>
  <c r="AK6" i="8"/>
  <c r="AK8" i="8"/>
  <c r="AK10" i="8"/>
  <c r="AK25" i="8"/>
  <c r="AK27" i="8"/>
  <c r="AK29" i="8"/>
  <c r="AK31" i="8"/>
  <c r="AK33" i="8"/>
  <c r="AK35" i="8"/>
  <c r="AK37" i="8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<sst xmlns="http://schemas.openxmlformats.org/spreadsheetml/2006/main" count="1040" uniqueCount="237">
  <si>
    <t>Participant ID</t>
  </si>
  <si>
    <t>Recog Acc (match - block)</t>
  </si>
  <si>
    <t>Recog Acc (mismatch - block)</t>
  </si>
  <si>
    <t>Recog Acc (all - block)</t>
  </si>
  <si>
    <t>Recog Correct RT (match - block)</t>
  </si>
  <si>
    <t>Recog Correct RT (mismatch - block)</t>
  </si>
  <si>
    <t>Recog Correct RT (all - block)</t>
  </si>
  <si>
    <t>Recog RT (match - block</t>
  </si>
  <si>
    <t>Recog RT (mismatch - block)</t>
  </si>
  <si>
    <t>Recog RT (all - block)</t>
  </si>
  <si>
    <t>Recall Error - Average (block)</t>
  </si>
  <si>
    <t>Recall Error - Standard Deviation (block)</t>
  </si>
  <si>
    <t>Recog Acc (match - intermixed)</t>
  </si>
  <si>
    <t>Recog Acc (mismatch - intermixed)</t>
  </si>
  <si>
    <t>Recog Acc (all - intermixed)</t>
  </si>
  <si>
    <t>Recog Correct RT (match - intermixed)</t>
  </si>
  <si>
    <t>Recog Correct RT (mismatch - intermixed)</t>
  </si>
  <si>
    <t>Recog Correct RT (all - intermixed)</t>
  </si>
  <si>
    <t>Recog RT (match - intermixed</t>
  </si>
  <si>
    <t>Recog RT (mismatch - intermixed)</t>
  </si>
  <si>
    <t>Recog RT (all - intermixed)</t>
  </si>
  <si>
    <t xml:space="preserve">Recall Error - Average (intermixed) </t>
  </si>
  <si>
    <t>Recall Error - Standard Deviation (intermixed)</t>
  </si>
  <si>
    <t>Recog K (block)</t>
  </si>
  <si>
    <t>Recog hit rate (block)</t>
  </si>
  <si>
    <t>Recog false alarm rate (block)</t>
  </si>
  <si>
    <t>Recog hit rate (intermix)</t>
  </si>
  <si>
    <t>Recog false alarm rate (intermix)</t>
  </si>
  <si>
    <t>Recog K (intermix)</t>
  </si>
  <si>
    <t>AVERAGES</t>
  </si>
  <si>
    <t>std</t>
  </si>
  <si>
    <t>CI</t>
  </si>
  <si>
    <t>N</t>
  </si>
  <si>
    <t>Age</t>
  </si>
  <si>
    <t>Gender</t>
  </si>
  <si>
    <t>mTBI status</t>
  </si>
  <si>
    <t>mTBI</t>
  </si>
  <si>
    <t>Control</t>
  </si>
  <si>
    <t>Impulsivity Score</t>
  </si>
  <si>
    <t>Group</t>
  </si>
  <si>
    <t>Female</t>
  </si>
  <si>
    <t>Male</t>
  </si>
  <si>
    <t>M</t>
  </si>
  <si>
    <t>SD</t>
  </si>
  <si>
    <t>Other</t>
  </si>
  <si>
    <t xml:space="preserve">Block Recall 1 </t>
  </si>
  <si>
    <t>Block Recall 2</t>
  </si>
  <si>
    <t>Block Recall 3</t>
  </si>
  <si>
    <t>Block Recall 4</t>
  </si>
  <si>
    <t>Intermix Recall 1</t>
  </si>
  <si>
    <t>Intermix Recall 2</t>
  </si>
  <si>
    <t>Intermix Recall 3</t>
  </si>
  <si>
    <t>Intermix Recall 4</t>
  </si>
  <si>
    <t>Block Recog Acc 1</t>
  </si>
  <si>
    <t>Block Recog Acc 2</t>
  </si>
  <si>
    <t>Block Recog Acc 3</t>
  </si>
  <si>
    <t>Block Recog Acc 4</t>
  </si>
  <si>
    <t>Intermix Recog Acc 1</t>
  </si>
  <si>
    <t>Intermix Recog Acc 2</t>
  </si>
  <si>
    <t>Intermix Recog Acc 3</t>
  </si>
  <si>
    <t>Intermix Recog Acc 4</t>
  </si>
  <si>
    <t>Block Recog RT 1</t>
  </si>
  <si>
    <t>Block Recog RT 2</t>
  </si>
  <si>
    <t>Block Recog RT 3</t>
  </si>
  <si>
    <t>Block Recog RT 4</t>
  </si>
  <si>
    <t>Intermix Recog RT 1</t>
  </si>
  <si>
    <t>Intermix Recog RT 2</t>
  </si>
  <si>
    <t>Intermix Recog RT 3</t>
  </si>
  <si>
    <t>Intermix Recog RT 4</t>
  </si>
  <si>
    <t>mTBI</t>
  </si>
  <si>
    <t>Female</t>
  </si>
  <si>
    <t>mTBI</t>
  </si>
  <si>
    <t>Control</t>
  </si>
  <si>
    <t>Male</t>
  </si>
  <si>
    <t>Control</t>
  </si>
  <si>
    <t>Control</t>
  </si>
  <si>
    <t>Male</t>
  </si>
  <si>
    <t>Control</t>
  </si>
  <si>
    <t>mTBI</t>
  </si>
  <si>
    <t>Female</t>
  </si>
  <si>
    <t>mTBI</t>
  </si>
  <si>
    <t>Control</t>
  </si>
  <si>
    <t>Male</t>
  </si>
  <si>
    <t>Control</t>
  </si>
  <si>
    <t>mTBI</t>
  </si>
  <si>
    <t>Female</t>
  </si>
  <si>
    <t>mTBI</t>
  </si>
  <si>
    <t>Control</t>
  </si>
  <si>
    <t>Female</t>
  </si>
  <si>
    <t>Control</t>
  </si>
  <si>
    <t>Control</t>
  </si>
  <si>
    <t>Male</t>
  </si>
  <si>
    <t>Control</t>
  </si>
  <si>
    <t>Control</t>
  </si>
  <si>
    <t>Female</t>
  </si>
  <si>
    <t>Control</t>
  </si>
  <si>
    <t>Control</t>
  </si>
  <si>
    <t>Male</t>
  </si>
  <si>
    <t>Control</t>
  </si>
  <si>
    <t>mtBI Status</t>
  </si>
  <si>
    <t>Z-score: Recog average acc (all) - intermixed</t>
  </si>
  <si>
    <t>Z-score: Recall average error- intermixed</t>
  </si>
  <si>
    <t>Z-score: Recog average acc (all) - blocked</t>
  </si>
  <si>
    <t>Z-score: Recall average error- blocked</t>
  </si>
  <si>
    <t>mTBI - Participant ID</t>
  </si>
  <si>
    <t>Control - Participant ID</t>
  </si>
  <si>
    <t>Task</t>
  </si>
  <si>
    <t>Recognition</t>
  </si>
  <si>
    <t>Intermixed</t>
  </si>
  <si>
    <t>Recall</t>
  </si>
  <si>
    <t>Blocked</t>
  </si>
  <si>
    <t>SubID</t>
  </si>
  <si>
    <t>mTBI Age</t>
  </si>
  <si>
    <t>Control age</t>
  </si>
  <si>
    <t>mTBI Gender</t>
  </si>
  <si>
    <t>Control Gender</t>
  </si>
  <si>
    <t>Recall Error - Average (intermixed)</t>
  </si>
  <si>
    <t>TrialType</t>
  </si>
  <si>
    <t>ImpulsivityScore</t>
  </si>
  <si>
    <t>Zscore</t>
  </si>
  <si>
    <t>Average Recall Error</t>
  </si>
  <si>
    <t>All Recog Accuracy</t>
  </si>
  <si>
    <t>All Recog RT</t>
  </si>
  <si>
    <t>2SD</t>
  </si>
  <si>
    <t>High</t>
  </si>
  <si>
    <t>Low</t>
  </si>
  <si>
    <t>Control</t>
  </si>
  <si>
    <t>Female</t>
  </si>
  <si>
    <t>Control</t>
  </si>
  <si>
    <t>Control</t>
  </si>
  <si>
    <t>Male</t>
  </si>
  <si>
    <t>Control</t>
  </si>
  <si>
    <t>mTBI</t>
  </si>
  <si>
    <t>Female</t>
  </si>
  <si>
    <t>mTBI</t>
  </si>
  <si>
    <t>Control</t>
  </si>
  <si>
    <t>Female</t>
  </si>
  <si>
    <t>Control</t>
  </si>
  <si>
    <t>Control</t>
  </si>
  <si>
    <t>Other</t>
  </si>
  <si>
    <t>Control</t>
  </si>
  <si>
    <t>Control</t>
  </si>
  <si>
    <t>Female</t>
  </si>
  <si>
    <t>Control</t>
  </si>
  <si>
    <t>Control</t>
  </si>
  <si>
    <t>Male</t>
  </si>
  <si>
    <t>Control</t>
  </si>
  <si>
    <t>Control</t>
  </si>
  <si>
    <t>Female</t>
  </si>
  <si>
    <t>Control</t>
  </si>
  <si>
    <t>mTBI</t>
  </si>
  <si>
    <t>Female</t>
  </si>
  <si>
    <t>mTBI</t>
  </si>
  <si>
    <t>Control</t>
  </si>
  <si>
    <t>Male</t>
  </si>
  <si>
    <t>Control</t>
  </si>
  <si>
    <t>mTBI</t>
  </si>
  <si>
    <t>Male</t>
  </si>
  <si>
    <t>mTBI</t>
  </si>
  <si>
    <t>Control</t>
  </si>
  <si>
    <t>Male</t>
  </si>
  <si>
    <t>Control</t>
  </si>
  <si>
    <t>Control</t>
  </si>
  <si>
    <t>Male</t>
  </si>
  <si>
    <t>Control</t>
  </si>
  <si>
    <t>mTBI</t>
  </si>
  <si>
    <t>Male</t>
  </si>
  <si>
    <t>mTBI</t>
  </si>
  <si>
    <t>mTBI</t>
  </si>
  <si>
    <t>Female</t>
  </si>
  <si>
    <t>mTBI</t>
  </si>
  <si>
    <t>mTBI</t>
  </si>
  <si>
    <t>Female</t>
  </si>
  <si>
    <t>mTBI</t>
  </si>
  <si>
    <t>Control</t>
  </si>
  <si>
    <t>Female</t>
  </si>
  <si>
    <t>Control</t>
  </si>
  <si>
    <t>Control</t>
  </si>
  <si>
    <t>Female</t>
  </si>
  <si>
    <t>Control</t>
  </si>
  <si>
    <t>mTBI</t>
  </si>
  <si>
    <t>Female</t>
  </si>
  <si>
    <t>mTBI</t>
  </si>
  <si>
    <t>mTBI</t>
  </si>
  <si>
    <t>Female</t>
  </si>
  <si>
    <t>mTBI</t>
  </si>
  <si>
    <t>Control</t>
  </si>
  <si>
    <t>Female</t>
  </si>
  <si>
    <t>Control</t>
  </si>
  <si>
    <t>Control</t>
  </si>
  <si>
    <t>Male</t>
  </si>
  <si>
    <t>Control</t>
  </si>
  <si>
    <t>Control</t>
  </si>
  <si>
    <t>Female</t>
  </si>
  <si>
    <t>Control</t>
  </si>
  <si>
    <t>mTBI</t>
  </si>
  <si>
    <t>Female</t>
  </si>
  <si>
    <t>mTBI</t>
  </si>
  <si>
    <t>Control</t>
  </si>
  <si>
    <t>Female</t>
  </si>
  <si>
    <t>Control</t>
  </si>
  <si>
    <t>Control</t>
  </si>
  <si>
    <t>Male</t>
  </si>
  <si>
    <t>Control</t>
  </si>
  <si>
    <t>Control</t>
  </si>
  <si>
    <t>Male</t>
  </si>
  <si>
    <t>Control</t>
  </si>
  <si>
    <t>Control</t>
  </si>
  <si>
    <t>Male</t>
  </si>
  <si>
    <t>Control</t>
  </si>
  <si>
    <t>Control</t>
  </si>
  <si>
    <t>Female</t>
  </si>
  <si>
    <t>Control</t>
  </si>
  <si>
    <t>mTBI</t>
  </si>
  <si>
    <t>Female</t>
  </si>
  <si>
    <t>mTBI</t>
  </si>
  <si>
    <t>Control</t>
  </si>
  <si>
    <t>Female</t>
  </si>
  <si>
    <t>Control</t>
  </si>
  <si>
    <t>Control</t>
  </si>
  <si>
    <t>Male</t>
  </si>
  <si>
    <t>Control</t>
  </si>
  <si>
    <t>Control</t>
  </si>
  <si>
    <t>Female</t>
  </si>
  <si>
    <t>Control</t>
  </si>
  <si>
    <t>mTBI</t>
  </si>
  <si>
    <t>Female</t>
  </si>
  <si>
    <t>mTBI</t>
  </si>
  <si>
    <t>Control</t>
  </si>
  <si>
    <t>Female</t>
  </si>
  <si>
    <t>Control</t>
  </si>
  <si>
    <t>Control</t>
  </si>
  <si>
    <t>Male</t>
  </si>
  <si>
    <t>Control</t>
  </si>
  <si>
    <t>mTBI</t>
  </si>
  <si>
    <t>Male</t>
  </si>
  <si>
    <t>mTBI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</si>
</sst>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ptos Narrow"/>
      <family val="2"/>
      <scheme val="minor"/>
    </font>
    <font>
      <sz val="11"/>
      <color rgb="FF000000"/>
      <name val="Aptos Narrow"/>
      <family val="2"/>
      <scheme val="minor"/>
    </font>
    <font>
      <b/>
      <sz val="12"/>
      <color theme="1"/>
      <name val="Aptos Narrow"/>
      <scheme val="minor"/>
    </font>
    <font>
      <sz val="12"/>
      <color theme="1"/>
      <name val="Aptos Narrow"/>
      <scheme val="minor"/>
    </font>
    <font>
      <sz val="12"/>
      <color rgb="FF000000"/>
      <name val="Aptos Narrow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59996337778862885"/>
        <bgColor indexed="64"/>
      </patternFill>
    </fill>
    <fill>
      <patternFill patternType="solid">
        <fgColor theme="9" tint="0.7999511703848384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6337778862885"/>
        <bgColor indexed="64"/>
      </patternFill>
    </fill>
    <fill>
      <patternFill patternType="solid">
        <fgColor theme="9" tint="0.59996337778862885"/>
        <bgColor indexed="64"/>
      </patternFill>
    </fill>
    <fill>
      <patternFill patternType="solid">
        <fgColor theme="9" tint="0.7999511703848384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 applyAlignment="1">
      <alignment horizontal="right"/>
    </xf>
    <xf numFmtId="0" fontId="1" fillId="0" borderId="0" xfId="0" applyFont="1"/>
    <xf numFmtId="0" fontId="2" fillId="0" borderId="0" xfId="0" applyFont="1"/>
    <xf numFmtId="0" fontId="3" fillId="0" borderId="0" xfId="0" applyFont="1"/>
    <xf numFmtId="49" fontId="0" fillId="0" borderId="0" xfId="0" applyNumberFormat="1" applyAlignment="1">
      <alignment wrapText="1"/>
    </xf>
    <xf numFmtId="0" fontId="2" fillId="3" borderId="0" xfId="0" applyFont="1" applyFill="1"/>
    <xf numFmtId="0" fontId="4" fillId="0" borderId="0" xfId="0" applyFont="1"/>
    <xf numFmtId="0" fontId="0" fillId="4" borderId="0" xfId="0" applyFill="1"/>
    <xf numFmtId="0" fontId="0" fillId="0" borderId="0" xfId="0" applyAlignment="1">
      <alignment horizontal="right"/>
    </xf>
    <xf numFmtId="0" fontId="0" fillId="5" borderId="0" xfId="0" applyFill="1"/>
    <xf numFmtId="0" fontId="0" fillId="6" borderId="0" xfId="0" applyFill="1"/>
    <xf numFmtId="0" fontId="0" fillId="7" borderId="0" xfId="0" applyFill="1" applyAlignment="1">
      <alignment horizontal="right"/>
    </xf>
    <xf numFmtId="2" fontId="0" fillId="0" borderId="0" xfId="0" applyNumberFormat="1"/>
  </cellXfs>
  <cellStyles count="1">
    <cellStyle name="Normal" xfId="0" builtinId="0"/>
  </cellStyles>
  <dxfs count="6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sheetMetadata" Target="metadata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_rels/chart19.xml.rels><?xml version="1.0" encoding="UTF-8" standalone="yes"?>
<Relationships xmlns="http://schemas.openxmlformats.org/package/2006/relationships"><Relationship Id="rId2" Type="http://schemas.microsoft.com/office/2011/relationships/chartColorStyle" Target="colors19.xml"/><Relationship Id="rId1" Type="http://schemas.microsoft.com/office/2011/relationships/chartStyle" Target="style19.xml"/></Relationships>
</file>

<file path=xl/charts/_rels/chart20.xml.rels><?xml version="1.0" encoding="UTF-8" standalone="yes"?>
<Relationships xmlns="http://schemas.openxmlformats.org/package/2006/relationships"><Relationship Id="rId2" Type="http://schemas.microsoft.com/office/2011/relationships/chartColorStyle" Target="colors20.xml"/><Relationship Id="rId1" Type="http://schemas.microsoft.com/office/2011/relationships/chartStyle" Target="style20.xml"/></Relationships>
</file>

<file path=xl/charts/_rels/chart21.xml.rels><?xml version="1.0" encoding="UTF-8" standalone="yes"?>
<Relationships xmlns="http://schemas.openxmlformats.org/package/2006/relationships"><Relationship Id="rId2" Type="http://schemas.microsoft.com/office/2011/relationships/chartColorStyle" Target="colors21.xml"/><Relationship Id="rId1" Type="http://schemas.microsoft.com/office/2011/relationships/chartStyle" Target="style21.xml"/></Relationships>
</file>

<file path=xl/charts/_rels/chart22.xml.rels><?xml version="1.0" encoding="UTF-8" standalone="yes"?>
<Relationships xmlns="http://schemas.openxmlformats.org/package/2006/relationships"><Relationship Id="rId2" Type="http://schemas.microsoft.com/office/2011/relationships/chartColorStyle" Target="colors22.xml"/><Relationship Id="rId1" Type="http://schemas.microsoft.com/office/2011/relationships/chartStyle" Target="style22.xml"/></Relationships>
</file>

<file path=xl/charts/_rels/chart23.xml.rels><?xml version="1.0" encoding="UTF-8" standalone="yes"?>
<Relationships xmlns="http://schemas.openxmlformats.org/package/2006/relationships"><Relationship Id="rId2" Type="http://schemas.microsoft.com/office/2011/relationships/chartColorStyle" Target="colors23.xml"/><Relationship Id="rId1" Type="http://schemas.microsoft.com/office/2011/relationships/chartStyle" Target="style23.xml"/></Relationships>
</file>

<file path=xl/charts/_rels/chart24.xml.rels><?xml version="1.0" encoding="UTF-8" standalone="yes"?>
<Relationships xmlns="http://schemas.openxmlformats.org/package/2006/relationships"><Relationship Id="rId2" Type="http://schemas.microsoft.com/office/2011/relationships/chartColorStyle" Target="colors24.xml"/><Relationship Id="rId1" Type="http://schemas.microsoft.com/office/2011/relationships/chartStyle" Target="style24.xml"/></Relationships>
</file>

<file path=xl/charts/_rels/chart25.xml.rels><?xml version="1.0" encoding="UTF-8" standalone="yes"?>
<Relationships xmlns="http://schemas.openxmlformats.org/package/2006/relationships"><Relationship Id="rId2" Type="http://schemas.microsoft.com/office/2011/relationships/chartColorStyle" Target="colors25.xml"/><Relationship Id="rId1" Type="http://schemas.microsoft.com/office/2011/relationships/chartStyle" Target="style25.xml"/></Relationships>
</file>

<file path=xl/charts/_rels/chart26.xml.rels><?xml version="1.0" encoding="UTF-8" standalone="yes"?>
<Relationships xmlns="http://schemas.openxmlformats.org/package/2006/relationships"><Relationship Id="rId2" Type="http://schemas.microsoft.com/office/2011/relationships/chartColorStyle" Target="colors26.xml"/><Relationship Id="rId1" Type="http://schemas.microsoft.com/office/2011/relationships/chartStyle" Target="style26.xml"/></Relationships>
</file>

<file path=xl/charts/_rels/chart27.xml.rels><?xml version="1.0" encoding="UTF-8" standalone="yes"?>
<Relationships xmlns="http://schemas.openxmlformats.org/package/2006/relationships"><Relationship Id="rId2" Type="http://schemas.microsoft.com/office/2011/relationships/chartColorStyle" Target="colors27.xml"/><Relationship Id="rId1" Type="http://schemas.microsoft.com/office/2011/relationships/chartStyle" Target="style27.xml"/></Relationships>
</file>

<file path=xl/charts/_rels/chart28.xml.rels><?xml version="1.0" encoding="UTF-8" standalone="yes"?>
<Relationships xmlns="http://schemas.openxmlformats.org/package/2006/relationships"><Relationship Id="rId2" Type="http://schemas.microsoft.com/office/2011/relationships/chartColorStyle" Target="colors28.xml"/><Relationship Id="rId1" Type="http://schemas.microsoft.com/office/2011/relationships/chartStyle" Target="style28.xml"/></Relationships>
</file>

<file path=xl/charts/_rels/chart29.xml.rels><?xml version="1.0" encoding="UTF-8" standalone="yes"?>
<Relationships xmlns="http://schemas.openxmlformats.org/package/2006/relationships"><Relationship Id="rId2" Type="http://schemas.microsoft.com/office/2011/relationships/chartColorStyle" Target="colors29.xml"/><Relationship Id="rId1" Type="http://schemas.microsoft.com/office/2011/relationships/chartStyle" Target="style29.xml"/></Relationships>
</file>

<file path=xl/charts/_rels/chart30.xml.rels><?xml version="1.0" encoding="UTF-8" standalone="yes"?>
<Relationships xmlns="http://schemas.openxmlformats.org/package/2006/relationships"><Relationship Id="rId2" Type="http://schemas.microsoft.com/office/2011/relationships/chartColorStyle" Target="colors30.xml"/><Relationship Id="rId1" Type="http://schemas.microsoft.com/office/2011/relationships/chartStyle" Target="style30.xml"/></Relationships>
</file>

<file path=xl/charts/_rels/chart31.xml.rels><?xml version="1.0" encoding="UTF-8" standalone="yes"?>
<Relationships xmlns="http://schemas.openxmlformats.org/package/2006/relationships"><Relationship Id="rId2" Type="http://schemas.microsoft.com/office/2011/relationships/chartColorStyle" Target="colors31.xml"/><Relationship Id="rId1" Type="http://schemas.microsoft.com/office/2011/relationships/chartStyle" Target="style31.xml"/></Relationships>
</file>

<file path=xl/charts/_rels/chart32.xml.rels><?xml version="1.0" encoding="UTF-8" standalone="yes"?>
<Relationships xmlns="http://schemas.openxmlformats.org/package/2006/relationships"><Relationship Id="rId2" Type="http://schemas.microsoft.com/office/2011/relationships/chartColorStyle" Target="colors32.xml"/><Relationship Id="rId1" Type="http://schemas.microsoft.com/office/2011/relationships/chartStyle" Target="style32.xml"/></Relationships>
</file>

<file path=xl/charts/_rels/chart33.xml.rels><?xml version="1.0" encoding="UTF-8" standalone="yes"?>
<Relationships xmlns="http://schemas.openxmlformats.org/package/2006/relationships"><Relationship Id="rId2" Type="http://schemas.microsoft.com/office/2011/relationships/chartColorStyle" Target="colors33.xml"/><Relationship Id="rId1" Type="http://schemas.microsoft.com/office/2011/relationships/chartStyle" Target="style33.xml"/></Relationships>
</file>

<file path=xl/charts/_rels/chart34.xml.rels><?xml version="1.0" encoding="UTF-8" standalone="yes"?>
<Relationships xmlns="http://schemas.openxmlformats.org/package/2006/relationships"><Relationship Id="rId2" Type="http://schemas.microsoft.com/office/2011/relationships/chartColorStyle" Target="colors34.xml"/><Relationship Id="rId1" Type="http://schemas.microsoft.com/office/2011/relationships/chartStyle" Target="style34.xml"/></Relationships>
</file>

<file path=xl/charts/_rels/chart35.xml.rels><?xml version="1.0" encoding="UTF-8" standalone="yes"?>
<Relationships xmlns="http://schemas.openxmlformats.org/package/2006/relationships"><Relationship Id="rId2" Type="http://schemas.microsoft.com/office/2011/relationships/chartColorStyle" Target="colors35.xml"/><Relationship Id="rId1" Type="http://schemas.microsoft.com/office/2011/relationships/chartStyle" Target="style35.xml"/></Relationships>
</file>

<file path=xl/charts/_rels/chart36.xml.rels><?xml version="1.0" encoding="UTF-8" standalone="yes"?>
<Relationships xmlns="http://schemas.openxmlformats.org/package/2006/relationships"><Relationship Id="rId2" Type="http://schemas.microsoft.com/office/2011/relationships/chartColorStyle" Target="colors36.xml"/><Relationship Id="rId1" Type="http://schemas.microsoft.com/office/2011/relationships/chartStyle" Target="style36.xml"/></Relationships>
</file>

<file path=xl/charts/_rels/chart37.xml.rels><?xml version="1.0" encoding="UTF-8" standalone="yes"?>
<Relationships xmlns="http://schemas.openxmlformats.org/package/2006/relationships"><Relationship Id="rId2" Type="http://schemas.microsoft.com/office/2011/relationships/chartColorStyle" Target="colors37.xml"/><Relationship Id="rId1" Type="http://schemas.microsoft.com/office/2011/relationships/chartStyle" Target="style37.xml"/></Relationships>
</file>

<file path=xl/charts/_rels/chart38.xml.rels><?xml version="1.0" encoding="UTF-8" standalone="yes"?>
<Relationships xmlns="http://schemas.openxmlformats.org/package/2006/relationships"><Relationship Id="rId2" Type="http://schemas.microsoft.com/office/2011/relationships/chartColorStyle" Target="colors38.xml"/><Relationship Id="rId1" Type="http://schemas.microsoft.com/office/2011/relationships/chartStyle" Target="style38.xml"/></Relationships>
</file>

<file path=xl/charts/_rels/chart39.xml.rels><?xml version="1.0" encoding="UTF-8" standalone="yes"?>
<Relationships xmlns="http://schemas.openxmlformats.org/package/2006/relationships"><Relationship Id="rId2" Type="http://schemas.microsoft.com/office/2011/relationships/chartColorStyle" Target="colors39.xml"/><Relationship Id="rId1" Type="http://schemas.microsoft.com/office/2011/relationships/chartStyle" Target="style39.xml"/></Relationships>
</file>

<file path=xl/charts/_rels/chart40.xml.rels><?xml version="1.0" encoding="UTF-8" standalone="yes"?>
<Relationships xmlns="http://schemas.openxmlformats.org/package/2006/relationships"><Relationship Id="rId2" Type="http://schemas.microsoft.com/office/2011/relationships/chartColorStyle" Target="colors40.xml"/><Relationship Id="rId1" Type="http://schemas.microsoft.com/office/2011/relationships/chartStyle" Target="style40.xml"/></Relationships>
</file>

<file path=xl/charts/_rels/chart41.xml.rels><?xml version="1.0" encoding="UTF-8" standalone="yes"?>
<Relationships xmlns="http://schemas.openxmlformats.org/package/2006/relationships"><Relationship Id="rId2" Type="http://schemas.microsoft.com/office/2011/relationships/chartColorStyle" Target="colors41.xml"/><Relationship Id="rId1" Type="http://schemas.microsoft.com/office/2011/relationships/chartStyle" Target="style41.xml"/></Relationships>
</file>

<file path=xl/charts/_rels/chart42.xml.rels><?xml version="1.0" encoding="UTF-8" standalone="yes"?>
<Relationships xmlns="http://schemas.openxmlformats.org/package/2006/relationships"><Relationship Id="rId2" Type="http://schemas.microsoft.com/office/2011/relationships/chartColorStyle" Target="colors42.xml"/><Relationship Id="rId1" Type="http://schemas.microsoft.com/office/2011/relationships/chartStyle" Target="style42.xml"/></Relationships>
</file>

<file path=xl/charts/_rels/chart43.xml.rels><?xml version="1.0" encoding="UTF-8" standalone="yes"?>
<Relationships xmlns="http://schemas.openxmlformats.org/package/2006/relationships"><Relationship Id="rId2" Type="http://schemas.microsoft.com/office/2011/relationships/chartColorStyle" Target="colors43.xml"/><Relationship Id="rId1" Type="http://schemas.microsoft.com/office/2011/relationships/chartStyle" Target="style43.xml"/></Relationships>
</file>

<file path=xl/charts/_rels/chart44.xml.rels><?xml version="1.0" encoding="UTF-8" standalone="yes"?>
<Relationships xmlns="http://schemas.openxmlformats.org/package/2006/relationships"><Relationship Id="rId2" Type="http://schemas.microsoft.com/office/2011/relationships/chartColorStyle" Target="colors44.xml"/><Relationship Id="rId1" Type="http://schemas.microsoft.com/office/2011/relationships/chartStyle" Target="style44.xml"/></Relationships>
</file>

<file path=xl/charts/_rels/chart45.xml.rels><?xml version="1.0" encoding="UTF-8" standalone="yes"?>
<Relationships xmlns="http://schemas.openxmlformats.org/package/2006/relationships"><Relationship Id="rId2" Type="http://schemas.microsoft.com/office/2011/relationships/chartColorStyle" Target="colors45.xml"/><Relationship Id="rId1" Type="http://schemas.microsoft.com/office/2011/relationships/chartStyle" Target="style45.xml"/></Relationships>
</file>

<file path=xl/charts/_rels/chart46.xml.rels><?xml version="1.0" encoding="UTF-8" standalone="yes"?>
<Relationships xmlns="http://schemas.openxmlformats.org/package/2006/relationships"><Relationship Id="rId2" Type="http://schemas.microsoft.com/office/2011/relationships/chartColorStyle" Target="colors46.xml"/><Relationship Id="rId1" Type="http://schemas.microsoft.com/office/2011/relationships/chartStyle" Target="style46.xml"/></Relationships>
</file>

<file path=xl/charts/_rels/chart47.xml.rels><?xml version="1.0" encoding="UTF-8" standalone="yes"?>
<Relationships xmlns="http://schemas.openxmlformats.org/package/2006/relationships"><Relationship Id="rId2" Type="http://schemas.microsoft.com/office/2011/relationships/chartColorStyle" Target="colors47.xml"/><Relationship Id="rId1" Type="http://schemas.microsoft.com/office/2011/relationships/chartStyle" Target="style47.xml"/></Relationships>
</file>

<file path=xl/charts/_rels/chart48.xml.rels><?xml version="1.0" encoding="UTF-8" standalone="yes"?>
<Relationships xmlns="http://schemas.openxmlformats.org/package/2006/relationships"><Relationship Id="rId2" Type="http://schemas.microsoft.com/office/2011/relationships/chartColorStyle" Target="colors48.xml"/><Relationship Id="rId1" Type="http://schemas.microsoft.com/office/2011/relationships/chartStyle" Target="style48.xml"/></Relationships>
</file>

<file path=xl/charts/_rels/chart49.xml.rels><?xml version="1.0" encoding="UTF-8" standalone="yes"?>
<Relationships xmlns="http://schemas.openxmlformats.org/package/2006/relationships"><Relationship Id="rId2" Type="http://schemas.microsoft.com/office/2011/relationships/chartColorStyle" Target="colors49.xml"/><Relationship Id="rId1" Type="http://schemas.microsoft.com/office/2011/relationships/chartStyle" Target="style49.xml"/></Relationships>
</file>

<file path=xl/charts/_rels/chart50.xml.rels><?xml version="1.0" encoding="UTF-8" standalone="yes"?>
<Relationships xmlns="http://schemas.openxmlformats.org/package/2006/relationships"><Relationship Id="rId2" Type="http://schemas.microsoft.com/office/2011/relationships/chartColorStyle" Target="colors50.xml"/><Relationship Id="rId1" Type="http://schemas.microsoft.com/office/2011/relationships/chartStyle" Target="style50.xml"/></Relationships>
</file>

<file path=xl/charts/_rels/chart51.xml.rels><?xml version="1.0" encoding="UTF-8" standalone="yes"?>
<Relationships xmlns="http://schemas.openxmlformats.org/package/2006/relationships"><Relationship Id="rId2" Type="http://schemas.microsoft.com/office/2011/relationships/chartColorStyle" Target="colors51.xml"/><Relationship Id="rId1" Type="http://schemas.microsoft.com/office/2011/relationships/chartStyle" Target="style51.xml"/></Relationships>
</file>

<file path=xl/charts/_rels/chart52.xml.rels><?xml version="1.0" encoding="UTF-8" standalone="yes"?>
<Relationships xmlns="http://schemas.openxmlformats.org/package/2006/relationships"><Relationship Id="rId2" Type="http://schemas.microsoft.com/office/2011/relationships/chartColorStyle" Target="colors52.xml"/><Relationship Id="rId1" Type="http://schemas.microsoft.com/office/2011/relationships/chartStyle" Target="style52.xml"/></Relationships>
</file>

<file path=xl/charts/_rels/chart53.xml.rels><?xml version="1.0" encoding="UTF-8" standalone="yes"?>
<Relationships xmlns="http://schemas.openxmlformats.org/package/2006/relationships"><Relationship Id="rId2" Type="http://schemas.microsoft.com/office/2011/relationships/chartColorStyle" Target="colors53.xml"/><Relationship Id="rId1" Type="http://schemas.microsoft.com/office/2011/relationships/chartStyle" Target="style53.xml"/></Relationships>
</file>

<file path=xl/charts/_rels/chart54.xml.rels><?xml version="1.0" encoding="UTF-8" standalone="yes"?>
<Relationships xmlns="http://schemas.openxmlformats.org/package/2006/relationships"><Relationship Id="rId2" Type="http://schemas.microsoft.com/office/2011/relationships/chartColorStyle" Target="colors54.xml"/><Relationship Id="rId1" Type="http://schemas.microsoft.com/office/2011/relationships/chartStyle" Target="style54.xml"/></Relationships>
</file>

<file path=xl/charts/_rels/chart55.xml.rels><?xml version="1.0" encoding="UTF-8" standalone="yes"?>
<Relationships xmlns="http://schemas.openxmlformats.org/package/2006/relationships"><Relationship Id="rId2" Type="http://schemas.microsoft.com/office/2011/relationships/chartColorStyle" Target="colors55.xml"/><Relationship Id="rId1" Type="http://schemas.microsoft.com/office/2011/relationships/chartStyle" Target="style55.xml"/></Relationships>
</file>

<file path=xl/charts/_rels/chart56.xml.rels><?xml version="1.0" encoding="UTF-8" standalone="yes"?>
<Relationships xmlns="http://schemas.openxmlformats.org/package/2006/relationships"><Relationship Id="rId2" Type="http://schemas.microsoft.com/office/2011/relationships/chartColorStyle" Target="colors56.xml"/><Relationship Id="rId1" Type="http://schemas.microsoft.com/office/2011/relationships/chartStyle" Target="style56.xml"/></Relationships>
</file>

<file path=xl/charts/_rels/chart57.xml.rels><?xml version="1.0" encoding="UTF-8" standalone="yes"?>
<Relationships xmlns="http://schemas.openxmlformats.org/package/2006/relationships"><Relationship Id="rId2" Type="http://schemas.microsoft.com/office/2011/relationships/chartColorStyle" Target="colors57.xml"/><Relationship Id="rId1" Type="http://schemas.microsoft.com/office/2011/relationships/chartStyle" Target="style57.xml"/></Relationships>
</file>

<file path=xl/charts/_rels/chart58.xml.rels><?xml version="1.0" encoding="UTF-8" standalone="yes"?>
<Relationships xmlns="http://schemas.openxmlformats.org/package/2006/relationships"><Relationship Id="rId2" Type="http://schemas.microsoft.com/office/2011/relationships/chartColorStyle" Target="colors58.xml"/><Relationship Id="rId1" Type="http://schemas.microsoft.com/office/2011/relationships/chartStyle" Target="style58.xml"/></Relationships>
</file>

<file path=xl/charts/_rels/chart59.xml.rels><?xml version="1.0" encoding="UTF-8" standalone="yes"?>
<Relationships xmlns="http://schemas.openxmlformats.org/package/2006/relationships"><Relationship Id="rId2" Type="http://schemas.microsoft.com/office/2011/relationships/chartColorStyle" Target="colors59.xml"/><Relationship Id="rId1" Type="http://schemas.microsoft.com/office/2011/relationships/chartStyle" Target="style59.xml"/></Relationships>
</file>

<file path=xl/charts/_rels/chart60.xml.rels><?xml version="1.0" encoding="UTF-8" standalone="yes"?>
<Relationships xmlns="http://schemas.openxmlformats.org/package/2006/relationships"><Relationship Id="rId2" Type="http://schemas.microsoft.com/office/2011/relationships/chartColorStyle" Target="colors60.xml"/><Relationship Id="rId1" Type="http://schemas.microsoft.com/office/2011/relationships/chartStyle" Target="style60.xml"/></Relationships>
</file>

<file path=xl/charts/_rels/chart61.xml.rels><?xml version="1.0" encoding="UTF-8" standalone="yes"?>
<Relationships xmlns="http://schemas.openxmlformats.org/package/2006/relationships"><Relationship Id="rId2" Type="http://schemas.microsoft.com/office/2011/relationships/chartColorStyle" Target="colors61.xml"/><Relationship Id="rId1" Type="http://schemas.microsoft.com/office/2011/relationships/chartStyle" Target="style61.xml"/></Relationships>
</file>

<file path=xl/charts/_rels/chart62.xml.rels><?xml version="1.0" encoding="UTF-8" standalone="yes"?>
<Relationships xmlns="http://schemas.openxmlformats.org/package/2006/relationships"><Relationship Id="rId2" Type="http://schemas.microsoft.com/office/2011/relationships/chartColorStyle" Target="colors62.xml"/><Relationship Id="rId1" Type="http://schemas.microsoft.com/office/2011/relationships/chartStyle" Target="style62.xml"/></Relationships>
</file>

<file path=xl/charts/_rels/chart63.xml.rels><?xml version="1.0" encoding="UTF-8" standalone="yes"?>
<Relationships xmlns="http://schemas.openxmlformats.org/package/2006/relationships"><Relationship Id="rId2" Type="http://schemas.microsoft.com/office/2011/relationships/chartColorStyle" Target="colors63.xml"/><Relationship Id="rId1" Type="http://schemas.microsoft.com/office/2011/relationships/chartStyle" Target="style63.xml"/></Relationships>
</file>

<file path=xl/charts/_rels/chart64.xml.rels><?xml version="1.0" encoding="UTF-8" standalone="yes"?>
<Relationships xmlns="http://schemas.openxmlformats.org/package/2006/relationships"><Relationship Id="rId2" Type="http://schemas.microsoft.com/office/2011/relationships/chartColorStyle" Target="colors64.xml"/><Relationship Id="rId1" Type="http://schemas.microsoft.com/office/2011/relationships/chartStyle" Target="style64.xml"/></Relationships>
</file>

<file path=xl/charts/_rels/chart65.xml.rels><?xml version="1.0" encoding="UTF-8" standalone="yes"?>
<Relationships xmlns="http://schemas.openxmlformats.org/package/2006/relationships"><Relationship Id="rId2" Type="http://schemas.microsoft.com/office/2011/relationships/chartColorStyle" Target="colors65.xml"/><Relationship Id="rId1" Type="http://schemas.microsoft.com/office/2011/relationships/chartStyle" Target="style65.xml"/></Relationships>
</file>

<file path=xl/charts/_rels/chart66.xml.rels><?xml version="1.0" encoding="UTF-8" standalone="yes"?>
<Relationships xmlns="http://schemas.openxmlformats.org/package/2006/relationships"><Relationship Id="rId2" Type="http://schemas.microsoft.com/office/2011/relationships/chartColorStyle" Target="colors66.xml"/><Relationship Id="rId1" Type="http://schemas.microsoft.com/office/2011/relationships/chartStyle" Target="style66.xml"/></Relationships>
</file>

<file path=xl/charts/_rels/chart67.xml.rels><?xml version="1.0" encoding="UTF-8" standalone="yes"?>
<Relationships xmlns="http://schemas.openxmlformats.org/package/2006/relationships"><Relationship Id="rId2" Type="http://schemas.microsoft.com/office/2011/relationships/chartColorStyle" Target="colors67.xml"/><Relationship Id="rId1" Type="http://schemas.microsoft.com/office/2011/relationships/chartStyle" Target="style67.xml"/></Relationships>
</file>

<file path=xl/charts/_rels/chart68.xml.rels><?xml version="1.0" encoding="UTF-8" standalone="yes"?>
<Relationships xmlns="http://schemas.openxmlformats.org/package/2006/relationships"><Relationship Id="rId2" Type="http://schemas.microsoft.com/office/2011/relationships/chartColorStyle" Target="colors68.xml"/><Relationship Id="rId1" Type="http://schemas.microsoft.com/office/2011/relationships/chartStyle" Target="style68.xml"/></Relationships>
</file>

<file path=xl/charts/_rels/chart69.xml.rels><?xml version="1.0" encoding="UTF-8" standalone="yes"?>
<Relationships xmlns="http://schemas.openxmlformats.org/package/2006/relationships"><Relationship Id="rId2" Type="http://schemas.microsoft.com/office/2011/relationships/chartColorStyle" Target="colors69.xml"/><Relationship Id="rId1" Type="http://schemas.microsoft.com/office/2011/relationships/chartStyle" Target="style69.xml"/></Relationships>
</file>

<file path=xl/charts/_rels/chart70.xml.rels><?xml version="1.0" encoding="UTF-8" standalone="yes"?>
<Relationships xmlns="http://schemas.openxmlformats.org/package/2006/relationships"><Relationship Id="rId2" Type="http://schemas.microsoft.com/office/2011/relationships/chartColorStyle" Target="colors70.xml"/><Relationship Id="rId1" Type="http://schemas.microsoft.com/office/2011/relationships/chartStyle" Target="style70.xml"/></Relationships>
</file>

<file path=xl/charts/_rels/chart71.xml.rels><?xml version="1.0" encoding="UTF-8" standalone="yes"?>
<Relationships xmlns="http://schemas.openxmlformats.org/package/2006/relationships"><Relationship Id="rId2" Type="http://schemas.microsoft.com/office/2011/relationships/chartColorStyle" Target="colors71.xml"/><Relationship Id="rId1" Type="http://schemas.microsoft.com/office/2011/relationships/chartStyle" Target="style71.xml"/></Relationships>
</file>

<file path=xl/charts/_rels/chart72.xml.rels><?xml version="1.0" encoding="UTF-8" standalone="yes"?>
<Relationships xmlns="http://schemas.openxmlformats.org/package/2006/relationships"><Relationship Id="rId2" Type="http://schemas.microsoft.com/office/2011/relationships/chartColorStyle" Target="colors72.xml"/><Relationship Id="rId1" Type="http://schemas.microsoft.com/office/2011/relationships/chartStyle" Target="style72.xml"/></Relationships>
</file>

<file path=xl/charts/_rels/chart73.xml.rels><?xml version="1.0" encoding="UTF-8" standalone="yes"?>
<Relationships xmlns="http://schemas.openxmlformats.org/package/2006/relationships"><Relationship Id="rId2" Type="http://schemas.microsoft.com/office/2011/relationships/chartColorStyle" Target="colors73.xml"/><Relationship Id="rId1" Type="http://schemas.microsoft.com/office/2011/relationships/chartStyle" Target="style73.xml"/></Relationships>
</file>

<file path=xl/charts/_rels/chart74.xml.rels><?xml version="1.0" encoding="UTF-8" standalone="yes"?>
<Relationships xmlns="http://schemas.openxmlformats.org/package/2006/relationships"><Relationship Id="rId2" Type="http://schemas.microsoft.com/office/2011/relationships/chartColorStyle" Target="colors74.xml"/><Relationship Id="rId1" Type="http://schemas.microsoft.com/office/2011/relationships/chartStyle" Target="style74.xml"/></Relationships>
</file>

<file path=xl/charts/_rels/chart75.xml.rels><?xml version="1.0" encoding="UTF-8" standalone="yes"?>
<Relationships xmlns="http://schemas.openxmlformats.org/package/2006/relationships"><Relationship Id="rId2" Type="http://schemas.microsoft.com/office/2011/relationships/chartColorStyle" Target="colors75.xml"/><Relationship Id="rId1" Type="http://schemas.microsoft.com/office/2011/relationships/chartStyle" Target="style7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1"/>
          <c:order val="0"/>
          <c:tx>
            <c:v>Match</c:v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('Pilot Data (As of Feb 15th)'!$B$8,'Pilot Data (As of Feb 15th)'!$M$8)</c:f>
                <c:numCache>
                  <c:formatCode>General</c:formatCode>
                  <c:ptCount val="2"/>
                  <c:pt idx="0">
                    <c:v>0.17086569883178793</c:v>
                  </c:pt>
                  <c:pt idx="1">
                    <c:v>0.10453141250880287</c:v>
                  </c:pt>
                </c:numCache>
              </c:numRef>
            </c:plus>
            <c:minus>
              <c:numRef>
                <c:f>('Pilot Data (As of Feb 15th)'!$B$8,'Pilot Data (As of Feb 15th)'!$M$8)</c:f>
                <c:numCache>
                  <c:formatCode>General</c:formatCode>
                  <c:ptCount val="2"/>
                  <c:pt idx="0">
                    <c:v>0.17086569883178793</c:v>
                  </c:pt>
                  <c:pt idx="1">
                    <c:v>0.10453141250880287</c:v>
                  </c:pt>
                </c:numCache>
              </c:numRef>
            </c:minus>
            <c:spPr>
              <a:noFill/>
              <a:ln w="12700" cap="flat" cmpd="sng" algn="ctr">
                <a:solidFill>
                  <a:schemeClr val="tx1"/>
                </a:solidFill>
                <a:round/>
              </a:ln>
              <a:effectLst/>
            </c:spPr>
          </c:errBars>
          <c:cat>
            <c:strLit>
              <c:ptCount val="2"/>
              <c:pt idx="0">
                <c:v>Block</c:v>
              </c:pt>
              <c:pt idx="1">
                <c:v> Intermix</c:v>
              </c:pt>
            </c:strLit>
          </c:cat>
          <c:val>
            <c:numRef>
              <c:f>('Pilot Data (As of Feb 15th)'!$B$6,'Pilot Data (As of Feb 15th)'!$M$6)</c:f>
              <c:numCache>
                <c:formatCode>General</c:formatCode>
                <c:ptCount val="2"/>
                <c:pt idx="0">
                  <c:v>0.85</c:v>
                </c:pt>
                <c:pt idx="1">
                  <c:v>0.82000000000000006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5BF-4A40-8216-F1FA01E94C2C}"/>
            </c:ext>
          </c:extLst>
        </c:ser>
        <c:ser>
          <c:idx val="0"/>
          <c:order val="1"/>
          <c:tx>
            <c:v>Mismatch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('Pilot Data (As of Feb 15th)'!$C$8,'Pilot Data (As of Feb 15th)'!$N$8)</c:f>
                <c:numCache>
                  <c:formatCode>General</c:formatCode>
                  <c:ptCount val="2"/>
                  <c:pt idx="0">
                    <c:v>5.0288770021648929E-2</c:v>
                  </c:pt>
                  <c:pt idx="1">
                    <c:v>6.5332132818001779E-2</c:v>
                  </c:pt>
                </c:numCache>
              </c:numRef>
            </c:plus>
            <c:minus>
              <c:numRef>
                <c:f>('Pilot Data (As of Feb 15th)'!$C$8,'Pilot Data (As of Feb 15th)'!$N$8)</c:f>
                <c:numCache>
                  <c:formatCode>General</c:formatCode>
                  <c:ptCount val="2"/>
                  <c:pt idx="0">
                    <c:v>5.0288770021648929E-2</c:v>
                  </c:pt>
                  <c:pt idx="1">
                    <c:v>6.5332132818001779E-2</c:v>
                  </c:pt>
                </c:numCache>
              </c:numRef>
            </c:minus>
            <c:spPr>
              <a:noFill/>
              <a:ln w="12700" cap="flat" cmpd="sng" algn="ctr">
                <a:solidFill>
                  <a:schemeClr val="tx1"/>
                </a:solidFill>
                <a:round/>
              </a:ln>
              <a:effectLst/>
            </c:spPr>
          </c:errBars>
          <c:cat>
            <c:strLit>
              <c:ptCount val="2"/>
              <c:pt idx="0">
                <c:v>Block</c:v>
              </c:pt>
              <c:pt idx="1">
                <c:v> Intermix</c:v>
              </c:pt>
            </c:strLit>
          </c:cat>
          <c:val>
            <c:numRef>
              <c:f>('Pilot Data (As of Feb 15th)'!$C$6,'Pilot Data (As of Feb 15th)'!$N$6)</c:f>
              <c:numCache>
                <c:formatCode>General</c:formatCode>
                <c:ptCount val="2"/>
                <c:pt idx="0">
                  <c:v>0.91749999999999998</c:v>
                </c:pt>
                <c:pt idx="1">
                  <c:v>0.92999999999999994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5BF-4A40-8216-F1FA01E94C2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210398959"/>
        <c:axId val="1210400607"/>
      </c:barChart>
      <c:catAx>
        <c:axId val="121039895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600">
                    <a:solidFill>
                      <a:schemeClr val="tx1"/>
                    </a:solidFill>
                  </a:rPr>
                  <a:t>Block Type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10400607"/>
        <c:crosses val="autoZero"/>
        <c:auto val="1"/>
        <c:lblAlgn val="ctr"/>
        <c:lblOffset val="100"/>
        <c:noMultiLvlLbl val="0"/>
      </c:catAx>
      <c:valAx>
        <c:axId val="1210400607"/>
        <c:scaling>
          <c:orientation val="minMax"/>
          <c:max val="1"/>
          <c:min val="0.5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600">
                    <a:solidFill>
                      <a:schemeClr val="tx1"/>
                    </a:solidFill>
                  </a:rPr>
                  <a:t>Proportion Correct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2700"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10398959"/>
        <c:crossesAt val="1"/>
        <c:crossBetween val="between"/>
        <c:majorUnit val="0.1"/>
      </c:valAx>
      <c:spPr>
        <a:noFill/>
        <a:ln w="25400"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1"/>
          <c:order val="0"/>
          <c:tx>
            <c:v>Match</c:v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('Pilot Data (As of Feb 15th)'!$E$8,'Pilot Data (As of Feb 15th)'!$P$8)</c:f>
                <c:numCache>
                  <c:formatCode>General</c:formatCode>
                  <c:ptCount val="2"/>
                  <c:pt idx="0">
                    <c:v>0.18879538803952434</c:v>
                  </c:pt>
                  <c:pt idx="1">
                    <c:v>0.1452976609291772</c:v>
                  </c:pt>
                </c:numCache>
              </c:numRef>
            </c:plus>
            <c:minus>
              <c:numRef>
                <c:f>('Pilot Data (As of Feb 15th)'!$E$8,'Pilot Data (As of Feb 15th)'!$P$8)</c:f>
                <c:numCache>
                  <c:formatCode>General</c:formatCode>
                  <c:ptCount val="2"/>
                  <c:pt idx="0">
                    <c:v>0.18879538803952434</c:v>
                  </c:pt>
                  <c:pt idx="1">
                    <c:v>0.1452976609291772</c:v>
                  </c:pt>
                </c:numCache>
              </c:numRef>
            </c:minus>
            <c:spPr>
              <a:noFill/>
              <a:ln w="12700" cap="flat" cmpd="sng" algn="ctr">
                <a:solidFill>
                  <a:schemeClr val="tx1"/>
                </a:solidFill>
                <a:round/>
              </a:ln>
              <a:effectLst/>
            </c:spPr>
          </c:errBars>
          <c:cat>
            <c:strLit>
              <c:ptCount val="2"/>
              <c:pt idx="0">
                <c:v>Block</c:v>
              </c:pt>
              <c:pt idx="1">
                <c:v> Intermix</c:v>
              </c:pt>
            </c:strLit>
          </c:cat>
          <c:val>
            <c:numRef>
              <c:f>('Pilot Data (As of Feb 15th)'!$E$6,'Pilot Data (As of Feb 15th)'!$P$6)</c:f>
              <c:numCache>
                <c:formatCode>General</c:formatCode>
                <c:ptCount val="2"/>
                <c:pt idx="0">
                  <c:v>0.73421000000000003</c:v>
                </c:pt>
                <c:pt idx="1">
                  <c:v>0.80915999999999999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1A1-134D-815E-87A34CC562F8}"/>
            </c:ext>
          </c:extLst>
        </c:ser>
        <c:ser>
          <c:idx val="0"/>
          <c:order val="1"/>
          <c:tx>
            <c:v>Mismatch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('Pilot Data (As of Feb 15th)'!$F$8,'Pilot Data (As of Feb 15th)'!$Q$8)</c:f>
                <c:numCache>
                  <c:formatCode>General</c:formatCode>
                  <c:ptCount val="2"/>
                  <c:pt idx="0">
                    <c:v>0.18365957053975532</c:v>
                  </c:pt>
                  <c:pt idx="1">
                    <c:v>0.24405717500394192</c:v>
                  </c:pt>
                </c:numCache>
              </c:numRef>
            </c:plus>
            <c:minus>
              <c:numRef>
                <c:f>('Pilot Data (As of Feb 15th)'!$F$8,'Pilot Data (As of Feb 15th)'!$Q$8)</c:f>
                <c:numCache>
                  <c:formatCode>General</c:formatCode>
                  <c:ptCount val="2"/>
                  <c:pt idx="0">
                    <c:v>0.18365957053975532</c:v>
                  </c:pt>
                  <c:pt idx="1">
                    <c:v>0.24405717500394192</c:v>
                  </c:pt>
                </c:numCache>
              </c:numRef>
            </c:minus>
            <c:spPr>
              <a:noFill/>
              <a:ln w="12700" cap="flat" cmpd="sng" algn="ctr">
                <a:solidFill>
                  <a:schemeClr val="tx1"/>
                </a:solidFill>
                <a:round/>
              </a:ln>
              <a:effectLst/>
            </c:spPr>
          </c:errBars>
          <c:cat>
            <c:strLit>
              <c:ptCount val="2"/>
              <c:pt idx="0">
                <c:v>Block</c:v>
              </c:pt>
              <c:pt idx="1">
                <c:v> Intermix</c:v>
              </c:pt>
            </c:strLit>
          </c:cat>
          <c:val>
            <c:numRef>
              <c:f>('Pilot Data (As of Feb 15th)'!$F$6,'Pilot Data (As of Feb 15th)'!$Q$6)</c:f>
              <c:numCache>
                <c:formatCode>General</c:formatCode>
                <c:ptCount val="2"/>
                <c:pt idx="0">
                  <c:v>0.78041000000000005</c:v>
                </c:pt>
                <c:pt idx="1">
                  <c:v>0.83099000000000001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1A1-134D-815E-87A34CC562F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210398959"/>
        <c:axId val="1210400607"/>
      </c:barChart>
      <c:catAx>
        <c:axId val="121039895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600">
                    <a:solidFill>
                      <a:schemeClr val="tx1"/>
                    </a:solidFill>
                  </a:rPr>
                  <a:t>Block Type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10400607"/>
        <c:crosses val="autoZero"/>
        <c:auto val="1"/>
        <c:lblAlgn val="ctr"/>
        <c:lblOffset val="100"/>
        <c:noMultiLvlLbl val="0"/>
      </c:catAx>
      <c:valAx>
        <c:axId val="1210400607"/>
        <c:scaling>
          <c:orientation val="minMax"/>
          <c:max val="0.95"/>
          <c:min val="0.3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600">
                    <a:solidFill>
                      <a:schemeClr val="tx1"/>
                    </a:solidFill>
                  </a:rPr>
                  <a:t>Reaction</a:t>
                </a:r>
                <a:r>
                  <a:rPr lang="en-US" sz="1600" baseline="0">
                    <a:solidFill>
                      <a:schemeClr val="tx1"/>
                    </a:solidFill>
                  </a:rPr>
                  <a:t> Time (s)</a:t>
                </a:r>
                <a:endParaRPr lang="en-US" sz="1600">
                  <a:solidFill>
                    <a:schemeClr val="tx1"/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2700"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10398959"/>
        <c:crossesAt val="1"/>
        <c:crossBetween val="between"/>
        <c:majorUnit val="0.1"/>
      </c:valAx>
      <c:spPr>
        <a:noFill/>
        <a:ln w="25400"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1"/>
          <c:order val="0"/>
          <c:tx>
            <c:v>K</c:v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('Pilot Data (As of Feb 15th)'!$Z$8,'Pilot Data (As of Feb 15th)'!$AC$8)</c:f>
                <c:numCache>
                  <c:formatCode>General</c:formatCode>
                  <c:ptCount val="2"/>
                  <c:pt idx="0">
                    <c:v>0.66154228598599496</c:v>
                  </c:pt>
                  <c:pt idx="1">
                    <c:v>0.50959063598041376</c:v>
                  </c:pt>
                </c:numCache>
              </c:numRef>
            </c:plus>
            <c:minus>
              <c:numRef>
                <c:f>('Pilot Data (As of Feb 15th)'!$Z$8,'Pilot Data (As of Feb 15th)'!$AC$8)</c:f>
                <c:numCache>
                  <c:formatCode>General</c:formatCode>
                  <c:ptCount val="2"/>
                  <c:pt idx="0">
                    <c:v>0.66154228598599496</c:v>
                  </c:pt>
                  <c:pt idx="1">
                    <c:v>0.50959063598041376</c:v>
                  </c:pt>
                </c:numCache>
              </c:numRef>
            </c:minus>
            <c:spPr>
              <a:noFill/>
              <a:ln w="12700" cap="flat" cmpd="sng" algn="ctr">
                <a:solidFill>
                  <a:schemeClr val="tx1"/>
                </a:solidFill>
                <a:round/>
              </a:ln>
              <a:effectLst/>
            </c:spPr>
          </c:errBars>
          <c:cat>
            <c:strLit>
              <c:ptCount val="2"/>
              <c:pt idx="0">
                <c:v>Block</c:v>
              </c:pt>
              <c:pt idx="1">
                <c:v> Intermix</c:v>
              </c:pt>
            </c:strLit>
          </c:cat>
          <c:val>
            <c:numRef>
              <c:f>('Pilot Data (As of Feb 15th)'!$Z$6,'Pilot Data (As of Feb 15th)'!$AC$6)</c:f>
              <c:numCache>
                <c:formatCode>General</c:formatCode>
                <c:ptCount val="2"/>
                <c:pt idx="0">
                  <c:v>2.3025000000000002</c:v>
                </c:pt>
                <c:pt idx="1">
                  <c:v>2.25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F69-3449-AF28-7CFAF1EC8CB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210398959"/>
        <c:axId val="1210400607"/>
      </c:barChart>
      <c:catAx>
        <c:axId val="121039895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600">
                    <a:solidFill>
                      <a:schemeClr val="tx1"/>
                    </a:solidFill>
                  </a:rPr>
                  <a:t>Block Type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10400607"/>
        <c:crosses val="autoZero"/>
        <c:auto val="1"/>
        <c:lblAlgn val="ctr"/>
        <c:lblOffset val="100"/>
        <c:noMultiLvlLbl val="0"/>
      </c:catAx>
      <c:valAx>
        <c:axId val="1210400607"/>
        <c:scaling>
          <c:orientation val="minMax"/>
          <c:max val="3"/>
          <c:min val="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600">
                    <a:solidFill>
                      <a:schemeClr val="tx1"/>
                    </a:solidFill>
                  </a:rPr>
                  <a:t>K</a:t>
                </a:r>
                <a:r>
                  <a:rPr lang="en-US" sz="1600" baseline="0">
                    <a:solidFill>
                      <a:schemeClr val="tx1"/>
                    </a:solidFill>
                  </a:rPr>
                  <a:t> Value</a:t>
                </a:r>
                <a:endParaRPr lang="en-US" sz="1600">
                  <a:solidFill>
                    <a:schemeClr val="tx1"/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2700"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10398959"/>
        <c:crossesAt val="1"/>
        <c:crossBetween val="between"/>
        <c:majorUnit val="0.5"/>
      </c:valAx>
      <c:spPr>
        <a:noFill/>
        <a:ln w="25400"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1"/>
          <c:order val="0"/>
          <c:tx>
            <c:v>Error</c:v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('Pilot Data (As of Feb 15th)'!$K$8,'Pilot Data (As of Feb 15th)'!$V$8)</c:f>
                <c:numCache>
                  <c:formatCode>General</c:formatCode>
                  <c:ptCount val="2"/>
                  <c:pt idx="0">
                    <c:v>5.9211496308008007</c:v>
                  </c:pt>
                  <c:pt idx="1">
                    <c:v>16.173590357720542</c:v>
                  </c:pt>
                </c:numCache>
              </c:numRef>
            </c:plus>
            <c:minus>
              <c:numRef>
                <c:f>('Pilot Data (As of Feb 15th)'!$K$8,'Pilot Data (As of Feb 15th)'!$V$8)</c:f>
                <c:numCache>
                  <c:formatCode>General</c:formatCode>
                  <c:ptCount val="2"/>
                  <c:pt idx="0">
                    <c:v>5.9211496308008007</c:v>
                  </c:pt>
                  <c:pt idx="1">
                    <c:v>16.173590357720542</c:v>
                  </c:pt>
                </c:numCache>
              </c:numRef>
            </c:minus>
            <c:spPr>
              <a:noFill/>
              <a:ln w="12700" cap="flat" cmpd="sng" algn="ctr">
                <a:solidFill>
                  <a:schemeClr val="tx1"/>
                </a:solidFill>
                <a:round/>
              </a:ln>
              <a:effectLst/>
            </c:spPr>
          </c:errBars>
          <c:cat>
            <c:strLit>
              <c:ptCount val="2"/>
              <c:pt idx="0">
                <c:v>Block</c:v>
              </c:pt>
              <c:pt idx="1">
                <c:v> Intermix</c:v>
              </c:pt>
            </c:strLit>
          </c:cat>
          <c:val>
            <c:numRef>
              <c:f>('Pilot Data (As of Feb 15th)'!$K$6,'Pilot Data (As of Feb 15th)'!$V$6)</c:f>
              <c:numCache>
                <c:formatCode>General</c:formatCode>
                <c:ptCount val="2"/>
                <c:pt idx="0">
                  <c:v>29.244999999999997</c:v>
                </c:pt>
                <c:pt idx="1">
                  <c:v>55.035449999999997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5A5-664B-B226-AA0E22021F4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210398959"/>
        <c:axId val="1210400607"/>
      </c:barChart>
      <c:catAx>
        <c:axId val="121039895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600">
                    <a:solidFill>
                      <a:schemeClr val="tx1"/>
                    </a:solidFill>
                  </a:rPr>
                  <a:t>Block Type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10400607"/>
        <c:crosses val="autoZero"/>
        <c:auto val="1"/>
        <c:lblAlgn val="ctr"/>
        <c:lblOffset val="100"/>
        <c:noMultiLvlLbl val="0"/>
      </c:catAx>
      <c:valAx>
        <c:axId val="1210400607"/>
        <c:scaling>
          <c:orientation val="minMax"/>
          <c:max val="80"/>
          <c:min val="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600" baseline="0">
                    <a:solidFill>
                      <a:schemeClr val="tx1"/>
                    </a:solidFill>
                  </a:rPr>
                  <a:t> Degree Error</a:t>
                </a:r>
                <a:endParaRPr lang="en-US" sz="1600">
                  <a:solidFill>
                    <a:schemeClr val="tx1"/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2700"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10398959"/>
        <c:crossesAt val="1"/>
        <c:crossBetween val="between"/>
        <c:majorUnit val="20"/>
      </c:valAx>
      <c:spPr>
        <a:noFill/>
        <a:ln w="25400"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1"/>
          <c:order val="0"/>
          <c:tx>
            <c:v>Match</c:v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('All Data (Pilot 3)'!$B$16,'All Data (Pilot 3)'!$M$16)</c:f>
                <c:numCache>
                  <c:formatCode>General</c:formatCode>
                  <c:ptCount val="2"/>
                  <c:pt idx="0">
                    <c:v>0.11300759459000427</c:v>
                  </c:pt>
                  <c:pt idx="1">
                    <c:v>6.4798795656709263E-2</c:v>
                  </c:pt>
                </c:numCache>
              </c:numRef>
            </c:plus>
            <c:minus>
              <c:numRef>
                <c:f>('All Data (Pilot 3)'!$B$16,'All Data (Pilot 3)'!$M$16)</c:f>
                <c:numCache>
                  <c:formatCode>General</c:formatCode>
                  <c:ptCount val="2"/>
                  <c:pt idx="0">
                    <c:v>0.11300759459000427</c:v>
                  </c:pt>
                  <c:pt idx="1">
                    <c:v>6.4798795656709263E-2</c:v>
                  </c:pt>
                </c:numCache>
              </c:numRef>
            </c:minus>
            <c:spPr>
              <a:noFill/>
              <a:ln w="12700" cap="flat" cmpd="sng" algn="ctr">
                <a:solidFill>
                  <a:schemeClr val="tx1"/>
                </a:solidFill>
                <a:round/>
              </a:ln>
              <a:effectLst/>
            </c:spPr>
          </c:errBars>
          <c:cat>
            <c:strLit>
              <c:ptCount val="2"/>
              <c:pt idx="0">
                <c:v>Block</c:v>
              </c:pt>
              <c:pt idx="1">
                <c:v> Intermix</c:v>
              </c:pt>
            </c:strLit>
          </c:cat>
          <c:val>
            <c:numRef>
              <c:f>('All Data (Pilot 3)'!$B$14,'All Data (Pilot 3)'!$M$14)</c:f>
              <c:numCache>
                <c:formatCode>General</c:formatCode>
                <c:ptCount val="2"/>
                <c:pt idx="0">
                  <c:v>0.79333333333333333</c:v>
                </c:pt>
                <c:pt idx="1">
                  <c:v>0.852715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666-914E-BC85-BE5F8AD68843}"/>
            </c:ext>
          </c:extLst>
        </c:ser>
        <c:ser>
          <c:idx val="0"/>
          <c:order val="1"/>
          <c:tx>
            <c:v>Mismatch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('All Data (Pilot 3)'!$C$16,'All Data (Pilot 3)'!$N$16)</c:f>
                <c:numCache>
                  <c:formatCode>General</c:formatCode>
                  <c:ptCount val="2"/>
                  <c:pt idx="0">
                    <c:v>4.9061139909871689E-2</c:v>
                  </c:pt>
                  <c:pt idx="1">
                    <c:v>2.2586939795978159E-2</c:v>
                  </c:pt>
                </c:numCache>
              </c:numRef>
            </c:plus>
            <c:minus>
              <c:numRef>
                <c:f>('All Data (Pilot 3)'!$C$16,'All Data (Pilot 3)'!$N$16)</c:f>
                <c:numCache>
                  <c:formatCode>General</c:formatCode>
                  <c:ptCount val="2"/>
                  <c:pt idx="0">
                    <c:v>4.9061139909871689E-2</c:v>
                  </c:pt>
                  <c:pt idx="1">
                    <c:v>2.2586939795978159E-2</c:v>
                  </c:pt>
                </c:numCache>
              </c:numRef>
            </c:minus>
            <c:spPr>
              <a:noFill/>
              <a:ln w="12700" cap="flat" cmpd="sng" algn="ctr">
                <a:solidFill>
                  <a:schemeClr val="tx1"/>
                </a:solidFill>
                <a:round/>
              </a:ln>
              <a:effectLst/>
            </c:spPr>
          </c:errBars>
          <c:cat>
            <c:strLit>
              <c:ptCount val="2"/>
              <c:pt idx="0">
                <c:v>Block</c:v>
              </c:pt>
              <c:pt idx="1">
                <c:v> Intermix</c:v>
              </c:pt>
            </c:strLit>
          </c:cat>
          <c:val>
            <c:numRef>
              <c:f>('All Data (Pilot 3)'!$C$14,'All Data (Pilot 3)'!$N$14)</c:f>
              <c:numCache>
                <c:formatCode>General</c:formatCode>
                <c:ptCount val="2"/>
                <c:pt idx="0">
                  <c:v>0.92945500000000003</c:v>
                </c:pt>
                <c:pt idx="1">
                  <c:v>0.95979500000000006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666-914E-BC85-BE5F8AD6884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210398959"/>
        <c:axId val="1210400607"/>
      </c:barChart>
      <c:catAx>
        <c:axId val="121039895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600">
                    <a:solidFill>
                      <a:schemeClr val="tx1"/>
                    </a:solidFill>
                  </a:rPr>
                  <a:t>Block Type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10400607"/>
        <c:crosses val="autoZero"/>
        <c:auto val="1"/>
        <c:lblAlgn val="ctr"/>
        <c:lblOffset val="100"/>
        <c:noMultiLvlLbl val="0"/>
      </c:catAx>
      <c:valAx>
        <c:axId val="1210400607"/>
        <c:scaling>
          <c:orientation val="minMax"/>
          <c:max val="1"/>
          <c:min val="0.5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600">
                    <a:solidFill>
                      <a:schemeClr val="tx1"/>
                    </a:solidFill>
                  </a:rPr>
                  <a:t>Proportion Correct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2700"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10398959"/>
        <c:crossesAt val="1"/>
        <c:crossBetween val="between"/>
        <c:majorUnit val="0.1"/>
      </c:valAx>
      <c:spPr>
        <a:noFill/>
        <a:ln w="25400"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1"/>
          <c:order val="0"/>
          <c:tx>
            <c:v>Match</c:v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('All Data (Pilot 3)'!$E$16,'All Data (Pilot 3)'!$P$16)</c:f>
                <c:numCache>
                  <c:formatCode>General</c:formatCode>
                  <c:ptCount val="2"/>
                  <c:pt idx="0">
                    <c:v>0.13497272909888072</c:v>
                  </c:pt>
                  <c:pt idx="1">
                    <c:v>0.13308598663786489</c:v>
                  </c:pt>
                </c:numCache>
              </c:numRef>
            </c:plus>
            <c:minus>
              <c:numRef>
                <c:f>('All Data (Pilot 3)'!$E$16,'All Data (Pilot 3)'!$P$16)</c:f>
                <c:numCache>
                  <c:formatCode>General</c:formatCode>
                  <c:ptCount val="2"/>
                  <c:pt idx="0">
                    <c:v>0.13497272909888072</c:v>
                  </c:pt>
                  <c:pt idx="1">
                    <c:v>0.13308598663786489</c:v>
                  </c:pt>
                </c:numCache>
              </c:numRef>
            </c:minus>
            <c:spPr>
              <a:noFill/>
              <a:ln w="12700" cap="flat" cmpd="sng" algn="ctr">
                <a:solidFill>
                  <a:schemeClr val="tx1"/>
                </a:solidFill>
                <a:round/>
              </a:ln>
              <a:effectLst/>
            </c:spPr>
          </c:errBars>
          <c:cat>
            <c:strLit>
              <c:ptCount val="2"/>
              <c:pt idx="0">
                <c:v>Block</c:v>
              </c:pt>
              <c:pt idx="1">
                <c:v> Intermix</c:v>
              </c:pt>
            </c:strLit>
          </c:cat>
          <c:val>
            <c:numRef>
              <c:f>('All Data (Pilot 3)'!$E$14,'All Data (Pilot 3)'!$P$14)</c:f>
              <c:numCache>
                <c:formatCode>General</c:formatCode>
                <c:ptCount val="2"/>
                <c:pt idx="0">
                  <c:v>0.75555666666666665</c:v>
                </c:pt>
                <c:pt idx="1">
                  <c:v>0.9196266666666667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3BB-684A-9316-90D0FFFED9B6}"/>
            </c:ext>
          </c:extLst>
        </c:ser>
        <c:ser>
          <c:idx val="0"/>
          <c:order val="1"/>
          <c:tx>
            <c:v>Mismatch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('All Data (Pilot 3)'!$F$16,'All Data (Pilot 3)'!$Q$16)</c:f>
                <c:numCache>
                  <c:formatCode>General</c:formatCode>
                  <c:ptCount val="2"/>
                  <c:pt idx="0">
                    <c:v>0.13831021538697624</c:v>
                  </c:pt>
                  <c:pt idx="1">
                    <c:v>0.14100396203608892</c:v>
                  </c:pt>
                </c:numCache>
              </c:numRef>
            </c:plus>
            <c:minus>
              <c:numRef>
                <c:f>('All Data (Pilot 3)'!$F$16,'All Data (Pilot 3)'!$Q$16)</c:f>
                <c:numCache>
                  <c:formatCode>General</c:formatCode>
                  <c:ptCount val="2"/>
                  <c:pt idx="0">
                    <c:v>0.13831021538697624</c:v>
                  </c:pt>
                  <c:pt idx="1">
                    <c:v>0.14100396203608892</c:v>
                  </c:pt>
                </c:numCache>
              </c:numRef>
            </c:minus>
            <c:spPr>
              <a:noFill/>
              <a:ln w="12700" cap="flat" cmpd="sng" algn="ctr">
                <a:solidFill>
                  <a:schemeClr val="tx1"/>
                </a:solidFill>
                <a:round/>
              </a:ln>
              <a:effectLst/>
            </c:spPr>
          </c:errBars>
          <c:cat>
            <c:strLit>
              <c:ptCount val="2"/>
              <c:pt idx="0">
                <c:v>Block</c:v>
              </c:pt>
              <c:pt idx="1">
                <c:v> Intermix</c:v>
              </c:pt>
            </c:strLit>
          </c:cat>
          <c:val>
            <c:numRef>
              <c:f>('All Data (Pilot 3)'!$F$14,'All Data (Pilot 3)'!$Q$14)</c:f>
              <c:numCache>
                <c:formatCode>General</c:formatCode>
                <c:ptCount val="2"/>
                <c:pt idx="0">
                  <c:v>0.73180333333333325</c:v>
                </c:pt>
                <c:pt idx="1">
                  <c:v>0.86127999999999993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3BB-684A-9316-90D0FFFED9B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210398959"/>
        <c:axId val="1210400607"/>
      </c:barChart>
      <c:catAx>
        <c:axId val="121039895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600">
                    <a:solidFill>
                      <a:schemeClr val="tx1"/>
                    </a:solidFill>
                  </a:rPr>
                  <a:t>Block Type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10400607"/>
        <c:crosses val="autoZero"/>
        <c:auto val="1"/>
        <c:lblAlgn val="ctr"/>
        <c:lblOffset val="100"/>
        <c:noMultiLvlLbl val="0"/>
      </c:catAx>
      <c:valAx>
        <c:axId val="1210400607"/>
        <c:scaling>
          <c:orientation val="minMax"/>
          <c:max val="1"/>
          <c:min val="0.3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600">
                    <a:solidFill>
                      <a:schemeClr val="tx1"/>
                    </a:solidFill>
                  </a:rPr>
                  <a:t>Reaction</a:t>
                </a:r>
                <a:r>
                  <a:rPr lang="en-US" sz="1600" baseline="0">
                    <a:solidFill>
                      <a:schemeClr val="tx1"/>
                    </a:solidFill>
                  </a:rPr>
                  <a:t> Time (s)</a:t>
                </a:r>
                <a:endParaRPr lang="en-US" sz="1600">
                  <a:solidFill>
                    <a:schemeClr val="tx1"/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2700"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10398959"/>
        <c:crossesAt val="1"/>
        <c:crossBetween val="between"/>
        <c:majorUnit val="0.2"/>
      </c:valAx>
      <c:spPr>
        <a:noFill/>
        <a:ln w="25400"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1"/>
          <c:order val="0"/>
          <c:tx>
            <c:v>K</c:v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('All Data (Pilot 3)'!$Z$16,'All Data (Pilot 3)'!$AC$16)</c:f>
                <c:numCache>
                  <c:formatCode>General</c:formatCode>
                  <c:ptCount val="2"/>
                  <c:pt idx="0">
                    <c:v>0.39212801654498469</c:v>
                  </c:pt>
                  <c:pt idx="1">
                    <c:v>0.15594606098063551</c:v>
                  </c:pt>
                </c:numCache>
              </c:numRef>
            </c:plus>
            <c:minus>
              <c:numRef>
                <c:f>('All Data (Pilot 3)'!$Z$16,'All Data (Pilot 3)'!$AC$16)</c:f>
                <c:numCache>
                  <c:formatCode>General</c:formatCode>
                  <c:ptCount val="2"/>
                  <c:pt idx="0">
                    <c:v>0.39212801654498469</c:v>
                  </c:pt>
                  <c:pt idx="1">
                    <c:v>0.15594606098063551</c:v>
                  </c:pt>
                </c:numCache>
              </c:numRef>
            </c:minus>
            <c:spPr>
              <a:noFill/>
              <a:ln w="12700" cap="flat" cmpd="sng" algn="ctr">
                <a:solidFill>
                  <a:schemeClr val="tx1"/>
                </a:solidFill>
                <a:round/>
              </a:ln>
              <a:effectLst/>
            </c:spPr>
          </c:errBars>
          <c:cat>
            <c:strLit>
              <c:ptCount val="2"/>
              <c:pt idx="0">
                <c:v>Block</c:v>
              </c:pt>
              <c:pt idx="1">
                <c:v> Intermix</c:v>
              </c:pt>
            </c:strLit>
          </c:cat>
          <c:val>
            <c:numRef>
              <c:f>('All Data (Pilot 3)'!$Z$14,'All Data (Pilot 3)'!$AC$14)</c:f>
              <c:numCache>
                <c:formatCode>General</c:formatCode>
                <c:ptCount val="2"/>
                <c:pt idx="0">
                  <c:v>2.1683666666666666</c:v>
                </c:pt>
                <c:pt idx="1">
                  <c:v>2.4375499999999999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375-DA47-9AE3-D9A16FB78C5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210398959"/>
        <c:axId val="1210400607"/>
      </c:barChart>
      <c:catAx>
        <c:axId val="121039895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600">
                    <a:solidFill>
                      <a:schemeClr val="tx1"/>
                    </a:solidFill>
                  </a:rPr>
                  <a:t>Block Type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10400607"/>
        <c:crosses val="autoZero"/>
        <c:auto val="1"/>
        <c:lblAlgn val="ctr"/>
        <c:lblOffset val="100"/>
        <c:noMultiLvlLbl val="0"/>
      </c:catAx>
      <c:valAx>
        <c:axId val="1210400607"/>
        <c:scaling>
          <c:orientation val="minMax"/>
          <c:max val="3"/>
          <c:min val="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600">
                    <a:solidFill>
                      <a:schemeClr val="tx1"/>
                    </a:solidFill>
                  </a:rPr>
                  <a:t>K</a:t>
                </a:r>
                <a:r>
                  <a:rPr lang="en-US" sz="1600" baseline="0">
                    <a:solidFill>
                      <a:schemeClr val="tx1"/>
                    </a:solidFill>
                  </a:rPr>
                  <a:t> Value</a:t>
                </a:r>
                <a:endParaRPr lang="en-US" sz="1600">
                  <a:solidFill>
                    <a:schemeClr val="tx1"/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2700"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10398959"/>
        <c:crossesAt val="1"/>
        <c:crossBetween val="between"/>
        <c:majorUnit val="0.5"/>
      </c:valAx>
      <c:spPr>
        <a:noFill/>
        <a:ln w="25400"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1"/>
          <c:order val="0"/>
          <c:tx>
            <c:v>Error</c:v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('All Data (Pilot 3)'!$K$16,'All Data (Pilot 3)'!$V$16)</c:f>
                <c:numCache>
                  <c:formatCode>General</c:formatCode>
                  <c:ptCount val="2"/>
                  <c:pt idx="0">
                    <c:v>3.2696108735139724</c:v>
                  </c:pt>
                  <c:pt idx="1">
                    <c:v>4.0349097129276874</c:v>
                  </c:pt>
                </c:numCache>
              </c:numRef>
            </c:plus>
            <c:minus>
              <c:numRef>
                <c:f>('All Data (Pilot 3)'!$K$16,'All Data (Pilot 3)'!$V$16)</c:f>
                <c:numCache>
                  <c:formatCode>General</c:formatCode>
                  <c:ptCount val="2"/>
                  <c:pt idx="0">
                    <c:v>3.2696108735139724</c:v>
                  </c:pt>
                  <c:pt idx="1">
                    <c:v>4.0349097129276874</c:v>
                  </c:pt>
                </c:numCache>
              </c:numRef>
            </c:minus>
            <c:spPr>
              <a:noFill/>
              <a:ln w="12700" cap="flat" cmpd="sng" algn="ctr">
                <a:solidFill>
                  <a:schemeClr val="tx1"/>
                </a:solidFill>
                <a:round/>
              </a:ln>
              <a:effectLst/>
            </c:spPr>
          </c:errBars>
          <c:cat>
            <c:strLit>
              <c:ptCount val="2"/>
              <c:pt idx="0">
                <c:v>Block</c:v>
              </c:pt>
              <c:pt idx="1">
                <c:v> Intermix</c:v>
              </c:pt>
            </c:strLit>
          </c:cat>
          <c:val>
            <c:numRef>
              <c:f>('All Data (Pilot 3)'!$K$14,'All Data (Pilot 3)'!$V$14)</c:f>
              <c:numCache>
                <c:formatCode>General</c:formatCode>
                <c:ptCount val="2"/>
                <c:pt idx="0">
                  <c:v>27.817483333333332</c:v>
                </c:pt>
                <c:pt idx="1">
                  <c:v>47.740183333333334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F16-154A-B40B-3BC184C539F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210398959"/>
        <c:axId val="1210400607"/>
      </c:barChart>
      <c:catAx>
        <c:axId val="121039895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600">
                    <a:solidFill>
                      <a:schemeClr val="tx1"/>
                    </a:solidFill>
                  </a:rPr>
                  <a:t>Block Type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10400607"/>
        <c:crosses val="autoZero"/>
        <c:auto val="1"/>
        <c:lblAlgn val="ctr"/>
        <c:lblOffset val="100"/>
        <c:noMultiLvlLbl val="0"/>
      </c:catAx>
      <c:valAx>
        <c:axId val="1210400607"/>
        <c:scaling>
          <c:orientation val="minMax"/>
          <c:max val="80"/>
          <c:min val="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600" baseline="0">
                    <a:solidFill>
                      <a:schemeClr val="tx1"/>
                    </a:solidFill>
                  </a:rPr>
                  <a:t> Degree Error</a:t>
                </a:r>
                <a:endParaRPr lang="en-US" sz="1600">
                  <a:solidFill>
                    <a:schemeClr val="tx1"/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2700"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10398959"/>
        <c:crossesAt val="1"/>
        <c:crossBetween val="between"/>
        <c:majorUnit val="20"/>
      </c:valAx>
      <c:spPr>
        <a:noFill/>
        <a:ln w="25400"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v>Block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2540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'All Data (Pilot 3)'!$AD$2:$AD$11</c:f>
              <c:numCache>
                <c:formatCode>General</c:formatCode>
                <c:ptCount val="10"/>
                <c:pt idx="0">
                  <c:v>24</c:v>
                </c:pt>
                <c:pt idx="1">
                  <c:v>16</c:v>
                </c:pt>
                <c:pt idx="2">
                  <c:v>14</c:v>
                </c:pt>
                <c:pt idx="3">
                  <c:v>23</c:v>
                </c:pt>
                <c:pt idx="4">
                  <c:v>17</c:v>
                </c:pt>
                <c:pt idx="5">
                  <c:v>16</c:v>
                </c:pt>
              </c:numCache>
            </c:numRef>
          </c:xVal>
          <c:yVal>
            <c:numRef>
              <c:f>'All Data (Pilot 3)'!$D$2:$D$11</c:f>
              <c:numCache>
                <c:formatCode>General</c:formatCode>
                <c:ptCount val="10"/>
                <c:pt idx="0">
                  <c:v>0.84</c:v>
                </c:pt>
                <c:pt idx="1">
                  <c:v>0.96</c:v>
                </c:pt>
                <c:pt idx="2">
                  <c:v>0.83838000000000001</c:v>
                </c:pt>
                <c:pt idx="3">
                  <c:v>0.96</c:v>
                </c:pt>
                <c:pt idx="4">
                  <c:v>0.76</c:v>
                </c:pt>
                <c:pt idx="5">
                  <c:v>0.81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100-AB4D-92EA-4846AF70A428}"/>
            </c:ext>
          </c:extLst>
        </c:ser>
        <c:ser>
          <c:idx val="1"/>
          <c:order val="1"/>
          <c:tx>
            <c:v>Intermix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2540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'All Data (Pilot 3)'!$AD$2:$AD$11</c:f>
              <c:numCache>
                <c:formatCode>General</c:formatCode>
                <c:ptCount val="10"/>
                <c:pt idx="0">
                  <c:v>24</c:v>
                </c:pt>
                <c:pt idx="1">
                  <c:v>16</c:v>
                </c:pt>
                <c:pt idx="2">
                  <c:v>14</c:v>
                </c:pt>
                <c:pt idx="3">
                  <c:v>23</c:v>
                </c:pt>
                <c:pt idx="4">
                  <c:v>17</c:v>
                </c:pt>
                <c:pt idx="5">
                  <c:v>16</c:v>
                </c:pt>
              </c:numCache>
            </c:numRef>
          </c:xVal>
          <c:yVal>
            <c:numRef>
              <c:f>'All Data (Pilot 3)'!$O$2:$O$11</c:f>
              <c:numCache>
                <c:formatCode>General</c:formatCode>
                <c:ptCount val="10"/>
                <c:pt idx="0">
                  <c:v>0.85858999999999996</c:v>
                </c:pt>
                <c:pt idx="1">
                  <c:v>0.9</c:v>
                </c:pt>
                <c:pt idx="2">
                  <c:v>0.91918999999999995</c:v>
                </c:pt>
                <c:pt idx="3">
                  <c:v>0.93938999999999995</c:v>
                </c:pt>
                <c:pt idx="4">
                  <c:v>0.88</c:v>
                </c:pt>
                <c:pt idx="5">
                  <c:v>0.93877999999999995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E100-AB4D-92EA-4846AF70A42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51346096"/>
        <c:axId val="1787853760"/>
      </c:scatterChart>
      <c:valAx>
        <c:axId val="1651346096"/>
        <c:scaling>
          <c:orientation val="minMax"/>
          <c:max val="32"/>
          <c:min val="8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600">
                    <a:solidFill>
                      <a:schemeClr val="tx1"/>
                    </a:solidFill>
                  </a:rPr>
                  <a:t>BIS-Brief Score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87853760"/>
        <c:crosses val="autoZero"/>
        <c:crossBetween val="midCat"/>
        <c:majorUnit val="4"/>
      </c:valAx>
      <c:valAx>
        <c:axId val="1787853760"/>
        <c:scaling>
          <c:orientation val="minMax"/>
          <c:max val="1"/>
          <c:min val="0.5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600">
                    <a:solidFill>
                      <a:schemeClr val="tx1"/>
                    </a:solidFill>
                  </a:rPr>
                  <a:t>Proportion Correct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51346096"/>
        <c:crosses val="autoZero"/>
        <c:crossBetween val="midCat"/>
        <c:majorUnit val="0.1"/>
      </c:valAx>
      <c:spPr>
        <a:noFill/>
        <a:ln>
          <a:noFill/>
        </a:ln>
        <a:effectLst/>
      </c:spPr>
    </c:plotArea>
    <c:legend>
      <c:legendPos val="r"/>
      <c:legendEntry>
        <c:idx val="2"/>
        <c:delete val="1"/>
      </c:legendEntry>
      <c:legendEntry>
        <c:idx val="3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v>Block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2540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'All Data (Pilot 3)'!$AD$2:$AD$11</c:f>
              <c:numCache>
                <c:formatCode>General</c:formatCode>
                <c:ptCount val="10"/>
                <c:pt idx="0">
                  <c:v>24</c:v>
                </c:pt>
                <c:pt idx="1">
                  <c:v>16</c:v>
                </c:pt>
                <c:pt idx="2">
                  <c:v>14</c:v>
                </c:pt>
                <c:pt idx="3">
                  <c:v>23</c:v>
                </c:pt>
                <c:pt idx="4">
                  <c:v>17</c:v>
                </c:pt>
                <c:pt idx="5">
                  <c:v>16</c:v>
                </c:pt>
              </c:numCache>
            </c:numRef>
          </c:xVal>
          <c:yVal>
            <c:numRef>
              <c:f>'All Data (Pilot 3)'!$G$2:$G$10</c:f>
              <c:numCache>
                <c:formatCode>General</c:formatCode>
                <c:ptCount val="9"/>
                <c:pt idx="0">
                  <c:v>0.97379000000000004</c:v>
                </c:pt>
                <c:pt idx="1">
                  <c:v>0.76424000000000003</c:v>
                </c:pt>
                <c:pt idx="2">
                  <c:v>0.84225000000000005</c:v>
                </c:pt>
                <c:pt idx="3">
                  <c:v>0.76883999999999997</c:v>
                </c:pt>
                <c:pt idx="4">
                  <c:v>0.63915999999999995</c:v>
                </c:pt>
                <c:pt idx="5">
                  <c:v>0.49003999999999998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B69-854B-9E48-4144536F5607}"/>
            </c:ext>
          </c:extLst>
        </c:ser>
        <c:ser>
          <c:idx val="1"/>
          <c:order val="1"/>
          <c:tx>
            <c:v>Intermix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2540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'All Data (Pilot 3)'!$AD$2:$AD$11</c:f>
              <c:numCache>
                <c:formatCode>General</c:formatCode>
                <c:ptCount val="10"/>
                <c:pt idx="0">
                  <c:v>24</c:v>
                </c:pt>
                <c:pt idx="1">
                  <c:v>16</c:v>
                </c:pt>
                <c:pt idx="2">
                  <c:v>14</c:v>
                </c:pt>
                <c:pt idx="3">
                  <c:v>23</c:v>
                </c:pt>
                <c:pt idx="4">
                  <c:v>17</c:v>
                </c:pt>
                <c:pt idx="5">
                  <c:v>16</c:v>
                </c:pt>
              </c:numCache>
            </c:numRef>
          </c:xVal>
          <c:yVal>
            <c:numRef>
              <c:f>'All Data (Pilot 3)'!$R$2:$R$11</c:f>
              <c:numCache>
                <c:formatCode>General</c:formatCode>
                <c:ptCount val="10"/>
                <c:pt idx="0">
                  <c:v>1.0238</c:v>
                </c:pt>
                <c:pt idx="1">
                  <c:v>0.94904999999999995</c:v>
                </c:pt>
                <c:pt idx="2">
                  <c:v>0.98728000000000005</c:v>
                </c:pt>
                <c:pt idx="3">
                  <c:v>0.98973999999999995</c:v>
                </c:pt>
                <c:pt idx="4">
                  <c:v>0.78373000000000004</c:v>
                </c:pt>
                <c:pt idx="5">
                  <c:v>0.58870999999999996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3B69-854B-9E48-4144536F560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51346096"/>
        <c:axId val="1787853760"/>
      </c:scatterChart>
      <c:valAx>
        <c:axId val="1651346096"/>
        <c:scaling>
          <c:orientation val="minMax"/>
          <c:max val="32"/>
          <c:min val="8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600">
                    <a:solidFill>
                      <a:schemeClr val="tx1"/>
                    </a:solidFill>
                  </a:rPr>
                  <a:t>BIS-Brief Score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87853760"/>
        <c:crosses val="autoZero"/>
        <c:crossBetween val="midCat"/>
        <c:majorUnit val="4"/>
      </c:valAx>
      <c:valAx>
        <c:axId val="1787853760"/>
        <c:scaling>
          <c:orientation val="minMax"/>
          <c:max val="1"/>
          <c:min val="0.3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600">
                    <a:solidFill>
                      <a:schemeClr val="tx1"/>
                    </a:solidFill>
                  </a:rPr>
                  <a:t>Reaction Time (s)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51346096"/>
        <c:crosses val="autoZero"/>
        <c:crossBetween val="midCat"/>
        <c:majorUnit val="0.2"/>
      </c:valAx>
      <c:spPr>
        <a:noFill/>
        <a:ln>
          <a:noFill/>
        </a:ln>
        <a:effectLst/>
      </c:spPr>
    </c:plotArea>
    <c:legend>
      <c:legendPos val="r"/>
      <c:legendEntry>
        <c:idx val="2"/>
        <c:delete val="1"/>
      </c:legendEntry>
      <c:legendEntry>
        <c:idx val="3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v>Block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2540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'All Data (Pilot 3)'!$AD$2:$AD$11</c:f>
              <c:numCache>
                <c:formatCode>General</c:formatCode>
                <c:ptCount val="10"/>
                <c:pt idx="0">
                  <c:v>24</c:v>
                </c:pt>
                <c:pt idx="1">
                  <c:v>16</c:v>
                </c:pt>
                <c:pt idx="2">
                  <c:v>14</c:v>
                </c:pt>
                <c:pt idx="3">
                  <c:v>23</c:v>
                </c:pt>
                <c:pt idx="4">
                  <c:v>17</c:v>
                </c:pt>
                <c:pt idx="5">
                  <c:v>16</c:v>
                </c:pt>
              </c:numCache>
            </c:numRef>
          </c:xVal>
          <c:yVal>
            <c:numRef>
              <c:f>'All Data (Pilot 3)'!$Z$2:$Z$11</c:f>
              <c:numCache>
                <c:formatCode>General</c:formatCode>
                <c:ptCount val="10"/>
                <c:pt idx="0">
                  <c:v>2.04</c:v>
                </c:pt>
                <c:pt idx="1">
                  <c:v>2.76</c:v>
                </c:pt>
                <c:pt idx="2">
                  <c:v>2.0301999999999998</c:v>
                </c:pt>
                <c:pt idx="3">
                  <c:v>2.76</c:v>
                </c:pt>
                <c:pt idx="4">
                  <c:v>1.56</c:v>
                </c:pt>
                <c:pt idx="5">
                  <c:v>1.86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0A3-9B4D-BA7B-9F011D566562}"/>
            </c:ext>
          </c:extLst>
        </c:ser>
        <c:ser>
          <c:idx val="1"/>
          <c:order val="1"/>
          <c:tx>
            <c:v>Intermix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2540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'All Data (Pilot 3)'!$AD$2:$AD$11</c:f>
              <c:numCache>
                <c:formatCode>General</c:formatCode>
                <c:ptCount val="10"/>
                <c:pt idx="0">
                  <c:v>24</c:v>
                </c:pt>
                <c:pt idx="1">
                  <c:v>16</c:v>
                </c:pt>
                <c:pt idx="2">
                  <c:v>14</c:v>
                </c:pt>
                <c:pt idx="3">
                  <c:v>23</c:v>
                </c:pt>
                <c:pt idx="4">
                  <c:v>17</c:v>
                </c:pt>
                <c:pt idx="5">
                  <c:v>16</c:v>
                </c:pt>
              </c:numCache>
            </c:numRef>
          </c:xVal>
          <c:yVal>
            <c:numRef>
              <c:f>'All Data (Pilot 3)'!$AC$2:$AC$11</c:f>
              <c:numCache>
                <c:formatCode>General</c:formatCode>
                <c:ptCount val="10"/>
                <c:pt idx="0">
                  <c:v>2.1576</c:v>
                </c:pt>
                <c:pt idx="1">
                  <c:v>2.4</c:v>
                </c:pt>
                <c:pt idx="2">
                  <c:v>2.5139</c:v>
                </c:pt>
                <c:pt idx="3">
                  <c:v>2.6387999999999998</c:v>
                </c:pt>
                <c:pt idx="4">
                  <c:v>2.2799999999999998</c:v>
                </c:pt>
                <c:pt idx="5">
                  <c:v>2.6349999999999998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F0A3-9B4D-BA7B-9F011D56656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51346096"/>
        <c:axId val="1787853760"/>
      </c:scatterChart>
      <c:valAx>
        <c:axId val="1651346096"/>
        <c:scaling>
          <c:orientation val="minMax"/>
          <c:max val="32"/>
          <c:min val="8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600">
                    <a:solidFill>
                      <a:schemeClr val="tx1"/>
                    </a:solidFill>
                  </a:rPr>
                  <a:t>BIS-Brief Score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87853760"/>
        <c:crosses val="autoZero"/>
        <c:crossBetween val="midCat"/>
        <c:majorUnit val="4"/>
      </c:valAx>
      <c:valAx>
        <c:axId val="1787853760"/>
        <c:scaling>
          <c:orientation val="minMax"/>
          <c:max val="3"/>
          <c:min val="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600">
                    <a:solidFill>
                      <a:schemeClr val="tx1"/>
                    </a:solidFill>
                  </a:rPr>
                  <a:t>K-Value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51346096"/>
        <c:crosses val="autoZero"/>
        <c:crossBetween val="midCat"/>
        <c:majorUnit val="0.5"/>
      </c:valAx>
      <c:spPr>
        <a:noFill/>
        <a:ln>
          <a:noFill/>
        </a:ln>
        <a:effectLst/>
      </c:spPr>
    </c:plotArea>
    <c:legend>
      <c:legendPos val="r"/>
      <c:legendEntry>
        <c:idx val="2"/>
        <c:delete val="1"/>
      </c:legendEntry>
      <c:legendEntry>
        <c:idx val="3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v>Block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2540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'All Data (Pilot 3)'!$AD$2:$AD$11</c:f>
              <c:numCache>
                <c:formatCode>General</c:formatCode>
                <c:ptCount val="10"/>
                <c:pt idx="0">
                  <c:v>24</c:v>
                </c:pt>
                <c:pt idx="1">
                  <c:v>16</c:v>
                </c:pt>
                <c:pt idx="2">
                  <c:v>14</c:v>
                </c:pt>
                <c:pt idx="3">
                  <c:v>23</c:v>
                </c:pt>
                <c:pt idx="4">
                  <c:v>17</c:v>
                </c:pt>
                <c:pt idx="5">
                  <c:v>16</c:v>
                </c:pt>
              </c:numCache>
            </c:numRef>
          </c:xVal>
          <c:yVal>
            <c:numRef>
              <c:f>'All Data (Pilot 3)'!$K$2:$K$11</c:f>
              <c:numCache>
                <c:formatCode>General</c:formatCode>
                <c:ptCount val="10"/>
                <c:pt idx="0">
                  <c:v>23.09</c:v>
                </c:pt>
                <c:pt idx="1">
                  <c:v>26.03</c:v>
                </c:pt>
                <c:pt idx="2">
                  <c:v>35.04</c:v>
                </c:pt>
                <c:pt idx="3">
                  <c:v>25.949000000000002</c:v>
                </c:pt>
                <c:pt idx="4">
                  <c:v>29.2959</c:v>
                </c:pt>
                <c:pt idx="5">
                  <c:v>27.5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903-4446-9435-61EAC4E9DAC2}"/>
            </c:ext>
          </c:extLst>
        </c:ser>
        <c:ser>
          <c:idx val="1"/>
          <c:order val="1"/>
          <c:tx>
            <c:v>Intermix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2540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'All Data (Pilot 3)'!$AD$2:$AD$11</c:f>
              <c:numCache>
                <c:formatCode>General</c:formatCode>
                <c:ptCount val="10"/>
                <c:pt idx="0">
                  <c:v>24</c:v>
                </c:pt>
                <c:pt idx="1">
                  <c:v>16</c:v>
                </c:pt>
                <c:pt idx="2">
                  <c:v>14</c:v>
                </c:pt>
                <c:pt idx="3">
                  <c:v>23</c:v>
                </c:pt>
                <c:pt idx="4">
                  <c:v>17</c:v>
                </c:pt>
                <c:pt idx="5">
                  <c:v>16</c:v>
                </c:pt>
              </c:numCache>
            </c:numRef>
          </c:xVal>
          <c:yVal>
            <c:numRef>
              <c:f>'All Data (Pilot 3)'!$V$2:$V$11</c:f>
              <c:numCache>
                <c:formatCode>General</c:formatCode>
                <c:ptCount val="10"/>
                <c:pt idx="0">
                  <c:v>42.54</c:v>
                </c:pt>
                <c:pt idx="1">
                  <c:v>44.919199999999996</c:v>
                </c:pt>
                <c:pt idx="2">
                  <c:v>52.848500000000001</c:v>
                </c:pt>
                <c:pt idx="3">
                  <c:v>50.8</c:v>
                </c:pt>
                <c:pt idx="4">
                  <c:v>42.343400000000003</c:v>
                </c:pt>
                <c:pt idx="5">
                  <c:v>52.99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A903-4446-9435-61EAC4E9DAC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51346096"/>
        <c:axId val="1787853760"/>
      </c:scatterChart>
      <c:valAx>
        <c:axId val="1651346096"/>
        <c:scaling>
          <c:orientation val="minMax"/>
          <c:max val="32"/>
          <c:min val="8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600">
                    <a:solidFill>
                      <a:schemeClr val="tx1"/>
                    </a:solidFill>
                  </a:rPr>
                  <a:t>BIS-Brief Score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87853760"/>
        <c:crosses val="autoZero"/>
        <c:crossBetween val="midCat"/>
        <c:majorUnit val="4"/>
      </c:valAx>
      <c:valAx>
        <c:axId val="1787853760"/>
        <c:scaling>
          <c:orientation val="minMax"/>
          <c:max val="80"/>
          <c:min val="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600">
                    <a:solidFill>
                      <a:schemeClr val="tx1"/>
                    </a:solidFill>
                  </a:rPr>
                  <a:t>Degree Error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51346096"/>
        <c:crosses val="autoZero"/>
        <c:crossBetween val="midCat"/>
        <c:majorUnit val="20"/>
      </c:valAx>
      <c:spPr>
        <a:noFill/>
        <a:ln>
          <a:noFill/>
        </a:ln>
        <a:effectLst/>
      </c:spPr>
    </c:plotArea>
    <c:legend>
      <c:legendPos val="r"/>
      <c:legendEntry>
        <c:idx val="2"/>
        <c:delete val="1"/>
      </c:legendEntry>
      <c:legendEntry>
        <c:idx val="3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1"/>
          <c:order val="0"/>
          <c:tx>
            <c:v>Match</c:v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('All Data (Pilot 4)'!$B$16,'All Data (Pilot 4)'!$M$16)</c:f>
                <c:numCache>
                  <c:formatCode>General</c:formatCode>
                  <c:ptCount val="2"/>
                  <c:pt idx="0">
                    <c:v>9.6520429445660902E-2</c:v>
                  </c:pt>
                  <c:pt idx="1">
                    <c:v>0.10140311154985365</c:v>
                  </c:pt>
                </c:numCache>
              </c:numRef>
            </c:plus>
            <c:minus>
              <c:numRef>
                <c:f>('All Data (Pilot 4)'!$B$16,'All Data (Pilot 4)'!$M$16)</c:f>
                <c:numCache>
                  <c:formatCode>General</c:formatCode>
                  <c:ptCount val="2"/>
                  <c:pt idx="0">
                    <c:v>9.6520429445660902E-2</c:v>
                  </c:pt>
                  <c:pt idx="1">
                    <c:v>0.10140311154985365</c:v>
                  </c:pt>
                </c:numCache>
              </c:numRef>
            </c:minus>
            <c:spPr>
              <a:noFill/>
              <a:ln w="12700" cap="flat" cmpd="sng" algn="ctr">
                <a:solidFill>
                  <a:schemeClr val="tx1"/>
                </a:solidFill>
                <a:round/>
              </a:ln>
              <a:effectLst/>
            </c:spPr>
          </c:errBars>
          <c:cat>
            <c:strLit>
              <c:ptCount val="2"/>
              <c:pt idx="0">
                <c:v>Block</c:v>
              </c:pt>
              <c:pt idx="1">
                <c:v> Intermix</c:v>
              </c:pt>
            </c:strLit>
          </c:cat>
          <c:val>
            <c:numRef>
              <c:f>('All Data (Pilot 4)'!$B$14,'All Data (Pilot 4)'!$M$14)</c:f>
              <c:numCache>
                <c:formatCode>General</c:formatCode>
                <c:ptCount val="2"/>
                <c:pt idx="0">
                  <c:v>0.74856999999999996</c:v>
                </c:pt>
                <c:pt idx="1">
                  <c:v>0.80842799999999992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80C-1549-8FD4-3515990BE2BB}"/>
            </c:ext>
          </c:extLst>
        </c:ser>
        <c:ser>
          <c:idx val="0"/>
          <c:order val="1"/>
          <c:tx>
            <c:v>Mismatch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('All Data (Pilot 4)'!$C$16,'All Data (Pilot 4)'!$N$16)</c:f>
                <c:numCache>
                  <c:formatCode>General</c:formatCode>
                  <c:ptCount val="2"/>
                  <c:pt idx="0">
                    <c:v>6.7537141441099194E-2</c:v>
                  </c:pt>
                  <c:pt idx="1">
                    <c:v>0.11913250781718374</c:v>
                  </c:pt>
                </c:numCache>
              </c:numRef>
            </c:plus>
            <c:minus>
              <c:numRef>
                <c:f>('All Data (Pilot 4)'!$C$16,'All Data (Pilot 4)'!$N$16)</c:f>
                <c:numCache>
                  <c:formatCode>General</c:formatCode>
                  <c:ptCount val="2"/>
                  <c:pt idx="0">
                    <c:v>6.7537141441099194E-2</c:v>
                  </c:pt>
                  <c:pt idx="1">
                    <c:v>0.11913250781718374</c:v>
                  </c:pt>
                </c:numCache>
              </c:numRef>
            </c:minus>
            <c:spPr>
              <a:noFill/>
              <a:ln w="12700" cap="flat" cmpd="sng" algn="ctr">
                <a:solidFill>
                  <a:schemeClr val="tx1"/>
                </a:solidFill>
                <a:round/>
              </a:ln>
              <a:effectLst/>
            </c:spPr>
          </c:errBars>
          <c:cat>
            <c:strLit>
              <c:ptCount val="2"/>
              <c:pt idx="0">
                <c:v>Block</c:v>
              </c:pt>
              <c:pt idx="1">
                <c:v> Intermix</c:v>
              </c:pt>
            </c:strLit>
          </c:cat>
          <c:val>
            <c:numRef>
              <c:f>('All Data (Pilot 4)'!$C$14,'All Data (Pilot 4)'!$N$14)</c:f>
              <c:numCache>
                <c:formatCode>General</c:formatCode>
                <c:ptCount val="2"/>
                <c:pt idx="0">
                  <c:v>0.62573800000000002</c:v>
                </c:pt>
                <c:pt idx="1">
                  <c:v>0.61311000000000004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80C-1549-8FD4-3515990BE2B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210398959"/>
        <c:axId val="1210400607"/>
      </c:barChart>
      <c:catAx>
        <c:axId val="121039895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600">
                    <a:solidFill>
                      <a:schemeClr val="tx1"/>
                    </a:solidFill>
                  </a:rPr>
                  <a:t>Block Type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10400607"/>
        <c:crosses val="autoZero"/>
        <c:auto val="1"/>
        <c:lblAlgn val="ctr"/>
        <c:lblOffset val="100"/>
        <c:noMultiLvlLbl val="0"/>
      </c:catAx>
      <c:valAx>
        <c:axId val="1210400607"/>
        <c:scaling>
          <c:orientation val="minMax"/>
          <c:max val="1"/>
          <c:min val="0.5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600">
                    <a:solidFill>
                      <a:schemeClr val="tx1"/>
                    </a:solidFill>
                  </a:rPr>
                  <a:t>Proportion Correct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2700"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10398959"/>
        <c:crossesAt val="1"/>
        <c:crossBetween val="between"/>
        <c:majorUnit val="0.1"/>
      </c:valAx>
      <c:spPr>
        <a:noFill/>
        <a:ln w="25400"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1"/>
          <c:order val="0"/>
          <c:tx>
            <c:v>Match</c:v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('All Data (Pilot 4)'!$E$16,'All Data (Pilot 4)'!$P$16)</c:f>
                <c:numCache>
                  <c:formatCode>General</c:formatCode>
                  <c:ptCount val="2"/>
                  <c:pt idx="0">
                    <c:v>0.12014299925517756</c:v>
                  </c:pt>
                  <c:pt idx="1">
                    <c:v>0.29056328132642623</c:v>
                  </c:pt>
                </c:numCache>
              </c:numRef>
            </c:plus>
            <c:minus>
              <c:numRef>
                <c:f>('All Data (Pilot 4)'!$E$16,'All Data (Pilot 4)'!$P$16)</c:f>
                <c:numCache>
                  <c:formatCode>General</c:formatCode>
                  <c:ptCount val="2"/>
                  <c:pt idx="0">
                    <c:v>0.12014299925517756</c:v>
                  </c:pt>
                  <c:pt idx="1">
                    <c:v>0.29056328132642623</c:v>
                  </c:pt>
                </c:numCache>
              </c:numRef>
            </c:minus>
            <c:spPr>
              <a:noFill/>
              <a:ln w="12700" cap="flat" cmpd="sng" algn="ctr">
                <a:solidFill>
                  <a:schemeClr val="tx1"/>
                </a:solidFill>
                <a:round/>
              </a:ln>
              <a:effectLst/>
            </c:spPr>
          </c:errBars>
          <c:cat>
            <c:strLit>
              <c:ptCount val="2"/>
              <c:pt idx="0">
                <c:v>Block</c:v>
              </c:pt>
              <c:pt idx="1">
                <c:v> Intermix</c:v>
              </c:pt>
            </c:strLit>
          </c:cat>
          <c:val>
            <c:numRef>
              <c:f>('All Data (Pilot 4)'!$E$14,'All Data (Pilot 4)'!$P$14)</c:f>
              <c:numCache>
                <c:formatCode>General</c:formatCode>
                <c:ptCount val="2"/>
                <c:pt idx="0">
                  <c:v>0.76820199999999994</c:v>
                </c:pt>
                <c:pt idx="1">
                  <c:v>0.95495999999999981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BF3-F24F-B5EC-B6120829E044}"/>
            </c:ext>
          </c:extLst>
        </c:ser>
        <c:ser>
          <c:idx val="0"/>
          <c:order val="1"/>
          <c:tx>
            <c:v>Mismatch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('All Data (Pilot 4)'!$F$16,'All Data (Pilot 4)'!$Q$16)</c:f>
                <c:numCache>
                  <c:formatCode>General</c:formatCode>
                  <c:ptCount val="2"/>
                  <c:pt idx="0">
                    <c:v>8.270466228684549E-2</c:v>
                  </c:pt>
                  <c:pt idx="1">
                    <c:v>0.23894486075641028</c:v>
                  </c:pt>
                </c:numCache>
              </c:numRef>
            </c:plus>
            <c:minus>
              <c:numRef>
                <c:f>('All Data (Pilot 4)'!$F$16,'All Data (Pilot 4)'!$Q$16)</c:f>
                <c:numCache>
                  <c:formatCode>General</c:formatCode>
                  <c:ptCount val="2"/>
                  <c:pt idx="0">
                    <c:v>8.270466228684549E-2</c:v>
                  </c:pt>
                  <c:pt idx="1">
                    <c:v>0.23894486075641028</c:v>
                  </c:pt>
                </c:numCache>
              </c:numRef>
            </c:minus>
            <c:spPr>
              <a:noFill/>
              <a:ln w="12700" cap="flat" cmpd="sng" algn="ctr">
                <a:solidFill>
                  <a:schemeClr val="tx1"/>
                </a:solidFill>
                <a:round/>
              </a:ln>
              <a:effectLst/>
            </c:spPr>
          </c:errBars>
          <c:cat>
            <c:strLit>
              <c:ptCount val="2"/>
              <c:pt idx="0">
                <c:v>Block</c:v>
              </c:pt>
              <c:pt idx="1">
                <c:v> Intermix</c:v>
              </c:pt>
            </c:strLit>
          </c:cat>
          <c:val>
            <c:numRef>
              <c:f>('All Data (Pilot 4)'!$F$14,'All Data (Pilot 4)'!$Q$14)</c:f>
              <c:numCache>
                <c:formatCode>General</c:formatCode>
                <c:ptCount val="2"/>
                <c:pt idx="0">
                  <c:v>0.85709999999999997</c:v>
                </c:pt>
                <c:pt idx="1">
                  <c:v>1.034168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BF3-F24F-B5EC-B6120829E04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210398959"/>
        <c:axId val="1210400607"/>
      </c:barChart>
      <c:catAx>
        <c:axId val="121039895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600">
                    <a:solidFill>
                      <a:schemeClr val="tx1"/>
                    </a:solidFill>
                  </a:rPr>
                  <a:t>Block Type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10400607"/>
        <c:crosses val="autoZero"/>
        <c:auto val="1"/>
        <c:lblAlgn val="ctr"/>
        <c:lblOffset val="100"/>
        <c:noMultiLvlLbl val="0"/>
      </c:catAx>
      <c:valAx>
        <c:axId val="1210400607"/>
        <c:scaling>
          <c:orientation val="minMax"/>
          <c:max val="1"/>
          <c:min val="0.3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600">
                    <a:solidFill>
                      <a:schemeClr val="tx1"/>
                    </a:solidFill>
                  </a:rPr>
                  <a:t>Reaction</a:t>
                </a:r>
                <a:r>
                  <a:rPr lang="en-US" sz="1600" baseline="0">
                    <a:solidFill>
                      <a:schemeClr val="tx1"/>
                    </a:solidFill>
                  </a:rPr>
                  <a:t> Time (s)</a:t>
                </a:r>
                <a:endParaRPr lang="en-US" sz="1600">
                  <a:solidFill>
                    <a:schemeClr val="tx1"/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2700"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10398959"/>
        <c:crossesAt val="1"/>
        <c:crossBetween val="between"/>
        <c:majorUnit val="0.2"/>
      </c:valAx>
      <c:spPr>
        <a:noFill/>
        <a:ln w="25400"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1"/>
          <c:order val="0"/>
          <c:tx>
            <c:v>K</c:v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('All Data (Pilot 4)'!$Z$16,'All Data (Pilot 4)'!$AC$16)</c:f>
                <c:numCache>
                  <c:formatCode>General</c:formatCode>
                  <c:ptCount val="2"/>
                  <c:pt idx="0">
                    <c:v>0.46351245042923833</c:v>
                  </c:pt>
                  <c:pt idx="1">
                    <c:v>0.438778709162088</c:v>
                  </c:pt>
                </c:numCache>
              </c:numRef>
            </c:plus>
            <c:minus>
              <c:numRef>
                <c:f>('All Data (Pilot 4)'!$Z$16,'All Data (Pilot 4)'!$AC$16)</c:f>
                <c:numCache>
                  <c:formatCode>General</c:formatCode>
                  <c:ptCount val="2"/>
                  <c:pt idx="0">
                    <c:v>0.46351245042923833</c:v>
                  </c:pt>
                  <c:pt idx="1">
                    <c:v>0.438778709162088</c:v>
                  </c:pt>
                </c:numCache>
              </c:numRef>
            </c:minus>
            <c:spPr>
              <a:noFill/>
              <a:ln w="12700" cap="flat" cmpd="sng" algn="ctr">
                <a:solidFill>
                  <a:schemeClr val="tx1"/>
                </a:solidFill>
                <a:round/>
              </a:ln>
              <a:effectLst/>
            </c:spPr>
          </c:errBars>
          <c:cat>
            <c:strLit>
              <c:ptCount val="2"/>
              <c:pt idx="0">
                <c:v>Block</c:v>
              </c:pt>
              <c:pt idx="1">
                <c:v> Intermix</c:v>
              </c:pt>
            </c:strLit>
          </c:cat>
          <c:val>
            <c:numRef>
              <c:f>('All Data (Pilot 4)'!$Z$14,'All Data (Pilot 4)'!$AC$14)</c:f>
              <c:numCache>
                <c:formatCode>General</c:formatCode>
                <c:ptCount val="2"/>
                <c:pt idx="0">
                  <c:v>1.122922</c:v>
                </c:pt>
                <c:pt idx="1">
                  <c:v>1.2645999999999999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576-A043-BB22-BB1701BB4DC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210398959"/>
        <c:axId val="1210400607"/>
      </c:barChart>
      <c:catAx>
        <c:axId val="121039895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600">
                    <a:solidFill>
                      <a:schemeClr val="tx1"/>
                    </a:solidFill>
                  </a:rPr>
                  <a:t>Block Type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10400607"/>
        <c:crosses val="autoZero"/>
        <c:auto val="1"/>
        <c:lblAlgn val="ctr"/>
        <c:lblOffset val="100"/>
        <c:noMultiLvlLbl val="0"/>
      </c:catAx>
      <c:valAx>
        <c:axId val="1210400607"/>
        <c:scaling>
          <c:orientation val="minMax"/>
          <c:max val="3"/>
          <c:min val="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600">
                    <a:solidFill>
                      <a:schemeClr val="tx1"/>
                    </a:solidFill>
                  </a:rPr>
                  <a:t>K</a:t>
                </a:r>
                <a:r>
                  <a:rPr lang="en-US" sz="1600" baseline="0">
                    <a:solidFill>
                      <a:schemeClr val="tx1"/>
                    </a:solidFill>
                  </a:rPr>
                  <a:t> Value</a:t>
                </a:r>
                <a:endParaRPr lang="en-US" sz="1600">
                  <a:solidFill>
                    <a:schemeClr val="tx1"/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2700"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10398959"/>
        <c:crossesAt val="1"/>
        <c:crossBetween val="between"/>
        <c:majorUnit val="0.5"/>
      </c:valAx>
      <c:spPr>
        <a:noFill/>
        <a:ln w="25400"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1"/>
          <c:order val="0"/>
          <c:tx>
            <c:v>Error</c:v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('All Data (Pilot 4)'!$K$16,'All Data (Pilot 4)'!$V$16)</c:f>
                <c:numCache>
                  <c:formatCode>General</c:formatCode>
                  <c:ptCount val="2"/>
                  <c:pt idx="0">
                    <c:v>14.731188060163527</c:v>
                  </c:pt>
                  <c:pt idx="1">
                    <c:v>7.6211416816706539</c:v>
                  </c:pt>
                </c:numCache>
              </c:numRef>
            </c:plus>
            <c:minus>
              <c:numRef>
                <c:f>('All Data (Pilot 4)'!$K$16,'All Data (Pilot 4)'!$V$16)</c:f>
                <c:numCache>
                  <c:formatCode>General</c:formatCode>
                  <c:ptCount val="2"/>
                  <c:pt idx="0">
                    <c:v>14.731188060163527</c:v>
                  </c:pt>
                  <c:pt idx="1">
                    <c:v>7.6211416816706539</c:v>
                  </c:pt>
                </c:numCache>
              </c:numRef>
            </c:minus>
            <c:spPr>
              <a:noFill/>
              <a:ln w="12700" cap="flat" cmpd="sng" algn="ctr">
                <a:solidFill>
                  <a:schemeClr val="tx1"/>
                </a:solidFill>
                <a:round/>
              </a:ln>
              <a:effectLst/>
            </c:spPr>
          </c:errBars>
          <c:cat>
            <c:strLit>
              <c:ptCount val="2"/>
              <c:pt idx="0">
                <c:v>Block</c:v>
              </c:pt>
              <c:pt idx="1">
                <c:v> Intermix</c:v>
              </c:pt>
            </c:strLit>
          </c:cat>
          <c:val>
            <c:numRef>
              <c:f>('All Data (Pilot 4)'!$K$14,'All Data (Pilot 4)'!$V$14)</c:f>
              <c:numCache>
                <c:formatCode>General</c:formatCode>
                <c:ptCount val="2"/>
                <c:pt idx="0">
                  <c:v>35.541440000000001</c:v>
                </c:pt>
                <c:pt idx="1">
                  <c:v>52.485439999999997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73A-3A4E-AFC1-F27E08EAE70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210398959"/>
        <c:axId val="1210400607"/>
      </c:barChart>
      <c:catAx>
        <c:axId val="121039895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600">
                    <a:solidFill>
                      <a:schemeClr val="tx1"/>
                    </a:solidFill>
                  </a:rPr>
                  <a:t>Block Type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10400607"/>
        <c:crosses val="autoZero"/>
        <c:auto val="1"/>
        <c:lblAlgn val="ctr"/>
        <c:lblOffset val="100"/>
        <c:noMultiLvlLbl val="0"/>
      </c:catAx>
      <c:valAx>
        <c:axId val="1210400607"/>
        <c:scaling>
          <c:orientation val="minMax"/>
          <c:max val="80"/>
          <c:min val="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600" baseline="0">
                    <a:solidFill>
                      <a:schemeClr val="tx1"/>
                    </a:solidFill>
                  </a:rPr>
                  <a:t> Degree Error</a:t>
                </a:r>
                <a:endParaRPr lang="en-US" sz="1600">
                  <a:solidFill>
                    <a:schemeClr val="tx1"/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2700"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10398959"/>
        <c:crossesAt val="1"/>
        <c:crossBetween val="between"/>
        <c:majorUnit val="20"/>
      </c:valAx>
      <c:spPr>
        <a:noFill/>
        <a:ln w="25400"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v>Block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2540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'All Data (Pilot 4)'!$AD$2:$AD$11</c:f>
              <c:numCache>
                <c:formatCode>General</c:formatCode>
                <c:ptCount val="10"/>
                <c:pt idx="0">
                  <c:v>18</c:v>
                </c:pt>
                <c:pt idx="1">
                  <c:v>16</c:v>
                </c:pt>
                <c:pt idx="2">
                  <c:v>12</c:v>
                </c:pt>
                <c:pt idx="3">
                  <c:v>16</c:v>
                </c:pt>
                <c:pt idx="4">
                  <c:v>19</c:v>
                </c:pt>
              </c:numCache>
            </c:numRef>
          </c:xVal>
          <c:yVal>
            <c:numRef>
              <c:f>'All Data (Pilot 4)'!$D$2:$D$11</c:f>
              <c:numCache>
                <c:formatCode>General</c:formatCode>
                <c:ptCount val="10"/>
                <c:pt idx="0">
                  <c:v>0.55101999999999995</c:v>
                </c:pt>
                <c:pt idx="1">
                  <c:v>0.76768000000000003</c:v>
                </c:pt>
                <c:pt idx="2">
                  <c:v>0.76</c:v>
                </c:pt>
                <c:pt idx="3">
                  <c:v>0.69388000000000005</c:v>
                </c:pt>
                <c:pt idx="4">
                  <c:v>0.66327000000000003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675-8146-A9DF-ECA4E25DEDFB}"/>
            </c:ext>
          </c:extLst>
        </c:ser>
        <c:ser>
          <c:idx val="1"/>
          <c:order val="1"/>
          <c:tx>
            <c:v>Intermix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2540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'All Data (Pilot 4)'!$AD$2:$AD$11</c:f>
              <c:numCache>
                <c:formatCode>General</c:formatCode>
                <c:ptCount val="10"/>
                <c:pt idx="0">
                  <c:v>18</c:v>
                </c:pt>
                <c:pt idx="1">
                  <c:v>16</c:v>
                </c:pt>
                <c:pt idx="2">
                  <c:v>12</c:v>
                </c:pt>
                <c:pt idx="3">
                  <c:v>16</c:v>
                </c:pt>
                <c:pt idx="4">
                  <c:v>19</c:v>
                </c:pt>
              </c:numCache>
            </c:numRef>
          </c:xVal>
          <c:yVal>
            <c:numRef>
              <c:f>'All Data (Pilot 4)'!$O$2:$O$11</c:f>
              <c:numCache>
                <c:formatCode>General</c:formatCode>
                <c:ptCount val="10"/>
                <c:pt idx="0">
                  <c:v>0.62244999999999995</c:v>
                </c:pt>
                <c:pt idx="1">
                  <c:v>0.75758000000000003</c:v>
                </c:pt>
                <c:pt idx="2">
                  <c:v>0.71</c:v>
                </c:pt>
                <c:pt idx="3">
                  <c:v>0.82474000000000003</c:v>
                </c:pt>
                <c:pt idx="4">
                  <c:v>0.64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5675-8146-A9DF-ECA4E25DEDF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51346096"/>
        <c:axId val="1787853760"/>
      </c:scatterChart>
      <c:valAx>
        <c:axId val="1651346096"/>
        <c:scaling>
          <c:orientation val="minMax"/>
          <c:max val="32"/>
          <c:min val="8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600">
                    <a:solidFill>
                      <a:schemeClr val="tx1"/>
                    </a:solidFill>
                  </a:rPr>
                  <a:t>BIS-Brief Score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87853760"/>
        <c:crosses val="autoZero"/>
        <c:crossBetween val="midCat"/>
        <c:majorUnit val="4"/>
      </c:valAx>
      <c:valAx>
        <c:axId val="1787853760"/>
        <c:scaling>
          <c:orientation val="minMax"/>
          <c:max val="1"/>
          <c:min val="0.5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600">
                    <a:solidFill>
                      <a:schemeClr val="tx1"/>
                    </a:solidFill>
                  </a:rPr>
                  <a:t>Proportion Correct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51346096"/>
        <c:crosses val="autoZero"/>
        <c:crossBetween val="midCat"/>
        <c:majorUnit val="0.1"/>
      </c:valAx>
      <c:spPr>
        <a:noFill/>
        <a:ln>
          <a:noFill/>
        </a:ln>
        <a:effectLst/>
      </c:spPr>
    </c:plotArea>
    <c:legend>
      <c:legendPos val="r"/>
      <c:legendEntry>
        <c:idx val="2"/>
        <c:delete val="1"/>
      </c:legendEntry>
      <c:legendEntry>
        <c:idx val="3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v>Block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2540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'All Data (Pilot 4)'!$AD$2:$AD$11</c:f>
              <c:numCache>
                <c:formatCode>General</c:formatCode>
                <c:ptCount val="10"/>
                <c:pt idx="0">
                  <c:v>18</c:v>
                </c:pt>
                <c:pt idx="1">
                  <c:v>16</c:v>
                </c:pt>
                <c:pt idx="2">
                  <c:v>12</c:v>
                </c:pt>
                <c:pt idx="3">
                  <c:v>16</c:v>
                </c:pt>
                <c:pt idx="4">
                  <c:v>19</c:v>
                </c:pt>
              </c:numCache>
            </c:numRef>
          </c:xVal>
          <c:yVal>
            <c:numRef>
              <c:f>'All Data (Pilot 4)'!$G$2:$G$10</c:f>
              <c:numCache>
                <c:formatCode>General</c:formatCode>
                <c:ptCount val="9"/>
                <c:pt idx="0">
                  <c:v>0.72507999999999995</c:v>
                </c:pt>
                <c:pt idx="1">
                  <c:v>0.82476000000000005</c:v>
                </c:pt>
                <c:pt idx="2">
                  <c:v>0.79420000000000002</c:v>
                </c:pt>
                <c:pt idx="3">
                  <c:v>0.97197999999999996</c:v>
                </c:pt>
                <c:pt idx="4">
                  <c:v>0.67088999999999999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65A-9A4F-B206-1265352E12DE}"/>
            </c:ext>
          </c:extLst>
        </c:ser>
        <c:ser>
          <c:idx val="1"/>
          <c:order val="1"/>
          <c:tx>
            <c:v>Intermix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2540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'All Data (Pilot 4)'!$AD$2:$AD$11</c:f>
              <c:numCache>
                <c:formatCode>General</c:formatCode>
                <c:ptCount val="10"/>
                <c:pt idx="0">
                  <c:v>18</c:v>
                </c:pt>
                <c:pt idx="1">
                  <c:v>16</c:v>
                </c:pt>
                <c:pt idx="2">
                  <c:v>12</c:v>
                </c:pt>
                <c:pt idx="3">
                  <c:v>16</c:v>
                </c:pt>
                <c:pt idx="4">
                  <c:v>19</c:v>
                </c:pt>
              </c:numCache>
            </c:numRef>
          </c:xVal>
          <c:yVal>
            <c:numRef>
              <c:f>'All Data (Pilot 4)'!$R$2:$R$11</c:f>
              <c:numCache>
                <c:formatCode>General</c:formatCode>
                <c:ptCount val="10"/>
                <c:pt idx="0">
                  <c:v>0.87692000000000003</c:v>
                </c:pt>
                <c:pt idx="1">
                  <c:v>0.84636</c:v>
                </c:pt>
                <c:pt idx="2">
                  <c:v>0.74424999999999997</c:v>
                </c:pt>
                <c:pt idx="3">
                  <c:v>1.4863999999999999</c:v>
                </c:pt>
                <c:pt idx="4">
                  <c:v>0.77727000000000002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C65A-9A4F-B206-1265352E12D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51346096"/>
        <c:axId val="1787853760"/>
      </c:scatterChart>
      <c:valAx>
        <c:axId val="1651346096"/>
        <c:scaling>
          <c:orientation val="minMax"/>
          <c:max val="32"/>
          <c:min val="8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600">
                    <a:solidFill>
                      <a:schemeClr val="tx1"/>
                    </a:solidFill>
                  </a:rPr>
                  <a:t>BIS-Brief Score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87853760"/>
        <c:crosses val="autoZero"/>
        <c:crossBetween val="midCat"/>
        <c:majorUnit val="4"/>
      </c:valAx>
      <c:valAx>
        <c:axId val="1787853760"/>
        <c:scaling>
          <c:orientation val="minMax"/>
          <c:max val="1"/>
          <c:min val="0.3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600">
                    <a:solidFill>
                      <a:schemeClr val="tx1"/>
                    </a:solidFill>
                  </a:rPr>
                  <a:t>Reaction Time (s)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51346096"/>
        <c:crosses val="autoZero"/>
        <c:crossBetween val="midCat"/>
        <c:majorUnit val="0.2"/>
      </c:valAx>
      <c:spPr>
        <a:noFill/>
        <a:ln>
          <a:noFill/>
        </a:ln>
        <a:effectLst/>
      </c:spPr>
    </c:plotArea>
    <c:legend>
      <c:legendPos val="r"/>
      <c:legendEntry>
        <c:idx val="2"/>
        <c:delete val="1"/>
      </c:legendEntry>
      <c:legendEntry>
        <c:idx val="3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v>Block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2540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'All Data (Pilot 4)'!$AD$2:$AD$11</c:f>
              <c:numCache>
                <c:formatCode>General</c:formatCode>
                <c:ptCount val="10"/>
                <c:pt idx="0">
                  <c:v>18</c:v>
                </c:pt>
                <c:pt idx="1">
                  <c:v>16</c:v>
                </c:pt>
                <c:pt idx="2">
                  <c:v>12</c:v>
                </c:pt>
                <c:pt idx="3">
                  <c:v>16</c:v>
                </c:pt>
                <c:pt idx="4">
                  <c:v>19</c:v>
                </c:pt>
              </c:numCache>
            </c:numRef>
          </c:xVal>
          <c:yVal>
            <c:numRef>
              <c:f>'All Data (Pilot 4)'!$Z$2:$Z$11</c:f>
              <c:numCache>
                <c:formatCode>General</c:formatCode>
                <c:ptCount val="10"/>
                <c:pt idx="0">
                  <c:v>0.30612</c:v>
                </c:pt>
                <c:pt idx="1">
                  <c:v>1.6113999999999999</c:v>
                </c:pt>
                <c:pt idx="2">
                  <c:v>1.56</c:v>
                </c:pt>
                <c:pt idx="3">
                  <c:v>1.1575</c:v>
                </c:pt>
                <c:pt idx="4">
                  <c:v>0.97958999999999996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9DF-5144-B774-14DEFA35E904}"/>
            </c:ext>
          </c:extLst>
        </c:ser>
        <c:ser>
          <c:idx val="1"/>
          <c:order val="1"/>
          <c:tx>
            <c:v>Intermix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2540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'All Data (Pilot 4)'!$AD$2:$AD$11</c:f>
              <c:numCache>
                <c:formatCode>General</c:formatCode>
                <c:ptCount val="10"/>
                <c:pt idx="0">
                  <c:v>18</c:v>
                </c:pt>
                <c:pt idx="1">
                  <c:v>16</c:v>
                </c:pt>
                <c:pt idx="2">
                  <c:v>12</c:v>
                </c:pt>
                <c:pt idx="3">
                  <c:v>16</c:v>
                </c:pt>
                <c:pt idx="4">
                  <c:v>19</c:v>
                </c:pt>
              </c:numCache>
            </c:numRef>
          </c:xVal>
          <c:yVal>
            <c:numRef>
              <c:f>'All Data (Pilot 4)'!$AC$2:$AC$11</c:f>
              <c:numCache>
                <c:formatCode>General</c:formatCode>
                <c:ptCount val="10"/>
                <c:pt idx="0">
                  <c:v>0.73499999999999999</c:v>
                </c:pt>
                <c:pt idx="1">
                  <c:v>1.5416000000000001</c:v>
                </c:pt>
                <c:pt idx="2">
                  <c:v>1.26</c:v>
                </c:pt>
                <c:pt idx="3">
                  <c:v>1.9463999999999999</c:v>
                </c:pt>
                <c:pt idx="4">
                  <c:v>0.84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D9DF-5144-B774-14DEFA35E90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51346096"/>
        <c:axId val="1787853760"/>
      </c:scatterChart>
      <c:valAx>
        <c:axId val="1651346096"/>
        <c:scaling>
          <c:orientation val="minMax"/>
          <c:max val="32"/>
          <c:min val="8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600">
                    <a:solidFill>
                      <a:schemeClr val="tx1"/>
                    </a:solidFill>
                  </a:rPr>
                  <a:t>BIS-Brief Score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87853760"/>
        <c:crosses val="autoZero"/>
        <c:crossBetween val="midCat"/>
        <c:majorUnit val="4"/>
      </c:valAx>
      <c:valAx>
        <c:axId val="1787853760"/>
        <c:scaling>
          <c:orientation val="minMax"/>
          <c:max val="3"/>
          <c:min val="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600">
                    <a:solidFill>
                      <a:schemeClr val="tx1"/>
                    </a:solidFill>
                  </a:rPr>
                  <a:t>K-Value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51346096"/>
        <c:crosses val="autoZero"/>
        <c:crossBetween val="midCat"/>
        <c:majorUnit val="0.5"/>
      </c:valAx>
      <c:spPr>
        <a:noFill/>
        <a:ln>
          <a:noFill/>
        </a:ln>
        <a:effectLst/>
      </c:spPr>
    </c:plotArea>
    <c:legend>
      <c:legendPos val="r"/>
      <c:legendEntry>
        <c:idx val="2"/>
        <c:delete val="1"/>
      </c:legendEntry>
      <c:legendEntry>
        <c:idx val="3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v>Block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2540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'All Data (Pilot 4)'!$AD$2:$AD$11</c:f>
              <c:numCache>
                <c:formatCode>General</c:formatCode>
                <c:ptCount val="10"/>
                <c:pt idx="0">
                  <c:v>18</c:v>
                </c:pt>
                <c:pt idx="1">
                  <c:v>16</c:v>
                </c:pt>
                <c:pt idx="2">
                  <c:v>12</c:v>
                </c:pt>
                <c:pt idx="3">
                  <c:v>16</c:v>
                </c:pt>
                <c:pt idx="4">
                  <c:v>19</c:v>
                </c:pt>
              </c:numCache>
            </c:numRef>
          </c:xVal>
          <c:yVal>
            <c:numRef>
              <c:f>'All Data (Pilot 4)'!$K$2:$K$11</c:f>
              <c:numCache>
                <c:formatCode>General</c:formatCode>
                <c:ptCount val="10"/>
                <c:pt idx="0">
                  <c:v>57.322899999999997</c:v>
                </c:pt>
                <c:pt idx="1">
                  <c:v>11.8788</c:v>
                </c:pt>
                <c:pt idx="2">
                  <c:v>34.299999999999997</c:v>
                </c:pt>
                <c:pt idx="3">
                  <c:v>30.43</c:v>
                </c:pt>
                <c:pt idx="4">
                  <c:v>43.775500000000001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78F-7949-BE82-EBC8829D3537}"/>
            </c:ext>
          </c:extLst>
        </c:ser>
        <c:ser>
          <c:idx val="1"/>
          <c:order val="1"/>
          <c:tx>
            <c:v>Intermix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2540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'All Data (Pilot 4)'!$AD$2:$AD$11</c:f>
              <c:numCache>
                <c:formatCode>General</c:formatCode>
                <c:ptCount val="10"/>
                <c:pt idx="0">
                  <c:v>18</c:v>
                </c:pt>
                <c:pt idx="1">
                  <c:v>16</c:v>
                </c:pt>
                <c:pt idx="2">
                  <c:v>12</c:v>
                </c:pt>
                <c:pt idx="3">
                  <c:v>16</c:v>
                </c:pt>
                <c:pt idx="4">
                  <c:v>19</c:v>
                </c:pt>
              </c:numCache>
            </c:numRef>
          </c:xVal>
          <c:yVal>
            <c:numRef>
              <c:f>'All Data (Pilot 4)'!$V$2:$V$11</c:f>
              <c:numCache>
                <c:formatCode>General</c:formatCode>
                <c:ptCount val="10"/>
                <c:pt idx="0">
                  <c:v>61.346899999999998</c:v>
                </c:pt>
                <c:pt idx="1">
                  <c:v>41.030299999999997</c:v>
                </c:pt>
                <c:pt idx="2">
                  <c:v>46.23</c:v>
                </c:pt>
                <c:pt idx="3">
                  <c:v>59.59</c:v>
                </c:pt>
                <c:pt idx="4">
                  <c:v>54.23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C78F-7949-BE82-EBC8829D353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51346096"/>
        <c:axId val="1787853760"/>
      </c:scatterChart>
      <c:valAx>
        <c:axId val="1651346096"/>
        <c:scaling>
          <c:orientation val="minMax"/>
          <c:max val="32"/>
          <c:min val="8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600">
                    <a:solidFill>
                      <a:schemeClr val="tx1"/>
                    </a:solidFill>
                  </a:rPr>
                  <a:t>BIS-Brief Score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87853760"/>
        <c:crosses val="autoZero"/>
        <c:crossBetween val="midCat"/>
        <c:majorUnit val="4"/>
      </c:valAx>
      <c:valAx>
        <c:axId val="1787853760"/>
        <c:scaling>
          <c:orientation val="minMax"/>
          <c:max val="80"/>
          <c:min val="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600">
                    <a:solidFill>
                      <a:schemeClr val="tx1"/>
                    </a:solidFill>
                  </a:rPr>
                  <a:t>Degree Error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51346096"/>
        <c:crosses val="autoZero"/>
        <c:crossBetween val="midCat"/>
        <c:majorUnit val="20"/>
      </c:valAx>
      <c:spPr>
        <a:noFill/>
        <a:ln>
          <a:noFill/>
        </a:ln>
        <a:effectLst/>
      </c:spPr>
    </c:plotArea>
    <c:legend>
      <c:legendPos val="r"/>
      <c:legendEntry>
        <c:idx val="2"/>
        <c:delete val="1"/>
      </c:legendEntry>
      <c:legendEntry>
        <c:idx val="3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1"/>
          <c:order val="0"/>
          <c:tx>
            <c:v>Match</c:v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('All Data'!$B$46,'All Data'!$M$46)</c:f>
                <c:numCache>
                  <c:formatCode>General</c:formatCode>
                  <c:ptCount val="2"/>
                  <c:pt idx="0">
                    <c:v>4.2340967813039497E-2</c:v>
                  </c:pt>
                  <c:pt idx="1">
                    <c:v>3.607093615371252E-2</c:v>
                  </c:pt>
                </c:numCache>
              </c:numRef>
            </c:plus>
            <c:minus>
              <c:numRef>
                <c:f>('All Data'!$B$46,'All Data'!$M$46)</c:f>
                <c:numCache>
                  <c:formatCode>General</c:formatCode>
                  <c:ptCount val="2"/>
                  <c:pt idx="0">
                    <c:v>4.2340967813039497E-2</c:v>
                  </c:pt>
                  <c:pt idx="1">
                    <c:v>3.607093615371252E-2</c:v>
                  </c:pt>
                </c:numCache>
              </c:numRef>
            </c:minus>
            <c:spPr>
              <a:noFill/>
              <a:ln w="12700" cap="flat" cmpd="sng" algn="ctr">
                <a:solidFill>
                  <a:schemeClr val="tx1"/>
                </a:solidFill>
                <a:round/>
              </a:ln>
              <a:effectLst/>
            </c:spPr>
          </c:errBars>
          <c:cat>
            <c:strLit>
              <c:ptCount val="2"/>
              <c:pt idx="0">
                <c:v>Block</c:v>
              </c:pt>
              <c:pt idx="1">
                <c:v> Intermix</c:v>
              </c:pt>
            </c:strLit>
          </c:cat>
          <c:val>
            <c:numRef>
              <c:f>('All Data'!$B$44,'All Data'!$M$44)</c:f>
              <c:numCache>
                <c:formatCode>General</c:formatCode>
                <c:ptCount val="2"/>
                <c:pt idx="0">
                  <c:v>0.77784972972972966</c:v>
                </c:pt>
                <c:pt idx="1">
                  <c:v>0.82320162162162158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7B1-3746-A3F8-D252043E6FF1}"/>
            </c:ext>
          </c:extLst>
        </c:ser>
        <c:ser>
          <c:idx val="0"/>
          <c:order val="1"/>
          <c:tx>
            <c:v>Mismatch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('All Data'!$C$46,'All Data'!$N$46)</c:f>
                <c:numCache>
                  <c:formatCode>General</c:formatCode>
                  <c:ptCount val="2"/>
                  <c:pt idx="0">
                    <c:v>2.9840033811050711E-2</c:v>
                  </c:pt>
                  <c:pt idx="1">
                    <c:v>3.1451110146666239E-2</c:v>
                  </c:pt>
                </c:numCache>
              </c:numRef>
            </c:plus>
            <c:minus>
              <c:numRef>
                <c:f>('All Data'!$C$46,'All Data'!$N$46)</c:f>
                <c:numCache>
                  <c:formatCode>General</c:formatCode>
                  <c:ptCount val="2"/>
                  <c:pt idx="0">
                    <c:v>2.9840033811050711E-2</c:v>
                  </c:pt>
                  <c:pt idx="1">
                    <c:v>3.1451110146666239E-2</c:v>
                  </c:pt>
                </c:numCache>
              </c:numRef>
            </c:minus>
            <c:spPr>
              <a:noFill/>
              <a:ln w="12700" cap="flat" cmpd="sng" algn="ctr">
                <a:solidFill>
                  <a:schemeClr val="tx1"/>
                </a:solidFill>
                <a:round/>
              </a:ln>
              <a:effectLst/>
            </c:spPr>
          </c:errBars>
          <c:cat>
            <c:strLit>
              <c:ptCount val="2"/>
              <c:pt idx="0">
                <c:v>Block</c:v>
              </c:pt>
              <c:pt idx="1">
                <c:v> Intermix</c:v>
              </c:pt>
            </c:strLit>
          </c:cat>
          <c:val>
            <c:numRef>
              <c:f>('All Data'!$C$44,'All Data'!$N$44)</c:f>
              <c:numCache>
                <c:formatCode>General</c:formatCode>
                <c:ptCount val="2"/>
                <c:pt idx="0">
                  <c:v>0.81210540540540543</c:v>
                </c:pt>
                <c:pt idx="1">
                  <c:v>0.77509027027027033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7B1-3746-A3F8-D252043E6FF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210398959"/>
        <c:axId val="1210400607"/>
      </c:barChart>
      <c:catAx>
        <c:axId val="121039895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600">
                    <a:solidFill>
                      <a:schemeClr val="tx1"/>
                    </a:solidFill>
                  </a:rPr>
                  <a:t>Block Type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10400607"/>
        <c:crosses val="autoZero"/>
        <c:auto val="1"/>
        <c:lblAlgn val="ctr"/>
        <c:lblOffset val="100"/>
        <c:noMultiLvlLbl val="0"/>
      </c:catAx>
      <c:valAx>
        <c:axId val="1210400607"/>
        <c:scaling>
          <c:orientation val="minMax"/>
          <c:max val="1"/>
          <c:min val="0.5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600">
                    <a:solidFill>
                      <a:schemeClr val="tx1"/>
                    </a:solidFill>
                  </a:rPr>
                  <a:t>Proportion Correct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2700"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10398959"/>
        <c:crossesAt val="1"/>
        <c:crossBetween val="between"/>
        <c:majorUnit val="0.1"/>
      </c:valAx>
      <c:spPr>
        <a:noFill/>
        <a:ln w="25400"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1"/>
          <c:order val="0"/>
          <c:tx>
            <c:v>Match</c:v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('All Data'!$E$46,'All Data'!$P$46)</c:f>
                <c:numCache>
                  <c:formatCode>General</c:formatCode>
                  <c:ptCount val="2"/>
                  <c:pt idx="0">
                    <c:v>6.1304290781251228E-2</c:v>
                  </c:pt>
                  <c:pt idx="1">
                    <c:v>7.4889373170191204E-2</c:v>
                  </c:pt>
                </c:numCache>
              </c:numRef>
            </c:plus>
            <c:minus>
              <c:numRef>
                <c:f>('All Data'!$E$46,'All Data'!$P$46)</c:f>
                <c:numCache>
                  <c:formatCode>General</c:formatCode>
                  <c:ptCount val="2"/>
                  <c:pt idx="0">
                    <c:v>6.1304290781251228E-2</c:v>
                  </c:pt>
                  <c:pt idx="1">
                    <c:v>7.4889373170191204E-2</c:v>
                  </c:pt>
                </c:numCache>
              </c:numRef>
            </c:minus>
            <c:spPr>
              <a:noFill/>
              <a:ln w="12700" cap="flat" cmpd="sng" algn="ctr">
                <a:solidFill>
                  <a:schemeClr val="tx1"/>
                </a:solidFill>
                <a:round/>
              </a:ln>
              <a:effectLst/>
            </c:spPr>
          </c:errBars>
          <c:cat>
            <c:strLit>
              <c:ptCount val="2"/>
              <c:pt idx="0">
                <c:v>Block</c:v>
              </c:pt>
              <c:pt idx="1">
                <c:v> Intermix</c:v>
              </c:pt>
            </c:strLit>
          </c:cat>
          <c:val>
            <c:numRef>
              <c:f>('All Data'!$E$44,'All Data'!$P$44)</c:f>
              <c:numCache>
                <c:formatCode>General</c:formatCode>
                <c:ptCount val="2"/>
                <c:pt idx="0">
                  <c:v>0.75681351351351345</c:v>
                </c:pt>
                <c:pt idx="1">
                  <c:v>0.87361486486486473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0C4-304A-92D8-099BFD580A35}"/>
            </c:ext>
          </c:extLst>
        </c:ser>
        <c:ser>
          <c:idx val="0"/>
          <c:order val="1"/>
          <c:tx>
            <c:v>Mismatch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('All Data'!$F$46,'All Data'!$Q$46)</c:f>
                <c:numCache>
                  <c:formatCode>General</c:formatCode>
                  <c:ptCount val="2"/>
                  <c:pt idx="0">
                    <c:v>4.9644014018680703E-2</c:v>
                  </c:pt>
                  <c:pt idx="1">
                    <c:v>6.7839049521345382E-2</c:v>
                  </c:pt>
                </c:numCache>
              </c:numRef>
            </c:plus>
            <c:minus>
              <c:numRef>
                <c:f>('All Data'!$F$46,'All Data'!$Q$46)</c:f>
                <c:numCache>
                  <c:formatCode>General</c:formatCode>
                  <c:ptCount val="2"/>
                  <c:pt idx="0">
                    <c:v>4.9644014018680703E-2</c:v>
                  </c:pt>
                  <c:pt idx="1">
                    <c:v>6.7839049521345382E-2</c:v>
                  </c:pt>
                </c:numCache>
              </c:numRef>
            </c:minus>
            <c:spPr>
              <a:noFill/>
              <a:ln w="12700" cap="flat" cmpd="sng" algn="ctr">
                <a:solidFill>
                  <a:schemeClr val="tx1"/>
                </a:solidFill>
                <a:round/>
              </a:ln>
              <a:effectLst/>
            </c:spPr>
          </c:errBars>
          <c:cat>
            <c:strLit>
              <c:ptCount val="2"/>
              <c:pt idx="0">
                <c:v>Block</c:v>
              </c:pt>
              <c:pt idx="1">
                <c:v> Intermix</c:v>
              </c:pt>
            </c:strLit>
          </c:cat>
          <c:val>
            <c:numRef>
              <c:f>('All Data'!$F$44,'All Data'!$Q$44)</c:f>
              <c:numCache>
                <c:formatCode>General</c:formatCode>
                <c:ptCount val="2"/>
                <c:pt idx="0">
                  <c:v>0.79410513513513514</c:v>
                </c:pt>
                <c:pt idx="1">
                  <c:v>0.91267648648648647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0C4-304A-92D8-099BFD580A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210398959"/>
        <c:axId val="1210400607"/>
      </c:barChart>
      <c:catAx>
        <c:axId val="121039895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600">
                    <a:solidFill>
                      <a:schemeClr val="tx1"/>
                    </a:solidFill>
                  </a:rPr>
                  <a:t>Block Type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10400607"/>
        <c:crosses val="autoZero"/>
        <c:auto val="1"/>
        <c:lblAlgn val="ctr"/>
        <c:lblOffset val="100"/>
        <c:noMultiLvlLbl val="0"/>
      </c:catAx>
      <c:valAx>
        <c:axId val="1210400607"/>
        <c:scaling>
          <c:orientation val="minMax"/>
          <c:max val="1.1000000000000001"/>
          <c:min val="0.3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600">
                    <a:solidFill>
                      <a:schemeClr val="tx1"/>
                    </a:solidFill>
                  </a:rPr>
                  <a:t>Reaction</a:t>
                </a:r>
                <a:r>
                  <a:rPr lang="en-US" sz="1600" baseline="0">
                    <a:solidFill>
                      <a:schemeClr val="tx1"/>
                    </a:solidFill>
                  </a:rPr>
                  <a:t> Time (s)</a:t>
                </a:r>
                <a:endParaRPr lang="en-US" sz="1600">
                  <a:solidFill>
                    <a:schemeClr val="tx1"/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2700"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10398959"/>
        <c:crossesAt val="1"/>
        <c:crossBetween val="between"/>
        <c:majorUnit val="0.2"/>
      </c:valAx>
      <c:spPr>
        <a:noFill/>
        <a:ln w="25400"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1"/>
          <c:order val="0"/>
          <c:tx>
            <c:v>K</c:v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('All Data'!$Z$46,'All Data'!$AC$46)</c:f>
                <c:numCache>
                  <c:formatCode>General</c:formatCode>
                  <c:ptCount val="2"/>
                  <c:pt idx="0">
                    <c:v>0.11625512126696089</c:v>
                  </c:pt>
                  <c:pt idx="1">
                    <c:v>0.12123179056013984</c:v>
                  </c:pt>
                </c:numCache>
              </c:numRef>
            </c:plus>
            <c:minus>
              <c:numRef>
                <c:f>('All Data'!$Z$46,'All Data'!$AC$46)</c:f>
                <c:numCache>
                  <c:formatCode>General</c:formatCode>
                  <c:ptCount val="2"/>
                  <c:pt idx="0">
                    <c:v>0.11625512126696089</c:v>
                  </c:pt>
                  <c:pt idx="1">
                    <c:v>0.12123179056013984</c:v>
                  </c:pt>
                </c:numCache>
              </c:numRef>
            </c:minus>
            <c:spPr>
              <a:noFill/>
              <a:ln w="12700" cap="flat" cmpd="sng" algn="ctr">
                <a:solidFill>
                  <a:schemeClr val="tx1"/>
                </a:solidFill>
                <a:round/>
              </a:ln>
              <a:effectLst/>
            </c:spPr>
          </c:errBars>
          <c:cat>
            <c:strLit>
              <c:ptCount val="2"/>
              <c:pt idx="0">
                <c:v>Block</c:v>
              </c:pt>
              <c:pt idx="1">
                <c:v> Intermix</c:v>
              </c:pt>
            </c:strLit>
          </c:cat>
          <c:val>
            <c:numRef>
              <c:f>('All Data'!$Z$44,'All Data'!$AC$44)</c:f>
              <c:numCache>
                <c:formatCode>General</c:formatCode>
                <c:ptCount val="2"/>
                <c:pt idx="0">
                  <c:v>1.7698675675675672</c:v>
                </c:pt>
                <c:pt idx="1">
                  <c:v>1.7948745945945941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B60-4948-AA65-5DEDAAE3059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210398959"/>
        <c:axId val="1210400607"/>
      </c:barChart>
      <c:catAx>
        <c:axId val="121039895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600">
                    <a:solidFill>
                      <a:schemeClr val="tx1"/>
                    </a:solidFill>
                  </a:rPr>
                  <a:t>Block Type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10400607"/>
        <c:crosses val="autoZero"/>
        <c:auto val="1"/>
        <c:lblAlgn val="ctr"/>
        <c:lblOffset val="100"/>
        <c:noMultiLvlLbl val="0"/>
      </c:catAx>
      <c:valAx>
        <c:axId val="1210400607"/>
        <c:scaling>
          <c:orientation val="minMax"/>
          <c:max val="3"/>
          <c:min val="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600">
                    <a:solidFill>
                      <a:schemeClr val="tx1"/>
                    </a:solidFill>
                  </a:rPr>
                  <a:t>K</a:t>
                </a:r>
                <a:r>
                  <a:rPr lang="en-US" sz="1600" baseline="0">
                    <a:solidFill>
                      <a:schemeClr val="tx1"/>
                    </a:solidFill>
                  </a:rPr>
                  <a:t> Value</a:t>
                </a:r>
                <a:endParaRPr lang="en-US" sz="1600">
                  <a:solidFill>
                    <a:schemeClr val="tx1"/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2700"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10398959"/>
        <c:crossesAt val="1"/>
        <c:crossBetween val="between"/>
        <c:majorUnit val="0.5"/>
      </c:valAx>
      <c:spPr>
        <a:noFill/>
        <a:ln w="25400"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1"/>
          <c:order val="0"/>
          <c:tx>
            <c:v>Error</c:v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('All Data'!$K$46,'All Data'!$V$46)</c:f>
                <c:numCache>
                  <c:formatCode>General</c:formatCode>
                  <c:ptCount val="2"/>
                  <c:pt idx="0">
                    <c:v>2.8261616331392894</c:v>
                  </c:pt>
                  <c:pt idx="1">
                    <c:v>2.4130486757107805</c:v>
                  </c:pt>
                </c:numCache>
              </c:numRef>
            </c:plus>
            <c:minus>
              <c:numRef>
                <c:f>('All Data'!$K$46,'All Data'!$V$46)</c:f>
                <c:numCache>
                  <c:formatCode>General</c:formatCode>
                  <c:ptCount val="2"/>
                  <c:pt idx="0">
                    <c:v>2.8261616331392894</c:v>
                  </c:pt>
                  <c:pt idx="1">
                    <c:v>2.4130486757107805</c:v>
                  </c:pt>
                </c:numCache>
              </c:numRef>
            </c:minus>
            <c:spPr>
              <a:noFill/>
              <a:ln w="12700" cap="flat" cmpd="sng" algn="ctr">
                <a:solidFill>
                  <a:schemeClr val="tx1"/>
                </a:solidFill>
                <a:round/>
              </a:ln>
              <a:effectLst/>
            </c:spPr>
          </c:errBars>
          <c:cat>
            <c:strLit>
              <c:ptCount val="2"/>
              <c:pt idx="0">
                <c:v>Block</c:v>
              </c:pt>
              <c:pt idx="1">
                <c:v> Intermix</c:v>
              </c:pt>
            </c:strLit>
          </c:cat>
          <c:val>
            <c:numRef>
              <c:f>('All Data'!$K$44,'All Data'!$V$44)</c:f>
              <c:numCache>
                <c:formatCode>General</c:formatCode>
                <c:ptCount val="2"/>
                <c:pt idx="0">
                  <c:v>27.699035135135141</c:v>
                </c:pt>
                <c:pt idx="1">
                  <c:v>45.796472972972985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72C-C24E-B4B8-9902CD04EF0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210398959"/>
        <c:axId val="1210400607"/>
      </c:barChart>
      <c:catAx>
        <c:axId val="121039895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600">
                    <a:solidFill>
                      <a:schemeClr val="tx1"/>
                    </a:solidFill>
                  </a:rPr>
                  <a:t>Block Type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10400607"/>
        <c:crosses val="autoZero"/>
        <c:auto val="1"/>
        <c:lblAlgn val="ctr"/>
        <c:lblOffset val="100"/>
        <c:noMultiLvlLbl val="0"/>
      </c:catAx>
      <c:valAx>
        <c:axId val="1210400607"/>
        <c:scaling>
          <c:orientation val="minMax"/>
          <c:max val="80"/>
          <c:min val="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600" baseline="0">
                    <a:solidFill>
                      <a:schemeClr val="tx1"/>
                    </a:solidFill>
                  </a:rPr>
                  <a:t> Degree Error</a:t>
                </a:r>
                <a:endParaRPr lang="en-US" sz="1600">
                  <a:solidFill>
                    <a:schemeClr val="tx1"/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2700"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10398959"/>
        <c:crossesAt val="1"/>
        <c:crossBetween val="between"/>
        <c:majorUnit val="20"/>
      </c:valAx>
      <c:spPr>
        <a:noFill/>
        <a:ln w="25400"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v>Block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2540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'All Data'!$AG$2:$AG$43</c:f>
              <c:numCache>
                <c:formatCode>General</c:formatCode>
                <c:ptCount val="42"/>
                <c:pt idx="0">
                  <c:v>16</c:v>
                </c:pt>
                <c:pt idx="1">
                  <c:v>21</c:v>
                </c:pt>
                <c:pt idx="2">
                  <c:v>22</c:v>
                </c:pt>
                <c:pt idx="3">
                  <c:v>21</c:v>
                </c:pt>
                <c:pt idx="4">
                  <c:v>16</c:v>
                </c:pt>
                <c:pt idx="5">
                  <c:v>14</c:v>
                </c:pt>
                <c:pt idx="6">
                  <c:v>18</c:v>
                </c:pt>
                <c:pt idx="7">
                  <c:v>10</c:v>
                </c:pt>
                <c:pt idx="8">
                  <c:v>19</c:v>
                </c:pt>
                <c:pt idx="9">
                  <c:v>15</c:v>
                </c:pt>
                <c:pt idx="10">
                  <c:v>12</c:v>
                </c:pt>
                <c:pt idx="11">
                  <c:v>17</c:v>
                </c:pt>
                <c:pt idx="12">
                  <c:v>14</c:v>
                </c:pt>
                <c:pt idx="13">
                  <c:v>15</c:v>
                </c:pt>
                <c:pt idx="14">
                  <c:v>14</c:v>
                </c:pt>
                <c:pt idx="15">
                  <c:v>14</c:v>
                </c:pt>
                <c:pt idx="16">
                  <c:v>12</c:v>
                </c:pt>
                <c:pt idx="17">
                  <c:v>13</c:v>
                </c:pt>
                <c:pt idx="18">
                  <c:v>16</c:v>
                </c:pt>
                <c:pt idx="19">
                  <c:v>17</c:v>
                </c:pt>
                <c:pt idx="20">
                  <c:v>17</c:v>
                </c:pt>
                <c:pt idx="21">
                  <c:v>21</c:v>
                </c:pt>
                <c:pt idx="22">
                  <c:v>17</c:v>
                </c:pt>
                <c:pt idx="23">
                  <c:v>21</c:v>
                </c:pt>
                <c:pt idx="24">
                  <c:v>14</c:v>
                </c:pt>
                <c:pt idx="25">
                  <c:v>18</c:v>
                </c:pt>
                <c:pt idx="26">
                  <c:v>17</c:v>
                </c:pt>
                <c:pt idx="27">
                  <c:v>14</c:v>
                </c:pt>
                <c:pt idx="28">
                  <c:v>22</c:v>
                </c:pt>
                <c:pt idx="29">
                  <c:v>9</c:v>
                </c:pt>
                <c:pt idx="30">
                  <c:v>13</c:v>
                </c:pt>
                <c:pt idx="31">
                  <c:v>16</c:v>
                </c:pt>
                <c:pt idx="32">
                  <c:v>20</c:v>
                </c:pt>
                <c:pt idx="33">
                  <c:v>11</c:v>
                </c:pt>
                <c:pt idx="34">
                  <c:v>12</c:v>
                </c:pt>
                <c:pt idx="35">
                  <c:v>19</c:v>
                </c:pt>
                <c:pt idx="36">
                  <c:v>22</c:v>
                </c:pt>
              </c:numCache>
            </c:numRef>
          </c:xVal>
          <c:yVal>
            <c:numRef>
              <c:f>'All Data'!$D$2:$D$43</c:f>
              <c:numCache>
                <c:formatCode>General</c:formatCode>
                <c:ptCount val="42"/>
                <c:pt idx="0">
                  <c:v>0.84</c:v>
                </c:pt>
                <c:pt idx="1">
                  <c:v>0.7</c:v>
                </c:pt>
                <c:pt idx="2">
                  <c:v>0.78788000000000002</c:v>
                </c:pt>
                <c:pt idx="3">
                  <c:v>0.76</c:v>
                </c:pt>
                <c:pt idx="4">
                  <c:v>0.87</c:v>
                </c:pt>
                <c:pt idx="5">
                  <c:v>0.74</c:v>
                </c:pt>
                <c:pt idx="6">
                  <c:v>0.72448999999999997</c:v>
                </c:pt>
                <c:pt idx="7">
                  <c:v>0.80808000000000002</c:v>
                </c:pt>
                <c:pt idx="8">
                  <c:v>0.93</c:v>
                </c:pt>
                <c:pt idx="9">
                  <c:v>0.77</c:v>
                </c:pt>
                <c:pt idx="10">
                  <c:v>0.79591999999999996</c:v>
                </c:pt>
                <c:pt idx="11">
                  <c:v>0.78</c:v>
                </c:pt>
                <c:pt idx="12">
                  <c:v>0.72972999999999999</c:v>
                </c:pt>
                <c:pt idx="13">
                  <c:v>0.74226999999999999</c:v>
                </c:pt>
                <c:pt idx="14">
                  <c:v>0.81</c:v>
                </c:pt>
                <c:pt idx="15">
                  <c:v>0.84</c:v>
                </c:pt>
                <c:pt idx="16">
                  <c:v>0.73468999999999995</c:v>
                </c:pt>
                <c:pt idx="17">
                  <c:v>0.92</c:v>
                </c:pt>
                <c:pt idx="18">
                  <c:v>0.76</c:v>
                </c:pt>
                <c:pt idx="19">
                  <c:v>0.76</c:v>
                </c:pt>
                <c:pt idx="20">
                  <c:v>0.80611999999999995</c:v>
                </c:pt>
                <c:pt idx="21">
                  <c:v>0.77778000000000003</c:v>
                </c:pt>
                <c:pt idx="22">
                  <c:v>0.84848000000000001</c:v>
                </c:pt>
                <c:pt idx="23">
                  <c:v>0.85</c:v>
                </c:pt>
                <c:pt idx="24">
                  <c:v>0.78788000000000002</c:v>
                </c:pt>
                <c:pt idx="25">
                  <c:v>0.89898999999999996</c:v>
                </c:pt>
                <c:pt idx="26">
                  <c:v>0.79</c:v>
                </c:pt>
                <c:pt idx="27">
                  <c:v>0.69696999999999998</c:v>
                </c:pt>
                <c:pt idx="28">
                  <c:v>0.9</c:v>
                </c:pt>
                <c:pt idx="29">
                  <c:v>0.84</c:v>
                </c:pt>
                <c:pt idx="30">
                  <c:v>0.73736999999999997</c:v>
                </c:pt>
                <c:pt idx="31">
                  <c:v>0.84</c:v>
                </c:pt>
                <c:pt idx="32">
                  <c:v>0.78</c:v>
                </c:pt>
                <c:pt idx="33">
                  <c:v>0.73736999999999997</c:v>
                </c:pt>
                <c:pt idx="34">
                  <c:v>0.82</c:v>
                </c:pt>
                <c:pt idx="35">
                  <c:v>0.7732</c:v>
                </c:pt>
                <c:pt idx="36">
                  <c:v>0.73736999999999997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B6D-AD41-804E-5C63830F1C9C}"/>
            </c:ext>
          </c:extLst>
        </c:ser>
        <c:ser>
          <c:idx val="1"/>
          <c:order val="1"/>
          <c:tx>
            <c:v>Intermix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2540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'All Data'!$AG$2:$AG$43</c:f>
              <c:numCache>
                <c:formatCode>General</c:formatCode>
                <c:ptCount val="42"/>
                <c:pt idx="0">
                  <c:v>16</c:v>
                </c:pt>
                <c:pt idx="1">
                  <c:v>21</c:v>
                </c:pt>
                <c:pt idx="2">
                  <c:v>22</c:v>
                </c:pt>
                <c:pt idx="3">
                  <c:v>21</c:v>
                </c:pt>
                <c:pt idx="4">
                  <c:v>16</c:v>
                </c:pt>
                <c:pt idx="5">
                  <c:v>14</c:v>
                </c:pt>
                <c:pt idx="6">
                  <c:v>18</c:v>
                </c:pt>
                <c:pt idx="7">
                  <c:v>10</c:v>
                </c:pt>
                <c:pt idx="8">
                  <c:v>19</c:v>
                </c:pt>
                <c:pt idx="9">
                  <c:v>15</c:v>
                </c:pt>
                <c:pt idx="10">
                  <c:v>12</c:v>
                </c:pt>
                <c:pt idx="11">
                  <c:v>17</c:v>
                </c:pt>
                <c:pt idx="12">
                  <c:v>14</c:v>
                </c:pt>
                <c:pt idx="13">
                  <c:v>15</c:v>
                </c:pt>
                <c:pt idx="14">
                  <c:v>14</c:v>
                </c:pt>
                <c:pt idx="15">
                  <c:v>14</c:v>
                </c:pt>
                <c:pt idx="16">
                  <c:v>12</c:v>
                </c:pt>
                <c:pt idx="17">
                  <c:v>13</c:v>
                </c:pt>
                <c:pt idx="18">
                  <c:v>16</c:v>
                </c:pt>
                <c:pt idx="19">
                  <c:v>17</c:v>
                </c:pt>
                <c:pt idx="20">
                  <c:v>17</c:v>
                </c:pt>
                <c:pt idx="21">
                  <c:v>21</c:v>
                </c:pt>
                <c:pt idx="22">
                  <c:v>17</c:v>
                </c:pt>
                <c:pt idx="23">
                  <c:v>21</c:v>
                </c:pt>
                <c:pt idx="24">
                  <c:v>14</c:v>
                </c:pt>
                <c:pt idx="25">
                  <c:v>18</c:v>
                </c:pt>
                <c:pt idx="26">
                  <c:v>17</c:v>
                </c:pt>
                <c:pt idx="27">
                  <c:v>14</c:v>
                </c:pt>
                <c:pt idx="28">
                  <c:v>22</c:v>
                </c:pt>
                <c:pt idx="29">
                  <c:v>9</c:v>
                </c:pt>
                <c:pt idx="30">
                  <c:v>13</c:v>
                </c:pt>
                <c:pt idx="31">
                  <c:v>16</c:v>
                </c:pt>
                <c:pt idx="32">
                  <c:v>20</c:v>
                </c:pt>
                <c:pt idx="33">
                  <c:v>11</c:v>
                </c:pt>
                <c:pt idx="34">
                  <c:v>12</c:v>
                </c:pt>
                <c:pt idx="35">
                  <c:v>19</c:v>
                </c:pt>
                <c:pt idx="36">
                  <c:v>22</c:v>
                </c:pt>
              </c:numCache>
            </c:numRef>
          </c:xVal>
          <c:yVal>
            <c:numRef>
              <c:f>'All Data'!$O$2:$O$43</c:f>
              <c:numCache>
                <c:formatCode>General</c:formatCode>
                <c:ptCount val="42"/>
                <c:pt idx="0">
                  <c:v>0.84536</c:v>
                </c:pt>
                <c:pt idx="1">
                  <c:v>0.77551000000000003</c:v>
                </c:pt>
                <c:pt idx="2">
                  <c:v>0.78</c:v>
                </c:pt>
                <c:pt idx="3">
                  <c:v>0.80645</c:v>
                </c:pt>
                <c:pt idx="4">
                  <c:v>0.91</c:v>
                </c:pt>
                <c:pt idx="5">
                  <c:v>0.74</c:v>
                </c:pt>
                <c:pt idx="6">
                  <c:v>0.75</c:v>
                </c:pt>
                <c:pt idx="7">
                  <c:v>0.83838000000000001</c:v>
                </c:pt>
                <c:pt idx="8">
                  <c:v>0.85</c:v>
                </c:pt>
                <c:pt idx="9">
                  <c:v>0.75</c:v>
                </c:pt>
                <c:pt idx="10">
                  <c:v>0.84848000000000001</c:v>
                </c:pt>
                <c:pt idx="11">
                  <c:v>0.83</c:v>
                </c:pt>
                <c:pt idx="12">
                  <c:v>0.74</c:v>
                </c:pt>
                <c:pt idx="13">
                  <c:v>0.76</c:v>
                </c:pt>
                <c:pt idx="14">
                  <c:v>0.85</c:v>
                </c:pt>
                <c:pt idx="15">
                  <c:v>0.80808000000000002</c:v>
                </c:pt>
                <c:pt idx="16">
                  <c:v>0.8125</c:v>
                </c:pt>
                <c:pt idx="17">
                  <c:v>0.91</c:v>
                </c:pt>
                <c:pt idx="18">
                  <c:v>0.74490000000000001</c:v>
                </c:pt>
                <c:pt idx="19">
                  <c:v>0.68686999999999998</c:v>
                </c:pt>
                <c:pt idx="20">
                  <c:v>0.75758000000000003</c:v>
                </c:pt>
                <c:pt idx="21">
                  <c:v>0.81442999999999999</c:v>
                </c:pt>
                <c:pt idx="22">
                  <c:v>0.83</c:v>
                </c:pt>
                <c:pt idx="23">
                  <c:v>0.88</c:v>
                </c:pt>
                <c:pt idx="24">
                  <c:v>0.76768000000000003</c:v>
                </c:pt>
                <c:pt idx="25">
                  <c:v>0.85858999999999996</c:v>
                </c:pt>
                <c:pt idx="26">
                  <c:v>0.75788999999999995</c:v>
                </c:pt>
                <c:pt idx="27">
                  <c:v>0.84043000000000001</c:v>
                </c:pt>
                <c:pt idx="28">
                  <c:v>0.78788000000000002</c:v>
                </c:pt>
                <c:pt idx="29">
                  <c:v>0.81818000000000002</c:v>
                </c:pt>
                <c:pt idx="30">
                  <c:v>0.83838000000000001</c:v>
                </c:pt>
                <c:pt idx="31">
                  <c:v>0.89795999999999998</c:v>
                </c:pt>
                <c:pt idx="32">
                  <c:v>0.72</c:v>
                </c:pt>
                <c:pt idx="33">
                  <c:v>0.62104999999999999</c:v>
                </c:pt>
                <c:pt idx="34">
                  <c:v>0.84694000000000003</c:v>
                </c:pt>
                <c:pt idx="35">
                  <c:v>0.76041999999999998</c:v>
                </c:pt>
                <c:pt idx="36">
                  <c:v>0.73736999999999997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FB6D-AD41-804E-5C63830F1C9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51346096"/>
        <c:axId val="1787853760"/>
      </c:scatterChart>
      <c:valAx>
        <c:axId val="1651346096"/>
        <c:scaling>
          <c:orientation val="minMax"/>
          <c:max val="32"/>
          <c:min val="8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600">
                    <a:solidFill>
                      <a:schemeClr val="tx1"/>
                    </a:solidFill>
                  </a:rPr>
                  <a:t>BIS-Brief Score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87853760"/>
        <c:crosses val="autoZero"/>
        <c:crossBetween val="midCat"/>
        <c:majorUnit val="4"/>
      </c:valAx>
      <c:valAx>
        <c:axId val="1787853760"/>
        <c:scaling>
          <c:orientation val="minMax"/>
          <c:max val="1"/>
          <c:min val="0.5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600">
                    <a:solidFill>
                      <a:schemeClr val="tx1"/>
                    </a:solidFill>
                  </a:rPr>
                  <a:t>Proportion Correct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51346096"/>
        <c:crosses val="autoZero"/>
        <c:crossBetween val="midCat"/>
        <c:majorUnit val="0.1"/>
      </c:valAx>
      <c:spPr>
        <a:noFill/>
        <a:ln>
          <a:noFill/>
        </a:ln>
        <a:effectLst/>
      </c:spPr>
    </c:plotArea>
    <c:legend>
      <c:legendPos val="r"/>
      <c:legendEntry>
        <c:idx val="2"/>
        <c:delete val="1"/>
      </c:legendEntry>
      <c:legendEntry>
        <c:idx val="3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v>Block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2540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'All Data'!$AG$2:$AG$43</c:f>
              <c:numCache>
                <c:formatCode>General</c:formatCode>
                <c:ptCount val="42"/>
                <c:pt idx="0">
                  <c:v>16</c:v>
                </c:pt>
                <c:pt idx="1">
                  <c:v>21</c:v>
                </c:pt>
                <c:pt idx="2">
                  <c:v>22</c:v>
                </c:pt>
                <c:pt idx="3">
                  <c:v>21</c:v>
                </c:pt>
                <c:pt idx="4">
                  <c:v>16</c:v>
                </c:pt>
                <c:pt idx="5">
                  <c:v>14</c:v>
                </c:pt>
                <c:pt idx="6">
                  <c:v>18</c:v>
                </c:pt>
                <c:pt idx="7">
                  <c:v>10</c:v>
                </c:pt>
                <c:pt idx="8">
                  <c:v>19</c:v>
                </c:pt>
                <c:pt idx="9">
                  <c:v>15</c:v>
                </c:pt>
                <c:pt idx="10">
                  <c:v>12</c:v>
                </c:pt>
                <c:pt idx="11">
                  <c:v>17</c:v>
                </c:pt>
                <c:pt idx="12">
                  <c:v>14</c:v>
                </c:pt>
                <c:pt idx="13">
                  <c:v>15</c:v>
                </c:pt>
                <c:pt idx="14">
                  <c:v>14</c:v>
                </c:pt>
                <c:pt idx="15">
                  <c:v>14</c:v>
                </c:pt>
                <c:pt idx="16">
                  <c:v>12</c:v>
                </c:pt>
                <c:pt idx="17">
                  <c:v>13</c:v>
                </c:pt>
                <c:pt idx="18">
                  <c:v>16</c:v>
                </c:pt>
                <c:pt idx="19">
                  <c:v>17</c:v>
                </c:pt>
                <c:pt idx="20">
                  <c:v>17</c:v>
                </c:pt>
                <c:pt idx="21">
                  <c:v>21</c:v>
                </c:pt>
                <c:pt idx="22">
                  <c:v>17</c:v>
                </c:pt>
                <c:pt idx="23">
                  <c:v>21</c:v>
                </c:pt>
                <c:pt idx="24">
                  <c:v>14</c:v>
                </c:pt>
                <c:pt idx="25">
                  <c:v>18</c:v>
                </c:pt>
                <c:pt idx="26">
                  <c:v>17</c:v>
                </c:pt>
                <c:pt idx="27">
                  <c:v>14</c:v>
                </c:pt>
                <c:pt idx="28">
                  <c:v>22</c:v>
                </c:pt>
                <c:pt idx="29">
                  <c:v>9</c:v>
                </c:pt>
                <c:pt idx="30">
                  <c:v>13</c:v>
                </c:pt>
                <c:pt idx="31">
                  <c:v>16</c:v>
                </c:pt>
                <c:pt idx="32">
                  <c:v>20</c:v>
                </c:pt>
                <c:pt idx="33">
                  <c:v>11</c:v>
                </c:pt>
                <c:pt idx="34">
                  <c:v>12</c:v>
                </c:pt>
                <c:pt idx="35">
                  <c:v>19</c:v>
                </c:pt>
                <c:pt idx="36">
                  <c:v>22</c:v>
                </c:pt>
              </c:numCache>
            </c:numRef>
          </c:xVal>
          <c:yVal>
            <c:numRef>
              <c:f>'All Data'!$G$2:$G$43</c:f>
              <c:numCache>
                <c:formatCode>General</c:formatCode>
                <c:ptCount val="42"/>
                <c:pt idx="0">
                  <c:v>1.0145999999999999</c:v>
                </c:pt>
                <c:pt idx="1">
                  <c:v>0.77298</c:v>
                </c:pt>
                <c:pt idx="2">
                  <c:v>0.65971000000000002</c:v>
                </c:pt>
                <c:pt idx="3">
                  <c:v>0.69015000000000004</c:v>
                </c:pt>
                <c:pt idx="4">
                  <c:v>0.61302000000000001</c:v>
                </c:pt>
                <c:pt idx="5">
                  <c:v>0.68589999999999995</c:v>
                </c:pt>
                <c:pt idx="6">
                  <c:v>1.0972</c:v>
                </c:pt>
                <c:pt idx="7">
                  <c:v>0.90324000000000004</c:v>
                </c:pt>
                <c:pt idx="8">
                  <c:v>0.80686000000000002</c:v>
                </c:pt>
                <c:pt idx="9">
                  <c:v>0.5272</c:v>
                </c:pt>
                <c:pt idx="10">
                  <c:v>0.79413</c:v>
                </c:pt>
                <c:pt idx="11">
                  <c:v>0.70938000000000001</c:v>
                </c:pt>
                <c:pt idx="12">
                  <c:v>0.85807</c:v>
                </c:pt>
                <c:pt idx="13">
                  <c:v>0.71218000000000004</c:v>
                </c:pt>
                <c:pt idx="14">
                  <c:v>0.63376999999999994</c:v>
                </c:pt>
                <c:pt idx="15">
                  <c:v>0.52131000000000005</c:v>
                </c:pt>
                <c:pt idx="16">
                  <c:v>0.89978000000000002</c:v>
                </c:pt>
                <c:pt idx="17">
                  <c:v>0.79349999999999998</c:v>
                </c:pt>
                <c:pt idx="18">
                  <c:v>0.81489999999999996</c:v>
                </c:pt>
                <c:pt idx="19">
                  <c:v>0.67159999999999997</c:v>
                </c:pt>
                <c:pt idx="20">
                  <c:v>1.0936999999999999</c:v>
                </c:pt>
                <c:pt idx="21">
                  <c:v>0.82723000000000002</c:v>
                </c:pt>
                <c:pt idx="22">
                  <c:v>0.62105999999999995</c:v>
                </c:pt>
                <c:pt idx="23">
                  <c:v>0.62643000000000004</c:v>
                </c:pt>
                <c:pt idx="24">
                  <c:v>0.65317999999999998</c:v>
                </c:pt>
                <c:pt idx="25">
                  <c:v>1.1657</c:v>
                </c:pt>
                <c:pt idx="26">
                  <c:v>0.84740000000000004</c:v>
                </c:pt>
                <c:pt idx="27">
                  <c:v>0.91612000000000005</c:v>
                </c:pt>
                <c:pt idx="28">
                  <c:v>0.58023999999999998</c:v>
                </c:pt>
                <c:pt idx="29">
                  <c:v>0.62277000000000005</c:v>
                </c:pt>
                <c:pt idx="30">
                  <c:v>0.66266000000000003</c:v>
                </c:pt>
                <c:pt idx="31">
                  <c:v>0.87585999999999997</c:v>
                </c:pt>
                <c:pt idx="32">
                  <c:v>0.65664</c:v>
                </c:pt>
                <c:pt idx="33">
                  <c:v>0.70672000000000001</c:v>
                </c:pt>
                <c:pt idx="34">
                  <c:v>0.74531999999999998</c:v>
                </c:pt>
                <c:pt idx="35">
                  <c:v>1.0338000000000001</c:v>
                </c:pt>
                <c:pt idx="36">
                  <c:v>0.82755999999999996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DAF-6549-AB0B-CA9BB821102B}"/>
            </c:ext>
          </c:extLst>
        </c:ser>
        <c:ser>
          <c:idx val="1"/>
          <c:order val="1"/>
          <c:tx>
            <c:v>Intermix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2540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'All Data'!$AG$2:$AG$43</c:f>
              <c:numCache>
                <c:formatCode>General</c:formatCode>
                <c:ptCount val="42"/>
                <c:pt idx="0">
                  <c:v>16</c:v>
                </c:pt>
                <c:pt idx="1">
                  <c:v>21</c:v>
                </c:pt>
                <c:pt idx="2">
                  <c:v>22</c:v>
                </c:pt>
                <c:pt idx="3">
                  <c:v>21</c:v>
                </c:pt>
                <c:pt idx="4">
                  <c:v>16</c:v>
                </c:pt>
                <c:pt idx="5">
                  <c:v>14</c:v>
                </c:pt>
                <c:pt idx="6">
                  <c:v>18</c:v>
                </c:pt>
                <c:pt idx="7">
                  <c:v>10</c:v>
                </c:pt>
                <c:pt idx="8">
                  <c:v>19</c:v>
                </c:pt>
                <c:pt idx="9">
                  <c:v>15</c:v>
                </c:pt>
                <c:pt idx="10">
                  <c:v>12</c:v>
                </c:pt>
                <c:pt idx="11">
                  <c:v>17</c:v>
                </c:pt>
                <c:pt idx="12">
                  <c:v>14</c:v>
                </c:pt>
                <c:pt idx="13">
                  <c:v>15</c:v>
                </c:pt>
                <c:pt idx="14">
                  <c:v>14</c:v>
                </c:pt>
                <c:pt idx="15">
                  <c:v>14</c:v>
                </c:pt>
                <c:pt idx="16">
                  <c:v>12</c:v>
                </c:pt>
                <c:pt idx="17">
                  <c:v>13</c:v>
                </c:pt>
                <c:pt idx="18">
                  <c:v>16</c:v>
                </c:pt>
                <c:pt idx="19">
                  <c:v>17</c:v>
                </c:pt>
                <c:pt idx="20">
                  <c:v>17</c:v>
                </c:pt>
                <c:pt idx="21">
                  <c:v>21</c:v>
                </c:pt>
                <c:pt idx="22">
                  <c:v>17</c:v>
                </c:pt>
                <c:pt idx="23">
                  <c:v>21</c:v>
                </c:pt>
                <c:pt idx="24">
                  <c:v>14</c:v>
                </c:pt>
                <c:pt idx="25">
                  <c:v>18</c:v>
                </c:pt>
                <c:pt idx="26">
                  <c:v>17</c:v>
                </c:pt>
                <c:pt idx="27">
                  <c:v>14</c:v>
                </c:pt>
                <c:pt idx="28">
                  <c:v>22</c:v>
                </c:pt>
                <c:pt idx="29">
                  <c:v>9</c:v>
                </c:pt>
                <c:pt idx="30">
                  <c:v>13</c:v>
                </c:pt>
                <c:pt idx="31">
                  <c:v>16</c:v>
                </c:pt>
                <c:pt idx="32">
                  <c:v>20</c:v>
                </c:pt>
                <c:pt idx="33">
                  <c:v>11</c:v>
                </c:pt>
                <c:pt idx="34">
                  <c:v>12</c:v>
                </c:pt>
                <c:pt idx="35">
                  <c:v>19</c:v>
                </c:pt>
                <c:pt idx="36">
                  <c:v>22</c:v>
                </c:pt>
              </c:numCache>
            </c:numRef>
          </c:xVal>
          <c:yVal>
            <c:numRef>
              <c:f>'All Data'!$R$2:$R$43</c:f>
              <c:numCache>
                <c:formatCode>General</c:formatCode>
                <c:ptCount val="42"/>
                <c:pt idx="0">
                  <c:v>1.1879</c:v>
                </c:pt>
                <c:pt idx="1">
                  <c:v>0.93703000000000003</c:v>
                </c:pt>
                <c:pt idx="2">
                  <c:v>0.65905000000000002</c:v>
                </c:pt>
                <c:pt idx="3">
                  <c:v>0.78942000000000001</c:v>
                </c:pt>
                <c:pt idx="4">
                  <c:v>0.71572999999999998</c:v>
                </c:pt>
                <c:pt idx="5">
                  <c:v>0.71084000000000003</c:v>
                </c:pt>
                <c:pt idx="6">
                  <c:v>1.1218999999999999</c:v>
                </c:pt>
                <c:pt idx="7">
                  <c:v>1.0162</c:v>
                </c:pt>
                <c:pt idx="8">
                  <c:v>0.80267999999999995</c:v>
                </c:pt>
                <c:pt idx="9">
                  <c:v>0.61819000000000002</c:v>
                </c:pt>
                <c:pt idx="10">
                  <c:v>0.82440999999999998</c:v>
                </c:pt>
                <c:pt idx="11">
                  <c:v>0.67130000000000001</c:v>
                </c:pt>
                <c:pt idx="12">
                  <c:v>1.0481</c:v>
                </c:pt>
                <c:pt idx="13">
                  <c:v>0.71189999999999998</c:v>
                </c:pt>
                <c:pt idx="14">
                  <c:v>0.73309000000000002</c:v>
                </c:pt>
                <c:pt idx="15">
                  <c:v>0.62483</c:v>
                </c:pt>
                <c:pt idx="16">
                  <c:v>1.1344000000000001</c:v>
                </c:pt>
                <c:pt idx="17">
                  <c:v>1.0403</c:v>
                </c:pt>
                <c:pt idx="18">
                  <c:v>1.0443</c:v>
                </c:pt>
                <c:pt idx="19">
                  <c:v>0.71548</c:v>
                </c:pt>
                <c:pt idx="20">
                  <c:v>1.2649999999999999</c:v>
                </c:pt>
                <c:pt idx="21">
                  <c:v>0.92813999999999997</c:v>
                </c:pt>
                <c:pt idx="22">
                  <c:v>0.58203000000000005</c:v>
                </c:pt>
                <c:pt idx="23">
                  <c:v>0.67351000000000005</c:v>
                </c:pt>
                <c:pt idx="24">
                  <c:v>0.81677</c:v>
                </c:pt>
                <c:pt idx="25">
                  <c:v>1.3148</c:v>
                </c:pt>
                <c:pt idx="26">
                  <c:v>1.0786</c:v>
                </c:pt>
                <c:pt idx="27">
                  <c:v>0.98143999999999998</c:v>
                </c:pt>
                <c:pt idx="28">
                  <c:v>0.63261999999999996</c:v>
                </c:pt>
                <c:pt idx="29">
                  <c:v>0.81964000000000004</c:v>
                </c:pt>
                <c:pt idx="30">
                  <c:v>0.71545999999999998</c:v>
                </c:pt>
                <c:pt idx="31">
                  <c:v>1.1105</c:v>
                </c:pt>
                <c:pt idx="32">
                  <c:v>0.61477999999999999</c:v>
                </c:pt>
                <c:pt idx="33">
                  <c:v>1.0275000000000001</c:v>
                </c:pt>
                <c:pt idx="34">
                  <c:v>1.0267999999999999</c:v>
                </c:pt>
                <c:pt idx="35">
                  <c:v>0.97030000000000005</c:v>
                </c:pt>
                <c:pt idx="36">
                  <c:v>1.0891999999999999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FDAF-6549-AB0B-CA9BB821102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51346096"/>
        <c:axId val="1787853760"/>
      </c:scatterChart>
      <c:valAx>
        <c:axId val="1651346096"/>
        <c:scaling>
          <c:orientation val="minMax"/>
          <c:max val="32"/>
          <c:min val="8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600">
                    <a:solidFill>
                      <a:schemeClr val="tx1"/>
                    </a:solidFill>
                  </a:rPr>
                  <a:t>BIS-Brief Score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87853760"/>
        <c:crosses val="autoZero"/>
        <c:crossBetween val="midCat"/>
        <c:majorUnit val="4"/>
      </c:valAx>
      <c:valAx>
        <c:axId val="1787853760"/>
        <c:scaling>
          <c:orientation val="minMax"/>
          <c:max val="1.5"/>
          <c:min val="0.3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600">
                    <a:solidFill>
                      <a:schemeClr val="tx1"/>
                    </a:solidFill>
                  </a:rPr>
                  <a:t>Reaction Time (s)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51346096"/>
        <c:crosses val="autoZero"/>
        <c:crossBetween val="midCat"/>
        <c:majorUnit val="0.2"/>
      </c:valAx>
      <c:spPr>
        <a:noFill/>
        <a:ln>
          <a:noFill/>
        </a:ln>
        <a:effectLst/>
      </c:spPr>
    </c:plotArea>
    <c:legend>
      <c:legendPos val="r"/>
      <c:legendEntry>
        <c:idx val="2"/>
        <c:delete val="1"/>
      </c:legendEntry>
      <c:legendEntry>
        <c:idx val="3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v>Block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2540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'All Data'!$AG$2:$AG$43</c:f>
              <c:numCache>
                <c:formatCode>General</c:formatCode>
                <c:ptCount val="42"/>
                <c:pt idx="0">
                  <c:v>16</c:v>
                </c:pt>
                <c:pt idx="1">
                  <c:v>21</c:v>
                </c:pt>
                <c:pt idx="2">
                  <c:v>22</c:v>
                </c:pt>
                <c:pt idx="3">
                  <c:v>21</c:v>
                </c:pt>
                <c:pt idx="4">
                  <c:v>16</c:v>
                </c:pt>
                <c:pt idx="5">
                  <c:v>14</c:v>
                </c:pt>
                <c:pt idx="6">
                  <c:v>18</c:v>
                </c:pt>
                <c:pt idx="7">
                  <c:v>10</c:v>
                </c:pt>
                <c:pt idx="8">
                  <c:v>19</c:v>
                </c:pt>
                <c:pt idx="9">
                  <c:v>15</c:v>
                </c:pt>
                <c:pt idx="10">
                  <c:v>12</c:v>
                </c:pt>
                <c:pt idx="11">
                  <c:v>17</c:v>
                </c:pt>
                <c:pt idx="12">
                  <c:v>14</c:v>
                </c:pt>
                <c:pt idx="13">
                  <c:v>15</c:v>
                </c:pt>
                <c:pt idx="14">
                  <c:v>14</c:v>
                </c:pt>
                <c:pt idx="15">
                  <c:v>14</c:v>
                </c:pt>
                <c:pt idx="16">
                  <c:v>12</c:v>
                </c:pt>
                <c:pt idx="17">
                  <c:v>13</c:v>
                </c:pt>
                <c:pt idx="18">
                  <c:v>16</c:v>
                </c:pt>
                <c:pt idx="19">
                  <c:v>17</c:v>
                </c:pt>
                <c:pt idx="20">
                  <c:v>17</c:v>
                </c:pt>
                <c:pt idx="21">
                  <c:v>21</c:v>
                </c:pt>
                <c:pt idx="22">
                  <c:v>17</c:v>
                </c:pt>
                <c:pt idx="23">
                  <c:v>21</c:v>
                </c:pt>
                <c:pt idx="24">
                  <c:v>14</c:v>
                </c:pt>
                <c:pt idx="25">
                  <c:v>18</c:v>
                </c:pt>
                <c:pt idx="26">
                  <c:v>17</c:v>
                </c:pt>
                <c:pt idx="27">
                  <c:v>14</c:v>
                </c:pt>
                <c:pt idx="28">
                  <c:v>22</c:v>
                </c:pt>
                <c:pt idx="29">
                  <c:v>9</c:v>
                </c:pt>
                <c:pt idx="30">
                  <c:v>13</c:v>
                </c:pt>
                <c:pt idx="31">
                  <c:v>16</c:v>
                </c:pt>
                <c:pt idx="32">
                  <c:v>20</c:v>
                </c:pt>
                <c:pt idx="33">
                  <c:v>11</c:v>
                </c:pt>
                <c:pt idx="34">
                  <c:v>12</c:v>
                </c:pt>
                <c:pt idx="35">
                  <c:v>19</c:v>
                </c:pt>
                <c:pt idx="36">
                  <c:v>22</c:v>
                </c:pt>
              </c:numCache>
            </c:numRef>
          </c:xVal>
          <c:yVal>
            <c:numRef>
              <c:f>'All Data'!$Z$2:$Z$43</c:f>
              <c:numCache>
                <c:formatCode>General</c:formatCode>
                <c:ptCount val="42"/>
                <c:pt idx="0">
                  <c:v>2.04</c:v>
                </c:pt>
                <c:pt idx="1">
                  <c:v>1.2</c:v>
                </c:pt>
                <c:pt idx="2">
                  <c:v>1.7229000000000001</c:v>
                </c:pt>
                <c:pt idx="3">
                  <c:v>1.56</c:v>
                </c:pt>
                <c:pt idx="4">
                  <c:v>2.2200000000000002</c:v>
                </c:pt>
                <c:pt idx="5">
                  <c:v>1.44</c:v>
                </c:pt>
                <c:pt idx="6">
                  <c:v>1.3574999999999999</c:v>
                </c:pt>
                <c:pt idx="7">
                  <c:v>1.8404</c:v>
                </c:pt>
                <c:pt idx="8">
                  <c:v>2.58</c:v>
                </c:pt>
                <c:pt idx="9">
                  <c:v>1.62</c:v>
                </c:pt>
                <c:pt idx="10">
                  <c:v>1.7755000000000001</c:v>
                </c:pt>
                <c:pt idx="11">
                  <c:v>1.68</c:v>
                </c:pt>
                <c:pt idx="12">
                  <c:v>1.3209</c:v>
                </c:pt>
                <c:pt idx="13">
                  <c:v>1.4655</c:v>
                </c:pt>
                <c:pt idx="14">
                  <c:v>1.86</c:v>
                </c:pt>
                <c:pt idx="15">
                  <c:v>2.04</c:v>
                </c:pt>
                <c:pt idx="16">
                  <c:v>1.3925000000000001</c:v>
                </c:pt>
                <c:pt idx="17">
                  <c:v>2.52</c:v>
                </c:pt>
                <c:pt idx="18">
                  <c:v>1.56</c:v>
                </c:pt>
                <c:pt idx="19">
                  <c:v>1.56</c:v>
                </c:pt>
                <c:pt idx="20">
                  <c:v>1.8325</c:v>
                </c:pt>
                <c:pt idx="21">
                  <c:v>1.6727000000000001</c:v>
                </c:pt>
                <c:pt idx="22">
                  <c:v>2.0853000000000002</c:v>
                </c:pt>
                <c:pt idx="23">
                  <c:v>2.1</c:v>
                </c:pt>
                <c:pt idx="24">
                  <c:v>1.7339</c:v>
                </c:pt>
                <c:pt idx="25">
                  <c:v>2.3914</c:v>
                </c:pt>
                <c:pt idx="26">
                  <c:v>1.74</c:v>
                </c:pt>
                <c:pt idx="27">
                  <c:v>1.1890000000000001</c:v>
                </c:pt>
                <c:pt idx="28">
                  <c:v>2.4</c:v>
                </c:pt>
                <c:pt idx="29">
                  <c:v>2.04</c:v>
                </c:pt>
                <c:pt idx="30">
                  <c:v>1.4240999999999999</c:v>
                </c:pt>
                <c:pt idx="31">
                  <c:v>2.04</c:v>
                </c:pt>
                <c:pt idx="32">
                  <c:v>1.68</c:v>
                </c:pt>
                <c:pt idx="33">
                  <c:v>1.4301999999999999</c:v>
                </c:pt>
                <c:pt idx="34">
                  <c:v>1.92</c:v>
                </c:pt>
                <c:pt idx="35">
                  <c:v>1.6365000000000001</c:v>
                </c:pt>
                <c:pt idx="36">
                  <c:v>1.4142999999999999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932-B647-821D-F179F9CDB5F3}"/>
            </c:ext>
          </c:extLst>
        </c:ser>
        <c:ser>
          <c:idx val="1"/>
          <c:order val="1"/>
          <c:tx>
            <c:v>Intermix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2540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'All Data'!$AG$2:$AG$43</c:f>
              <c:numCache>
                <c:formatCode>General</c:formatCode>
                <c:ptCount val="42"/>
                <c:pt idx="0">
                  <c:v>16</c:v>
                </c:pt>
                <c:pt idx="1">
                  <c:v>21</c:v>
                </c:pt>
                <c:pt idx="2">
                  <c:v>22</c:v>
                </c:pt>
                <c:pt idx="3">
                  <c:v>21</c:v>
                </c:pt>
                <c:pt idx="4">
                  <c:v>16</c:v>
                </c:pt>
                <c:pt idx="5">
                  <c:v>14</c:v>
                </c:pt>
                <c:pt idx="6">
                  <c:v>18</c:v>
                </c:pt>
                <c:pt idx="7">
                  <c:v>10</c:v>
                </c:pt>
                <c:pt idx="8">
                  <c:v>19</c:v>
                </c:pt>
                <c:pt idx="9">
                  <c:v>15</c:v>
                </c:pt>
                <c:pt idx="10">
                  <c:v>12</c:v>
                </c:pt>
                <c:pt idx="11">
                  <c:v>17</c:v>
                </c:pt>
                <c:pt idx="12">
                  <c:v>14</c:v>
                </c:pt>
                <c:pt idx="13">
                  <c:v>15</c:v>
                </c:pt>
                <c:pt idx="14">
                  <c:v>14</c:v>
                </c:pt>
                <c:pt idx="15">
                  <c:v>14</c:v>
                </c:pt>
                <c:pt idx="16">
                  <c:v>12</c:v>
                </c:pt>
                <c:pt idx="17">
                  <c:v>13</c:v>
                </c:pt>
                <c:pt idx="18">
                  <c:v>16</c:v>
                </c:pt>
                <c:pt idx="19">
                  <c:v>17</c:v>
                </c:pt>
                <c:pt idx="20">
                  <c:v>17</c:v>
                </c:pt>
                <c:pt idx="21">
                  <c:v>21</c:v>
                </c:pt>
                <c:pt idx="22">
                  <c:v>17</c:v>
                </c:pt>
                <c:pt idx="23">
                  <c:v>21</c:v>
                </c:pt>
                <c:pt idx="24">
                  <c:v>14</c:v>
                </c:pt>
                <c:pt idx="25">
                  <c:v>18</c:v>
                </c:pt>
                <c:pt idx="26">
                  <c:v>17</c:v>
                </c:pt>
                <c:pt idx="27">
                  <c:v>14</c:v>
                </c:pt>
                <c:pt idx="28">
                  <c:v>22</c:v>
                </c:pt>
                <c:pt idx="29">
                  <c:v>9</c:v>
                </c:pt>
                <c:pt idx="30">
                  <c:v>13</c:v>
                </c:pt>
                <c:pt idx="31">
                  <c:v>16</c:v>
                </c:pt>
                <c:pt idx="32">
                  <c:v>20</c:v>
                </c:pt>
                <c:pt idx="33">
                  <c:v>11</c:v>
                </c:pt>
                <c:pt idx="34">
                  <c:v>12</c:v>
                </c:pt>
                <c:pt idx="35">
                  <c:v>19</c:v>
                </c:pt>
                <c:pt idx="36">
                  <c:v>22</c:v>
                </c:pt>
              </c:numCache>
            </c:numRef>
          </c:xVal>
          <c:yVal>
            <c:numRef>
              <c:f>'All Data'!$AC$2:$AC$43</c:f>
              <c:numCache>
                <c:formatCode>General</c:formatCode>
                <c:ptCount val="42"/>
                <c:pt idx="0">
                  <c:v>2.0739999999999998</c:v>
                </c:pt>
                <c:pt idx="1">
                  <c:v>1.6575</c:v>
                </c:pt>
                <c:pt idx="2">
                  <c:v>1.68</c:v>
                </c:pt>
                <c:pt idx="3">
                  <c:v>1.8344</c:v>
                </c:pt>
                <c:pt idx="4">
                  <c:v>2.46</c:v>
                </c:pt>
                <c:pt idx="5">
                  <c:v>1.44</c:v>
                </c:pt>
                <c:pt idx="6">
                  <c:v>1.5</c:v>
                </c:pt>
                <c:pt idx="7">
                  <c:v>2.0253000000000001</c:v>
                </c:pt>
                <c:pt idx="8">
                  <c:v>2.1</c:v>
                </c:pt>
                <c:pt idx="9">
                  <c:v>1.5</c:v>
                </c:pt>
                <c:pt idx="10">
                  <c:v>2.0962999999999998</c:v>
                </c:pt>
                <c:pt idx="11">
                  <c:v>1.98</c:v>
                </c:pt>
                <c:pt idx="12">
                  <c:v>1.44</c:v>
                </c:pt>
                <c:pt idx="13">
                  <c:v>1.56</c:v>
                </c:pt>
                <c:pt idx="14">
                  <c:v>2.1</c:v>
                </c:pt>
                <c:pt idx="15">
                  <c:v>1.8527</c:v>
                </c:pt>
                <c:pt idx="16">
                  <c:v>1.8823000000000001</c:v>
                </c:pt>
                <c:pt idx="17">
                  <c:v>2.46</c:v>
                </c:pt>
                <c:pt idx="18">
                  <c:v>1.4824999999999999</c:v>
                </c:pt>
                <c:pt idx="19">
                  <c:v>1.1154999999999999</c:v>
                </c:pt>
                <c:pt idx="20">
                  <c:v>1.5478000000000001</c:v>
                </c:pt>
                <c:pt idx="21">
                  <c:v>1.8587</c:v>
                </c:pt>
                <c:pt idx="22">
                  <c:v>1.98</c:v>
                </c:pt>
                <c:pt idx="23">
                  <c:v>2.2799999999999998</c:v>
                </c:pt>
                <c:pt idx="24">
                  <c:v>1.6015999999999999</c:v>
                </c:pt>
                <c:pt idx="25">
                  <c:v>2.1551</c:v>
                </c:pt>
                <c:pt idx="26">
                  <c:v>1.5399</c:v>
                </c:pt>
                <c:pt idx="27">
                  <c:v>2.0352999999999999</c:v>
                </c:pt>
                <c:pt idx="28">
                  <c:v>1.7241</c:v>
                </c:pt>
                <c:pt idx="29">
                  <c:v>1.9065000000000001</c:v>
                </c:pt>
                <c:pt idx="30">
                  <c:v>2.0301999999999998</c:v>
                </c:pt>
                <c:pt idx="31">
                  <c:v>2.3877999999999999</c:v>
                </c:pt>
                <c:pt idx="32">
                  <c:v>1.32</c:v>
                </c:pt>
                <c:pt idx="33">
                  <c:v>0.72606000000000004</c:v>
                </c:pt>
                <c:pt idx="34">
                  <c:v>2.0815999999999999</c:v>
                </c:pt>
                <c:pt idx="35">
                  <c:v>1.5625</c:v>
                </c:pt>
                <c:pt idx="36">
                  <c:v>1.4327000000000001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6932-B647-821D-F179F9CDB5F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51346096"/>
        <c:axId val="1787853760"/>
      </c:scatterChart>
      <c:valAx>
        <c:axId val="1651346096"/>
        <c:scaling>
          <c:orientation val="minMax"/>
          <c:max val="32"/>
          <c:min val="8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600">
                    <a:solidFill>
                      <a:schemeClr val="tx1"/>
                    </a:solidFill>
                  </a:rPr>
                  <a:t>BIS-Brief Score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87853760"/>
        <c:crosses val="autoZero"/>
        <c:crossBetween val="midCat"/>
        <c:majorUnit val="4"/>
      </c:valAx>
      <c:valAx>
        <c:axId val="1787853760"/>
        <c:scaling>
          <c:orientation val="minMax"/>
          <c:max val="3"/>
          <c:min val="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600">
                    <a:solidFill>
                      <a:schemeClr val="tx1"/>
                    </a:solidFill>
                  </a:rPr>
                  <a:t>K-Value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51346096"/>
        <c:crosses val="autoZero"/>
        <c:crossBetween val="midCat"/>
        <c:majorUnit val="0.5"/>
      </c:valAx>
      <c:spPr>
        <a:noFill/>
        <a:ln>
          <a:noFill/>
        </a:ln>
        <a:effectLst/>
      </c:spPr>
    </c:plotArea>
    <c:legend>
      <c:legendPos val="r"/>
      <c:legendEntry>
        <c:idx val="2"/>
        <c:delete val="1"/>
      </c:legendEntry>
      <c:legendEntry>
        <c:idx val="3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v>Block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2540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'All Data'!$AG$2:$AG$43</c:f>
              <c:numCache>
                <c:formatCode>General</c:formatCode>
                <c:ptCount val="42"/>
                <c:pt idx="0">
                  <c:v>16</c:v>
                </c:pt>
                <c:pt idx="1">
                  <c:v>21</c:v>
                </c:pt>
                <c:pt idx="2">
                  <c:v>22</c:v>
                </c:pt>
                <c:pt idx="3">
                  <c:v>21</c:v>
                </c:pt>
                <c:pt idx="4">
                  <c:v>16</c:v>
                </c:pt>
                <c:pt idx="5">
                  <c:v>14</c:v>
                </c:pt>
                <c:pt idx="6">
                  <c:v>18</c:v>
                </c:pt>
                <c:pt idx="7">
                  <c:v>10</c:v>
                </c:pt>
                <c:pt idx="8">
                  <c:v>19</c:v>
                </c:pt>
                <c:pt idx="9">
                  <c:v>15</c:v>
                </c:pt>
                <c:pt idx="10">
                  <c:v>12</c:v>
                </c:pt>
                <c:pt idx="11">
                  <c:v>17</c:v>
                </c:pt>
                <c:pt idx="12">
                  <c:v>14</c:v>
                </c:pt>
                <c:pt idx="13">
                  <c:v>15</c:v>
                </c:pt>
                <c:pt idx="14">
                  <c:v>14</c:v>
                </c:pt>
                <c:pt idx="15">
                  <c:v>14</c:v>
                </c:pt>
                <c:pt idx="16">
                  <c:v>12</c:v>
                </c:pt>
                <c:pt idx="17">
                  <c:v>13</c:v>
                </c:pt>
                <c:pt idx="18">
                  <c:v>16</c:v>
                </c:pt>
                <c:pt idx="19">
                  <c:v>17</c:v>
                </c:pt>
                <c:pt idx="20">
                  <c:v>17</c:v>
                </c:pt>
                <c:pt idx="21">
                  <c:v>21</c:v>
                </c:pt>
                <c:pt idx="22">
                  <c:v>17</c:v>
                </c:pt>
                <c:pt idx="23">
                  <c:v>21</c:v>
                </c:pt>
                <c:pt idx="24">
                  <c:v>14</c:v>
                </c:pt>
                <c:pt idx="25">
                  <c:v>18</c:v>
                </c:pt>
                <c:pt idx="26">
                  <c:v>17</c:v>
                </c:pt>
                <c:pt idx="27">
                  <c:v>14</c:v>
                </c:pt>
                <c:pt idx="28">
                  <c:v>22</c:v>
                </c:pt>
                <c:pt idx="29">
                  <c:v>9</c:v>
                </c:pt>
                <c:pt idx="30">
                  <c:v>13</c:v>
                </c:pt>
                <c:pt idx="31">
                  <c:v>16</c:v>
                </c:pt>
                <c:pt idx="32">
                  <c:v>20</c:v>
                </c:pt>
                <c:pt idx="33">
                  <c:v>11</c:v>
                </c:pt>
                <c:pt idx="34">
                  <c:v>12</c:v>
                </c:pt>
                <c:pt idx="35">
                  <c:v>19</c:v>
                </c:pt>
                <c:pt idx="36">
                  <c:v>22</c:v>
                </c:pt>
              </c:numCache>
            </c:numRef>
          </c:xVal>
          <c:yVal>
            <c:numRef>
              <c:f>'All Data'!$K$2:$K$42</c:f>
              <c:numCache>
                <c:formatCode>General</c:formatCode>
                <c:ptCount val="41"/>
                <c:pt idx="0">
                  <c:v>26.41</c:v>
                </c:pt>
                <c:pt idx="1">
                  <c:v>21.3673</c:v>
                </c:pt>
                <c:pt idx="2">
                  <c:v>27.626300000000001</c:v>
                </c:pt>
                <c:pt idx="3">
                  <c:v>27.81</c:v>
                </c:pt>
                <c:pt idx="4">
                  <c:v>16.71</c:v>
                </c:pt>
                <c:pt idx="5">
                  <c:v>22.050999999999998</c:v>
                </c:pt>
                <c:pt idx="6">
                  <c:v>36.861699999999999</c:v>
                </c:pt>
                <c:pt idx="7">
                  <c:v>26.97</c:v>
                </c:pt>
                <c:pt idx="8">
                  <c:v>27.828299999999999</c:v>
                </c:pt>
                <c:pt idx="9">
                  <c:v>32.909999999999997</c:v>
                </c:pt>
                <c:pt idx="10">
                  <c:v>24.83</c:v>
                </c:pt>
                <c:pt idx="11">
                  <c:v>20.4468</c:v>
                </c:pt>
                <c:pt idx="12">
                  <c:v>32.418399999999998</c:v>
                </c:pt>
                <c:pt idx="13">
                  <c:v>32.4</c:v>
                </c:pt>
                <c:pt idx="14">
                  <c:v>20.5657</c:v>
                </c:pt>
                <c:pt idx="15">
                  <c:v>24.8</c:v>
                </c:pt>
                <c:pt idx="16">
                  <c:v>34.99</c:v>
                </c:pt>
                <c:pt idx="17">
                  <c:v>14.94</c:v>
                </c:pt>
                <c:pt idx="18">
                  <c:v>37.950000000000003</c:v>
                </c:pt>
                <c:pt idx="19">
                  <c:v>15.1111</c:v>
                </c:pt>
                <c:pt idx="20">
                  <c:v>22.91</c:v>
                </c:pt>
                <c:pt idx="21">
                  <c:v>31.7</c:v>
                </c:pt>
                <c:pt idx="22">
                  <c:v>36.214300000000001</c:v>
                </c:pt>
                <c:pt idx="23">
                  <c:v>26.97</c:v>
                </c:pt>
                <c:pt idx="24">
                  <c:v>31.25</c:v>
                </c:pt>
                <c:pt idx="25">
                  <c:v>13.71</c:v>
                </c:pt>
                <c:pt idx="26">
                  <c:v>33.520000000000003</c:v>
                </c:pt>
                <c:pt idx="27">
                  <c:v>20.2</c:v>
                </c:pt>
                <c:pt idx="28">
                  <c:v>18.32</c:v>
                </c:pt>
                <c:pt idx="29">
                  <c:v>35.571399999999997</c:v>
                </c:pt>
                <c:pt idx="30">
                  <c:v>30.37</c:v>
                </c:pt>
                <c:pt idx="31">
                  <c:v>18.14</c:v>
                </c:pt>
                <c:pt idx="32">
                  <c:v>31.616199999999999</c:v>
                </c:pt>
                <c:pt idx="33">
                  <c:v>59.395800000000001</c:v>
                </c:pt>
                <c:pt idx="34">
                  <c:v>38.79</c:v>
                </c:pt>
                <c:pt idx="35">
                  <c:v>23.51</c:v>
                </c:pt>
                <c:pt idx="36">
                  <c:v>27.68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229-D943-8A84-5B3084D2BD8A}"/>
            </c:ext>
          </c:extLst>
        </c:ser>
        <c:ser>
          <c:idx val="1"/>
          <c:order val="1"/>
          <c:tx>
            <c:v>Intermix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2540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'All Data'!$AG$2:$AG$43</c:f>
              <c:numCache>
                <c:formatCode>General</c:formatCode>
                <c:ptCount val="42"/>
                <c:pt idx="0">
                  <c:v>16</c:v>
                </c:pt>
                <c:pt idx="1">
                  <c:v>21</c:v>
                </c:pt>
                <c:pt idx="2">
                  <c:v>22</c:v>
                </c:pt>
                <c:pt idx="3">
                  <c:v>21</c:v>
                </c:pt>
                <c:pt idx="4">
                  <c:v>16</c:v>
                </c:pt>
                <c:pt idx="5">
                  <c:v>14</c:v>
                </c:pt>
                <c:pt idx="6">
                  <c:v>18</c:v>
                </c:pt>
                <c:pt idx="7">
                  <c:v>10</c:v>
                </c:pt>
                <c:pt idx="8">
                  <c:v>19</c:v>
                </c:pt>
                <c:pt idx="9">
                  <c:v>15</c:v>
                </c:pt>
                <c:pt idx="10">
                  <c:v>12</c:v>
                </c:pt>
                <c:pt idx="11">
                  <c:v>17</c:v>
                </c:pt>
                <c:pt idx="12">
                  <c:v>14</c:v>
                </c:pt>
                <c:pt idx="13">
                  <c:v>15</c:v>
                </c:pt>
                <c:pt idx="14">
                  <c:v>14</c:v>
                </c:pt>
                <c:pt idx="15">
                  <c:v>14</c:v>
                </c:pt>
                <c:pt idx="16">
                  <c:v>12</c:v>
                </c:pt>
                <c:pt idx="17">
                  <c:v>13</c:v>
                </c:pt>
                <c:pt idx="18">
                  <c:v>16</c:v>
                </c:pt>
                <c:pt idx="19">
                  <c:v>17</c:v>
                </c:pt>
                <c:pt idx="20">
                  <c:v>17</c:v>
                </c:pt>
                <c:pt idx="21">
                  <c:v>21</c:v>
                </c:pt>
                <c:pt idx="22">
                  <c:v>17</c:v>
                </c:pt>
                <c:pt idx="23">
                  <c:v>21</c:v>
                </c:pt>
                <c:pt idx="24">
                  <c:v>14</c:v>
                </c:pt>
                <c:pt idx="25">
                  <c:v>18</c:v>
                </c:pt>
                <c:pt idx="26">
                  <c:v>17</c:v>
                </c:pt>
                <c:pt idx="27">
                  <c:v>14</c:v>
                </c:pt>
                <c:pt idx="28">
                  <c:v>22</c:v>
                </c:pt>
                <c:pt idx="29">
                  <c:v>9</c:v>
                </c:pt>
                <c:pt idx="30">
                  <c:v>13</c:v>
                </c:pt>
                <c:pt idx="31">
                  <c:v>16</c:v>
                </c:pt>
                <c:pt idx="32">
                  <c:v>20</c:v>
                </c:pt>
                <c:pt idx="33">
                  <c:v>11</c:v>
                </c:pt>
                <c:pt idx="34">
                  <c:v>12</c:v>
                </c:pt>
                <c:pt idx="35">
                  <c:v>19</c:v>
                </c:pt>
                <c:pt idx="36">
                  <c:v>22</c:v>
                </c:pt>
              </c:numCache>
            </c:numRef>
          </c:xVal>
          <c:yVal>
            <c:numRef>
              <c:f>'All Data'!$V$2:$V$43</c:f>
              <c:numCache>
                <c:formatCode>General</c:formatCode>
                <c:ptCount val="42"/>
                <c:pt idx="0">
                  <c:v>48.6</c:v>
                </c:pt>
                <c:pt idx="1">
                  <c:v>50.041699999999999</c:v>
                </c:pt>
                <c:pt idx="2">
                  <c:v>46.798000000000002</c:v>
                </c:pt>
                <c:pt idx="3">
                  <c:v>42.218800000000002</c:v>
                </c:pt>
                <c:pt idx="4">
                  <c:v>44.030299999999997</c:v>
                </c:pt>
                <c:pt idx="5">
                  <c:v>39.525300000000001</c:v>
                </c:pt>
                <c:pt idx="6">
                  <c:v>55.636400000000002</c:v>
                </c:pt>
                <c:pt idx="7">
                  <c:v>49.22</c:v>
                </c:pt>
                <c:pt idx="8">
                  <c:v>42.080800000000004</c:v>
                </c:pt>
                <c:pt idx="9">
                  <c:v>34.040399999999998</c:v>
                </c:pt>
                <c:pt idx="10">
                  <c:v>42.14</c:v>
                </c:pt>
                <c:pt idx="11">
                  <c:v>35.8506</c:v>
                </c:pt>
                <c:pt idx="12">
                  <c:v>58.479599999999998</c:v>
                </c:pt>
                <c:pt idx="13">
                  <c:v>46.595999999999997</c:v>
                </c:pt>
                <c:pt idx="14">
                  <c:v>50.1</c:v>
                </c:pt>
                <c:pt idx="15">
                  <c:v>47.191899999999997</c:v>
                </c:pt>
                <c:pt idx="16">
                  <c:v>56.54</c:v>
                </c:pt>
                <c:pt idx="17">
                  <c:v>39.630000000000003</c:v>
                </c:pt>
                <c:pt idx="18">
                  <c:v>52.48</c:v>
                </c:pt>
                <c:pt idx="19">
                  <c:v>38.369999999999997</c:v>
                </c:pt>
                <c:pt idx="20">
                  <c:v>46.556699999999999</c:v>
                </c:pt>
                <c:pt idx="21">
                  <c:v>42.798000000000002</c:v>
                </c:pt>
                <c:pt idx="22">
                  <c:v>52.938099999999999</c:v>
                </c:pt>
                <c:pt idx="23">
                  <c:v>54.171700000000001</c:v>
                </c:pt>
                <c:pt idx="24">
                  <c:v>43.17</c:v>
                </c:pt>
                <c:pt idx="25">
                  <c:v>38.47</c:v>
                </c:pt>
                <c:pt idx="26">
                  <c:v>43.88</c:v>
                </c:pt>
                <c:pt idx="27">
                  <c:v>36.2121</c:v>
                </c:pt>
                <c:pt idx="28">
                  <c:v>35.32</c:v>
                </c:pt>
                <c:pt idx="29">
                  <c:v>47.7273</c:v>
                </c:pt>
                <c:pt idx="30">
                  <c:v>34.26</c:v>
                </c:pt>
                <c:pt idx="31">
                  <c:v>39.85</c:v>
                </c:pt>
                <c:pt idx="32">
                  <c:v>43.2121</c:v>
                </c:pt>
                <c:pt idx="33">
                  <c:v>60.92</c:v>
                </c:pt>
                <c:pt idx="34">
                  <c:v>54.33</c:v>
                </c:pt>
                <c:pt idx="35">
                  <c:v>40.373699999999999</c:v>
                </c:pt>
                <c:pt idx="36">
                  <c:v>60.71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3229-D943-8A84-5B3084D2BD8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51346096"/>
        <c:axId val="1787853760"/>
      </c:scatterChart>
      <c:valAx>
        <c:axId val="1651346096"/>
        <c:scaling>
          <c:orientation val="minMax"/>
          <c:max val="32"/>
          <c:min val="8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600">
                    <a:solidFill>
                      <a:schemeClr val="tx1"/>
                    </a:solidFill>
                  </a:rPr>
                  <a:t>BIS-Brief Score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87853760"/>
        <c:crosses val="autoZero"/>
        <c:crossBetween val="midCat"/>
        <c:majorUnit val="4"/>
      </c:valAx>
      <c:valAx>
        <c:axId val="1787853760"/>
        <c:scaling>
          <c:orientation val="minMax"/>
          <c:max val="80"/>
          <c:min val="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600">
                    <a:solidFill>
                      <a:schemeClr val="tx1"/>
                    </a:solidFill>
                  </a:rPr>
                  <a:t>Degree Error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51346096"/>
        <c:crosses val="autoZero"/>
        <c:crossBetween val="midCat"/>
        <c:majorUnit val="20"/>
      </c:valAx>
      <c:spPr>
        <a:noFill/>
        <a:ln>
          <a:noFill/>
        </a:ln>
        <a:effectLst/>
      </c:spPr>
    </c:plotArea>
    <c:legend>
      <c:legendPos val="r"/>
      <c:legendEntry>
        <c:idx val="2"/>
        <c:delete val="1"/>
      </c:legendEntry>
      <c:legendEntry>
        <c:idx val="3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1"/>
          <c:order val="0"/>
          <c:tx>
            <c:v>Match</c:v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('All Data (Pilot 2)'!$B$16,'All Data (Pilot 2)'!$M$16)</c:f>
                <c:numCache>
                  <c:formatCode>General</c:formatCode>
                  <c:ptCount val="2"/>
                  <c:pt idx="0">
                    <c:v>5.5008924639512895E-2</c:v>
                  </c:pt>
                  <c:pt idx="1">
                    <c:v>7.4209481019426357E-2</c:v>
                  </c:pt>
                </c:numCache>
              </c:numRef>
            </c:plus>
            <c:minus>
              <c:numRef>
                <c:f>('All Data (Pilot 2)'!$B$16,'All Data (Pilot 2)'!$M$16)</c:f>
                <c:numCache>
                  <c:formatCode>General</c:formatCode>
                  <c:ptCount val="2"/>
                  <c:pt idx="0">
                    <c:v>5.5008924639512895E-2</c:v>
                  </c:pt>
                  <c:pt idx="1">
                    <c:v>7.4209481019426357E-2</c:v>
                  </c:pt>
                </c:numCache>
              </c:numRef>
            </c:minus>
            <c:spPr>
              <a:noFill/>
              <a:ln w="12700" cap="flat" cmpd="sng" algn="ctr">
                <a:solidFill>
                  <a:schemeClr val="tx1"/>
                </a:solidFill>
                <a:round/>
              </a:ln>
              <a:effectLst/>
            </c:spPr>
          </c:errBars>
          <c:cat>
            <c:strLit>
              <c:ptCount val="2"/>
              <c:pt idx="0">
                <c:v>Block</c:v>
              </c:pt>
              <c:pt idx="1">
                <c:v> Intermix</c:v>
              </c:pt>
            </c:strLit>
          </c:cat>
          <c:val>
            <c:numRef>
              <c:f>('All Data (Pilot 2)'!$B$14,'All Data (Pilot 2)'!$M$14)</c:f>
              <c:numCache>
                <c:formatCode>General</c:formatCode>
                <c:ptCount val="2"/>
                <c:pt idx="0">
                  <c:v>0.83486999999999989</c:v>
                </c:pt>
                <c:pt idx="1">
                  <c:v>0.83078714285714284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D65-B548-A38E-39CBC4F20AAD}"/>
            </c:ext>
          </c:extLst>
        </c:ser>
        <c:ser>
          <c:idx val="0"/>
          <c:order val="1"/>
          <c:tx>
            <c:v>Mismatch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('All Data (Pilot 2)'!$C$16,'All Data (Pilot 2)'!$N$16)</c:f>
                <c:numCache>
                  <c:formatCode>General</c:formatCode>
                  <c:ptCount val="2"/>
                  <c:pt idx="0">
                    <c:v>2.6295676217297441E-2</c:v>
                  </c:pt>
                  <c:pt idx="1">
                    <c:v>6.0788925815245407E-2</c:v>
                  </c:pt>
                </c:numCache>
              </c:numRef>
            </c:plus>
            <c:minus>
              <c:numRef>
                <c:f>('All Data (Pilot 2)'!$C$16,'All Data (Pilot 2)'!$N$16)</c:f>
                <c:numCache>
                  <c:formatCode>General</c:formatCode>
                  <c:ptCount val="2"/>
                  <c:pt idx="0">
                    <c:v>2.6295676217297441E-2</c:v>
                  </c:pt>
                  <c:pt idx="1">
                    <c:v>6.0788925815245407E-2</c:v>
                  </c:pt>
                </c:numCache>
              </c:numRef>
            </c:minus>
            <c:spPr>
              <a:noFill/>
              <a:ln w="12700" cap="flat" cmpd="sng" algn="ctr">
                <a:solidFill>
                  <a:schemeClr val="tx1"/>
                </a:solidFill>
                <a:round/>
              </a:ln>
              <a:effectLst/>
            </c:spPr>
          </c:errBars>
          <c:cat>
            <c:strLit>
              <c:ptCount val="2"/>
              <c:pt idx="0">
                <c:v>Block</c:v>
              </c:pt>
              <c:pt idx="1">
                <c:v> Intermix</c:v>
              </c:pt>
            </c:strLit>
          </c:cat>
          <c:val>
            <c:numRef>
              <c:f>('All Data (Pilot 2)'!$C$14,'All Data (Pilot 2)'!$N$14)</c:f>
              <c:numCache>
                <c:formatCode>General</c:formatCode>
                <c:ptCount val="2"/>
                <c:pt idx="0">
                  <c:v>0.96285714285714286</c:v>
                </c:pt>
                <c:pt idx="1">
                  <c:v>0.93137000000000003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D65-B548-A38E-39CBC4F20AA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210398959"/>
        <c:axId val="1210400607"/>
      </c:barChart>
      <c:catAx>
        <c:axId val="121039895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600">
                    <a:solidFill>
                      <a:schemeClr val="tx1"/>
                    </a:solidFill>
                  </a:rPr>
                  <a:t>Block Type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10400607"/>
        <c:crosses val="autoZero"/>
        <c:auto val="1"/>
        <c:lblAlgn val="ctr"/>
        <c:lblOffset val="100"/>
        <c:noMultiLvlLbl val="0"/>
      </c:catAx>
      <c:valAx>
        <c:axId val="1210400607"/>
        <c:scaling>
          <c:orientation val="minMax"/>
          <c:max val="1"/>
          <c:min val="0.5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600">
                    <a:solidFill>
                      <a:schemeClr val="tx1"/>
                    </a:solidFill>
                  </a:rPr>
                  <a:t>Proportion Correct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2700"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10398959"/>
        <c:crossesAt val="1"/>
        <c:crossBetween val="between"/>
        <c:majorUnit val="0.1"/>
      </c:valAx>
      <c:spPr>
        <a:noFill/>
        <a:ln w="25400"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1"/>
          <c:order val="0"/>
          <c:tx>
            <c:v>Match</c:v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('All Data (Pilot 2)'!$E$16,'All Data (Pilot 2)'!$P$16)</c:f>
                <c:numCache>
                  <c:formatCode>General</c:formatCode>
                  <c:ptCount val="2"/>
                  <c:pt idx="0">
                    <c:v>0.12659530487521861</c:v>
                  </c:pt>
                  <c:pt idx="1">
                    <c:v>0.11537604628006344</c:v>
                  </c:pt>
                </c:numCache>
              </c:numRef>
            </c:plus>
            <c:minus>
              <c:numRef>
                <c:f>('All Data (Pilot 2)'!$E$16,'All Data (Pilot 2)'!$P$16)</c:f>
                <c:numCache>
                  <c:formatCode>General</c:formatCode>
                  <c:ptCount val="2"/>
                  <c:pt idx="0">
                    <c:v>0.12659530487521861</c:v>
                  </c:pt>
                  <c:pt idx="1">
                    <c:v>0.11537604628006344</c:v>
                  </c:pt>
                </c:numCache>
              </c:numRef>
            </c:minus>
            <c:spPr>
              <a:noFill/>
              <a:ln w="12700" cap="flat" cmpd="sng" algn="ctr">
                <a:solidFill>
                  <a:schemeClr val="tx1"/>
                </a:solidFill>
                <a:round/>
              </a:ln>
              <a:effectLst/>
            </c:spPr>
          </c:errBars>
          <c:cat>
            <c:strLit>
              <c:ptCount val="2"/>
              <c:pt idx="0">
                <c:v>Block</c:v>
              </c:pt>
              <c:pt idx="1">
                <c:v> Intermix</c:v>
              </c:pt>
            </c:strLit>
          </c:cat>
          <c:val>
            <c:numRef>
              <c:f>('All Data (Pilot 2)'!$E$14,'All Data (Pilot 2)'!$P$14)</c:f>
              <c:numCache>
                <c:formatCode>General</c:formatCode>
                <c:ptCount val="2"/>
                <c:pt idx="0">
                  <c:v>0.80093428571428571</c:v>
                </c:pt>
                <c:pt idx="1">
                  <c:v>0.8670514285714287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E5C-8D4F-8525-04EB2F13AC72}"/>
            </c:ext>
          </c:extLst>
        </c:ser>
        <c:ser>
          <c:idx val="0"/>
          <c:order val="1"/>
          <c:tx>
            <c:v>Mismatch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('All Data (Pilot 2)'!$F$16,'All Data (Pilot 2)'!$Q$16)</c:f>
                <c:numCache>
                  <c:formatCode>General</c:formatCode>
                  <c:ptCount val="2"/>
                  <c:pt idx="0">
                    <c:v>0.10983606090235844</c:v>
                  </c:pt>
                  <c:pt idx="1">
                    <c:v>0.10013776698611188</c:v>
                  </c:pt>
                </c:numCache>
              </c:numRef>
            </c:plus>
            <c:minus>
              <c:numRef>
                <c:f>('All Data (Pilot 2)'!$F$16,'All Data (Pilot 2)'!$Q$16)</c:f>
                <c:numCache>
                  <c:formatCode>General</c:formatCode>
                  <c:ptCount val="2"/>
                  <c:pt idx="0">
                    <c:v>0.10983606090235844</c:v>
                  </c:pt>
                  <c:pt idx="1">
                    <c:v>0.10013776698611188</c:v>
                  </c:pt>
                </c:numCache>
              </c:numRef>
            </c:minus>
            <c:spPr>
              <a:noFill/>
              <a:ln w="12700" cap="flat" cmpd="sng" algn="ctr">
                <a:solidFill>
                  <a:schemeClr val="tx1"/>
                </a:solidFill>
                <a:round/>
              </a:ln>
              <a:effectLst/>
            </c:spPr>
          </c:errBars>
          <c:cat>
            <c:strLit>
              <c:ptCount val="2"/>
              <c:pt idx="0">
                <c:v>Block</c:v>
              </c:pt>
              <c:pt idx="1">
                <c:v> Intermix</c:v>
              </c:pt>
            </c:strLit>
          </c:cat>
          <c:val>
            <c:numRef>
              <c:f>('All Data (Pilot 2)'!$F$14,'All Data (Pilot 2)'!$Q$14)</c:f>
              <c:numCache>
                <c:formatCode>General</c:formatCode>
                <c:ptCount val="2"/>
                <c:pt idx="0">
                  <c:v>0.76689142857142856</c:v>
                </c:pt>
                <c:pt idx="1">
                  <c:v>0.84386857142857152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E5C-8D4F-8525-04EB2F13AC7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210398959"/>
        <c:axId val="1210400607"/>
      </c:barChart>
      <c:catAx>
        <c:axId val="121039895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600">
                    <a:solidFill>
                      <a:schemeClr val="tx1"/>
                    </a:solidFill>
                  </a:rPr>
                  <a:t>Block Type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10400607"/>
        <c:crosses val="autoZero"/>
        <c:auto val="1"/>
        <c:lblAlgn val="ctr"/>
        <c:lblOffset val="100"/>
        <c:noMultiLvlLbl val="0"/>
      </c:catAx>
      <c:valAx>
        <c:axId val="1210400607"/>
        <c:scaling>
          <c:orientation val="minMax"/>
          <c:max val="1"/>
          <c:min val="0.3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600">
                    <a:solidFill>
                      <a:schemeClr val="tx1"/>
                    </a:solidFill>
                  </a:rPr>
                  <a:t>Reaction</a:t>
                </a:r>
                <a:r>
                  <a:rPr lang="en-US" sz="1600" baseline="0">
                    <a:solidFill>
                      <a:schemeClr val="tx1"/>
                    </a:solidFill>
                  </a:rPr>
                  <a:t> Time (s)</a:t>
                </a:r>
                <a:endParaRPr lang="en-US" sz="1600">
                  <a:solidFill>
                    <a:schemeClr val="tx1"/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2700"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10398959"/>
        <c:crossesAt val="1"/>
        <c:crossBetween val="between"/>
        <c:majorUnit val="0.2"/>
      </c:valAx>
      <c:spPr>
        <a:noFill/>
        <a:ln w="25400"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1"/>
          <c:order val="0"/>
          <c:tx>
            <c:v>K</c:v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('All Data (Pilot 2)'!$Z$16,'All Data (Pilot 2)'!$AC$16)</c:f>
                <c:numCache>
                  <c:formatCode>General</c:formatCode>
                  <c:ptCount val="2"/>
                  <c:pt idx="0">
                    <c:v>0.1828841717150772</c:v>
                  </c:pt>
                  <c:pt idx="1">
                    <c:v>0.39398597535631791</c:v>
                  </c:pt>
                </c:numCache>
              </c:numRef>
            </c:plus>
            <c:minus>
              <c:numRef>
                <c:f>('All Data (Pilot 2)'!$Z$16,'All Data (Pilot 2)'!$AC$16)</c:f>
                <c:numCache>
                  <c:formatCode>General</c:formatCode>
                  <c:ptCount val="2"/>
                  <c:pt idx="0">
                    <c:v>0.1828841717150772</c:v>
                  </c:pt>
                  <c:pt idx="1">
                    <c:v>0.39398597535631791</c:v>
                  </c:pt>
                </c:numCache>
              </c:numRef>
            </c:minus>
            <c:spPr>
              <a:noFill/>
              <a:ln w="12700" cap="flat" cmpd="sng" algn="ctr">
                <a:solidFill>
                  <a:schemeClr val="tx1"/>
                </a:solidFill>
                <a:round/>
              </a:ln>
              <a:effectLst/>
            </c:spPr>
          </c:errBars>
          <c:cat>
            <c:strLit>
              <c:ptCount val="2"/>
              <c:pt idx="0">
                <c:v>Block</c:v>
              </c:pt>
              <c:pt idx="1">
                <c:v> Intermix</c:v>
              </c:pt>
            </c:strLit>
          </c:cat>
          <c:val>
            <c:numRef>
              <c:f>('All Data (Pilot 2)'!$Z$14,'All Data (Pilot 2)'!$AC$14)</c:f>
              <c:numCache>
                <c:formatCode>General</c:formatCode>
                <c:ptCount val="2"/>
                <c:pt idx="0">
                  <c:v>2.393185714285714</c:v>
                </c:pt>
                <c:pt idx="1">
                  <c:v>2.2864714285714283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7A1-4E44-B910-3CC95DFA211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210398959"/>
        <c:axId val="1210400607"/>
      </c:barChart>
      <c:catAx>
        <c:axId val="121039895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600">
                    <a:solidFill>
                      <a:schemeClr val="tx1"/>
                    </a:solidFill>
                  </a:rPr>
                  <a:t>Block Type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10400607"/>
        <c:crosses val="autoZero"/>
        <c:auto val="1"/>
        <c:lblAlgn val="ctr"/>
        <c:lblOffset val="100"/>
        <c:noMultiLvlLbl val="0"/>
      </c:catAx>
      <c:valAx>
        <c:axId val="1210400607"/>
        <c:scaling>
          <c:orientation val="minMax"/>
          <c:max val="3"/>
          <c:min val="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600">
                    <a:solidFill>
                      <a:schemeClr val="tx1"/>
                    </a:solidFill>
                  </a:rPr>
                  <a:t>K</a:t>
                </a:r>
                <a:r>
                  <a:rPr lang="en-US" sz="1600" baseline="0">
                    <a:solidFill>
                      <a:schemeClr val="tx1"/>
                    </a:solidFill>
                  </a:rPr>
                  <a:t> Value</a:t>
                </a:r>
                <a:endParaRPr lang="en-US" sz="1600">
                  <a:solidFill>
                    <a:schemeClr val="tx1"/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2700"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10398959"/>
        <c:crossesAt val="1"/>
        <c:crossBetween val="between"/>
        <c:majorUnit val="0.5"/>
      </c:valAx>
      <c:spPr>
        <a:noFill/>
        <a:ln w="25400"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1"/>
          <c:order val="0"/>
          <c:tx>
            <c:v>Error</c:v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('All Data (Pilot 2)'!$K$16,'All Data (Pilot 2)'!$V$16)</c:f>
                <c:numCache>
                  <c:formatCode>General</c:formatCode>
                  <c:ptCount val="2"/>
                  <c:pt idx="0">
                    <c:v>5.322856858475955</c:v>
                  </c:pt>
                  <c:pt idx="1">
                    <c:v>6.6917385541656946</c:v>
                  </c:pt>
                </c:numCache>
              </c:numRef>
            </c:plus>
            <c:minus>
              <c:numRef>
                <c:f>('All Data (Pilot 2)'!$K$16,'All Data (Pilot 2)'!$V$16)</c:f>
                <c:numCache>
                  <c:formatCode>General</c:formatCode>
                  <c:ptCount val="2"/>
                  <c:pt idx="0">
                    <c:v>5.322856858475955</c:v>
                  </c:pt>
                  <c:pt idx="1">
                    <c:v>6.6917385541656946</c:v>
                  </c:pt>
                </c:numCache>
              </c:numRef>
            </c:minus>
            <c:spPr>
              <a:noFill/>
              <a:ln w="12700" cap="flat" cmpd="sng" algn="ctr">
                <a:solidFill>
                  <a:schemeClr val="tx1"/>
                </a:solidFill>
                <a:round/>
              </a:ln>
              <a:effectLst/>
            </c:spPr>
          </c:errBars>
          <c:cat>
            <c:strLit>
              <c:ptCount val="2"/>
              <c:pt idx="0">
                <c:v>Block</c:v>
              </c:pt>
              <c:pt idx="1">
                <c:v> Intermix</c:v>
              </c:pt>
            </c:strLit>
          </c:cat>
          <c:val>
            <c:numRef>
              <c:f>('All Data (Pilot 2)'!$K$14,'All Data (Pilot 2)'!$V$14)</c:f>
              <c:numCache>
                <c:formatCode>General</c:formatCode>
                <c:ptCount val="2"/>
                <c:pt idx="0">
                  <c:v>26.843899999999998</c:v>
                </c:pt>
                <c:pt idx="1">
                  <c:v>45.512571428571434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3AD-FB44-8CDE-3285DB1346F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210398959"/>
        <c:axId val="1210400607"/>
      </c:barChart>
      <c:catAx>
        <c:axId val="121039895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600">
                    <a:solidFill>
                      <a:schemeClr val="tx1"/>
                    </a:solidFill>
                  </a:rPr>
                  <a:t>Block Type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10400607"/>
        <c:crosses val="autoZero"/>
        <c:auto val="1"/>
        <c:lblAlgn val="ctr"/>
        <c:lblOffset val="100"/>
        <c:noMultiLvlLbl val="0"/>
      </c:catAx>
      <c:valAx>
        <c:axId val="1210400607"/>
        <c:scaling>
          <c:orientation val="minMax"/>
          <c:max val="80"/>
          <c:min val="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600" baseline="0">
                    <a:solidFill>
                      <a:schemeClr val="tx1"/>
                    </a:solidFill>
                  </a:rPr>
                  <a:t> Degree Error</a:t>
                </a:r>
                <a:endParaRPr lang="en-US" sz="1600">
                  <a:solidFill>
                    <a:schemeClr val="tx1"/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2700"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10398959"/>
        <c:crossesAt val="1"/>
        <c:crossBetween val="between"/>
        <c:majorUnit val="20"/>
      </c:valAx>
      <c:spPr>
        <a:noFill/>
        <a:ln w="25400"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v>Block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2540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'All Data (Pilot 2)'!$AD$2:$AD$11</c:f>
              <c:numCache>
                <c:formatCode>General</c:formatCode>
                <c:ptCount val="10"/>
                <c:pt idx="0">
                  <c:v>14</c:v>
                </c:pt>
                <c:pt idx="1">
                  <c:v>14</c:v>
                </c:pt>
                <c:pt idx="2">
                  <c:v>16</c:v>
                </c:pt>
                <c:pt idx="3">
                  <c:v>15</c:v>
                </c:pt>
                <c:pt idx="4">
                  <c:v>16</c:v>
                </c:pt>
                <c:pt idx="5">
                  <c:v>15</c:v>
                </c:pt>
                <c:pt idx="6">
                  <c:v>21</c:v>
                </c:pt>
                <c:pt idx="7">
                  <c:v>17</c:v>
                </c:pt>
                <c:pt idx="8">
                  <c:v>11</c:v>
                </c:pt>
                <c:pt idx="9">
                  <c:v>16</c:v>
                </c:pt>
              </c:numCache>
            </c:numRef>
          </c:xVal>
          <c:yVal>
            <c:numRef>
              <c:f>'All Data (Pilot 2)'!$D$2:$D$11</c:f>
              <c:numCache>
                <c:formatCode>General</c:formatCode>
                <c:ptCount val="10"/>
                <c:pt idx="0">
                  <c:v>0.88</c:v>
                </c:pt>
                <c:pt idx="1">
                  <c:v>0.82828000000000002</c:v>
                </c:pt>
                <c:pt idx="2">
                  <c:v>0.95960000000000001</c:v>
                </c:pt>
                <c:pt idx="3">
                  <c:v>0.96</c:v>
                </c:pt>
                <c:pt idx="4">
                  <c:v>0.94</c:v>
                </c:pt>
                <c:pt idx="5">
                  <c:v>0.87755000000000005</c:v>
                </c:pt>
                <c:pt idx="6">
                  <c:v>0.84848000000000001</c:v>
                </c:pt>
                <c:pt idx="7">
                  <c:v>0.93</c:v>
                </c:pt>
                <c:pt idx="8">
                  <c:v>0.88888999999999996</c:v>
                </c:pt>
                <c:pt idx="9">
                  <c:v>0.96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6E9-F34E-B09D-E6969FB5E643}"/>
            </c:ext>
          </c:extLst>
        </c:ser>
        <c:ser>
          <c:idx val="1"/>
          <c:order val="1"/>
          <c:tx>
            <c:v>Intermix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2540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'All Data (Pilot 2)'!$AD$2:$AD$11</c:f>
              <c:numCache>
                <c:formatCode>General</c:formatCode>
                <c:ptCount val="10"/>
                <c:pt idx="0">
                  <c:v>14</c:v>
                </c:pt>
                <c:pt idx="1">
                  <c:v>14</c:v>
                </c:pt>
                <c:pt idx="2">
                  <c:v>16</c:v>
                </c:pt>
                <c:pt idx="3">
                  <c:v>15</c:v>
                </c:pt>
                <c:pt idx="4">
                  <c:v>16</c:v>
                </c:pt>
                <c:pt idx="5">
                  <c:v>15</c:v>
                </c:pt>
                <c:pt idx="6">
                  <c:v>21</c:v>
                </c:pt>
                <c:pt idx="7">
                  <c:v>17</c:v>
                </c:pt>
                <c:pt idx="8">
                  <c:v>11</c:v>
                </c:pt>
                <c:pt idx="9">
                  <c:v>16</c:v>
                </c:pt>
              </c:numCache>
            </c:numRef>
          </c:xVal>
          <c:yVal>
            <c:numRef>
              <c:f>'All Data (Pilot 2)'!$O$2:$O$11</c:f>
              <c:numCache>
                <c:formatCode>General</c:formatCode>
                <c:ptCount val="10"/>
                <c:pt idx="0">
                  <c:v>0.92</c:v>
                </c:pt>
                <c:pt idx="1">
                  <c:v>0.61</c:v>
                </c:pt>
                <c:pt idx="2">
                  <c:v>0.90815999999999997</c:v>
                </c:pt>
                <c:pt idx="3">
                  <c:v>0.98</c:v>
                </c:pt>
                <c:pt idx="4">
                  <c:v>0.96970000000000001</c:v>
                </c:pt>
                <c:pt idx="5">
                  <c:v>0.88</c:v>
                </c:pt>
                <c:pt idx="6">
                  <c:v>0.89898999999999996</c:v>
                </c:pt>
                <c:pt idx="7">
                  <c:v>0.94948999999999995</c:v>
                </c:pt>
                <c:pt idx="8">
                  <c:v>0.91</c:v>
                </c:pt>
                <c:pt idx="9">
                  <c:v>0.94948999999999995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9-26E9-F34E-B09D-E6969FB5E64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51346096"/>
        <c:axId val="1787853760"/>
      </c:scatterChart>
      <c:valAx>
        <c:axId val="1651346096"/>
        <c:scaling>
          <c:orientation val="minMax"/>
          <c:max val="32"/>
          <c:min val="8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600">
                    <a:solidFill>
                      <a:schemeClr val="tx1"/>
                    </a:solidFill>
                  </a:rPr>
                  <a:t>BIS-Brief Score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87853760"/>
        <c:crosses val="autoZero"/>
        <c:crossBetween val="midCat"/>
        <c:majorUnit val="4"/>
      </c:valAx>
      <c:valAx>
        <c:axId val="1787853760"/>
        <c:scaling>
          <c:orientation val="minMax"/>
          <c:max val="1"/>
          <c:min val="0.5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600">
                    <a:solidFill>
                      <a:schemeClr val="tx1"/>
                    </a:solidFill>
                  </a:rPr>
                  <a:t>Proportion Correct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51346096"/>
        <c:crosses val="autoZero"/>
        <c:crossBetween val="midCat"/>
        <c:majorUnit val="0.1"/>
      </c:valAx>
      <c:spPr>
        <a:noFill/>
        <a:ln>
          <a:noFill/>
        </a:ln>
        <a:effectLst/>
      </c:spPr>
    </c:plotArea>
    <c:legend>
      <c:legendPos val="r"/>
      <c:legendEntry>
        <c:idx val="2"/>
        <c:delete val="1"/>
      </c:legendEntry>
      <c:legendEntry>
        <c:idx val="3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v>Block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2540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'All Data (Pilot 2)'!$AD$2:$AD$11</c:f>
              <c:numCache>
                <c:formatCode>General</c:formatCode>
                <c:ptCount val="10"/>
                <c:pt idx="0">
                  <c:v>14</c:v>
                </c:pt>
                <c:pt idx="1">
                  <c:v>14</c:v>
                </c:pt>
                <c:pt idx="2">
                  <c:v>16</c:v>
                </c:pt>
                <c:pt idx="3">
                  <c:v>15</c:v>
                </c:pt>
                <c:pt idx="4">
                  <c:v>16</c:v>
                </c:pt>
                <c:pt idx="5">
                  <c:v>15</c:v>
                </c:pt>
                <c:pt idx="6">
                  <c:v>21</c:v>
                </c:pt>
                <c:pt idx="7">
                  <c:v>17</c:v>
                </c:pt>
                <c:pt idx="8">
                  <c:v>11</c:v>
                </c:pt>
                <c:pt idx="9">
                  <c:v>16</c:v>
                </c:pt>
              </c:numCache>
            </c:numRef>
          </c:xVal>
          <c:yVal>
            <c:numRef>
              <c:f>'All Data (Pilot 2)'!$G$2:$G$10</c:f>
              <c:numCache>
                <c:formatCode>General</c:formatCode>
                <c:ptCount val="9"/>
                <c:pt idx="0">
                  <c:v>0.62290000000000001</c:v>
                </c:pt>
                <c:pt idx="1">
                  <c:v>1.2381</c:v>
                </c:pt>
                <c:pt idx="2">
                  <c:v>0.67178000000000004</c:v>
                </c:pt>
                <c:pt idx="3">
                  <c:v>0.75963999999999998</c:v>
                </c:pt>
                <c:pt idx="4">
                  <c:v>0.61284000000000005</c:v>
                </c:pt>
                <c:pt idx="5">
                  <c:v>0.73348000000000002</c:v>
                </c:pt>
                <c:pt idx="6">
                  <c:v>0.85972000000000004</c:v>
                </c:pt>
                <c:pt idx="7">
                  <c:v>0.70769000000000004</c:v>
                </c:pt>
                <c:pt idx="8">
                  <c:v>0.93169000000000002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68A-BE47-91E9-15950673EF3B}"/>
            </c:ext>
          </c:extLst>
        </c:ser>
        <c:ser>
          <c:idx val="1"/>
          <c:order val="1"/>
          <c:tx>
            <c:v>Intermix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2540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'All Data (Pilot 2)'!$AD$2:$AD$11</c:f>
              <c:numCache>
                <c:formatCode>General</c:formatCode>
                <c:ptCount val="10"/>
                <c:pt idx="0">
                  <c:v>14</c:v>
                </c:pt>
                <c:pt idx="1">
                  <c:v>14</c:v>
                </c:pt>
                <c:pt idx="2">
                  <c:v>16</c:v>
                </c:pt>
                <c:pt idx="3">
                  <c:v>15</c:v>
                </c:pt>
                <c:pt idx="4">
                  <c:v>16</c:v>
                </c:pt>
                <c:pt idx="5">
                  <c:v>15</c:v>
                </c:pt>
                <c:pt idx="6">
                  <c:v>21</c:v>
                </c:pt>
                <c:pt idx="7">
                  <c:v>17</c:v>
                </c:pt>
                <c:pt idx="8">
                  <c:v>11</c:v>
                </c:pt>
                <c:pt idx="9">
                  <c:v>16</c:v>
                </c:pt>
              </c:numCache>
            </c:numRef>
          </c:xVal>
          <c:yVal>
            <c:numRef>
              <c:f>'All Data (Pilot 2)'!$R$2:$R$11</c:f>
              <c:numCache>
                <c:formatCode>General</c:formatCode>
                <c:ptCount val="10"/>
                <c:pt idx="0">
                  <c:v>0.76685999999999999</c:v>
                </c:pt>
                <c:pt idx="1">
                  <c:v>1.1188</c:v>
                </c:pt>
                <c:pt idx="2">
                  <c:v>0.75524000000000002</c:v>
                </c:pt>
                <c:pt idx="3">
                  <c:v>0.77407999999999999</c:v>
                </c:pt>
                <c:pt idx="4">
                  <c:v>0.79881999999999997</c:v>
                </c:pt>
                <c:pt idx="5">
                  <c:v>0.61255999999999999</c:v>
                </c:pt>
                <c:pt idx="6">
                  <c:v>1.0939000000000001</c:v>
                </c:pt>
                <c:pt idx="7">
                  <c:v>0.80964000000000003</c:v>
                </c:pt>
                <c:pt idx="8">
                  <c:v>0.93976000000000004</c:v>
                </c:pt>
                <c:pt idx="9">
                  <c:v>1.0682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368A-BE47-91E9-15950673EF3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51346096"/>
        <c:axId val="1787853760"/>
      </c:scatterChart>
      <c:valAx>
        <c:axId val="1651346096"/>
        <c:scaling>
          <c:orientation val="minMax"/>
          <c:max val="32"/>
          <c:min val="8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600">
                    <a:solidFill>
                      <a:schemeClr val="tx1"/>
                    </a:solidFill>
                  </a:rPr>
                  <a:t>BIS-Brief Score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87853760"/>
        <c:crosses val="autoZero"/>
        <c:crossBetween val="midCat"/>
        <c:majorUnit val="4"/>
      </c:valAx>
      <c:valAx>
        <c:axId val="1787853760"/>
        <c:scaling>
          <c:orientation val="minMax"/>
          <c:max val="1"/>
          <c:min val="0.3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600">
                    <a:solidFill>
                      <a:schemeClr val="tx1"/>
                    </a:solidFill>
                  </a:rPr>
                  <a:t>Reaction Time (s)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51346096"/>
        <c:crosses val="autoZero"/>
        <c:crossBetween val="midCat"/>
        <c:majorUnit val="0.2"/>
      </c:valAx>
      <c:spPr>
        <a:noFill/>
        <a:ln>
          <a:noFill/>
        </a:ln>
        <a:effectLst/>
      </c:spPr>
    </c:plotArea>
    <c:legend>
      <c:legendPos val="r"/>
      <c:legendEntry>
        <c:idx val="2"/>
        <c:delete val="1"/>
      </c:legendEntry>
      <c:legendEntry>
        <c:idx val="3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v>Block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2540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'All Data (Pilot 2)'!$AD$2:$AD$11</c:f>
              <c:numCache>
                <c:formatCode>General</c:formatCode>
                <c:ptCount val="10"/>
                <c:pt idx="0">
                  <c:v>14</c:v>
                </c:pt>
                <c:pt idx="1">
                  <c:v>14</c:v>
                </c:pt>
                <c:pt idx="2">
                  <c:v>16</c:v>
                </c:pt>
                <c:pt idx="3">
                  <c:v>15</c:v>
                </c:pt>
                <c:pt idx="4">
                  <c:v>16</c:v>
                </c:pt>
                <c:pt idx="5">
                  <c:v>15</c:v>
                </c:pt>
                <c:pt idx="6">
                  <c:v>21</c:v>
                </c:pt>
                <c:pt idx="7">
                  <c:v>17</c:v>
                </c:pt>
                <c:pt idx="8">
                  <c:v>11</c:v>
                </c:pt>
                <c:pt idx="9">
                  <c:v>16</c:v>
                </c:pt>
              </c:numCache>
            </c:numRef>
          </c:xVal>
          <c:yVal>
            <c:numRef>
              <c:f>'All Data (Pilot 2)'!$Z$2:$Z$11</c:f>
              <c:numCache>
                <c:formatCode>General</c:formatCode>
                <c:ptCount val="10"/>
                <c:pt idx="0">
                  <c:v>2.2799999999999998</c:v>
                </c:pt>
                <c:pt idx="1">
                  <c:v>1.9678</c:v>
                </c:pt>
                <c:pt idx="2">
                  <c:v>2.7563</c:v>
                </c:pt>
                <c:pt idx="3">
                  <c:v>2.76</c:v>
                </c:pt>
                <c:pt idx="4">
                  <c:v>2.64</c:v>
                </c:pt>
                <c:pt idx="5">
                  <c:v>2.2652999999999999</c:v>
                </c:pt>
                <c:pt idx="6">
                  <c:v>2.0829</c:v>
                </c:pt>
                <c:pt idx="7">
                  <c:v>2.58</c:v>
                </c:pt>
                <c:pt idx="8">
                  <c:v>2.3277999999999999</c:v>
                </c:pt>
                <c:pt idx="9">
                  <c:v>2.76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199-ED43-8D7D-E9CDEF3FA0CD}"/>
            </c:ext>
          </c:extLst>
        </c:ser>
        <c:ser>
          <c:idx val="1"/>
          <c:order val="1"/>
          <c:tx>
            <c:v>Intermix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2540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'All Data (Pilot 2)'!$AD$2:$AD$11</c:f>
              <c:numCache>
                <c:formatCode>General</c:formatCode>
                <c:ptCount val="10"/>
                <c:pt idx="0">
                  <c:v>14</c:v>
                </c:pt>
                <c:pt idx="1">
                  <c:v>14</c:v>
                </c:pt>
                <c:pt idx="2">
                  <c:v>16</c:v>
                </c:pt>
                <c:pt idx="3">
                  <c:v>15</c:v>
                </c:pt>
                <c:pt idx="4">
                  <c:v>16</c:v>
                </c:pt>
                <c:pt idx="5">
                  <c:v>15</c:v>
                </c:pt>
                <c:pt idx="6">
                  <c:v>21</c:v>
                </c:pt>
                <c:pt idx="7">
                  <c:v>17</c:v>
                </c:pt>
                <c:pt idx="8">
                  <c:v>11</c:v>
                </c:pt>
                <c:pt idx="9">
                  <c:v>16</c:v>
                </c:pt>
              </c:numCache>
            </c:numRef>
          </c:xVal>
          <c:yVal>
            <c:numRef>
              <c:f>'All Data (Pilot 2)'!$AC$2:$AC$11</c:f>
              <c:numCache>
                <c:formatCode>General</c:formatCode>
                <c:ptCount val="10"/>
                <c:pt idx="0">
                  <c:v>2.52</c:v>
                </c:pt>
                <c:pt idx="1">
                  <c:v>0.66</c:v>
                </c:pt>
                <c:pt idx="2">
                  <c:v>2.4489999999999998</c:v>
                </c:pt>
                <c:pt idx="3">
                  <c:v>2.88</c:v>
                </c:pt>
                <c:pt idx="4">
                  <c:v>2.8163</c:v>
                </c:pt>
                <c:pt idx="5">
                  <c:v>2.2799999999999998</c:v>
                </c:pt>
                <c:pt idx="6">
                  <c:v>2.4</c:v>
                </c:pt>
                <c:pt idx="7">
                  <c:v>2.6939000000000002</c:v>
                </c:pt>
                <c:pt idx="8">
                  <c:v>2.46</c:v>
                </c:pt>
                <c:pt idx="9">
                  <c:v>2.6939000000000002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9199-ED43-8D7D-E9CDEF3FA0C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51346096"/>
        <c:axId val="1787853760"/>
      </c:scatterChart>
      <c:valAx>
        <c:axId val="1651346096"/>
        <c:scaling>
          <c:orientation val="minMax"/>
          <c:max val="32"/>
          <c:min val="8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600">
                    <a:solidFill>
                      <a:schemeClr val="tx1"/>
                    </a:solidFill>
                  </a:rPr>
                  <a:t>BIS-Brief Score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87853760"/>
        <c:crosses val="autoZero"/>
        <c:crossBetween val="midCat"/>
        <c:majorUnit val="4"/>
      </c:valAx>
      <c:valAx>
        <c:axId val="1787853760"/>
        <c:scaling>
          <c:orientation val="minMax"/>
          <c:max val="3"/>
          <c:min val="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600">
                    <a:solidFill>
                      <a:schemeClr val="tx1"/>
                    </a:solidFill>
                  </a:rPr>
                  <a:t>K-Value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51346096"/>
        <c:crosses val="autoZero"/>
        <c:crossBetween val="midCat"/>
        <c:majorUnit val="0.5"/>
      </c:valAx>
      <c:spPr>
        <a:noFill/>
        <a:ln>
          <a:noFill/>
        </a:ln>
        <a:effectLst/>
      </c:spPr>
    </c:plotArea>
    <c:legend>
      <c:legendPos val="r"/>
      <c:legendEntry>
        <c:idx val="2"/>
        <c:delete val="1"/>
      </c:legendEntry>
      <c:legendEntry>
        <c:idx val="3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v>Block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2540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'All Data (Pilot 2)'!$AD$2:$AD$11</c:f>
              <c:numCache>
                <c:formatCode>General</c:formatCode>
                <c:ptCount val="10"/>
                <c:pt idx="0">
                  <c:v>14</c:v>
                </c:pt>
                <c:pt idx="1">
                  <c:v>14</c:v>
                </c:pt>
                <c:pt idx="2">
                  <c:v>16</c:v>
                </c:pt>
                <c:pt idx="3">
                  <c:v>15</c:v>
                </c:pt>
                <c:pt idx="4">
                  <c:v>16</c:v>
                </c:pt>
                <c:pt idx="5">
                  <c:v>15</c:v>
                </c:pt>
                <c:pt idx="6">
                  <c:v>21</c:v>
                </c:pt>
                <c:pt idx="7">
                  <c:v>17</c:v>
                </c:pt>
                <c:pt idx="8">
                  <c:v>11</c:v>
                </c:pt>
                <c:pt idx="9">
                  <c:v>16</c:v>
                </c:pt>
              </c:numCache>
            </c:numRef>
          </c:xVal>
          <c:yVal>
            <c:numRef>
              <c:f>'All Data (Pilot 2)'!$K$2:$K$11</c:f>
              <c:numCache>
                <c:formatCode>General</c:formatCode>
                <c:ptCount val="10"/>
                <c:pt idx="0">
                  <c:v>38.8367</c:v>
                </c:pt>
                <c:pt idx="1">
                  <c:v>39.76</c:v>
                </c:pt>
                <c:pt idx="2">
                  <c:v>22.52</c:v>
                </c:pt>
                <c:pt idx="3">
                  <c:v>17.649999999999999</c:v>
                </c:pt>
                <c:pt idx="4">
                  <c:v>13.81</c:v>
                </c:pt>
                <c:pt idx="5">
                  <c:v>27.3</c:v>
                </c:pt>
                <c:pt idx="6">
                  <c:v>28.0306</c:v>
                </c:pt>
                <c:pt idx="7">
                  <c:v>22.29</c:v>
                </c:pt>
                <c:pt idx="8">
                  <c:v>32.42</c:v>
                </c:pt>
                <c:pt idx="9">
                  <c:v>21.51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C9C-6340-AAE3-D3552A4C335B}"/>
            </c:ext>
          </c:extLst>
        </c:ser>
        <c:ser>
          <c:idx val="1"/>
          <c:order val="1"/>
          <c:tx>
            <c:v>Intermix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2540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'All Data (Pilot 2)'!$AD$2:$AD$11</c:f>
              <c:numCache>
                <c:formatCode>General</c:formatCode>
                <c:ptCount val="10"/>
                <c:pt idx="0">
                  <c:v>14</c:v>
                </c:pt>
                <c:pt idx="1">
                  <c:v>14</c:v>
                </c:pt>
                <c:pt idx="2">
                  <c:v>16</c:v>
                </c:pt>
                <c:pt idx="3">
                  <c:v>15</c:v>
                </c:pt>
                <c:pt idx="4">
                  <c:v>16</c:v>
                </c:pt>
                <c:pt idx="5">
                  <c:v>15</c:v>
                </c:pt>
                <c:pt idx="6">
                  <c:v>21</c:v>
                </c:pt>
                <c:pt idx="7">
                  <c:v>17</c:v>
                </c:pt>
                <c:pt idx="8">
                  <c:v>11</c:v>
                </c:pt>
                <c:pt idx="9">
                  <c:v>16</c:v>
                </c:pt>
              </c:numCache>
            </c:numRef>
          </c:xVal>
          <c:yVal>
            <c:numRef>
              <c:f>'All Data (Pilot 2)'!$V$2:$V$11</c:f>
              <c:numCache>
                <c:formatCode>General</c:formatCode>
                <c:ptCount val="10"/>
                <c:pt idx="0">
                  <c:v>58.5657</c:v>
                </c:pt>
                <c:pt idx="1">
                  <c:v>61.61</c:v>
                </c:pt>
                <c:pt idx="2">
                  <c:v>35.700000000000003</c:v>
                </c:pt>
                <c:pt idx="3">
                  <c:v>40.151499999999999</c:v>
                </c:pt>
                <c:pt idx="4">
                  <c:v>32.71</c:v>
                </c:pt>
                <c:pt idx="5">
                  <c:v>50.540799999999997</c:v>
                </c:pt>
                <c:pt idx="6">
                  <c:v>39.31</c:v>
                </c:pt>
                <c:pt idx="7">
                  <c:v>51.08</c:v>
                </c:pt>
                <c:pt idx="8">
                  <c:v>56.575800000000001</c:v>
                </c:pt>
                <c:pt idx="9">
                  <c:v>34.700000000000003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AC9C-6340-AAE3-D3552A4C335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51346096"/>
        <c:axId val="1787853760"/>
      </c:scatterChart>
      <c:valAx>
        <c:axId val="1651346096"/>
        <c:scaling>
          <c:orientation val="minMax"/>
          <c:max val="32"/>
          <c:min val="8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600">
                    <a:solidFill>
                      <a:schemeClr val="tx1"/>
                    </a:solidFill>
                  </a:rPr>
                  <a:t>BIS-Brief Score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87853760"/>
        <c:crosses val="autoZero"/>
        <c:crossBetween val="midCat"/>
        <c:majorUnit val="4"/>
      </c:valAx>
      <c:valAx>
        <c:axId val="1787853760"/>
        <c:scaling>
          <c:orientation val="minMax"/>
          <c:max val="80"/>
          <c:min val="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600">
                    <a:solidFill>
                      <a:schemeClr val="tx1"/>
                    </a:solidFill>
                  </a:rPr>
                  <a:t>Degree Error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51346096"/>
        <c:crosses val="autoZero"/>
        <c:crossBetween val="midCat"/>
        <c:majorUnit val="20"/>
      </c:valAx>
      <c:spPr>
        <a:noFill/>
        <a:ln>
          <a:noFill/>
        </a:ln>
        <a:effectLst/>
      </c:spPr>
    </c:plotArea>
    <c:legend>
      <c:legendPos val="r"/>
      <c:legendEntry>
        <c:idx val="2"/>
        <c:delete val="1"/>
      </c:legendEntry>
      <c:legendEntry>
        <c:idx val="3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1"/>
          <c:order val="0"/>
          <c:tx>
            <c:v>mTBI</c:v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('mTBI vs Control (Pilot 4)'!$D$19,'mTBI vs Control (Pilot 4)'!$O$19)</c:f>
                <c:numCache>
                  <c:formatCode>General</c:formatCode>
                  <c:ptCount val="2"/>
                  <c:pt idx="0">
                    <c:v>0</c:v>
                  </c:pt>
                  <c:pt idx="1">
                    <c:v>0</c:v>
                  </c:pt>
                </c:numCache>
              </c:numRef>
            </c:plus>
            <c:minus>
              <c:numRef>
                <c:f>('mTBI vs Control (Pilot 4)'!$D$19,'mTBI vs Control (Pilot 4)'!$O$19)</c:f>
                <c:numCache>
                  <c:formatCode>General</c:formatCode>
                  <c:ptCount val="2"/>
                  <c:pt idx="0">
                    <c:v>0</c:v>
                  </c:pt>
                  <c:pt idx="1">
                    <c:v>0</c:v>
                  </c:pt>
                </c:numCache>
              </c:numRef>
            </c:minus>
            <c:spPr>
              <a:noFill/>
              <a:ln w="12700" cap="flat" cmpd="sng" algn="ctr">
                <a:solidFill>
                  <a:schemeClr val="tx1"/>
                </a:solidFill>
                <a:round/>
              </a:ln>
              <a:effectLst/>
            </c:spPr>
          </c:errBars>
          <c:cat>
            <c:strLit>
              <c:ptCount val="2"/>
              <c:pt idx="0">
                <c:v>Block</c:v>
              </c:pt>
              <c:pt idx="1">
                <c:v> Intermix</c:v>
              </c:pt>
            </c:strLit>
          </c:cat>
          <c:val>
            <c:numRef>
              <c:f>('mTBI vs Control (Pilot 4)'!$D$17,'mTBI vs Control (Pilot 4)'!$O$17)</c:f>
              <c:numCache>
                <c:formatCode>General</c:formatCode>
                <c:ptCount val="2"/>
                <c:pt idx="0">
                  <c:v>0.76768000000000003</c:v>
                </c:pt>
                <c:pt idx="1">
                  <c:v>0.75758000000000003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E4F-1C4D-ACB9-C6B714691207}"/>
            </c:ext>
          </c:extLst>
        </c:ser>
        <c:ser>
          <c:idx val="0"/>
          <c:order val="1"/>
          <c:tx>
            <c:v>Control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('mTBI vs Control (Pilot 4)'!$D$38,'mTBI vs Control (Pilot 4)'!$O$38)</c:f>
                <c:numCache>
                  <c:formatCode>General</c:formatCode>
                  <c:ptCount val="2"/>
                  <c:pt idx="0">
                    <c:v>8.550176831559346E-2</c:v>
                  </c:pt>
                  <c:pt idx="1">
                    <c:v>8.9945222397087216E-2</c:v>
                  </c:pt>
                </c:numCache>
              </c:numRef>
            </c:plus>
            <c:minus>
              <c:numRef>
                <c:f>('mTBI vs Control (Pilot 4)'!$D$38,'mTBI vs Control (Pilot 4)'!$O$38)</c:f>
                <c:numCache>
                  <c:formatCode>General</c:formatCode>
                  <c:ptCount val="2"/>
                  <c:pt idx="0">
                    <c:v>8.550176831559346E-2</c:v>
                  </c:pt>
                  <c:pt idx="1">
                    <c:v>8.9945222397087216E-2</c:v>
                  </c:pt>
                </c:numCache>
              </c:numRef>
            </c:minus>
            <c:spPr>
              <a:noFill/>
              <a:ln w="12700" cap="flat" cmpd="sng" algn="ctr">
                <a:solidFill>
                  <a:schemeClr val="tx1"/>
                </a:solidFill>
                <a:round/>
              </a:ln>
              <a:effectLst/>
            </c:spPr>
          </c:errBars>
          <c:cat>
            <c:strLit>
              <c:ptCount val="2"/>
              <c:pt idx="0">
                <c:v>Block</c:v>
              </c:pt>
              <c:pt idx="1">
                <c:v> Intermix</c:v>
              </c:pt>
            </c:strLit>
          </c:cat>
          <c:val>
            <c:numRef>
              <c:f>('mTBI vs Control (Pilot 4)'!$D$36,'mTBI vs Control (Pilot 4)'!$O$36)</c:f>
              <c:numCache>
                <c:formatCode>General</c:formatCode>
                <c:ptCount val="2"/>
                <c:pt idx="0">
                  <c:v>0.66704249999999998</c:v>
                </c:pt>
                <c:pt idx="1">
                  <c:v>0.69929750000000002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E4F-1C4D-ACB9-C6B71469120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210398959"/>
        <c:axId val="1210400607"/>
      </c:barChart>
      <c:catAx>
        <c:axId val="121039895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600">
                    <a:solidFill>
                      <a:schemeClr val="tx1"/>
                    </a:solidFill>
                  </a:rPr>
                  <a:t>Block Type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10400607"/>
        <c:crosses val="autoZero"/>
        <c:auto val="1"/>
        <c:lblAlgn val="ctr"/>
        <c:lblOffset val="100"/>
        <c:noMultiLvlLbl val="0"/>
      </c:catAx>
      <c:valAx>
        <c:axId val="1210400607"/>
        <c:scaling>
          <c:orientation val="minMax"/>
          <c:max val="1"/>
          <c:min val="0.5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600">
                    <a:solidFill>
                      <a:schemeClr val="tx1"/>
                    </a:solidFill>
                  </a:rPr>
                  <a:t>Proportion Correct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2700"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10398959"/>
        <c:crossesAt val="1"/>
        <c:crossBetween val="between"/>
        <c:majorUnit val="0.1"/>
      </c:valAx>
      <c:spPr>
        <a:noFill/>
        <a:ln w="25400"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1"/>
          <c:order val="0"/>
          <c:tx>
            <c:v>mTBI</c:v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('mTBI vs Control (Pilot 4)'!$G$19,'mTBI vs Control (Pilot 4)'!$R$19)</c:f>
                <c:numCache>
                  <c:formatCode>General</c:formatCode>
                  <c:ptCount val="2"/>
                  <c:pt idx="0">
                    <c:v>0</c:v>
                  </c:pt>
                  <c:pt idx="1">
                    <c:v>0</c:v>
                  </c:pt>
                </c:numCache>
              </c:numRef>
            </c:plus>
            <c:minus>
              <c:numRef>
                <c:f>('mTBI vs Control (Pilot 4)'!$G$19,'mTBI vs Control (Pilot 4)'!$R$19)</c:f>
                <c:numCache>
                  <c:formatCode>General</c:formatCode>
                  <c:ptCount val="2"/>
                  <c:pt idx="0">
                    <c:v>0</c:v>
                  </c:pt>
                  <c:pt idx="1">
                    <c:v>0</c:v>
                  </c:pt>
                </c:numCache>
              </c:numRef>
            </c:minus>
            <c:spPr>
              <a:noFill/>
              <a:ln w="12700" cap="flat" cmpd="sng" algn="ctr">
                <a:solidFill>
                  <a:schemeClr val="tx1"/>
                </a:solidFill>
                <a:round/>
              </a:ln>
              <a:effectLst/>
            </c:spPr>
          </c:errBars>
          <c:cat>
            <c:strLit>
              <c:ptCount val="2"/>
              <c:pt idx="0">
                <c:v>Block</c:v>
              </c:pt>
              <c:pt idx="1">
                <c:v> Intermix</c:v>
              </c:pt>
            </c:strLit>
          </c:cat>
          <c:val>
            <c:numRef>
              <c:f>('mTBI vs Control (Pilot 4)'!$G$17,'mTBI vs Control (Pilot 4)'!$R$17)</c:f>
              <c:numCache>
                <c:formatCode>General</c:formatCode>
                <c:ptCount val="2"/>
                <c:pt idx="0">
                  <c:v>0.82476000000000005</c:v>
                </c:pt>
                <c:pt idx="1">
                  <c:v>0.84636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2E5-6744-85EB-8F3C20BB7080}"/>
            </c:ext>
          </c:extLst>
        </c:ser>
        <c:ser>
          <c:idx val="0"/>
          <c:order val="1"/>
          <c:tx>
            <c:v>Control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('mTBI vs Control (Pilot 4)'!$G$38,'mTBI vs Control (Pilot 4)'!$R$38)</c:f>
                <c:numCache>
                  <c:formatCode>General</c:formatCode>
                  <c:ptCount val="2"/>
                  <c:pt idx="0">
                    <c:v>0.12844246211995994</c:v>
                  </c:pt>
                  <c:pt idx="1">
                    <c:v>0.34109141285694483</c:v>
                  </c:pt>
                </c:numCache>
              </c:numRef>
            </c:plus>
            <c:minus>
              <c:numRef>
                <c:f>('mTBI vs Control (Pilot 4)'!$G$38,'mTBI vs Control (Pilot 4)'!$R$38)</c:f>
                <c:numCache>
                  <c:formatCode>General</c:formatCode>
                  <c:ptCount val="2"/>
                  <c:pt idx="0">
                    <c:v>0.12844246211995994</c:v>
                  </c:pt>
                  <c:pt idx="1">
                    <c:v>0.34109141285694483</c:v>
                  </c:pt>
                </c:numCache>
              </c:numRef>
            </c:minus>
            <c:spPr>
              <a:noFill/>
              <a:ln w="12700" cap="flat" cmpd="sng" algn="ctr">
                <a:solidFill>
                  <a:schemeClr val="tx1"/>
                </a:solidFill>
                <a:round/>
              </a:ln>
              <a:effectLst/>
            </c:spPr>
          </c:errBars>
          <c:cat>
            <c:strLit>
              <c:ptCount val="2"/>
              <c:pt idx="0">
                <c:v>Block</c:v>
              </c:pt>
              <c:pt idx="1">
                <c:v> Intermix</c:v>
              </c:pt>
            </c:strLit>
          </c:cat>
          <c:val>
            <c:numRef>
              <c:f>('mTBI vs Control (Pilot 4)'!$G$36,'mTBI vs Control (Pilot 4)'!$R$36)</c:f>
              <c:numCache>
                <c:formatCode>General</c:formatCode>
                <c:ptCount val="2"/>
                <c:pt idx="0">
                  <c:v>0.7905375</c:v>
                </c:pt>
                <c:pt idx="1">
                  <c:v>0.97121000000000002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2E5-6744-85EB-8F3C20BB708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210398959"/>
        <c:axId val="1210400607"/>
      </c:barChart>
      <c:catAx>
        <c:axId val="121039895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600">
                    <a:solidFill>
                      <a:schemeClr val="tx1"/>
                    </a:solidFill>
                  </a:rPr>
                  <a:t>Block Type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10400607"/>
        <c:crosses val="autoZero"/>
        <c:auto val="1"/>
        <c:lblAlgn val="ctr"/>
        <c:lblOffset val="100"/>
        <c:noMultiLvlLbl val="0"/>
      </c:catAx>
      <c:valAx>
        <c:axId val="1210400607"/>
        <c:scaling>
          <c:orientation val="minMax"/>
          <c:max val="1"/>
          <c:min val="0.3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600">
                    <a:solidFill>
                      <a:schemeClr val="tx1"/>
                    </a:solidFill>
                  </a:rPr>
                  <a:t>Reaction</a:t>
                </a:r>
                <a:r>
                  <a:rPr lang="en-US" sz="1600" baseline="0">
                    <a:solidFill>
                      <a:schemeClr val="tx1"/>
                    </a:solidFill>
                  </a:rPr>
                  <a:t> Time (s)</a:t>
                </a:r>
                <a:endParaRPr lang="en-US" sz="1600">
                  <a:solidFill>
                    <a:schemeClr val="tx1"/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2700"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10398959"/>
        <c:crossesAt val="1"/>
        <c:crossBetween val="between"/>
        <c:majorUnit val="0.2"/>
      </c:valAx>
      <c:spPr>
        <a:noFill/>
        <a:ln w="25400"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1"/>
          <c:order val="0"/>
          <c:tx>
            <c:v>mTBI</c:v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('mTBI vs Control (Pilot 4)'!$Z$19,'mTBI vs Control (Pilot 4)'!$AB$19)</c:f>
                <c:numCache>
                  <c:formatCode>General</c:formatCode>
                  <c:ptCount val="2"/>
                  <c:pt idx="0">
                    <c:v>0</c:v>
                  </c:pt>
                  <c:pt idx="1">
                    <c:v>0</c:v>
                  </c:pt>
                </c:numCache>
              </c:numRef>
            </c:plus>
            <c:minus>
              <c:numRef>
                <c:f>('mTBI vs Control (Pilot 4)'!$Z$19,'mTBI vs Control (Pilot 4)'!$AB$19)</c:f>
                <c:numCache>
                  <c:formatCode>General</c:formatCode>
                  <c:ptCount val="2"/>
                  <c:pt idx="0">
                    <c:v>0</c:v>
                  </c:pt>
                  <c:pt idx="1">
                    <c:v>0</c:v>
                  </c:pt>
                </c:numCache>
              </c:numRef>
            </c:minus>
            <c:spPr>
              <a:noFill/>
              <a:ln w="12700" cap="flat" cmpd="sng" algn="ctr">
                <a:solidFill>
                  <a:schemeClr val="tx1"/>
                </a:solidFill>
                <a:round/>
              </a:ln>
              <a:effectLst/>
            </c:spPr>
          </c:errBars>
          <c:cat>
            <c:strLit>
              <c:ptCount val="2"/>
              <c:pt idx="0">
                <c:v>Block</c:v>
              </c:pt>
              <c:pt idx="1">
                <c:v>Intermix</c:v>
              </c:pt>
            </c:strLit>
          </c:cat>
          <c:val>
            <c:numRef>
              <c:f>('mTBI vs Control (Pilot 4)'!$Z$17,'mTBI vs Control (Pilot 4)'!$AC$17)</c:f>
              <c:numCache>
                <c:formatCode>General</c:formatCode>
                <c:ptCount val="2"/>
                <c:pt idx="0">
                  <c:v>1.6113999999999999</c:v>
                </c:pt>
                <c:pt idx="1">
                  <c:v>1.5416000000000001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E69-2F47-805E-DD35145BE9DE}"/>
            </c:ext>
          </c:extLst>
        </c:ser>
        <c:ser>
          <c:idx val="0"/>
          <c:order val="1"/>
          <c:tx>
            <c:v>Control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('mTBI vs Control (Pilot 4)'!$Z$38,'mTBI vs Control (Pilot 4)'!$AC$38)</c:f>
                <c:numCache>
                  <c:formatCode>General</c:formatCode>
                  <c:ptCount val="2"/>
                  <c:pt idx="0">
                    <c:v>0.5124377271149142</c:v>
                  </c:pt>
                  <c:pt idx="1">
                    <c:v>0.53867862984054604</c:v>
                  </c:pt>
                </c:numCache>
              </c:numRef>
            </c:plus>
            <c:minus>
              <c:numRef>
                <c:f>('mTBI vs Control (Pilot 4)'!$Z$38,'mTBI vs Control (Pilot 4)'!$AC$38)</c:f>
                <c:numCache>
                  <c:formatCode>General</c:formatCode>
                  <c:ptCount val="2"/>
                  <c:pt idx="0">
                    <c:v>0.5124377271149142</c:v>
                  </c:pt>
                  <c:pt idx="1">
                    <c:v>0.53867862984054604</c:v>
                  </c:pt>
                </c:numCache>
              </c:numRef>
            </c:minus>
            <c:spPr>
              <a:noFill/>
              <a:ln w="12700" cap="flat" cmpd="sng" algn="ctr">
                <a:solidFill>
                  <a:schemeClr val="tx1"/>
                </a:solidFill>
                <a:round/>
              </a:ln>
              <a:effectLst/>
            </c:spPr>
          </c:errBars>
          <c:cat>
            <c:strLit>
              <c:ptCount val="2"/>
              <c:pt idx="0">
                <c:v>Block</c:v>
              </c:pt>
              <c:pt idx="1">
                <c:v>Intermix</c:v>
              </c:pt>
            </c:strLit>
          </c:cat>
          <c:val>
            <c:numRef>
              <c:f>('mTBI vs Control (Pilot 4)'!$Z$36,'mTBI vs Control (Pilot 4)'!$AC$36)</c:f>
              <c:numCache>
                <c:formatCode>General</c:formatCode>
                <c:ptCount val="2"/>
                <c:pt idx="0">
                  <c:v>1.0008025</c:v>
                </c:pt>
                <c:pt idx="1">
                  <c:v>1.1953499999999999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E69-2F47-805E-DD35145BE9D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210398959"/>
        <c:axId val="1210400607"/>
      </c:barChart>
      <c:catAx>
        <c:axId val="121039895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600">
                    <a:solidFill>
                      <a:schemeClr val="tx1"/>
                    </a:solidFill>
                  </a:rPr>
                  <a:t>Block Type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10400607"/>
        <c:crosses val="autoZero"/>
        <c:auto val="1"/>
        <c:lblAlgn val="ctr"/>
        <c:lblOffset val="100"/>
        <c:noMultiLvlLbl val="0"/>
      </c:catAx>
      <c:valAx>
        <c:axId val="1210400607"/>
        <c:scaling>
          <c:orientation val="minMax"/>
          <c:max val="3"/>
          <c:min val="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600">
                    <a:solidFill>
                      <a:schemeClr val="tx1"/>
                    </a:solidFill>
                  </a:rPr>
                  <a:t>K</a:t>
                </a:r>
                <a:r>
                  <a:rPr lang="en-US" sz="1600" baseline="0">
                    <a:solidFill>
                      <a:schemeClr val="tx1"/>
                    </a:solidFill>
                  </a:rPr>
                  <a:t> Value</a:t>
                </a:r>
                <a:endParaRPr lang="en-US" sz="1600">
                  <a:solidFill>
                    <a:schemeClr val="tx1"/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2700"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10398959"/>
        <c:crossesAt val="1"/>
        <c:crossBetween val="between"/>
        <c:majorUnit val="0.5"/>
      </c:valAx>
      <c:spPr>
        <a:noFill/>
        <a:ln w="25400"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1"/>
          <c:order val="0"/>
          <c:tx>
            <c:v>mTBI</c:v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('mTBI vs Control (Pilot 4)'!$K$19,'mTBI vs Control (Pilot 4)'!$V$19)</c:f>
                <c:numCache>
                  <c:formatCode>General</c:formatCode>
                  <c:ptCount val="2"/>
                  <c:pt idx="0">
                    <c:v>0</c:v>
                  </c:pt>
                  <c:pt idx="1">
                    <c:v>0</c:v>
                  </c:pt>
                </c:numCache>
              </c:numRef>
            </c:plus>
            <c:minus>
              <c:numRef>
                <c:f>('mTBI vs Control (Pilot 4)'!$K$19,'mTBI vs Control (Pilot 4)'!$V$19)</c:f>
                <c:numCache>
                  <c:formatCode>General</c:formatCode>
                  <c:ptCount val="2"/>
                  <c:pt idx="0">
                    <c:v>0</c:v>
                  </c:pt>
                  <c:pt idx="1">
                    <c:v>0</c:v>
                  </c:pt>
                </c:numCache>
              </c:numRef>
            </c:minus>
            <c:spPr>
              <a:noFill/>
              <a:ln w="12700" cap="flat" cmpd="sng" algn="ctr">
                <a:solidFill>
                  <a:schemeClr val="tx1"/>
                </a:solidFill>
                <a:round/>
              </a:ln>
              <a:effectLst/>
            </c:spPr>
          </c:errBars>
          <c:cat>
            <c:strLit>
              <c:ptCount val="2"/>
              <c:pt idx="0">
                <c:v>Block</c:v>
              </c:pt>
              <c:pt idx="1">
                <c:v>Intermix</c:v>
              </c:pt>
            </c:strLit>
          </c:cat>
          <c:val>
            <c:numRef>
              <c:f>('mTBI vs Control (Pilot 4)'!$K$17,'mTBI vs Control (Pilot 4)'!$V$17)</c:f>
              <c:numCache>
                <c:formatCode>General</c:formatCode>
                <c:ptCount val="2"/>
                <c:pt idx="0">
                  <c:v>11.8788</c:v>
                </c:pt>
                <c:pt idx="1">
                  <c:v>41.030299999999997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BF1-4646-BBEB-C18781746773}"/>
            </c:ext>
          </c:extLst>
        </c:ser>
        <c:ser>
          <c:idx val="0"/>
          <c:order val="1"/>
          <c:tx>
            <c:v>Control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('mTBI vs Control (Pilot 4)'!$K$38,'mTBI vs Control (Pilot 4)'!$V$38)</c:f>
                <c:numCache>
                  <c:formatCode>General</c:formatCode>
                  <c:ptCount val="2"/>
                  <c:pt idx="0">
                    <c:v>11.731433740207327</c:v>
                  </c:pt>
                  <c:pt idx="1">
                    <c:v>6.6554464634845463</c:v>
                  </c:pt>
                </c:numCache>
              </c:numRef>
            </c:plus>
            <c:minus>
              <c:numRef>
                <c:f>('mTBI vs Control (Pilot 4)'!$K$38,'mTBI vs Control (Pilot 4)'!$V$38)</c:f>
                <c:numCache>
                  <c:formatCode>General</c:formatCode>
                  <c:ptCount val="2"/>
                  <c:pt idx="0">
                    <c:v>11.731433740207327</c:v>
                  </c:pt>
                  <c:pt idx="1">
                    <c:v>6.6554464634845463</c:v>
                  </c:pt>
                </c:numCache>
              </c:numRef>
            </c:minus>
            <c:spPr>
              <a:noFill/>
              <a:ln w="12700" cap="flat" cmpd="sng" algn="ctr">
                <a:solidFill>
                  <a:schemeClr val="tx1"/>
                </a:solidFill>
                <a:round/>
              </a:ln>
              <a:effectLst/>
            </c:spPr>
          </c:errBars>
          <c:cat>
            <c:strLit>
              <c:ptCount val="2"/>
              <c:pt idx="0">
                <c:v>Block</c:v>
              </c:pt>
              <c:pt idx="1">
                <c:v>Intermix</c:v>
              </c:pt>
            </c:strLit>
          </c:cat>
          <c:val>
            <c:numRef>
              <c:f>('mTBI vs Control (Pilot 4)'!$K$36,'mTBI vs Control (Pilot 4)'!$V$36)</c:f>
              <c:numCache>
                <c:formatCode>General</c:formatCode>
                <c:ptCount val="2"/>
                <c:pt idx="0">
                  <c:v>41.457099999999997</c:v>
                </c:pt>
                <c:pt idx="1">
                  <c:v>55.349224999999997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BF1-4646-BBEB-C1878174677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210398959"/>
        <c:axId val="1210400607"/>
      </c:barChart>
      <c:catAx>
        <c:axId val="121039895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600">
                    <a:solidFill>
                      <a:schemeClr val="tx1"/>
                    </a:solidFill>
                  </a:rPr>
                  <a:t>Block Type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10400607"/>
        <c:crosses val="autoZero"/>
        <c:auto val="1"/>
        <c:lblAlgn val="ctr"/>
        <c:lblOffset val="100"/>
        <c:noMultiLvlLbl val="0"/>
      </c:catAx>
      <c:valAx>
        <c:axId val="1210400607"/>
        <c:scaling>
          <c:orientation val="minMax"/>
          <c:max val="80"/>
          <c:min val="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600" baseline="0">
                    <a:solidFill>
                      <a:schemeClr val="tx1"/>
                    </a:solidFill>
                  </a:rPr>
                  <a:t> Degree Error</a:t>
                </a:r>
                <a:endParaRPr lang="en-US" sz="1600">
                  <a:solidFill>
                    <a:schemeClr val="tx1"/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2700"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10398959"/>
        <c:crossesAt val="1"/>
        <c:crossBetween val="between"/>
        <c:majorUnit val="20"/>
      </c:valAx>
      <c:spPr>
        <a:noFill/>
        <a:ln w="25400"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1"/>
          <c:order val="0"/>
          <c:tx>
            <c:v>mTBI</c:v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('mTBI vs Control (Pilot 4)'!$AD$19,'mTBI vs Control (Pilot 4)'!$AD$38)</c:f>
                <c:numCache>
                  <c:formatCode>General</c:formatCode>
                  <c:ptCount val="2"/>
                  <c:pt idx="0">
                    <c:v>0</c:v>
                  </c:pt>
                  <c:pt idx="1">
                    <c:v>3.0337262716412532</c:v>
                  </c:pt>
                </c:numCache>
              </c:numRef>
            </c:plus>
            <c:minus>
              <c:numRef>
                <c:f>('mTBI vs Control (Pilot 4)'!$AD$19,'mTBI vs Control (Pilot 4)'!$AD$38)</c:f>
                <c:numCache>
                  <c:formatCode>General</c:formatCode>
                  <c:ptCount val="2"/>
                  <c:pt idx="0">
                    <c:v>0</c:v>
                  </c:pt>
                  <c:pt idx="1">
                    <c:v>3.0337262716412532</c:v>
                  </c:pt>
                </c:numCache>
              </c:numRef>
            </c:minus>
            <c:spPr>
              <a:noFill/>
              <a:ln w="12700" cap="flat" cmpd="sng" algn="ctr">
                <a:solidFill>
                  <a:schemeClr val="tx1"/>
                </a:solidFill>
                <a:round/>
              </a:ln>
              <a:effectLst/>
            </c:spPr>
          </c:errBars>
          <c:cat>
            <c:strLit>
              <c:ptCount val="2"/>
              <c:pt idx="0">
                <c:v>mTBI</c:v>
              </c:pt>
              <c:pt idx="1">
                <c:v> Control</c:v>
              </c:pt>
            </c:strLit>
          </c:cat>
          <c:val>
            <c:numRef>
              <c:f>('mTBI vs Control (Pilot 4)'!$AD$17,'mTBI vs Control (Pilot 4)'!$AD$36)</c:f>
              <c:numCache>
                <c:formatCode>General</c:formatCode>
                <c:ptCount val="2"/>
                <c:pt idx="0">
                  <c:v>16</c:v>
                </c:pt>
                <c:pt idx="1">
                  <c:v>16.25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DAC-D74B-B21E-A2FB9C1D3A4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210398959"/>
        <c:axId val="1210400607"/>
      </c:barChart>
      <c:catAx>
        <c:axId val="121039895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600">
                    <a:solidFill>
                      <a:schemeClr val="tx1"/>
                    </a:solidFill>
                  </a:rPr>
                  <a:t>Group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10400607"/>
        <c:crosses val="autoZero"/>
        <c:auto val="1"/>
        <c:lblAlgn val="ctr"/>
        <c:lblOffset val="100"/>
        <c:noMultiLvlLbl val="0"/>
      </c:catAx>
      <c:valAx>
        <c:axId val="1210400607"/>
        <c:scaling>
          <c:orientation val="minMax"/>
          <c:max val="32"/>
          <c:min val="8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600" b="0" i="0" u="none" strike="noStrike" kern="1200" baseline="0" dirty="0">
                    <a:solidFill>
                      <a:schemeClr val="tx1"/>
                    </a:solidFill>
                    <a:latin typeface="+mn-lt"/>
                    <a:cs typeface="Calibri Light" panose="020F0302020204030204" pitchFamily="34" charset="0"/>
                  </a:rPr>
                  <a:t>BIS</a:t>
                </a:r>
                <a:r>
                  <a:rPr lang="en-US" sz="1600" b="0" i="0" u="none" strike="noStrike" kern="1200" baseline="0" dirty="0">
                    <a:solidFill>
                      <a:sysClr val="windowText" lastClr="000000"/>
                    </a:solidFill>
                    <a:latin typeface="+mn-lt"/>
                  </a:rPr>
                  <a:t> – </a:t>
                </a:r>
                <a:r>
                  <a:rPr lang="en-US" sz="1600" b="0" i="0" u="none" strike="noStrike" kern="1200" baseline="0" dirty="0">
                    <a:solidFill>
                      <a:schemeClr val="tx1"/>
                    </a:solidFill>
                    <a:latin typeface="+mn-lt"/>
                    <a:cs typeface="Calibri Light" panose="020F0302020204030204" pitchFamily="34" charset="0"/>
                  </a:rPr>
                  <a:t>Brief Score </a:t>
                </a:r>
                <a:endParaRPr lang="en-US" sz="1600">
                  <a:solidFill>
                    <a:schemeClr val="tx1"/>
                  </a:solidFill>
                  <a:latin typeface="+mn-lt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2700"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10398959"/>
        <c:crossesAt val="1"/>
        <c:crossBetween val="between"/>
        <c:majorUnit val="4"/>
      </c:valAx>
      <c:spPr>
        <a:noFill/>
        <a:ln w="25400"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v>Block - mTBI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2540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2540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'mTBI vs Control (Pilot 4)'!$AD$3:$AD$15</c:f>
              <c:numCache>
                <c:formatCode>General</c:formatCode>
                <c:ptCount val="13"/>
                <c:pt idx="0">
                  <c:v>16</c:v>
                </c:pt>
              </c:numCache>
            </c:numRef>
          </c:xVal>
          <c:yVal>
            <c:numRef>
              <c:f>'mTBI vs Control (Pilot 4)'!$D$3:$D$15</c:f>
              <c:numCache>
                <c:formatCode>General</c:formatCode>
                <c:ptCount val="13"/>
                <c:pt idx="0">
                  <c:v>0.76768000000000003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84B6-4744-9594-B9CA0650E75A}"/>
            </c:ext>
          </c:extLst>
        </c:ser>
        <c:ser>
          <c:idx val="1"/>
          <c:order val="1"/>
          <c:tx>
            <c:v>Intermix - mTBI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2540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2540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'mTBI vs Control (Pilot 4)'!$AD$3:$AD$15</c:f>
              <c:numCache>
                <c:formatCode>General</c:formatCode>
                <c:ptCount val="13"/>
                <c:pt idx="0">
                  <c:v>16</c:v>
                </c:pt>
              </c:numCache>
            </c:numRef>
          </c:xVal>
          <c:yVal>
            <c:numRef>
              <c:f>'mTBI vs Control (Pilot 4)'!$O$3:$O$15</c:f>
              <c:numCache>
                <c:formatCode>General</c:formatCode>
                <c:ptCount val="13"/>
                <c:pt idx="0">
                  <c:v>0.75758000000000003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84B6-4744-9594-B9CA0650E75A}"/>
            </c:ext>
          </c:extLst>
        </c:ser>
        <c:ser>
          <c:idx val="2"/>
          <c:order val="2"/>
          <c:tx>
            <c:v>Block - control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2540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'mTBI vs Control (Pilot 4)'!$AD$24:$AD$34</c:f>
              <c:numCache>
                <c:formatCode>General</c:formatCode>
                <c:ptCount val="11"/>
                <c:pt idx="0">
                  <c:v>18</c:v>
                </c:pt>
                <c:pt idx="1">
                  <c:v>12</c:v>
                </c:pt>
                <c:pt idx="2">
                  <c:v>16</c:v>
                </c:pt>
                <c:pt idx="3">
                  <c:v>19</c:v>
                </c:pt>
              </c:numCache>
            </c:numRef>
          </c:xVal>
          <c:yVal>
            <c:numRef>
              <c:f>'mTBI vs Control (Pilot 4)'!$D$24:$D$34</c:f>
              <c:numCache>
                <c:formatCode>General</c:formatCode>
                <c:ptCount val="11"/>
                <c:pt idx="0">
                  <c:v>0.55101999999999995</c:v>
                </c:pt>
                <c:pt idx="1">
                  <c:v>0.76</c:v>
                </c:pt>
                <c:pt idx="2">
                  <c:v>0.69388000000000005</c:v>
                </c:pt>
                <c:pt idx="3">
                  <c:v>0.66327000000000003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84B6-4744-9594-B9CA0650E75A}"/>
            </c:ext>
          </c:extLst>
        </c:ser>
        <c:ser>
          <c:idx val="3"/>
          <c:order val="3"/>
          <c:tx>
            <c:v>Intermix - control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trendline>
            <c:spPr>
              <a:ln w="25400" cap="rnd">
                <a:solidFill>
                  <a:schemeClr val="accent4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'mTBI vs Control (Pilot 4)'!$AD$24:$AD$34</c:f>
              <c:numCache>
                <c:formatCode>General</c:formatCode>
                <c:ptCount val="11"/>
                <c:pt idx="0">
                  <c:v>18</c:v>
                </c:pt>
                <c:pt idx="1">
                  <c:v>12</c:v>
                </c:pt>
                <c:pt idx="2">
                  <c:v>16</c:v>
                </c:pt>
                <c:pt idx="3">
                  <c:v>19</c:v>
                </c:pt>
              </c:numCache>
            </c:numRef>
          </c:xVal>
          <c:yVal>
            <c:numRef>
              <c:f>'mTBI vs Control (Pilot 4)'!$O$24:$O$34</c:f>
              <c:numCache>
                <c:formatCode>General</c:formatCode>
                <c:ptCount val="11"/>
                <c:pt idx="0">
                  <c:v>0.62244999999999995</c:v>
                </c:pt>
                <c:pt idx="1">
                  <c:v>0.71</c:v>
                </c:pt>
                <c:pt idx="2">
                  <c:v>0.82474000000000003</c:v>
                </c:pt>
                <c:pt idx="3">
                  <c:v>0.64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84B6-4744-9594-B9CA0650E75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51346096"/>
        <c:axId val="1787853760"/>
      </c:scatterChart>
      <c:valAx>
        <c:axId val="1651346096"/>
        <c:scaling>
          <c:orientation val="minMax"/>
          <c:max val="32"/>
          <c:min val="8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600">
                    <a:solidFill>
                      <a:schemeClr val="tx1"/>
                    </a:solidFill>
                  </a:rPr>
                  <a:t>BIS-Brief Score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87853760"/>
        <c:crosses val="autoZero"/>
        <c:crossBetween val="midCat"/>
        <c:majorUnit val="4"/>
      </c:valAx>
      <c:valAx>
        <c:axId val="1787853760"/>
        <c:scaling>
          <c:orientation val="minMax"/>
          <c:max val="1"/>
          <c:min val="0.5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600">
                    <a:solidFill>
                      <a:schemeClr val="tx1"/>
                    </a:solidFill>
                  </a:rPr>
                  <a:t>Proportion Correct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51346096"/>
        <c:crosses val="autoZero"/>
        <c:crossBetween val="midCat"/>
        <c:majorUnit val="0.1"/>
      </c:valAx>
      <c:spPr>
        <a:noFill/>
        <a:ln>
          <a:noFill/>
        </a:ln>
        <a:effectLst/>
      </c:spPr>
    </c:plotArea>
    <c:legend>
      <c:legendPos val="r"/>
      <c:legendEntry>
        <c:idx val="4"/>
        <c:delete val="1"/>
      </c:legendEntry>
      <c:legendEntry>
        <c:idx val="5"/>
        <c:delete val="1"/>
      </c:legendEntry>
      <c:legendEntry>
        <c:idx val="6"/>
        <c:delete val="1"/>
      </c:legendEntry>
      <c:legendEntry>
        <c:idx val="7"/>
        <c:delete val="1"/>
      </c:legendEntry>
      <c:legendEntry>
        <c:idx val="8"/>
        <c:delete val="1"/>
      </c:legendEntry>
      <c:legendEntry>
        <c:idx val="9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v>Block - mTBI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2540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'mTBI vs Control (Pilot 4)'!$AD$3:$AD$15</c:f>
              <c:numCache>
                <c:formatCode>General</c:formatCode>
                <c:ptCount val="13"/>
                <c:pt idx="0">
                  <c:v>16</c:v>
                </c:pt>
              </c:numCache>
            </c:numRef>
          </c:xVal>
          <c:yVal>
            <c:numRef>
              <c:f>'mTBI vs Control (Pilot 4)'!$G$3:$G$15</c:f>
              <c:numCache>
                <c:formatCode>General</c:formatCode>
                <c:ptCount val="13"/>
                <c:pt idx="0">
                  <c:v>0.82476000000000005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1F5-F445-922C-2FC715C4B094}"/>
            </c:ext>
          </c:extLst>
        </c:ser>
        <c:ser>
          <c:idx val="1"/>
          <c:order val="1"/>
          <c:tx>
            <c:v>Intermix - mTBI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2540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'mTBI vs Control (Pilot 4)'!$AD$3:$AD$15</c:f>
              <c:numCache>
                <c:formatCode>General</c:formatCode>
                <c:ptCount val="13"/>
                <c:pt idx="0">
                  <c:v>16</c:v>
                </c:pt>
              </c:numCache>
            </c:numRef>
          </c:xVal>
          <c:yVal>
            <c:numRef>
              <c:f>'mTBI vs Control (Pilot 4)'!$R$3:$R$15</c:f>
              <c:numCache>
                <c:formatCode>General</c:formatCode>
                <c:ptCount val="13"/>
                <c:pt idx="0">
                  <c:v>0.84636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91F5-F445-922C-2FC715C4B094}"/>
            </c:ext>
          </c:extLst>
        </c:ser>
        <c:ser>
          <c:idx val="2"/>
          <c:order val="2"/>
          <c:tx>
            <c:v>Block - control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2540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'mTBI vs Control (Pilot 4)'!$AD$24:$AD$34</c:f>
              <c:numCache>
                <c:formatCode>General</c:formatCode>
                <c:ptCount val="11"/>
                <c:pt idx="0">
                  <c:v>18</c:v>
                </c:pt>
                <c:pt idx="1">
                  <c:v>12</c:v>
                </c:pt>
                <c:pt idx="2">
                  <c:v>16</c:v>
                </c:pt>
                <c:pt idx="3">
                  <c:v>19</c:v>
                </c:pt>
              </c:numCache>
            </c:numRef>
          </c:xVal>
          <c:yVal>
            <c:numRef>
              <c:f>'mTBI vs Control (Pilot 4)'!$G$24:$G$34</c:f>
              <c:numCache>
                <c:formatCode>General</c:formatCode>
                <c:ptCount val="11"/>
                <c:pt idx="0">
                  <c:v>0.72507999999999995</c:v>
                </c:pt>
                <c:pt idx="1">
                  <c:v>0.79420000000000002</c:v>
                </c:pt>
                <c:pt idx="2">
                  <c:v>0.97197999999999996</c:v>
                </c:pt>
                <c:pt idx="3">
                  <c:v>0.67088999999999999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91F5-F445-922C-2FC715C4B094}"/>
            </c:ext>
          </c:extLst>
        </c:ser>
        <c:ser>
          <c:idx val="3"/>
          <c:order val="3"/>
          <c:tx>
            <c:v>Intermix - control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trendline>
            <c:spPr>
              <a:ln w="25400" cap="rnd">
                <a:solidFill>
                  <a:schemeClr val="accent4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'mTBI vs Control (Pilot 4)'!$AD$24:$AD$33</c:f>
              <c:numCache>
                <c:formatCode>General</c:formatCode>
                <c:ptCount val="10"/>
                <c:pt idx="0">
                  <c:v>18</c:v>
                </c:pt>
                <c:pt idx="1">
                  <c:v>12</c:v>
                </c:pt>
                <c:pt idx="2">
                  <c:v>16</c:v>
                </c:pt>
                <c:pt idx="3">
                  <c:v>19</c:v>
                </c:pt>
              </c:numCache>
            </c:numRef>
          </c:xVal>
          <c:yVal>
            <c:numRef>
              <c:f>'mTBI vs Control (Pilot 4)'!$R$24:$R$34</c:f>
              <c:numCache>
                <c:formatCode>General</c:formatCode>
                <c:ptCount val="11"/>
                <c:pt idx="0">
                  <c:v>0.87692000000000003</c:v>
                </c:pt>
                <c:pt idx="1">
                  <c:v>0.74424999999999997</c:v>
                </c:pt>
                <c:pt idx="2">
                  <c:v>1.4863999999999999</c:v>
                </c:pt>
                <c:pt idx="3">
                  <c:v>0.77727000000000002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91F5-F445-922C-2FC715C4B09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51346096"/>
        <c:axId val="1787853760"/>
      </c:scatterChart>
      <c:valAx>
        <c:axId val="1651346096"/>
        <c:scaling>
          <c:orientation val="minMax"/>
          <c:max val="32"/>
          <c:min val="8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600">
                    <a:solidFill>
                      <a:schemeClr val="tx1"/>
                    </a:solidFill>
                  </a:rPr>
                  <a:t>BIS-Brief Score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87853760"/>
        <c:crosses val="autoZero"/>
        <c:crossBetween val="midCat"/>
        <c:majorUnit val="4"/>
      </c:valAx>
      <c:valAx>
        <c:axId val="1787853760"/>
        <c:scaling>
          <c:orientation val="minMax"/>
          <c:max val="1"/>
          <c:min val="0.3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600">
                    <a:solidFill>
                      <a:schemeClr val="tx1"/>
                    </a:solidFill>
                  </a:rPr>
                  <a:t>Reaction Time (s)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51346096"/>
        <c:crosses val="autoZero"/>
        <c:crossBetween val="midCat"/>
        <c:majorUnit val="0.2"/>
      </c:valAx>
      <c:spPr>
        <a:noFill/>
        <a:ln>
          <a:noFill/>
        </a:ln>
        <a:effectLst/>
      </c:spPr>
    </c:plotArea>
    <c:legend>
      <c:legendPos val="r"/>
      <c:legendEntry>
        <c:idx val="4"/>
        <c:delete val="1"/>
      </c:legendEntry>
      <c:legendEntry>
        <c:idx val="5"/>
        <c:delete val="1"/>
      </c:legendEntry>
      <c:legendEntry>
        <c:idx val="6"/>
        <c:delete val="1"/>
      </c:legendEntry>
      <c:legendEntry>
        <c:idx val="7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12700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v>Block - mTBI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2540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'All Data (Pilot 2)'!$AD$2:$AD$11</c:f>
              <c:numCache>
                <c:formatCode>General</c:formatCode>
                <c:ptCount val="10"/>
                <c:pt idx="0">
                  <c:v>14</c:v>
                </c:pt>
                <c:pt idx="1">
                  <c:v>14</c:v>
                </c:pt>
                <c:pt idx="2">
                  <c:v>16</c:v>
                </c:pt>
                <c:pt idx="3">
                  <c:v>15</c:v>
                </c:pt>
                <c:pt idx="4">
                  <c:v>16</c:v>
                </c:pt>
                <c:pt idx="5">
                  <c:v>15</c:v>
                </c:pt>
                <c:pt idx="6">
                  <c:v>21</c:v>
                </c:pt>
                <c:pt idx="7">
                  <c:v>17</c:v>
                </c:pt>
                <c:pt idx="8">
                  <c:v>11</c:v>
                </c:pt>
                <c:pt idx="9">
                  <c:v>16</c:v>
                </c:pt>
              </c:numCache>
            </c:numRef>
          </c:xVal>
          <c:yVal>
            <c:numRef>
              <c:f>'mTBI vs Control (Pilot 4)'!$Z$3:$Z$15</c:f>
              <c:numCache>
                <c:formatCode>General</c:formatCode>
                <c:ptCount val="13"/>
                <c:pt idx="0">
                  <c:v>1.6113999999999999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099-DF42-A777-80B1B52AC7B9}"/>
            </c:ext>
          </c:extLst>
        </c:ser>
        <c:ser>
          <c:idx val="1"/>
          <c:order val="1"/>
          <c:tx>
            <c:v>Intermix - mTBI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2540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'All Data (Pilot 2)'!$AD$2:$AD$11</c:f>
              <c:numCache>
                <c:formatCode>General</c:formatCode>
                <c:ptCount val="10"/>
                <c:pt idx="0">
                  <c:v>14</c:v>
                </c:pt>
                <c:pt idx="1">
                  <c:v>14</c:v>
                </c:pt>
                <c:pt idx="2">
                  <c:v>16</c:v>
                </c:pt>
                <c:pt idx="3">
                  <c:v>15</c:v>
                </c:pt>
                <c:pt idx="4">
                  <c:v>16</c:v>
                </c:pt>
                <c:pt idx="5">
                  <c:v>15</c:v>
                </c:pt>
                <c:pt idx="6">
                  <c:v>21</c:v>
                </c:pt>
                <c:pt idx="7">
                  <c:v>17</c:v>
                </c:pt>
                <c:pt idx="8">
                  <c:v>11</c:v>
                </c:pt>
                <c:pt idx="9">
                  <c:v>16</c:v>
                </c:pt>
              </c:numCache>
            </c:numRef>
          </c:xVal>
          <c:yVal>
            <c:numRef>
              <c:f>'mTBI vs Control (Pilot 4)'!$AC$3:$AC$15</c:f>
              <c:numCache>
                <c:formatCode>General</c:formatCode>
                <c:ptCount val="13"/>
                <c:pt idx="0">
                  <c:v>1.5416000000000001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4099-DF42-A777-80B1B52AC7B9}"/>
            </c:ext>
          </c:extLst>
        </c:ser>
        <c:ser>
          <c:idx val="2"/>
          <c:order val="2"/>
          <c:tx>
            <c:v>Block - control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22225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'mTBI vs Control (Pilot 4)'!$AD$24:$AD$34</c:f>
              <c:numCache>
                <c:formatCode>General</c:formatCode>
                <c:ptCount val="11"/>
                <c:pt idx="0">
                  <c:v>18</c:v>
                </c:pt>
                <c:pt idx="1">
                  <c:v>12</c:v>
                </c:pt>
                <c:pt idx="2">
                  <c:v>16</c:v>
                </c:pt>
                <c:pt idx="3">
                  <c:v>19</c:v>
                </c:pt>
              </c:numCache>
            </c:numRef>
          </c:xVal>
          <c:yVal>
            <c:numRef>
              <c:f>'mTBI vs Control (Pilot 4)'!$Z$24:$Z$34</c:f>
              <c:numCache>
                <c:formatCode>General</c:formatCode>
                <c:ptCount val="11"/>
                <c:pt idx="0">
                  <c:v>0.30612</c:v>
                </c:pt>
                <c:pt idx="1">
                  <c:v>1.56</c:v>
                </c:pt>
                <c:pt idx="2">
                  <c:v>1.1575</c:v>
                </c:pt>
                <c:pt idx="3">
                  <c:v>0.97958999999999996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4099-DF42-A777-80B1B52AC7B9}"/>
            </c:ext>
          </c:extLst>
        </c:ser>
        <c:ser>
          <c:idx val="3"/>
          <c:order val="3"/>
          <c:tx>
            <c:v>Intermix - control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trendline>
            <c:spPr>
              <a:ln w="22225" cap="rnd">
                <a:solidFill>
                  <a:schemeClr val="accent4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'mTBI vs Control (Pilot 4)'!$AD$24:$AD$34</c:f>
              <c:numCache>
                <c:formatCode>General</c:formatCode>
                <c:ptCount val="11"/>
                <c:pt idx="0">
                  <c:v>18</c:v>
                </c:pt>
                <c:pt idx="1">
                  <c:v>12</c:v>
                </c:pt>
                <c:pt idx="2">
                  <c:v>16</c:v>
                </c:pt>
                <c:pt idx="3">
                  <c:v>19</c:v>
                </c:pt>
              </c:numCache>
            </c:numRef>
          </c:xVal>
          <c:yVal>
            <c:numRef>
              <c:f>'mTBI vs Control (Pilot 4)'!$AC$24:$AC$34</c:f>
              <c:numCache>
                <c:formatCode>General</c:formatCode>
                <c:ptCount val="11"/>
                <c:pt idx="0">
                  <c:v>0.73499999999999999</c:v>
                </c:pt>
                <c:pt idx="1">
                  <c:v>1.26</c:v>
                </c:pt>
                <c:pt idx="2">
                  <c:v>1.9463999999999999</c:v>
                </c:pt>
                <c:pt idx="3">
                  <c:v>0.84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4099-DF42-A777-80B1B52AC7B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51346096"/>
        <c:axId val="1787853760"/>
      </c:scatterChart>
      <c:valAx>
        <c:axId val="1651346096"/>
        <c:scaling>
          <c:orientation val="minMax"/>
          <c:max val="32"/>
          <c:min val="8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600">
                    <a:solidFill>
                      <a:schemeClr val="tx1"/>
                    </a:solidFill>
                  </a:rPr>
                  <a:t>BIS-Brief Score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87853760"/>
        <c:crosses val="autoZero"/>
        <c:crossBetween val="midCat"/>
        <c:majorUnit val="4"/>
      </c:valAx>
      <c:valAx>
        <c:axId val="1787853760"/>
        <c:scaling>
          <c:orientation val="minMax"/>
          <c:max val="3"/>
          <c:min val="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600">
                    <a:solidFill>
                      <a:schemeClr val="tx1"/>
                    </a:solidFill>
                  </a:rPr>
                  <a:t>K-Value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51346096"/>
        <c:crosses val="autoZero"/>
        <c:crossBetween val="midCat"/>
        <c:majorUnit val="0.5"/>
      </c:valAx>
      <c:spPr>
        <a:noFill/>
        <a:ln>
          <a:noFill/>
        </a:ln>
        <a:effectLst/>
      </c:spPr>
    </c:plotArea>
    <c:legend>
      <c:legendPos val="r"/>
      <c:legendEntry>
        <c:idx val="4"/>
        <c:delete val="1"/>
      </c:legendEntry>
      <c:legendEntry>
        <c:idx val="5"/>
        <c:delete val="1"/>
      </c:legendEntry>
      <c:legendEntry>
        <c:idx val="6"/>
        <c:delete val="1"/>
      </c:legendEntry>
      <c:legendEntry>
        <c:idx val="7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v>Block - mTBI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2540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'mTBI vs Control (Pilot 4)'!$AD$3:$AD$15</c:f>
              <c:numCache>
                <c:formatCode>General</c:formatCode>
                <c:ptCount val="13"/>
                <c:pt idx="0">
                  <c:v>16</c:v>
                </c:pt>
              </c:numCache>
            </c:numRef>
          </c:xVal>
          <c:yVal>
            <c:numRef>
              <c:f>'mTBI vs Control (Pilot 4)'!$K$3:$K$15</c:f>
              <c:numCache>
                <c:formatCode>General</c:formatCode>
                <c:ptCount val="13"/>
                <c:pt idx="0">
                  <c:v>11.8788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A0F-1842-BF43-C6437628FB7E}"/>
            </c:ext>
          </c:extLst>
        </c:ser>
        <c:ser>
          <c:idx val="1"/>
          <c:order val="1"/>
          <c:tx>
            <c:v>Intermix - mTBI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2540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'mTBI vs Control (Pilot 4)'!$AD$3:$AD$15</c:f>
              <c:numCache>
                <c:formatCode>General</c:formatCode>
                <c:ptCount val="13"/>
                <c:pt idx="0">
                  <c:v>16</c:v>
                </c:pt>
              </c:numCache>
            </c:numRef>
          </c:xVal>
          <c:yVal>
            <c:numRef>
              <c:f>'mTBI vs Control (Pilot 4)'!$V$3:$V$15</c:f>
              <c:numCache>
                <c:formatCode>General</c:formatCode>
                <c:ptCount val="13"/>
                <c:pt idx="0">
                  <c:v>41.030299999999997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DA0F-1842-BF43-C6437628FB7E}"/>
            </c:ext>
          </c:extLst>
        </c:ser>
        <c:ser>
          <c:idx val="2"/>
          <c:order val="2"/>
          <c:tx>
            <c:v>Block - control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2540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'mTBI vs Control (Pilot 4)'!$AD$24:$AD$34</c:f>
              <c:numCache>
                <c:formatCode>General</c:formatCode>
                <c:ptCount val="11"/>
                <c:pt idx="0">
                  <c:v>18</c:v>
                </c:pt>
                <c:pt idx="1">
                  <c:v>12</c:v>
                </c:pt>
                <c:pt idx="2">
                  <c:v>16</c:v>
                </c:pt>
                <c:pt idx="3">
                  <c:v>19</c:v>
                </c:pt>
              </c:numCache>
            </c:numRef>
          </c:xVal>
          <c:yVal>
            <c:numRef>
              <c:f>'mTBI vs Control (Pilot 4)'!$K$24:$K$34</c:f>
              <c:numCache>
                <c:formatCode>General</c:formatCode>
                <c:ptCount val="11"/>
                <c:pt idx="0">
                  <c:v>57.322899999999997</c:v>
                </c:pt>
                <c:pt idx="1">
                  <c:v>34.299999999999997</c:v>
                </c:pt>
                <c:pt idx="2">
                  <c:v>30.43</c:v>
                </c:pt>
                <c:pt idx="3">
                  <c:v>43.775500000000001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DA0F-1842-BF43-C6437628FB7E}"/>
            </c:ext>
          </c:extLst>
        </c:ser>
        <c:ser>
          <c:idx val="3"/>
          <c:order val="3"/>
          <c:tx>
            <c:v>Intermix - control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trendline>
            <c:spPr>
              <a:ln w="25400" cap="rnd">
                <a:solidFill>
                  <a:schemeClr val="accent4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'mTBI vs Control (Pilot 4)'!$AD$24:$AD$34</c:f>
              <c:numCache>
                <c:formatCode>General</c:formatCode>
                <c:ptCount val="11"/>
                <c:pt idx="0">
                  <c:v>18</c:v>
                </c:pt>
                <c:pt idx="1">
                  <c:v>12</c:v>
                </c:pt>
                <c:pt idx="2">
                  <c:v>16</c:v>
                </c:pt>
                <c:pt idx="3">
                  <c:v>19</c:v>
                </c:pt>
              </c:numCache>
            </c:numRef>
          </c:xVal>
          <c:yVal>
            <c:numRef>
              <c:f>'mTBI vs Control (Pilot 4)'!$V$24:$V$34</c:f>
              <c:numCache>
                <c:formatCode>General</c:formatCode>
                <c:ptCount val="11"/>
                <c:pt idx="0">
                  <c:v>61.346899999999998</c:v>
                </c:pt>
                <c:pt idx="1">
                  <c:v>46.23</c:v>
                </c:pt>
                <c:pt idx="2">
                  <c:v>59.59</c:v>
                </c:pt>
                <c:pt idx="3">
                  <c:v>54.23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DA0F-1842-BF43-C6437628FB7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51346096"/>
        <c:axId val="1787853760"/>
      </c:scatterChart>
      <c:valAx>
        <c:axId val="1651346096"/>
        <c:scaling>
          <c:orientation val="minMax"/>
          <c:max val="32"/>
          <c:min val="8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600">
                    <a:solidFill>
                      <a:schemeClr val="tx1"/>
                    </a:solidFill>
                  </a:rPr>
                  <a:t>BIS-Brief Score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87853760"/>
        <c:crosses val="autoZero"/>
        <c:crossBetween val="midCat"/>
        <c:majorUnit val="4"/>
      </c:valAx>
      <c:valAx>
        <c:axId val="1787853760"/>
        <c:scaling>
          <c:orientation val="minMax"/>
          <c:max val="80"/>
          <c:min val="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600">
                    <a:solidFill>
                      <a:schemeClr val="tx1"/>
                    </a:solidFill>
                  </a:rPr>
                  <a:t>Degree Error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51346096"/>
        <c:crosses val="autoZero"/>
        <c:crossBetween val="midCat"/>
        <c:majorUnit val="20"/>
      </c:valAx>
      <c:spPr>
        <a:noFill/>
        <a:ln>
          <a:noFill/>
        </a:ln>
        <a:effectLst/>
      </c:spPr>
    </c:plotArea>
    <c:legend>
      <c:legendPos val="r"/>
      <c:legendEntry>
        <c:idx val="4"/>
        <c:delete val="1"/>
      </c:legendEntry>
      <c:legendEntry>
        <c:idx val="5"/>
        <c:delete val="1"/>
      </c:legendEntry>
      <c:legendEntry>
        <c:idx val="6"/>
        <c:delete val="1"/>
      </c:legendEntry>
      <c:legendEntry>
        <c:idx val="7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1"/>
          <c:order val="0"/>
          <c:tx>
            <c:v>mTBI</c:v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('mTBI vs Control'!$D$19,'mTBI vs Control'!$O$19)</c:f>
                <c:numCache>
                  <c:formatCode>General</c:formatCode>
                  <c:ptCount val="2"/>
                  <c:pt idx="0">
                    <c:v>3.2917940880597261E-2</c:v>
                  </c:pt>
                  <c:pt idx="1">
                    <c:v>4.318110168544316E-2</c:v>
                  </c:pt>
                </c:numCache>
              </c:numRef>
            </c:plus>
            <c:minus>
              <c:numRef>
                <c:f>('mTBI vs Control'!$D$19,'mTBI vs Control'!$O$19)</c:f>
                <c:numCache>
                  <c:formatCode>General</c:formatCode>
                  <c:ptCount val="2"/>
                  <c:pt idx="0">
                    <c:v>3.2917940880597261E-2</c:v>
                  </c:pt>
                  <c:pt idx="1">
                    <c:v>4.318110168544316E-2</c:v>
                  </c:pt>
                </c:numCache>
              </c:numRef>
            </c:minus>
            <c:spPr>
              <a:noFill/>
              <a:ln w="12700" cap="flat" cmpd="sng" algn="ctr">
                <a:solidFill>
                  <a:schemeClr val="tx1"/>
                </a:solidFill>
                <a:round/>
              </a:ln>
              <a:effectLst/>
            </c:spPr>
          </c:errBars>
          <c:cat>
            <c:strLit>
              <c:ptCount val="2"/>
              <c:pt idx="0">
                <c:v>Block</c:v>
              </c:pt>
              <c:pt idx="1">
                <c:v> Intermix</c:v>
              </c:pt>
            </c:strLit>
          </c:cat>
          <c:val>
            <c:numRef>
              <c:f>('mTBI vs Control'!$D$17,'mTBI vs Control'!$O$17)</c:f>
              <c:numCache>
                <c:formatCode>General</c:formatCode>
                <c:ptCount val="2"/>
                <c:pt idx="0">
                  <c:v>0.79923416666666658</c:v>
                </c:pt>
                <c:pt idx="1">
                  <c:v>0.78207750000000009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AE2-9542-A51D-42D5F7D55C2B}"/>
            </c:ext>
          </c:extLst>
        </c:ser>
        <c:ser>
          <c:idx val="0"/>
          <c:order val="1"/>
          <c:tx>
            <c:v>Control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('mTBI vs Control'!$D$54,'mTBI vs Control'!$O$54)</c:f>
                <c:numCache>
                  <c:formatCode>General</c:formatCode>
                  <c:ptCount val="2"/>
                  <c:pt idx="0">
                    <c:v>2.4249818581815713E-2</c:v>
                  </c:pt>
                  <c:pt idx="1">
                    <c:v>2.1532500034989695E-2</c:v>
                  </c:pt>
                </c:numCache>
              </c:numRef>
            </c:plus>
            <c:minus>
              <c:numRef>
                <c:f>('mTBI vs Control'!$D$54,'mTBI vs Control'!$O$54)</c:f>
                <c:numCache>
                  <c:formatCode>General</c:formatCode>
                  <c:ptCount val="2"/>
                  <c:pt idx="0">
                    <c:v>2.4249818581815713E-2</c:v>
                  </c:pt>
                  <c:pt idx="1">
                    <c:v>2.1532500034989695E-2</c:v>
                  </c:pt>
                </c:numCache>
              </c:numRef>
            </c:minus>
            <c:spPr>
              <a:noFill/>
              <a:ln w="12700" cap="flat" cmpd="sng" algn="ctr">
                <a:solidFill>
                  <a:schemeClr val="tx1"/>
                </a:solidFill>
                <a:round/>
              </a:ln>
              <a:effectLst/>
            </c:spPr>
          </c:errBars>
          <c:cat>
            <c:strLit>
              <c:ptCount val="2"/>
              <c:pt idx="0">
                <c:v>Block</c:v>
              </c:pt>
              <c:pt idx="1">
                <c:v> Intermix</c:v>
              </c:pt>
            </c:strLit>
          </c:cat>
          <c:val>
            <c:numRef>
              <c:f>('mTBI vs Control'!$D$52,'mTBI vs Control'!$O$52)</c:f>
              <c:numCache>
                <c:formatCode>General</c:formatCode>
                <c:ptCount val="2"/>
                <c:pt idx="0">
                  <c:v>0.79335120000000003</c:v>
                </c:pt>
                <c:pt idx="1">
                  <c:v>0.80745520000000015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AE2-9542-A51D-42D5F7D55C2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210398959"/>
        <c:axId val="1210400607"/>
      </c:barChart>
      <c:catAx>
        <c:axId val="121039895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600">
                    <a:solidFill>
                      <a:schemeClr val="tx1"/>
                    </a:solidFill>
                  </a:rPr>
                  <a:t>Block Type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10400607"/>
        <c:crosses val="autoZero"/>
        <c:auto val="1"/>
        <c:lblAlgn val="ctr"/>
        <c:lblOffset val="100"/>
        <c:noMultiLvlLbl val="0"/>
      </c:catAx>
      <c:valAx>
        <c:axId val="1210400607"/>
        <c:scaling>
          <c:orientation val="minMax"/>
          <c:max val="1"/>
          <c:min val="0.5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600">
                    <a:solidFill>
                      <a:schemeClr val="tx1"/>
                    </a:solidFill>
                  </a:rPr>
                  <a:t>Proportion Correct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2700"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10398959"/>
        <c:crossesAt val="1"/>
        <c:crossBetween val="between"/>
        <c:majorUnit val="0.1"/>
      </c:valAx>
      <c:spPr>
        <a:noFill/>
        <a:ln w="25400"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1"/>
          <c:order val="0"/>
          <c:tx>
            <c:v>mTBI</c:v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('mTBI vs Control'!$G$19,'mTBI vs Control'!$R$19)</c:f>
                <c:numCache>
                  <c:formatCode>General</c:formatCode>
                  <c:ptCount val="2"/>
                  <c:pt idx="0">
                    <c:v>5.3965010816804493E-2</c:v>
                  </c:pt>
                  <c:pt idx="1">
                    <c:v>9.0379355315311466E-2</c:v>
                  </c:pt>
                </c:numCache>
              </c:numRef>
            </c:plus>
            <c:minus>
              <c:numRef>
                <c:f>('mTBI vs Control'!$G$19,'mTBI vs Control'!$R$19)</c:f>
                <c:numCache>
                  <c:formatCode>General</c:formatCode>
                  <c:ptCount val="2"/>
                  <c:pt idx="0">
                    <c:v>5.3965010816804493E-2</c:v>
                  </c:pt>
                  <c:pt idx="1">
                    <c:v>9.0379355315311466E-2</c:v>
                  </c:pt>
                </c:numCache>
              </c:numRef>
            </c:minus>
            <c:spPr>
              <a:noFill/>
              <a:ln w="12700" cap="flat" cmpd="sng" algn="ctr">
                <a:solidFill>
                  <a:schemeClr val="tx1"/>
                </a:solidFill>
                <a:round/>
              </a:ln>
              <a:effectLst/>
            </c:spPr>
          </c:errBars>
          <c:cat>
            <c:strLit>
              <c:ptCount val="2"/>
              <c:pt idx="0">
                <c:v>Block</c:v>
              </c:pt>
              <c:pt idx="1">
                <c:v> Intermix</c:v>
              </c:pt>
            </c:strLit>
          </c:cat>
          <c:val>
            <c:numRef>
              <c:f>('mTBI vs Control'!$G$17,'mTBI vs Control'!$R$17)</c:f>
              <c:numCache>
                <c:formatCode>General</c:formatCode>
                <c:ptCount val="2"/>
                <c:pt idx="0">
                  <c:v>0.69982833333333316</c:v>
                </c:pt>
                <c:pt idx="1">
                  <c:v>0.81046583333333333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6B6-A848-B6A2-B15EA3C97300}"/>
            </c:ext>
          </c:extLst>
        </c:ser>
        <c:ser>
          <c:idx val="0"/>
          <c:order val="1"/>
          <c:tx>
            <c:v>Control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('mTBI vs Control'!$G$54,'mTBI vs Control'!$R$54)</c:f>
                <c:numCache>
                  <c:formatCode>General</c:formatCode>
                  <c:ptCount val="2"/>
                  <c:pt idx="0">
                    <c:v>6.8859521570750232E-2</c:v>
                  </c:pt>
                  <c:pt idx="1">
                    <c:v>8.5841730160286303E-2</c:v>
                  </c:pt>
                </c:numCache>
              </c:numRef>
            </c:plus>
            <c:minus>
              <c:numRef>
                <c:f>('mTBI vs Control'!$G$54,'mTBI vs Control'!$R$54)</c:f>
                <c:numCache>
                  <c:formatCode>General</c:formatCode>
                  <c:ptCount val="2"/>
                  <c:pt idx="0">
                    <c:v>6.8859521570750232E-2</c:v>
                  </c:pt>
                  <c:pt idx="1">
                    <c:v>8.5841730160286303E-2</c:v>
                  </c:pt>
                </c:numCache>
              </c:numRef>
            </c:minus>
            <c:spPr>
              <a:noFill/>
              <a:ln w="12700" cap="flat" cmpd="sng" algn="ctr">
                <a:solidFill>
                  <a:schemeClr val="tx1"/>
                </a:solidFill>
                <a:round/>
              </a:ln>
              <a:effectLst/>
            </c:spPr>
          </c:errBars>
          <c:cat>
            <c:strLit>
              <c:ptCount val="2"/>
              <c:pt idx="0">
                <c:v>Block</c:v>
              </c:pt>
              <c:pt idx="1">
                <c:v> Intermix</c:v>
              </c:pt>
            </c:strLit>
          </c:cat>
          <c:val>
            <c:numRef>
              <c:f>('mTBI vs Control'!$G$52,'mTBI vs Control'!$R$52)</c:f>
              <c:numCache>
                <c:formatCode>General</c:formatCode>
                <c:ptCount val="2"/>
                <c:pt idx="0">
                  <c:v>0.80975719999999995</c:v>
                </c:pt>
                <c:pt idx="1">
                  <c:v>0.92114200000000024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6B6-A848-B6A2-B15EA3C9730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210398959"/>
        <c:axId val="1210400607"/>
      </c:barChart>
      <c:catAx>
        <c:axId val="121039895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600">
                    <a:solidFill>
                      <a:schemeClr val="tx1"/>
                    </a:solidFill>
                  </a:rPr>
                  <a:t>Block Type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10400607"/>
        <c:crosses val="autoZero"/>
        <c:auto val="1"/>
        <c:lblAlgn val="ctr"/>
        <c:lblOffset val="100"/>
        <c:noMultiLvlLbl val="0"/>
      </c:catAx>
      <c:valAx>
        <c:axId val="1210400607"/>
        <c:scaling>
          <c:orientation val="minMax"/>
          <c:max val="1.1000000000000001"/>
          <c:min val="0.3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600">
                    <a:solidFill>
                      <a:schemeClr val="tx1"/>
                    </a:solidFill>
                  </a:rPr>
                  <a:t>Reaction</a:t>
                </a:r>
                <a:r>
                  <a:rPr lang="en-US" sz="1600" baseline="0">
                    <a:solidFill>
                      <a:schemeClr val="tx1"/>
                    </a:solidFill>
                  </a:rPr>
                  <a:t> Time (s)</a:t>
                </a:r>
                <a:endParaRPr lang="en-US" sz="1600">
                  <a:solidFill>
                    <a:schemeClr val="tx1"/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2700"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10398959"/>
        <c:crossesAt val="1"/>
        <c:crossBetween val="between"/>
        <c:majorUnit val="0.2"/>
      </c:valAx>
      <c:spPr>
        <a:noFill/>
        <a:ln w="25400"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1"/>
          <c:order val="0"/>
          <c:tx>
            <c:v>mTBI</c:v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('mTBI vs Control'!$Z$19,'mTBI vs Control'!$AC$19)</c:f>
                <c:numCache>
                  <c:formatCode>General</c:formatCode>
                  <c:ptCount val="2"/>
                  <c:pt idx="0">
                    <c:v>0.19719023816909173</c:v>
                  </c:pt>
                  <c:pt idx="1">
                    <c:v>0.25916579785055094</c:v>
                  </c:pt>
                </c:numCache>
              </c:numRef>
            </c:plus>
            <c:minus>
              <c:numRef>
                <c:f>('mTBI vs Control'!$Z$19,'mTBI vs Control'!$AC$19)</c:f>
                <c:numCache>
                  <c:formatCode>General</c:formatCode>
                  <c:ptCount val="2"/>
                  <c:pt idx="0">
                    <c:v>0.19719023816909173</c:v>
                  </c:pt>
                  <c:pt idx="1">
                    <c:v>0.25916579785055094</c:v>
                  </c:pt>
                </c:numCache>
              </c:numRef>
            </c:minus>
            <c:spPr>
              <a:noFill/>
              <a:ln w="12700" cap="flat" cmpd="sng" algn="ctr">
                <a:solidFill>
                  <a:schemeClr val="tx1"/>
                </a:solidFill>
                <a:round/>
              </a:ln>
              <a:effectLst/>
            </c:spPr>
          </c:errBars>
          <c:cat>
            <c:strLit>
              <c:ptCount val="2"/>
              <c:pt idx="0">
                <c:v>Block</c:v>
              </c:pt>
              <c:pt idx="1">
                <c:v>Intermix</c:v>
              </c:pt>
            </c:strLit>
          </c:cat>
          <c:val>
            <c:numRef>
              <c:f>('mTBI vs Control'!$Z$17,'mTBI vs Control'!$AC$17)</c:f>
              <c:numCache>
                <c:formatCode>General</c:formatCode>
                <c:ptCount val="2"/>
                <c:pt idx="0">
                  <c:v>1.7957000000000001</c:v>
                </c:pt>
                <c:pt idx="1">
                  <c:v>1.6943550000000005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451-5B4E-9EFB-9BC32F8D3B64}"/>
            </c:ext>
          </c:extLst>
        </c:ser>
        <c:ser>
          <c:idx val="0"/>
          <c:order val="1"/>
          <c:tx>
            <c:v>Control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('mTBI vs Control'!$Z$54,'mTBI vs Control'!$AC$54)</c:f>
                <c:numCache>
                  <c:formatCode>General</c:formatCode>
                  <c:ptCount val="2"/>
                  <c:pt idx="0">
                    <c:v>0.14619680531945645</c:v>
                  </c:pt>
                  <c:pt idx="1">
                    <c:v>0.12923632317114583</c:v>
                  </c:pt>
                </c:numCache>
              </c:numRef>
            </c:plus>
            <c:minus>
              <c:numRef>
                <c:f>('mTBI vs Control'!$Z$54,'mTBI vs Control'!$AC$54)</c:f>
                <c:numCache>
                  <c:formatCode>General</c:formatCode>
                  <c:ptCount val="2"/>
                  <c:pt idx="0">
                    <c:v>0.14619680531945645</c:v>
                  </c:pt>
                  <c:pt idx="1">
                    <c:v>0.12923632317114583</c:v>
                  </c:pt>
                </c:numCache>
              </c:numRef>
            </c:minus>
            <c:spPr>
              <a:noFill/>
              <a:ln w="12700" cap="flat" cmpd="sng" algn="ctr">
                <a:solidFill>
                  <a:schemeClr val="tx1"/>
                </a:solidFill>
                <a:round/>
              </a:ln>
              <a:effectLst/>
            </c:spPr>
          </c:errBars>
          <c:cat>
            <c:strLit>
              <c:ptCount val="2"/>
              <c:pt idx="0">
                <c:v>Block</c:v>
              </c:pt>
              <c:pt idx="1">
                <c:v>Intermix</c:v>
              </c:pt>
            </c:strLit>
          </c:cat>
          <c:val>
            <c:numRef>
              <c:f>('mTBI vs Control'!$Z$52,'mTBI vs Control'!$AC$52)</c:f>
              <c:numCache>
                <c:formatCode>General</c:formatCode>
                <c:ptCount val="2"/>
                <c:pt idx="0">
                  <c:v>1.757468</c:v>
                </c:pt>
                <c:pt idx="1">
                  <c:v>1.8431240000000002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451-5B4E-9EFB-9BC32F8D3B6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210398959"/>
        <c:axId val="1210400607"/>
      </c:barChart>
      <c:catAx>
        <c:axId val="121039895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600">
                    <a:solidFill>
                      <a:schemeClr val="tx1"/>
                    </a:solidFill>
                  </a:rPr>
                  <a:t>Block Type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10400607"/>
        <c:crosses val="autoZero"/>
        <c:auto val="1"/>
        <c:lblAlgn val="ctr"/>
        <c:lblOffset val="100"/>
        <c:noMultiLvlLbl val="0"/>
      </c:catAx>
      <c:valAx>
        <c:axId val="1210400607"/>
        <c:scaling>
          <c:orientation val="minMax"/>
          <c:max val="3"/>
          <c:min val="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600">
                    <a:solidFill>
                      <a:schemeClr val="tx1"/>
                    </a:solidFill>
                  </a:rPr>
                  <a:t>K</a:t>
                </a:r>
                <a:r>
                  <a:rPr lang="en-US" sz="1600" baseline="0">
                    <a:solidFill>
                      <a:schemeClr val="tx1"/>
                    </a:solidFill>
                  </a:rPr>
                  <a:t> Value</a:t>
                </a:r>
                <a:endParaRPr lang="en-US" sz="1600">
                  <a:solidFill>
                    <a:schemeClr val="tx1"/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2700"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10398959"/>
        <c:crossesAt val="1"/>
        <c:crossBetween val="between"/>
        <c:majorUnit val="0.5"/>
      </c:valAx>
      <c:spPr>
        <a:noFill/>
        <a:ln w="25400"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1"/>
          <c:order val="0"/>
          <c:tx>
            <c:v>mTBI</c:v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('mTBI vs Control'!$K$19,'mTBI vs Control'!$V$19)</c:f>
                <c:numCache>
                  <c:formatCode>General</c:formatCode>
                  <c:ptCount val="2"/>
                  <c:pt idx="0">
                    <c:v>6.2759669348890457</c:v>
                  </c:pt>
                  <c:pt idx="1">
                    <c:v>3.9737121583511543</c:v>
                  </c:pt>
                </c:numCache>
              </c:numRef>
            </c:plus>
            <c:minus>
              <c:numRef>
                <c:f>('mTBI vs Control'!$K$19,'mTBI vs Control'!$V$19)</c:f>
                <c:numCache>
                  <c:formatCode>General</c:formatCode>
                  <c:ptCount val="2"/>
                  <c:pt idx="0">
                    <c:v>6.2759669348890457</c:v>
                  </c:pt>
                  <c:pt idx="1">
                    <c:v>3.9737121583511543</c:v>
                  </c:pt>
                </c:numCache>
              </c:numRef>
            </c:minus>
            <c:spPr>
              <a:noFill/>
              <a:ln w="12700" cap="flat" cmpd="sng" algn="ctr">
                <a:solidFill>
                  <a:schemeClr val="tx1"/>
                </a:solidFill>
                <a:round/>
              </a:ln>
              <a:effectLst/>
            </c:spPr>
          </c:errBars>
          <c:cat>
            <c:strLit>
              <c:ptCount val="2"/>
              <c:pt idx="0">
                <c:v>Block</c:v>
              </c:pt>
              <c:pt idx="1">
                <c:v>Intermix</c:v>
              </c:pt>
            </c:strLit>
          </c:cat>
          <c:val>
            <c:numRef>
              <c:f>('mTBI vs Control'!$K$17,'mTBI vs Control'!$V$17)</c:f>
              <c:numCache>
                <c:formatCode>General</c:formatCode>
                <c:ptCount val="2"/>
                <c:pt idx="0">
                  <c:v>30.060716666666664</c:v>
                </c:pt>
                <c:pt idx="1">
                  <c:v>49.107141666666671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3F3-AA4C-9E5F-AE4B913437F9}"/>
            </c:ext>
          </c:extLst>
        </c:ser>
        <c:ser>
          <c:idx val="0"/>
          <c:order val="1"/>
          <c:tx>
            <c:v>Control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('mTBI vs Control'!$K$54,'mTBI vs Control'!$V$54)</c:f>
                <c:numCache>
                  <c:formatCode>General</c:formatCode>
                  <c:ptCount val="2"/>
                  <c:pt idx="0">
                    <c:v>2.9037987422403018</c:v>
                  </c:pt>
                  <c:pt idx="1">
                    <c:v>2.8646899661620799</c:v>
                  </c:pt>
                </c:numCache>
              </c:numRef>
            </c:plus>
            <c:minus>
              <c:numRef>
                <c:f>('mTBI vs Control'!$K$54,'mTBI vs Control'!$V$54)</c:f>
                <c:numCache>
                  <c:formatCode>General</c:formatCode>
                  <c:ptCount val="2"/>
                  <c:pt idx="0">
                    <c:v>2.9037987422403018</c:v>
                  </c:pt>
                  <c:pt idx="1">
                    <c:v>2.8646899661620799</c:v>
                  </c:pt>
                </c:numCache>
              </c:numRef>
            </c:minus>
            <c:spPr>
              <a:noFill/>
              <a:ln w="12700" cap="flat" cmpd="sng" algn="ctr">
                <a:solidFill>
                  <a:schemeClr val="tx1"/>
                </a:solidFill>
                <a:round/>
              </a:ln>
              <a:effectLst/>
            </c:spPr>
          </c:errBars>
          <c:cat>
            <c:strLit>
              <c:ptCount val="2"/>
              <c:pt idx="0">
                <c:v>Block</c:v>
              </c:pt>
              <c:pt idx="1">
                <c:v>Intermix</c:v>
              </c:pt>
            </c:strLit>
          </c:cat>
          <c:val>
            <c:numRef>
              <c:f>('mTBI vs Control'!$K$52,'mTBI vs Control'!$V$52)</c:f>
              <c:numCache>
                <c:formatCode>General</c:formatCode>
                <c:ptCount val="2"/>
                <c:pt idx="0">
                  <c:v>26.565427999999997</c:v>
                </c:pt>
                <c:pt idx="1">
                  <c:v>44.207352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3F3-AA4C-9E5F-AE4B913437F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210398959"/>
        <c:axId val="1210400607"/>
      </c:barChart>
      <c:catAx>
        <c:axId val="121039895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600">
                    <a:solidFill>
                      <a:schemeClr val="tx1"/>
                    </a:solidFill>
                  </a:rPr>
                  <a:t>Block Type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10400607"/>
        <c:crosses val="autoZero"/>
        <c:auto val="1"/>
        <c:lblAlgn val="ctr"/>
        <c:lblOffset val="100"/>
        <c:noMultiLvlLbl val="0"/>
      </c:catAx>
      <c:valAx>
        <c:axId val="1210400607"/>
        <c:scaling>
          <c:orientation val="minMax"/>
          <c:max val="80"/>
          <c:min val="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600" baseline="0">
                    <a:solidFill>
                      <a:schemeClr val="tx1"/>
                    </a:solidFill>
                  </a:rPr>
                  <a:t> Degree Error</a:t>
                </a:r>
                <a:endParaRPr lang="en-US" sz="1600">
                  <a:solidFill>
                    <a:schemeClr val="tx1"/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2700"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10398959"/>
        <c:crossesAt val="1"/>
        <c:crossBetween val="between"/>
        <c:majorUnit val="20"/>
      </c:valAx>
      <c:spPr>
        <a:noFill/>
        <a:ln w="25400"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1"/>
          <c:order val="0"/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('mTBI vs Control'!$AG$19,'mTBI vs Control'!$AG$54)</c:f>
                <c:numCache>
                  <c:formatCode>General</c:formatCode>
                  <c:ptCount val="2"/>
                  <c:pt idx="0">
                    <c:v>2.4484697092559387</c:v>
                  </c:pt>
                  <c:pt idx="1">
                    <c:v>1.2627198849478747</c:v>
                  </c:pt>
                </c:numCache>
              </c:numRef>
            </c:plus>
            <c:minus>
              <c:numRef>
                <c:f>('mTBI vs Control'!$AG$19,'mTBI vs Control'!$AG$54)</c:f>
                <c:numCache>
                  <c:formatCode>General</c:formatCode>
                  <c:ptCount val="2"/>
                  <c:pt idx="0">
                    <c:v>2.4484697092559387</c:v>
                  </c:pt>
                  <c:pt idx="1">
                    <c:v>1.2627198849478747</c:v>
                  </c:pt>
                </c:numCache>
              </c:numRef>
            </c:minus>
            <c:spPr>
              <a:noFill/>
              <a:ln w="12700" cap="flat" cmpd="sng" algn="ctr">
                <a:solidFill>
                  <a:schemeClr val="tx1"/>
                </a:solidFill>
                <a:round/>
              </a:ln>
              <a:effectLst/>
            </c:spPr>
          </c:errBars>
          <c:cat>
            <c:strLit>
              <c:ptCount val="2"/>
              <c:pt idx="0">
                <c:v>mTBI</c:v>
              </c:pt>
              <c:pt idx="1">
                <c:v>Control</c:v>
              </c:pt>
            </c:strLit>
          </c:cat>
          <c:val>
            <c:numRef>
              <c:f>('mTBI vs Control'!$AG$17,'mTBI vs Control'!$AG$52)</c:f>
              <c:numCache>
                <c:formatCode>General</c:formatCode>
                <c:ptCount val="2"/>
                <c:pt idx="0">
                  <c:v>16</c:v>
                </c:pt>
                <c:pt idx="1">
                  <c:v>16.28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D62-C94A-A569-CE328F74672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210398959"/>
        <c:axId val="1210400607"/>
      </c:barChart>
      <c:catAx>
        <c:axId val="121039895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600">
                    <a:solidFill>
                      <a:schemeClr val="tx1"/>
                    </a:solidFill>
                  </a:rPr>
                  <a:t>Group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10400607"/>
        <c:crosses val="autoZero"/>
        <c:auto val="1"/>
        <c:lblAlgn val="ctr"/>
        <c:lblOffset val="100"/>
        <c:noMultiLvlLbl val="0"/>
      </c:catAx>
      <c:valAx>
        <c:axId val="1210400607"/>
        <c:scaling>
          <c:orientation val="minMax"/>
          <c:max val="32"/>
          <c:min val="8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600" b="0" i="0" u="none" strike="noStrike" kern="1200" baseline="0" dirty="0">
                    <a:solidFill>
                      <a:schemeClr val="tx1"/>
                    </a:solidFill>
                    <a:latin typeface="+mn-lt"/>
                    <a:cs typeface="Calibri Light" panose="020F0302020204030204" pitchFamily="34" charset="0"/>
                  </a:rPr>
                  <a:t>BIS</a:t>
                </a:r>
                <a:r>
                  <a:rPr lang="en-US" sz="1600" b="0" i="0" u="none" strike="noStrike" kern="1200" baseline="0" dirty="0">
                    <a:solidFill>
                      <a:sysClr val="windowText" lastClr="000000"/>
                    </a:solidFill>
                    <a:latin typeface="+mn-lt"/>
                  </a:rPr>
                  <a:t> – </a:t>
                </a:r>
                <a:r>
                  <a:rPr lang="en-US" sz="1600" b="0" i="0" u="none" strike="noStrike" kern="1200" baseline="0" dirty="0">
                    <a:solidFill>
                      <a:schemeClr val="tx1"/>
                    </a:solidFill>
                    <a:latin typeface="+mn-lt"/>
                    <a:cs typeface="Calibri Light" panose="020F0302020204030204" pitchFamily="34" charset="0"/>
                  </a:rPr>
                  <a:t>Brief Score </a:t>
                </a:r>
                <a:endParaRPr lang="en-US" sz="1600">
                  <a:solidFill>
                    <a:schemeClr val="tx1"/>
                  </a:solidFill>
                  <a:latin typeface="+mn-lt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2700"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10398959"/>
        <c:crossesAt val="1"/>
        <c:crossBetween val="between"/>
        <c:majorUnit val="4"/>
      </c:valAx>
      <c:spPr>
        <a:noFill/>
        <a:ln w="25400"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v>Block - mTBI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2540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2540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'mTBI vs Control'!$AG$3:$AG$16</c:f>
              <c:numCache>
                <c:formatCode>General</c:formatCode>
                <c:ptCount val="14"/>
                <c:pt idx="0">
                  <c:v>22</c:v>
                </c:pt>
                <c:pt idx="1">
                  <c:v>19</c:v>
                </c:pt>
                <c:pt idx="2">
                  <c:v>12</c:v>
                </c:pt>
                <c:pt idx="3">
                  <c:v>15</c:v>
                </c:pt>
                <c:pt idx="4">
                  <c:v>14</c:v>
                </c:pt>
                <c:pt idx="5">
                  <c:v>14</c:v>
                </c:pt>
                <c:pt idx="6">
                  <c:v>16</c:v>
                </c:pt>
                <c:pt idx="7">
                  <c:v>17</c:v>
                </c:pt>
                <c:pt idx="8">
                  <c:v>21</c:v>
                </c:pt>
                <c:pt idx="9">
                  <c:v>9</c:v>
                </c:pt>
                <c:pt idx="10">
                  <c:v>11</c:v>
                </c:pt>
                <c:pt idx="11">
                  <c:v>22</c:v>
                </c:pt>
              </c:numCache>
            </c:numRef>
          </c:xVal>
          <c:yVal>
            <c:numRef>
              <c:f>'mTBI vs Control'!$D$3:$D$16</c:f>
              <c:numCache>
                <c:formatCode>General</c:formatCode>
                <c:ptCount val="14"/>
                <c:pt idx="0">
                  <c:v>0.78788000000000002</c:v>
                </c:pt>
                <c:pt idx="1">
                  <c:v>0.93</c:v>
                </c:pt>
                <c:pt idx="2">
                  <c:v>0.79591999999999996</c:v>
                </c:pt>
                <c:pt idx="3">
                  <c:v>0.74226999999999999</c:v>
                </c:pt>
                <c:pt idx="4">
                  <c:v>0.81</c:v>
                </c:pt>
                <c:pt idx="5">
                  <c:v>0.84</c:v>
                </c:pt>
                <c:pt idx="6">
                  <c:v>0.76</c:v>
                </c:pt>
                <c:pt idx="7">
                  <c:v>0.76</c:v>
                </c:pt>
                <c:pt idx="8">
                  <c:v>0.85</c:v>
                </c:pt>
                <c:pt idx="9">
                  <c:v>0.84</c:v>
                </c:pt>
                <c:pt idx="10">
                  <c:v>0.73736999999999997</c:v>
                </c:pt>
                <c:pt idx="11">
                  <c:v>0.73736999999999997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1AD0-EE4E-B31C-6746A94757B7}"/>
            </c:ext>
          </c:extLst>
        </c:ser>
        <c:ser>
          <c:idx val="1"/>
          <c:order val="1"/>
          <c:tx>
            <c:v>Intermix - mTBI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2540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2540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'mTBI vs Control'!$AG$3:$AG$16</c:f>
              <c:numCache>
                <c:formatCode>General</c:formatCode>
                <c:ptCount val="14"/>
                <c:pt idx="0">
                  <c:v>22</c:v>
                </c:pt>
                <c:pt idx="1">
                  <c:v>19</c:v>
                </c:pt>
                <c:pt idx="2">
                  <c:v>12</c:v>
                </c:pt>
                <c:pt idx="3">
                  <c:v>15</c:v>
                </c:pt>
                <c:pt idx="4">
                  <c:v>14</c:v>
                </c:pt>
                <c:pt idx="5">
                  <c:v>14</c:v>
                </c:pt>
                <c:pt idx="6">
                  <c:v>16</c:v>
                </c:pt>
                <c:pt idx="7">
                  <c:v>17</c:v>
                </c:pt>
                <c:pt idx="8">
                  <c:v>21</c:v>
                </c:pt>
                <c:pt idx="9">
                  <c:v>9</c:v>
                </c:pt>
                <c:pt idx="10">
                  <c:v>11</c:v>
                </c:pt>
                <c:pt idx="11">
                  <c:v>22</c:v>
                </c:pt>
              </c:numCache>
            </c:numRef>
          </c:xVal>
          <c:yVal>
            <c:numRef>
              <c:f>'mTBI vs Control'!$O$3:$O$16</c:f>
              <c:numCache>
                <c:formatCode>General</c:formatCode>
                <c:ptCount val="14"/>
                <c:pt idx="0">
                  <c:v>0.78</c:v>
                </c:pt>
                <c:pt idx="1">
                  <c:v>0.85</c:v>
                </c:pt>
                <c:pt idx="2">
                  <c:v>0.84848000000000001</c:v>
                </c:pt>
                <c:pt idx="3">
                  <c:v>0.76</c:v>
                </c:pt>
                <c:pt idx="4">
                  <c:v>0.85</c:v>
                </c:pt>
                <c:pt idx="5">
                  <c:v>0.80808000000000002</c:v>
                </c:pt>
                <c:pt idx="6">
                  <c:v>0.74490000000000001</c:v>
                </c:pt>
                <c:pt idx="7">
                  <c:v>0.68686999999999998</c:v>
                </c:pt>
                <c:pt idx="8">
                  <c:v>0.88</c:v>
                </c:pt>
                <c:pt idx="9">
                  <c:v>0.81818000000000002</c:v>
                </c:pt>
                <c:pt idx="10">
                  <c:v>0.62104999999999999</c:v>
                </c:pt>
                <c:pt idx="11">
                  <c:v>0.73736999999999997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1AD0-EE4E-B31C-6746A94757B7}"/>
            </c:ext>
          </c:extLst>
        </c:ser>
        <c:ser>
          <c:idx val="2"/>
          <c:order val="2"/>
          <c:tx>
            <c:v>Block - control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2540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'mTBI vs Control'!$AG$24:$AG$51</c:f>
              <c:numCache>
                <c:formatCode>General</c:formatCode>
                <c:ptCount val="28"/>
                <c:pt idx="0">
                  <c:v>16</c:v>
                </c:pt>
                <c:pt idx="1">
                  <c:v>21</c:v>
                </c:pt>
                <c:pt idx="2">
                  <c:v>21</c:v>
                </c:pt>
                <c:pt idx="3">
                  <c:v>16</c:v>
                </c:pt>
                <c:pt idx="4">
                  <c:v>14</c:v>
                </c:pt>
                <c:pt idx="5">
                  <c:v>18</c:v>
                </c:pt>
                <c:pt idx="6">
                  <c:v>10</c:v>
                </c:pt>
                <c:pt idx="7">
                  <c:v>15</c:v>
                </c:pt>
                <c:pt idx="8">
                  <c:v>17</c:v>
                </c:pt>
                <c:pt idx="9">
                  <c:v>14</c:v>
                </c:pt>
                <c:pt idx="10">
                  <c:v>12</c:v>
                </c:pt>
                <c:pt idx="11">
                  <c:v>13</c:v>
                </c:pt>
                <c:pt idx="12">
                  <c:v>17</c:v>
                </c:pt>
                <c:pt idx="13">
                  <c:v>21</c:v>
                </c:pt>
                <c:pt idx="14">
                  <c:v>17</c:v>
                </c:pt>
                <c:pt idx="15">
                  <c:v>14</c:v>
                </c:pt>
                <c:pt idx="16">
                  <c:v>18</c:v>
                </c:pt>
                <c:pt idx="17">
                  <c:v>17</c:v>
                </c:pt>
                <c:pt idx="18">
                  <c:v>14</c:v>
                </c:pt>
                <c:pt idx="19">
                  <c:v>22</c:v>
                </c:pt>
                <c:pt idx="20">
                  <c:v>13</c:v>
                </c:pt>
                <c:pt idx="21">
                  <c:v>16</c:v>
                </c:pt>
                <c:pt idx="22">
                  <c:v>20</c:v>
                </c:pt>
                <c:pt idx="23">
                  <c:v>12</c:v>
                </c:pt>
                <c:pt idx="24">
                  <c:v>19</c:v>
                </c:pt>
              </c:numCache>
            </c:numRef>
          </c:xVal>
          <c:yVal>
            <c:numRef>
              <c:f>'mTBI vs Control'!$D$24:$D$51</c:f>
              <c:numCache>
                <c:formatCode>General</c:formatCode>
                <c:ptCount val="28"/>
                <c:pt idx="0">
                  <c:v>0.84</c:v>
                </c:pt>
                <c:pt idx="1">
                  <c:v>0.7</c:v>
                </c:pt>
                <c:pt idx="2">
                  <c:v>0.76</c:v>
                </c:pt>
                <c:pt idx="3">
                  <c:v>0.87</c:v>
                </c:pt>
                <c:pt idx="4">
                  <c:v>0.74</c:v>
                </c:pt>
                <c:pt idx="5">
                  <c:v>0.72448999999999997</c:v>
                </c:pt>
                <c:pt idx="6">
                  <c:v>0.80808000000000002</c:v>
                </c:pt>
                <c:pt idx="7">
                  <c:v>0.77</c:v>
                </c:pt>
                <c:pt idx="8">
                  <c:v>0.78</c:v>
                </c:pt>
                <c:pt idx="9">
                  <c:v>0.72972999999999999</c:v>
                </c:pt>
                <c:pt idx="10">
                  <c:v>0.73468999999999995</c:v>
                </c:pt>
                <c:pt idx="11">
                  <c:v>0.92</c:v>
                </c:pt>
                <c:pt idx="12">
                  <c:v>0.80611999999999995</c:v>
                </c:pt>
                <c:pt idx="13">
                  <c:v>0.77778000000000003</c:v>
                </c:pt>
                <c:pt idx="14">
                  <c:v>0.84848000000000001</c:v>
                </c:pt>
                <c:pt idx="15">
                  <c:v>0.78788000000000002</c:v>
                </c:pt>
                <c:pt idx="16">
                  <c:v>0.89898999999999996</c:v>
                </c:pt>
                <c:pt idx="17">
                  <c:v>0.79</c:v>
                </c:pt>
                <c:pt idx="18">
                  <c:v>0.69696999999999998</c:v>
                </c:pt>
                <c:pt idx="19">
                  <c:v>0.9</c:v>
                </c:pt>
                <c:pt idx="20">
                  <c:v>0.73736999999999997</c:v>
                </c:pt>
                <c:pt idx="21">
                  <c:v>0.84</c:v>
                </c:pt>
                <c:pt idx="22">
                  <c:v>0.78</c:v>
                </c:pt>
                <c:pt idx="23">
                  <c:v>0.82</c:v>
                </c:pt>
                <c:pt idx="24">
                  <c:v>0.7732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1AD0-EE4E-B31C-6746A94757B7}"/>
            </c:ext>
          </c:extLst>
        </c:ser>
        <c:ser>
          <c:idx val="3"/>
          <c:order val="3"/>
          <c:tx>
            <c:v>Intermix - control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trendline>
            <c:spPr>
              <a:ln w="25400" cap="rnd">
                <a:solidFill>
                  <a:schemeClr val="accent4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'mTBI vs Control'!$AG$24:$AG$51</c:f>
              <c:numCache>
                <c:formatCode>General</c:formatCode>
                <c:ptCount val="28"/>
                <c:pt idx="0">
                  <c:v>16</c:v>
                </c:pt>
                <c:pt idx="1">
                  <c:v>21</c:v>
                </c:pt>
                <c:pt idx="2">
                  <c:v>21</c:v>
                </c:pt>
                <c:pt idx="3">
                  <c:v>16</c:v>
                </c:pt>
                <c:pt idx="4">
                  <c:v>14</c:v>
                </c:pt>
                <c:pt idx="5">
                  <c:v>18</c:v>
                </c:pt>
                <c:pt idx="6">
                  <c:v>10</c:v>
                </c:pt>
                <c:pt idx="7">
                  <c:v>15</c:v>
                </c:pt>
                <c:pt idx="8">
                  <c:v>17</c:v>
                </c:pt>
                <c:pt idx="9">
                  <c:v>14</c:v>
                </c:pt>
                <c:pt idx="10">
                  <c:v>12</c:v>
                </c:pt>
                <c:pt idx="11">
                  <c:v>13</c:v>
                </c:pt>
                <c:pt idx="12">
                  <c:v>17</c:v>
                </c:pt>
                <c:pt idx="13">
                  <c:v>21</c:v>
                </c:pt>
                <c:pt idx="14">
                  <c:v>17</c:v>
                </c:pt>
                <c:pt idx="15">
                  <c:v>14</c:v>
                </c:pt>
                <c:pt idx="16">
                  <c:v>18</c:v>
                </c:pt>
                <c:pt idx="17">
                  <c:v>17</c:v>
                </c:pt>
                <c:pt idx="18">
                  <c:v>14</c:v>
                </c:pt>
                <c:pt idx="19">
                  <c:v>22</c:v>
                </c:pt>
                <c:pt idx="20">
                  <c:v>13</c:v>
                </c:pt>
                <c:pt idx="21">
                  <c:v>16</c:v>
                </c:pt>
                <c:pt idx="22">
                  <c:v>20</c:v>
                </c:pt>
                <c:pt idx="23">
                  <c:v>12</c:v>
                </c:pt>
                <c:pt idx="24">
                  <c:v>19</c:v>
                </c:pt>
              </c:numCache>
            </c:numRef>
          </c:xVal>
          <c:yVal>
            <c:numRef>
              <c:f>'mTBI vs Control'!$O$24:$O$51</c:f>
              <c:numCache>
                <c:formatCode>General</c:formatCode>
                <c:ptCount val="28"/>
                <c:pt idx="0">
                  <c:v>0.84536</c:v>
                </c:pt>
                <c:pt idx="1">
                  <c:v>0.77551000000000003</c:v>
                </c:pt>
                <c:pt idx="2">
                  <c:v>0.80645</c:v>
                </c:pt>
                <c:pt idx="3">
                  <c:v>0.91</c:v>
                </c:pt>
                <c:pt idx="4">
                  <c:v>0.74</c:v>
                </c:pt>
                <c:pt idx="5">
                  <c:v>0.75</c:v>
                </c:pt>
                <c:pt idx="6">
                  <c:v>0.83838000000000001</c:v>
                </c:pt>
                <c:pt idx="7">
                  <c:v>0.75</c:v>
                </c:pt>
                <c:pt idx="8">
                  <c:v>0.83</c:v>
                </c:pt>
                <c:pt idx="9">
                  <c:v>0.74</c:v>
                </c:pt>
                <c:pt idx="10">
                  <c:v>0.8125</c:v>
                </c:pt>
                <c:pt idx="11">
                  <c:v>0.91</c:v>
                </c:pt>
                <c:pt idx="12">
                  <c:v>0.75758000000000003</c:v>
                </c:pt>
                <c:pt idx="13">
                  <c:v>0.81442999999999999</c:v>
                </c:pt>
                <c:pt idx="14">
                  <c:v>0.83</c:v>
                </c:pt>
                <c:pt idx="15">
                  <c:v>0.76768000000000003</c:v>
                </c:pt>
                <c:pt idx="16">
                  <c:v>0.85858999999999996</c:v>
                </c:pt>
                <c:pt idx="17">
                  <c:v>0.75788999999999995</c:v>
                </c:pt>
                <c:pt idx="18">
                  <c:v>0.84043000000000001</c:v>
                </c:pt>
                <c:pt idx="19">
                  <c:v>0.78788000000000002</c:v>
                </c:pt>
                <c:pt idx="20">
                  <c:v>0.83838000000000001</c:v>
                </c:pt>
                <c:pt idx="21">
                  <c:v>0.89795999999999998</c:v>
                </c:pt>
                <c:pt idx="22">
                  <c:v>0.72</c:v>
                </c:pt>
                <c:pt idx="23">
                  <c:v>0.84694000000000003</c:v>
                </c:pt>
                <c:pt idx="24">
                  <c:v>0.76041999999999998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1AD0-EE4E-B31C-6746A94757B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51346096"/>
        <c:axId val="1787853760"/>
      </c:scatterChart>
      <c:valAx>
        <c:axId val="1651346096"/>
        <c:scaling>
          <c:orientation val="minMax"/>
          <c:max val="32"/>
          <c:min val="8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600">
                    <a:solidFill>
                      <a:schemeClr val="tx1"/>
                    </a:solidFill>
                  </a:rPr>
                  <a:t>BIS-Brief Score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87853760"/>
        <c:crosses val="autoZero"/>
        <c:crossBetween val="midCat"/>
        <c:majorUnit val="4"/>
      </c:valAx>
      <c:valAx>
        <c:axId val="1787853760"/>
        <c:scaling>
          <c:orientation val="minMax"/>
          <c:max val="1"/>
          <c:min val="0.5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600">
                    <a:solidFill>
                      <a:schemeClr val="tx1"/>
                    </a:solidFill>
                  </a:rPr>
                  <a:t>Proportion Correct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51346096"/>
        <c:crosses val="autoZero"/>
        <c:crossBetween val="midCat"/>
        <c:majorUnit val="0.1"/>
      </c:valAx>
      <c:spPr>
        <a:noFill/>
        <a:ln>
          <a:noFill/>
        </a:ln>
        <a:effectLst/>
      </c:spPr>
    </c:plotArea>
    <c:legend>
      <c:legendPos val="r"/>
      <c:legendEntry>
        <c:idx val="4"/>
        <c:delete val="1"/>
      </c:legendEntry>
      <c:legendEntry>
        <c:idx val="5"/>
        <c:delete val="1"/>
      </c:legendEntry>
      <c:legendEntry>
        <c:idx val="6"/>
        <c:delete val="1"/>
      </c:legendEntry>
      <c:legendEntry>
        <c:idx val="7"/>
        <c:delete val="1"/>
      </c:legendEntry>
      <c:legendEntry>
        <c:idx val="8"/>
        <c:delete val="1"/>
      </c:legendEntry>
      <c:legendEntry>
        <c:idx val="9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v>Block - mTBI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2540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'mTBI vs Control'!$AG$3:$AG$16</c:f>
              <c:numCache>
                <c:formatCode>General</c:formatCode>
                <c:ptCount val="14"/>
                <c:pt idx="0">
                  <c:v>22</c:v>
                </c:pt>
                <c:pt idx="1">
                  <c:v>19</c:v>
                </c:pt>
                <c:pt idx="2">
                  <c:v>12</c:v>
                </c:pt>
                <c:pt idx="3">
                  <c:v>15</c:v>
                </c:pt>
                <c:pt idx="4">
                  <c:v>14</c:v>
                </c:pt>
                <c:pt idx="5">
                  <c:v>14</c:v>
                </c:pt>
                <c:pt idx="6">
                  <c:v>16</c:v>
                </c:pt>
                <c:pt idx="7">
                  <c:v>17</c:v>
                </c:pt>
                <c:pt idx="8">
                  <c:v>21</c:v>
                </c:pt>
                <c:pt idx="9">
                  <c:v>9</c:v>
                </c:pt>
                <c:pt idx="10">
                  <c:v>11</c:v>
                </c:pt>
                <c:pt idx="11">
                  <c:v>22</c:v>
                </c:pt>
              </c:numCache>
            </c:numRef>
          </c:xVal>
          <c:yVal>
            <c:numRef>
              <c:f>'mTBI vs Control'!$G$3:$G$16</c:f>
              <c:numCache>
                <c:formatCode>General</c:formatCode>
                <c:ptCount val="14"/>
                <c:pt idx="0">
                  <c:v>0.65971000000000002</c:v>
                </c:pt>
                <c:pt idx="1">
                  <c:v>0.80686000000000002</c:v>
                </c:pt>
                <c:pt idx="2">
                  <c:v>0.79413</c:v>
                </c:pt>
                <c:pt idx="3">
                  <c:v>0.71218000000000004</c:v>
                </c:pt>
                <c:pt idx="4">
                  <c:v>0.63376999999999994</c:v>
                </c:pt>
                <c:pt idx="5">
                  <c:v>0.52131000000000005</c:v>
                </c:pt>
                <c:pt idx="6">
                  <c:v>0.81489999999999996</c:v>
                </c:pt>
                <c:pt idx="7">
                  <c:v>0.67159999999999997</c:v>
                </c:pt>
                <c:pt idx="8">
                  <c:v>0.62643000000000004</c:v>
                </c:pt>
                <c:pt idx="9">
                  <c:v>0.62277000000000005</c:v>
                </c:pt>
                <c:pt idx="10">
                  <c:v>0.70672000000000001</c:v>
                </c:pt>
                <c:pt idx="11">
                  <c:v>0.82755999999999996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E05-E64F-BD68-7D8DA1FA9730}"/>
            </c:ext>
          </c:extLst>
        </c:ser>
        <c:ser>
          <c:idx val="1"/>
          <c:order val="1"/>
          <c:tx>
            <c:v>Intermix - mTBI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2540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'mTBI vs Control'!$AG$3:$AG$16</c:f>
              <c:numCache>
                <c:formatCode>General</c:formatCode>
                <c:ptCount val="14"/>
                <c:pt idx="0">
                  <c:v>22</c:v>
                </c:pt>
                <c:pt idx="1">
                  <c:v>19</c:v>
                </c:pt>
                <c:pt idx="2">
                  <c:v>12</c:v>
                </c:pt>
                <c:pt idx="3">
                  <c:v>15</c:v>
                </c:pt>
                <c:pt idx="4">
                  <c:v>14</c:v>
                </c:pt>
                <c:pt idx="5">
                  <c:v>14</c:v>
                </c:pt>
                <c:pt idx="6">
                  <c:v>16</c:v>
                </c:pt>
                <c:pt idx="7">
                  <c:v>17</c:v>
                </c:pt>
                <c:pt idx="8">
                  <c:v>21</c:v>
                </c:pt>
                <c:pt idx="9">
                  <c:v>9</c:v>
                </c:pt>
                <c:pt idx="10">
                  <c:v>11</c:v>
                </c:pt>
                <c:pt idx="11">
                  <c:v>22</c:v>
                </c:pt>
              </c:numCache>
            </c:numRef>
          </c:xVal>
          <c:yVal>
            <c:numRef>
              <c:f>'mTBI vs Control'!$R$3:$R$16</c:f>
              <c:numCache>
                <c:formatCode>General</c:formatCode>
                <c:ptCount val="14"/>
                <c:pt idx="0">
                  <c:v>0.65905000000000002</c:v>
                </c:pt>
                <c:pt idx="1">
                  <c:v>0.80267999999999995</c:v>
                </c:pt>
                <c:pt idx="2">
                  <c:v>0.82440999999999998</c:v>
                </c:pt>
                <c:pt idx="3">
                  <c:v>0.71189999999999998</c:v>
                </c:pt>
                <c:pt idx="4">
                  <c:v>0.73309000000000002</c:v>
                </c:pt>
                <c:pt idx="5">
                  <c:v>0.62483</c:v>
                </c:pt>
                <c:pt idx="6">
                  <c:v>1.0443</c:v>
                </c:pt>
                <c:pt idx="7">
                  <c:v>0.71548</c:v>
                </c:pt>
                <c:pt idx="8">
                  <c:v>0.67351000000000005</c:v>
                </c:pt>
                <c:pt idx="9">
                  <c:v>0.81964000000000004</c:v>
                </c:pt>
                <c:pt idx="10">
                  <c:v>1.0275000000000001</c:v>
                </c:pt>
                <c:pt idx="11">
                  <c:v>1.0891999999999999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DE05-E64F-BD68-7D8DA1FA9730}"/>
            </c:ext>
          </c:extLst>
        </c:ser>
        <c:ser>
          <c:idx val="2"/>
          <c:order val="2"/>
          <c:tx>
            <c:v>Block - control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2540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'mTBI vs Control'!$AG$24:$AG$51</c:f>
              <c:numCache>
                <c:formatCode>General</c:formatCode>
                <c:ptCount val="28"/>
                <c:pt idx="0">
                  <c:v>16</c:v>
                </c:pt>
                <c:pt idx="1">
                  <c:v>21</c:v>
                </c:pt>
                <c:pt idx="2">
                  <c:v>21</c:v>
                </c:pt>
                <c:pt idx="3">
                  <c:v>16</c:v>
                </c:pt>
                <c:pt idx="4">
                  <c:v>14</c:v>
                </c:pt>
                <c:pt idx="5">
                  <c:v>18</c:v>
                </c:pt>
                <c:pt idx="6">
                  <c:v>10</c:v>
                </c:pt>
                <c:pt idx="7">
                  <c:v>15</c:v>
                </c:pt>
                <c:pt idx="8">
                  <c:v>17</c:v>
                </c:pt>
                <c:pt idx="9">
                  <c:v>14</c:v>
                </c:pt>
                <c:pt idx="10">
                  <c:v>12</c:v>
                </c:pt>
                <c:pt idx="11">
                  <c:v>13</c:v>
                </c:pt>
                <c:pt idx="12">
                  <c:v>17</c:v>
                </c:pt>
                <c:pt idx="13">
                  <c:v>21</c:v>
                </c:pt>
                <c:pt idx="14">
                  <c:v>17</c:v>
                </c:pt>
                <c:pt idx="15">
                  <c:v>14</c:v>
                </c:pt>
                <c:pt idx="16">
                  <c:v>18</c:v>
                </c:pt>
                <c:pt idx="17">
                  <c:v>17</c:v>
                </c:pt>
                <c:pt idx="18">
                  <c:v>14</c:v>
                </c:pt>
                <c:pt idx="19">
                  <c:v>22</c:v>
                </c:pt>
                <c:pt idx="20">
                  <c:v>13</c:v>
                </c:pt>
                <c:pt idx="21">
                  <c:v>16</c:v>
                </c:pt>
                <c:pt idx="22">
                  <c:v>20</c:v>
                </c:pt>
                <c:pt idx="23">
                  <c:v>12</c:v>
                </c:pt>
                <c:pt idx="24">
                  <c:v>19</c:v>
                </c:pt>
              </c:numCache>
            </c:numRef>
          </c:xVal>
          <c:yVal>
            <c:numRef>
              <c:f>'mTBI vs Control'!$G$24:$G$51</c:f>
              <c:numCache>
                <c:formatCode>General</c:formatCode>
                <c:ptCount val="28"/>
                <c:pt idx="0">
                  <c:v>1.0145999999999999</c:v>
                </c:pt>
                <c:pt idx="1">
                  <c:v>0.77298</c:v>
                </c:pt>
                <c:pt idx="2">
                  <c:v>0.69015000000000004</c:v>
                </c:pt>
                <c:pt idx="3">
                  <c:v>0.61302000000000001</c:v>
                </c:pt>
                <c:pt idx="4">
                  <c:v>0.68589999999999995</c:v>
                </c:pt>
                <c:pt idx="5">
                  <c:v>1.0972</c:v>
                </c:pt>
                <c:pt idx="6">
                  <c:v>0.90324000000000004</c:v>
                </c:pt>
                <c:pt idx="7">
                  <c:v>0.5272</c:v>
                </c:pt>
                <c:pt idx="8">
                  <c:v>0.70938000000000001</c:v>
                </c:pt>
                <c:pt idx="9">
                  <c:v>0.85807</c:v>
                </c:pt>
                <c:pt idx="10">
                  <c:v>0.89978000000000002</c:v>
                </c:pt>
                <c:pt idx="11">
                  <c:v>0.79349999999999998</c:v>
                </c:pt>
                <c:pt idx="12">
                  <c:v>1.0936999999999999</c:v>
                </c:pt>
                <c:pt idx="13">
                  <c:v>0.82723000000000002</c:v>
                </c:pt>
                <c:pt idx="14">
                  <c:v>0.62105999999999995</c:v>
                </c:pt>
                <c:pt idx="15">
                  <c:v>0.65317999999999998</c:v>
                </c:pt>
                <c:pt idx="16">
                  <c:v>1.1657</c:v>
                </c:pt>
                <c:pt idx="17">
                  <c:v>0.84740000000000004</c:v>
                </c:pt>
                <c:pt idx="18">
                  <c:v>0.91612000000000005</c:v>
                </c:pt>
                <c:pt idx="19">
                  <c:v>0.58023999999999998</c:v>
                </c:pt>
                <c:pt idx="20">
                  <c:v>0.66266000000000003</c:v>
                </c:pt>
                <c:pt idx="21">
                  <c:v>0.87585999999999997</c:v>
                </c:pt>
                <c:pt idx="22">
                  <c:v>0.65664</c:v>
                </c:pt>
                <c:pt idx="23">
                  <c:v>0.74531999999999998</c:v>
                </c:pt>
                <c:pt idx="24">
                  <c:v>1.0338000000000001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DE05-E64F-BD68-7D8DA1FA9730}"/>
            </c:ext>
          </c:extLst>
        </c:ser>
        <c:ser>
          <c:idx val="3"/>
          <c:order val="3"/>
          <c:tx>
            <c:v>Intermix - control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trendline>
            <c:spPr>
              <a:ln w="25400" cap="rnd">
                <a:solidFill>
                  <a:schemeClr val="accent4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'mTBI vs Control'!$AG$24:$AG$51</c:f>
              <c:numCache>
                <c:formatCode>General</c:formatCode>
                <c:ptCount val="28"/>
                <c:pt idx="0">
                  <c:v>16</c:v>
                </c:pt>
                <c:pt idx="1">
                  <c:v>21</c:v>
                </c:pt>
                <c:pt idx="2">
                  <c:v>21</c:v>
                </c:pt>
                <c:pt idx="3">
                  <c:v>16</c:v>
                </c:pt>
                <c:pt idx="4">
                  <c:v>14</c:v>
                </c:pt>
                <c:pt idx="5">
                  <c:v>18</c:v>
                </c:pt>
                <c:pt idx="6">
                  <c:v>10</c:v>
                </c:pt>
                <c:pt idx="7">
                  <c:v>15</c:v>
                </c:pt>
                <c:pt idx="8">
                  <c:v>17</c:v>
                </c:pt>
                <c:pt idx="9">
                  <c:v>14</c:v>
                </c:pt>
                <c:pt idx="10">
                  <c:v>12</c:v>
                </c:pt>
                <c:pt idx="11">
                  <c:v>13</c:v>
                </c:pt>
                <c:pt idx="12">
                  <c:v>17</c:v>
                </c:pt>
                <c:pt idx="13">
                  <c:v>21</c:v>
                </c:pt>
                <c:pt idx="14">
                  <c:v>17</c:v>
                </c:pt>
                <c:pt idx="15">
                  <c:v>14</c:v>
                </c:pt>
                <c:pt idx="16">
                  <c:v>18</c:v>
                </c:pt>
                <c:pt idx="17">
                  <c:v>17</c:v>
                </c:pt>
                <c:pt idx="18">
                  <c:v>14</c:v>
                </c:pt>
                <c:pt idx="19">
                  <c:v>22</c:v>
                </c:pt>
                <c:pt idx="20">
                  <c:v>13</c:v>
                </c:pt>
                <c:pt idx="21">
                  <c:v>16</c:v>
                </c:pt>
                <c:pt idx="22">
                  <c:v>20</c:v>
                </c:pt>
                <c:pt idx="23">
                  <c:v>12</c:v>
                </c:pt>
                <c:pt idx="24">
                  <c:v>19</c:v>
                </c:pt>
              </c:numCache>
            </c:numRef>
          </c:xVal>
          <c:yVal>
            <c:numRef>
              <c:f>'mTBI vs Control'!$R$24:$R$51</c:f>
              <c:numCache>
                <c:formatCode>General</c:formatCode>
                <c:ptCount val="28"/>
                <c:pt idx="0">
                  <c:v>1.1879</c:v>
                </c:pt>
                <c:pt idx="1">
                  <c:v>0.93703000000000003</c:v>
                </c:pt>
                <c:pt idx="2">
                  <c:v>0.78942000000000001</c:v>
                </c:pt>
                <c:pt idx="3">
                  <c:v>0.71572999999999998</c:v>
                </c:pt>
                <c:pt idx="4">
                  <c:v>0.71084000000000003</c:v>
                </c:pt>
                <c:pt idx="5">
                  <c:v>1.1218999999999999</c:v>
                </c:pt>
                <c:pt idx="6">
                  <c:v>1.0162</c:v>
                </c:pt>
                <c:pt idx="7">
                  <c:v>0.61819000000000002</c:v>
                </c:pt>
                <c:pt idx="8">
                  <c:v>0.67130000000000001</c:v>
                </c:pt>
                <c:pt idx="9">
                  <c:v>1.0481</c:v>
                </c:pt>
                <c:pt idx="10">
                  <c:v>1.1344000000000001</c:v>
                </c:pt>
                <c:pt idx="11">
                  <c:v>1.0403</c:v>
                </c:pt>
                <c:pt idx="12">
                  <c:v>1.2649999999999999</c:v>
                </c:pt>
                <c:pt idx="13">
                  <c:v>0.92813999999999997</c:v>
                </c:pt>
                <c:pt idx="14">
                  <c:v>0.58203000000000005</c:v>
                </c:pt>
                <c:pt idx="15">
                  <c:v>0.81677</c:v>
                </c:pt>
                <c:pt idx="16">
                  <c:v>1.3148</c:v>
                </c:pt>
                <c:pt idx="17">
                  <c:v>1.0786</c:v>
                </c:pt>
                <c:pt idx="18">
                  <c:v>0.98143999999999998</c:v>
                </c:pt>
                <c:pt idx="19">
                  <c:v>0.63261999999999996</c:v>
                </c:pt>
                <c:pt idx="20">
                  <c:v>0.71545999999999998</c:v>
                </c:pt>
                <c:pt idx="21">
                  <c:v>1.1105</c:v>
                </c:pt>
                <c:pt idx="22">
                  <c:v>0.61477999999999999</c:v>
                </c:pt>
                <c:pt idx="23">
                  <c:v>1.0267999999999999</c:v>
                </c:pt>
                <c:pt idx="24">
                  <c:v>0.97030000000000005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DE05-E64F-BD68-7D8DA1FA973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51346096"/>
        <c:axId val="1787853760"/>
      </c:scatterChart>
      <c:valAx>
        <c:axId val="1651346096"/>
        <c:scaling>
          <c:orientation val="minMax"/>
          <c:max val="32"/>
          <c:min val="8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600">
                    <a:solidFill>
                      <a:schemeClr val="tx1"/>
                    </a:solidFill>
                  </a:rPr>
                  <a:t>BIS-Brief Score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87853760"/>
        <c:crosses val="autoZero"/>
        <c:crossBetween val="midCat"/>
        <c:majorUnit val="4"/>
      </c:valAx>
      <c:valAx>
        <c:axId val="1787853760"/>
        <c:scaling>
          <c:orientation val="minMax"/>
          <c:max val="1.2"/>
          <c:min val="0.4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600">
                    <a:solidFill>
                      <a:schemeClr val="tx1"/>
                    </a:solidFill>
                  </a:rPr>
                  <a:t>Reaction Time (s)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51346096"/>
        <c:crosses val="autoZero"/>
        <c:crossBetween val="midCat"/>
        <c:majorUnit val="0.2"/>
      </c:valAx>
      <c:spPr>
        <a:noFill/>
        <a:ln>
          <a:noFill/>
        </a:ln>
        <a:effectLst/>
      </c:spPr>
    </c:plotArea>
    <c:legend>
      <c:legendPos val="r"/>
      <c:legendEntry>
        <c:idx val="4"/>
        <c:delete val="1"/>
      </c:legendEntry>
      <c:legendEntry>
        <c:idx val="5"/>
        <c:delete val="1"/>
      </c:legendEntry>
      <c:legendEntry>
        <c:idx val="6"/>
        <c:delete val="1"/>
      </c:legendEntry>
      <c:legendEntry>
        <c:idx val="7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12700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v>Block - mTBI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2540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'mTBI vs Control'!$AG$3:$AG$16</c:f>
              <c:numCache>
                <c:formatCode>General</c:formatCode>
                <c:ptCount val="14"/>
                <c:pt idx="0">
                  <c:v>22</c:v>
                </c:pt>
                <c:pt idx="1">
                  <c:v>19</c:v>
                </c:pt>
                <c:pt idx="2">
                  <c:v>12</c:v>
                </c:pt>
                <c:pt idx="3">
                  <c:v>15</c:v>
                </c:pt>
                <c:pt idx="4">
                  <c:v>14</c:v>
                </c:pt>
                <c:pt idx="5">
                  <c:v>14</c:v>
                </c:pt>
                <c:pt idx="6">
                  <c:v>16</c:v>
                </c:pt>
                <c:pt idx="7">
                  <c:v>17</c:v>
                </c:pt>
                <c:pt idx="8">
                  <c:v>21</c:v>
                </c:pt>
                <c:pt idx="9">
                  <c:v>9</c:v>
                </c:pt>
                <c:pt idx="10">
                  <c:v>11</c:v>
                </c:pt>
                <c:pt idx="11">
                  <c:v>22</c:v>
                </c:pt>
              </c:numCache>
            </c:numRef>
          </c:xVal>
          <c:yVal>
            <c:numRef>
              <c:f>'mTBI vs Control'!$Z$3:$Z$16</c:f>
              <c:numCache>
                <c:formatCode>General</c:formatCode>
                <c:ptCount val="14"/>
                <c:pt idx="0">
                  <c:v>1.7229000000000001</c:v>
                </c:pt>
                <c:pt idx="1">
                  <c:v>2.58</c:v>
                </c:pt>
                <c:pt idx="2">
                  <c:v>1.7755000000000001</c:v>
                </c:pt>
                <c:pt idx="3">
                  <c:v>1.4655</c:v>
                </c:pt>
                <c:pt idx="4">
                  <c:v>1.86</c:v>
                </c:pt>
                <c:pt idx="5">
                  <c:v>2.04</c:v>
                </c:pt>
                <c:pt idx="6">
                  <c:v>1.56</c:v>
                </c:pt>
                <c:pt idx="7">
                  <c:v>1.56</c:v>
                </c:pt>
                <c:pt idx="8">
                  <c:v>2.1</c:v>
                </c:pt>
                <c:pt idx="9">
                  <c:v>2.04</c:v>
                </c:pt>
                <c:pt idx="10">
                  <c:v>1.4301999999999999</c:v>
                </c:pt>
                <c:pt idx="11">
                  <c:v>1.4142999999999999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842-5B4A-AE86-906025944F83}"/>
            </c:ext>
          </c:extLst>
        </c:ser>
        <c:ser>
          <c:idx val="1"/>
          <c:order val="1"/>
          <c:tx>
            <c:v>Intermix - mTBI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2540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'mTBI vs Control'!$AG$3:$AG$16</c:f>
              <c:numCache>
                <c:formatCode>General</c:formatCode>
                <c:ptCount val="14"/>
                <c:pt idx="0">
                  <c:v>22</c:v>
                </c:pt>
                <c:pt idx="1">
                  <c:v>19</c:v>
                </c:pt>
                <c:pt idx="2">
                  <c:v>12</c:v>
                </c:pt>
                <c:pt idx="3">
                  <c:v>15</c:v>
                </c:pt>
                <c:pt idx="4">
                  <c:v>14</c:v>
                </c:pt>
                <c:pt idx="5">
                  <c:v>14</c:v>
                </c:pt>
                <c:pt idx="6">
                  <c:v>16</c:v>
                </c:pt>
                <c:pt idx="7">
                  <c:v>17</c:v>
                </c:pt>
                <c:pt idx="8">
                  <c:v>21</c:v>
                </c:pt>
                <c:pt idx="9">
                  <c:v>9</c:v>
                </c:pt>
                <c:pt idx="10">
                  <c:v>11</c:v>
                </c:pt>
                <c:pt idx="11">
                  <c:v>22</c:v>
                </c:pt>
              </c:numCache>
            </c:numRef>
          </c:xVal>
          <c:yVal>
            <c:numRef>
              <c:f>'mTBI vs Control'!$AC$3:$AC$16</c:f>
              <c:numCache>
                <c:formatCode>General</c:formatCode>
                <c:ptCount val="14"/>
                <c:pt idx="0">
                  <c:v>1.68</c:v>
                </c:pt>
                <c:pt idx="1">
                  <c:v>2.1</c:v>
                </c:pt>
                <c:pt idx="2">
                  <c:v>2.0962999999999998</c:v>
                </c:pt>
                <c:pt idx="3">
                  <c:v>1.56</c:v>
                </c:pt>
                <c:pt idx="4">
                  <c:v>2.1</c:v>
                </c:pt>
                <c:pt idx="5">
                  <c:v>1.8527</c:v>
                </c:pt>
                <c:pt idx="6">
                  <c:v>1.4824999999999999</c:v>
                </c:pt>
                <c:pt idx="7">
                  <c:v>1.1154999999999999</c:v>
                </c:pt>
                <c:pt idx="8">
                  <c:v>2.2799999999999998</c:v>
                </c:pt>
                <c:pt idx="9">
                  <c:v>1.9065000000000001</c:v>
                </c:pt>
                <c:pt idx="10">
                  <c:v>0.72606000000000004</c:v>
                </c:pt>
                <c:pt idx="11">
                  <c:v>1.4327000000000001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C842-5B4A-AE86-906025944F83}"/>
            </c:ext>
          </c:extLst>
        </c:ser>
        <c:ser>
          <c:idx val="2"/>
          <c:order val="2"/>
          <c:tx>
            <c:v>Block - control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22225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'mTBI vs Control'!$AG$24:$AG$51</c:f>
              <c:numCache>
                <c:formatCode>General</c:formatCode>
                <c:ptCount val="28"/>
                <c:pt idx="0">
                  <c:v>16</c:v>
                </c:pt>
                <c:pt idx="1">
                  <c:v>21</c:v>
                </c:pt>
                <c:pt idx="2">
                  <c:v>21</c:v>
                </c:pt>
                <c:pt idx="3">
                  <c:v>16</c:v>
                </c:pt>
                <c:pt idx="4">
                  <c:v>14</c:v>
                </c:pt>
                <c:pt idx="5">
                  <c:v>18</c:v>
                </c:pt>
                <c:pt idx="6">
                  <c:v>10</c:v>
                </c:pt>
                <c:pt idx="7">
                  <c:v>15</c:v>
                </c:pt>
                <c:pt idx="8">
                  <c:v>17</c:v>
                </c:pt>
                <c:pt idx="9">
                  <c:v>14</c:v>
                </c:pt>
                <c:pt idx="10">
                  <c:v>12</c:v>
                </c:pt>
                <c:pt idx="11">
                  <c:v>13</c:v>
                </c:pt>
                <c:pt idx="12">
                  <c:v>17</c:v>
                </c:pt>
                <c:pt idx="13">
                  <c:v>21</c:v>
                </c:pt>
                <c:pt idx="14">
                  <c:v>17</c:v>
                </c:pt>
                <c:pt idx="15">
                  <c:v>14</c:v>
                </c:pt>
                <c:pt idx="16">
                  <c:v>18</c:v>
                </c:pt>
                <c:pt idx="17">
                  <c:v>17</c:v>
                </c:pt>
                <c:pt idx="18">
                  <c:v>14</c:v>
                </c:pt>
                <c:pt idx="19">
                  <c:v>22</c:v>
                </c:pt>
                <c:pt idx="20">
                  <c:v>13</c:v>
                </c:pt>
                <c:pt idx="21">
                  <c:v>16</c:v>
                </c:pt>
                <c:pt idx="22">
                  <c:v>20</c:v>
                </c:pt>
                <c:pt idx="23">
                  <c:v>12</c:v>
                </c:pt>
                <c:pt idx="24">
                  <c:v>19</c:v>
                </c:pt>
              </c:numCache>
            </c:numRef>
          </c:xVal>
          <c:yVal>
            <c:numRef>
              <c:f>'mTBI vs Control'!$Z$24:$Z$51</c:f>
              <c:numCache>
                <c:formatCode>General</c:formatCode>
                <c:ptCount val="28"/>
                <c:pt idx="0">
                  <c:v>2.04</c:v>
                </c:pt>
                <c:pt idx="1">
                  <c:v>1.2</c:v>
                </c:pt>
                <c:pt idx="2">
                  <c:v>1.56</c:v>
                </c:pt>
                <c:pt idx="3">
                  <c:v>2.2200000000000002</c:v>
                </c:pt>
                <c:pt idx="4">
                  <c:v>1.44</c:v>
                </c:pt>
                <c:pt idx="5">
                  <c:v>1.3574999999999999</c:v>
                </c:pt>
                <c:pt idx="6">
                  <c:v>1.8404</c:v>
                </c:pt>
                <c:pt idx="7">
                  <c:v>1.62</c:v>
                </c:pt>
                <c:pt idx="8">
                  <c:v>1.68</c:v>
                </c:pt>
                <c:pt idx="9">
                  <c:v>1.3209</c:v>
                </c:pt>
                <c:pt idx="10">
                  <c:v>1.3925000000000001</c:v>
                </c:pt>
                <c:pt idx="11">
                  <c:v>2.52</c:v>
                </c:pt>
                <c:pt idx="12">
                  <c:v>1.8325</c:v>
                </c:pt>
                <c:pt idx="13">
                  <c:v>1.6727000000000001</c:v>
                </c:pt>
                <c:pt idx="14">
                  <c:v>2.0853000000000002</c:v>
                </c:pt>
                <c:pt idx="15">
                  <c:v>1.7339</c:v>
                </c:pt>
                <c:pt idx="16">
                  <c:v>2.3914</c:v>
                </c:pt>
                <c:pt idx="17">
                  <c:v>1.74</c:v>
                </c:pt>
                <c:pt idx="18">
                  <c:v>1.1890000000000001</c:v>
                </c:pt>
                <c:pt idx="19">
                  <c:v>2.4</c:v>
                </c:pt>
                <c:pt idx="20">
                  <c:v>1.4240999999999999</c:v>
                </c:pt>
                <c:pt idx="21">
                  <c:v>2.04</c:v>
                </c:pt>
                <c:pt idx="22">
                  <c:v>1.68</c:v>
                </c:pt>
                <c:pt idx="23">
                  <c:v>1.92</c:v>
                </c:pt>
                <c:pt idx="24">
                  <c:v>1.6365000000000001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C842-5B4A-AE86-906025944F83}"/>
            </c:ext>
          </c:extLst>
        </c:ser>
        <c:ser>
          <c:idx val="3"/>
          <c:order val="3"/>
          <c:tx>
            <c:v>Intermix - control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trendline>
            <c:spPr>
              <a:ln w="22225" cap="rnd">
                <a:solidFill>
                  <a:schemeClr val="accent4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'mTBI vs Control'!$AG$24:$AG$51</c:f>
              <c:numCache>
                <c:formatCode>General</c:formatCode>
                <c:ptCount val="28"/>
                <c:pt idx="0">
                  <c:v>16</c:v>
                </c:pt>
                <c:pt idx="1">
                  <c:v>21</c:v>
                </c:pt>
                <c:pt idx="2">
                  <c:v>21</c:v>
                </c:pt>
                <c:pt idx="3">
                  <c:v>16</c:v>
                </c:pt>
                <c:pt idx="4">
                  <c:v>14</c:v>
                </c:pt>
                <c:pt idx="5">
                  <c:v>18</c:v>
                </c:pt>
                <c:pt idx="6">
                  <c:v>10</c:v>
                </c:pt>
                <c:pt idx="7">
                  <c:v>15</c:v>
                </c:pt>
                <c:pt idx="8">
                  <c:v>17</c:v>
                </c:pt>
                <c:pt idx="9">
                  <c:v>14</c:v>
                </c:pt>
                <c:pt idx="10">
                  <c:v>12</c:v>
                </c:pt>
                <c:pt idx="11">
                  <c:v>13</c:v>
                </c:pt>
                <c:pt idx="12">
                  <c:v>17</c:v>
                </c:pt>
                <c:pt idx="13">
                  <c:v>21</c:v>
                </c:pt>
                <c:pt idx="14">
                  <c:v>17</c:v>
                </c:pt>
                <c:pt idx="15">
                  <c:v>14</c:v>
                </c:pt>
                <c:pt idx="16">
                  <c:v>18</c:v>
                </c:pt>
                <c:pt idx="17">
                  <c:v>17</c:v>
                </c:pt>
                <c:pt idx="18">
                  <c:v>14</c:v>
                </c:pt>
                <c:pt idx="19">
                  <c:v>22</c:v>
                </c:pt>
                <c:pt idx="20">
                  <c:v>13</c:v>
                </c:pt>
                <c:pt idx="21">
                  <c:v>16</c:v>
                </c:pt>
                <c:pt idx="22">
                  <c:v>20</c:v>
                </c:pt>
                <c:pt idx="23">
                  <c:v>12</c:v>
                </c:pt>
                <c:pt idx="24">
                  <c:v>19</c:v>
                </c:pt>
              </c:numCache>
            </c:numRef>
          </c:xVal>
          <c:yVal>
            <c:numRef>
              <c:f>'mTBI vs Control'!$AC$24:$AC$51</c:f>
              <c:numCache>
                <c:formatCode>General</c:formatCode>
                <c:ptCount val="28"/>
                <c:pt idx="0">
                  <c:v>2.0739999999999998</c:v>
                </c:pt>
                <c:pt idx="1">
                  <c:v>1.6575</c:v>
                </c:pt>
                <c:pt idx="2">
                  <c:v>1.8344</c:v>
                </c:pt>
                <c:pt idx="3">
                  <c:v>2.46</c:v>
                </c:pt>
                <c:pt idx="4">
                  <c:v>1.44</c:v>
                </c:pt>
                <c:pt idx="5">
                  <c:v>1.5</c:v>
                </c:pt>
                <c:pt idx="6">
                  <c:v>2.0253000000000001</c:v>
                </c:pt>
                <c:pt idx="7">
                  <c:v>1.5</c:v>
                </c:pt>
                <c:pt idx="8">
                  <c:v>1.98</c:v>
                </c:pt>
                <c:pt idx="9">
                  <c:v>1.44</c:v>
                </c:pt>
                <c:pt idx="10">
                  <c:v>1.8823000000000001</c:v>
                </c:pt>
                <c:pt idx="11">
                  <c:v>2.46</c:v>
                </c:pt>
                <c:pt idx="12">
                  <c:v>1.5478000000000001</c:v>
                </c:pt>
                <c:pt idx="13">
                  <c:v>1.8587</c:v>
                </c:pt>
                <c:pt idx="14">
                  <c:v>1.98</c:v>
                </c:pt>
                <c:pt idx="15">
                  <c:v>1.6015999999999999</c:v>
                </c:pt>
                <c:pt idx="16">
                  <c:v>2.1551</c:v>
                </c:pt>
                <c:pt idx="17">
                  <c:v>1.5399</c:v>
                </c:pt>
                <c:pt idx="18">
                  <c:v>2.0352999999999999</c:v>
                </c:pt>
                <c:pt idx="19">
                  <c:v>1.7241</c:v>
                </c:pt>
                <c:pt idx="20">
                  <c:v>2.0301999999999998</c:v>
                </c:pt>
                <c:pt idx="21">
                  <c:v>2.3877999999999999</c:v>
                </c:pt>
                <c:pt idx="22">
                  <c:v>1.32</c:v>
                </c:pt>
                <c:pt idx="23">
                  <c:v>2.0815999999999999</c:v>
                </c:pt>
                <c:pt idx="24">
                  <c:v>1.5625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C842-5B4A-AE86-906025944F8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51346096"/>
        <c:axId val="1787853760"/>
      </c:scatterChart>
      <c:valAx>
        <c:axId val="1651346096"/>
        <c:scaling>
          <c:orientation val="minMax"/>
          <c:max val="32"/>
          <c:min val="8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600">
                    <a:solidFill>
                      <a:schemeClr val="tx1"/>
                    </a:solidFill>
                  </a:rPr>
                  <a:t>BIS-Brief Score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87853760"/>
        <c:crosses val="autoZero"/>
        <c:crossBetween val="midCat"/>
        <c:majorUnit val="4"/>
      </c:valAx>
      <c:valAx>
        <c:axId val="1787853760"/>
        <c:scaling>
          <c:orientation val="minMax"/>
          <c:max val="3"/>
          <c:min val="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600">
                    <a:solidFill>
                      <a:schemeClr val="tx1"/>
                    </a:solidFill>
                  </a:rPr>
                  <a:t>K-Value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51346096"/>
        <c:crosses val="autoZero"/>
        <c:crossBetween val="midCat"/>
        <c:majorUnit val="0.5"/>
      </c:valAx>
      <c:spPr>
        <a:noFill/>
        <a:ln>
          <a:noFill/>
        </a:ln>
        <a:effectLst/>
      </c:spPr>
    </c:plotArea>
    <c:legend>
      <c:legendPos val="r"/>
      <c:legendEntry>
        <c:idx val="4"/>
        <c:delete val="1"/>
      </c:legendEntry>
      <c:legendEntry>
        <c:idx val="5"/>
        <c:delete val="1"/>
      </c:legendEntry>
      <c:legendEntry>
        <c:idx val="6"/>
        <c:delete val="1"/>
      </c:legendEntry>
      <c:legendEntry>
        <c:idx val="7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v>Block - mTBI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2540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'mTBI vs Control'!$AG$3:$AG$16</c:f>
              <c:numCache>
                <c:formatCode>General</c:formatCode>
                <c:ptCount val="14"/>
                <c:pt idx="0">
                  <c:v>22</c:v>
                </c:pt>
                <c:pt idx="1">
                  <c:v>19</c:v>
                </c:pt>
                <c:pt idx="2">
                  <c:v>12</c:v>
                </c:pt>
                <c:pt idx="3">
                  <c:v>15</c:v>
                </c:pt>
                <c:pt idx="4">
                  <c:v>14</c:v>
                </c:pt>
                <c:pt idx="5">
                  <c:v>14</c:v>
                </c:pt>
                <c:pt idx="6">
                  <c:v>16</c:v>
                </c:pt>
                <c:pt idx="7">
                  <c:v>17</c:v>
                </c:pt>
                <c:pt idx="8">
                  <c:v>21</c:v>
                </c:pt>
                <c:pt idx="9">
                  <c:v>9</c:v>
                </c:pt>
                <c:pt idx="10">
                  <c:v>11</c:v>
                </c:pt>
                <c:pt idx="11">
                  <c:v>22</c:v>
                </c:pt>
              </c:numCache>
            </c:numRef>
          </c:xVal>
          <c:yVal>
            <c:numRef>
              <c:f>'mTBI vs Control'!$K$3:$K$16</c:f>
              <c:numCache>
                <c:formatCode>General</c:formatCode>
                <c:ptCount val="14"/>
                <c:pt idx="0">
                  <c:v>27.626300000000001</c:v>
                </c:pt>
                <c:pt idx="1">
                  <c:v>27.828299999999999</c:v>
                </c:pt>
                <c:pt idx="2">
                  <c:v>24.83</c:v>
                </c:pt>
                <c:pt idx="3">
                  <c:v>32.4</c:v>
                </c:pt>
                <c:pt idx="4">
                  <c:v>20.5657</c:v>
                </c:pt>
                <c:pt idx="5">
                  <c:v>24.8</c:v>
                </c:pt>
                <c:pt idx="6">
                  <c:v>37.950000000000003</c:v>
                </c:pt>
                <c:pt idx="7">
                  <c:v>15.1111</c:v>
                </c:pt>
                <c:pt idx="8">
                  <c:v>26.97</c:v>
                </c:pt>
                <c:pt idx="9">
                  <c:v>35.571399999999997</c:v>
                </c:pt>
                <c:pt idx="10">
                  <c:v>59.395800000000001</c:v>
                </c:pt>
                <c:pt idx="11">
                  <c:v>27.68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C47-7144-A7B7-BF6BDF59C8E3}"/>
            </c:ext>
          </c:extLst>
        </c:ser>
        <c:ser>
          <c:idx val="1"/>
          <c:order val="1"/>
          <c:tx>
            <c:v>Intermix - mTBI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2540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'mTBI vs Control'!$AG$3:$AG$16</c:f>
              <c:numCache>
                <c:formatCode>General</c:formatCode>
                <c:ptCount val="14"/>
                <c:pt idx="0">
                  <c:v>22</c:v>
                </c:pt>
                <c:pt idx="1">
                  <c:v>19</c:v>
                </c:pt>
                <c:pt idx="2">
                  <c:v>12</c:v>
                </c:pt>
                <c:pt idx="3">
                  <c:v>15</c:v>
                </c:pt>
                <c:pt idx="4">
                  <c:v>14</c:v>
                </c:pt>
                <c:pt idx="5">
                  <c:v>14</c:v>
                </c:pt>
                <c:pt idx="6">
                  <c:v>16</c:v>
                </c:pt>
                <c:pt idx="7">
                  <c:v>17</c:v>
                </c:pt>
                <c:pt idx="8">
                  <c:v>21</c:v>
                </c:pt>
                <c:pt idx="9">
                  <c:v>9</c:v>
                </c:pt>
                <c:pt idx="10">
                  <c:v>11</c:v>
                </c:pt>
                <c:pt idx="11">
                  <c:v>22</c:v>
                </c:pt>
              </c:numCache>
            </c:numRef>
          </c:xVal>
          <c:yVal>
            <c:numRef>
              <c:f>'mTBI vs Control'!$V$3:$V$16</c:f>
              <c:numCache>
                <c:formatCode>General</c:formatCode>
                <c:ptCount val="14"/>
                <c:pt idx="0">
                  <c:v>46.798000000000002</c:v>
                </c:pt>
                <c:pt idx="1">
                  <c:v>42.080800000000004</c:v>
                </c:pt>
                <c:pt idx="2">
                  <c:v>42.14</c:v>
                </c:pt>
                <c:pt idx="3">
                  <c:v>46.595999999999997</c:v>
                </c:pt>
                <c:pt idx="4">
                  <c:v>50.1</c:v>
                </c:pt>
                <c:pt idx="5">
                  <c:v>47.191899999999997</c:v>
                </c:pt>
                <c:pt idx="6">
                  <c:v>52.48</c:v>
                </c:pt>
                <c:pt idx="7">
                  <c:v>38.369999999999997</c:v>
                </c:pt>
                <c:pt idx="8">
                  <c:v>54.171700000000001</c:v>
                </c:pt>
                <c:pt idx="9">
                  <c:v>47.7273</c:v>
                </c:pt>
                <c:pt idx="10">
                  <c:v>60.92</c:v>
                </c:pt>
                <c:pt idx="11">
                  <c:v>60.71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DC47-7144-A7B7-BF6BDF59C8E3}"/>
            </c:ext>
          </c:extLst>
        </c:ser>
        <c:ser>
          <c:idx val="2"/>
          <c:order val="2"/>
          <c:tx>
            <c:v>Block - control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2540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'mTBI vs Control'!$AG$24:$AG$51</c:f>
              <c:numCache>
                <c:formatCode>General</c:formatCode>
                <c:ptCount val="28"/>
                <c:pt idx="0">
                  <c:v>16</c:v>
                </c:pt>
                <c:pt idx="1">
                  <c:v>21</c:v>
                </c:pt>
                <c:pt idx="2">
                  <c:v>21</c:v>
                </c:pt>
                <c:pt idx="3">
                  <c:v>16</c:v>
                </c:pt>
                <c:pt idx="4">
                  <c:v>14</c:v>
                </c:pt>
                <c:pt idx="5">
                  <c:v>18</c:v>
                </c:pt>
                <c:pt idx="6">
                  <c:v>10</c:v>
                </c:pt>
                <c:pt idx="7">
                  <c:v>15</c:v>
                </c:pt>
                <c:pt idx="8">
                  <c:v>17</c:v>
                </c:pt>
                <c:pt idx="9">
                  <c:v>14</c:v>
                </c:pt>
                <c:pt idx="10">
                  <c:v>12</c:v>
                </c:pt>
                <c:pt idx="11">
                  <c:v>13</c:v>
                </c:pt>
                <c:pt idx="12">
                  <c:v>17</c:v>
                </c:pt>
                <c:pt idx="13">
                  <c:v>21</c:v>
                </c:pt>
                <c:pt idx="14">
                  <c:v>17</c:v>
                </c:pt>
                <c:pt idx="15">
                  <c:v>14</c:v>
                </c:pt>
                <c:pt idx="16">
                  <c:v>18</c:v>
                </c:pt>
                <c:pt idx="17">
                  <c:v>17</c:v>
                </c:pt>
                <c:pt idx="18">
                  <c:v>14</c:v>
                </c:pt>
                <c:pt idx="19">
                  <c:v>22</c:v>
                </c:pt>
                <c:pt idx="20">
                  <c:v>13</c:v>
                </c:pt>
                <c:pt idx="21">
                  <c:v>16</c:v>
                </c:pt>
                <c:pt idx="22">
                  <c:v>20</c:v>
                </c:pt>
                <c:pt idx="23">
                  <c:v>12</c:v>
                </c:pt>
                <c:pt idx="24">
                  <c:v>19</c:v>
                </c:pt>
              </c:numCache>
            </c:numRef>
          </c:xVal>
          <c:yVal>
            <c:numRef>
              <c:f>'mTBI vs Control'!$K$24:$K$51</c:f>
              <c:numCache>
                <c:formatCode>General</c:formatCode>
                <c:ptCount val="28"/>
                <c:pt idx="0">
                  <c:v>26.41</c:v>
                </c:pt>
                <c:pt idx="1">
                  <c:v>21.3673</c:v>
                </c:pt>
                <c:pt idx="2">
                  <c:v>27.81</c:v>
                </c:pt>
                <c:pt idx="3">
                  <c:v>16.71</c:v>
                </c:pt>
                <c:pt idx="4">
                  <c:v>22.050999999999998</c:v>
                </c:pt>
                <c:pt idx="5">
                  <c:v>36.861699999999999</c:v>
                </c:pt>
                <c:pt idx="6">
                  <c:v>26.97</c:v>
                </c:pt>
                <c:pt idx="7">
                  <c:v>32.909999999999997</c:v>
                </c:pt>
                <c:pt idx="8">
                  <c:v>20.4468</c:v>
                </c:pt>
                <c:pt idx="9">
                  <c:v>32.418399999999998</c:v>
                </c:pt>
                <c:pt idx="10">
                  <c:v>34.99</c:v>
                </c:pt>
                <c:pt idx="11">
                  <c:v>14.94</c:v>
                </c:pt>
                <c:pt idx="12">
                  <c:v>22.91</c:v>
                </c:pt>
                <c:pt idx="13">
                  <c:v>31.7</c:v>
                </c:pt>
                <c:pt idx="14">
                  <c:v>36.214300000000001</c:v>
                </c:pt>
                <c:pt idx="15">
                  <c:v>31.25</c:v>
                </c:pt>
                <c:pt idx="16">
                  <c:v>13.71</c:v>
                </c:pt>
                <c:pt idx="17">
                  <c:v>33.520000000000003</c:v>
                </c:pt>
                <c:pt idx="18">
                  <c:v>20.2</c:v>
                </c:pt>
                <c:pt idx="19">
                  <c:v>18.32</c:v>
                </c:pt>
                <c:pt idx="20">
                  <c:v>30.37</c:v>
                </c:pt>
                <c:pt idx="21">
                  <c:v>18.14</c:v>
                </c:pt>
                <c:pt idx="22">
                  <c:v>31.616199999999999</c:v>
                </c:pt>
                <c:pt idx="23">
                  <c:v>38.79</c:v>
                </c:pt>
                <c:pt idx="24">
                  <c:v>23.51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DC47-7144-A7B7-BF6BDF59C8E3}"/>
            </c:ext>
          </c:extLst>
        </c:ser>
        <c:ser>
          <c:idx val="3"/>
          <c:order val="3"/>
          <c:tx>
            <c:v>Intermix - control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trendline>
            <c:spPr>
              <a:ln w="25400" cap="rnd">
                <a:solidFill>
                  <a:schemeClr val="accent4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'mTBI vs Control'!$AG$24:$AG$51</c:f>
              <c:numCache>
                <c:formatCode>General</c:formatCode>
                <c:ptCount val="28"/>
                <c:pt idx="0">
                  <c:v>16</c:v>
                </c:pt>
                <c:pt idx="1">
                  <c:v>21</c:v>
                </c:pt>
                <c:pt idx="2">
                  <c:v>21</c:v>
                </c:pt>
                <c:pt idx="3">
                  <c:v>16</c:v>
                </c:pt>
                <c:pt idx="4">
                  <c:v>14</c:v>
                </c:pt>
                <c:pt idx="5">
                  <c:v>18</c:v>
                </c:pt>
                <c:pt idx="6">
                  <c:v>10</c:v>
                </c:pt>
                <c:pt idx="7">
                  <c:v>15</c:v>
                </c:pt>
                <c:pt idx="8">
                  <c:v>17</c:v>
                </c:pt>
                <c:pt idx="9">
                  <c:v>14</c:v>
                </c:pt>
                <c:pt idx="10">
                  <c:v>12</c:v>
                </c:pt>
                <c:pt idx="11">
                  <c:v>13</c:v>
                </c:pt>
                <c:pt idx="12">
                  <c:v>17</c:v>
                </c:pt>
                <c:pt idx="13">
                  <c:v>21</c:v>
                </c:pt>
                <c:pt idx="14">
                  <c:v>17</c:v>
                </c:pt>
                <c:pt idx="15">
                  <c:v>14</c:v>
                </c:pt>
                <c:pt idx="16">
                  <c:v>18</c:v>
                </c:pt>
                <c:pt idx="17">
                  <c:v>17</c:v>
                </c:pt>
                <c:pt idx="18">
                  <c:v>14</c:v>
                </c:pt>
                <c:pt idx="19">
                  <c:v>22</c:v>
                </c:pt>
                <c:pt idx="20">
                  <c:v>13</c:v>
                </c:pt>
                <c:pt idx="21">
                  <c:v>16</c:v>
                </c:pt>
                <c:pt idx="22">
                  <c:v>20</c:v>
                </c:pt>
                <c:pt idx="23">
                  <c:v>12</c:v>
                </c:pt>
                <c:pt idx="24">
                  <c:v>19</c:v>
                </c:pt>
              </c:numCache>
            </c:numRef>
          </c:xVal>
          <c:yVal>
            <c:numRef>
              <c:f>'mTBI vs Control'!$V$24:$V$51</c:f>
              <c:numCache>
                <c:formatCode>General</c:formatCode>
                <c:ptCount val="28"/>
                <c:pt idx="0">
                  <c:v>48.6</c:v>
                </c:pt>
                <c:pt idx="1">
                  <c:v>50.041699999999999</c:v>
                </c:pt>
                <c:pt idx="2">
                  <c:v>42.218800000000002</c:v>
                </c:pt>
                <c:pt idx="3">
                  <c:v>44.030299999999997</c:v>
                </c:pt>
                <c:pt idx="4">
                  <c:v>39.525300000000001</c:v>
                </c:pt>
                <c:pt idx="5">
                  <c:v>55.636400000000002</c:v>
                </c:pt>
                <c:pt idx="6">
                  <c:v>49.22</c:v>
                </c:pt>
                <c:pt idx="7">
                  <c:v>34.040399999999998</c:v>
                </c:pt>
                <c:pt idx="8">
                  <c:v>35.8506</c:v>
                </c:pt>
                <c:pt idx="9">
                  <c:v>58.479599999999998</c:v>
                </c:pt>
                <c:pt idx="10">
                  <c:v>56.54</c:v>
                </c:pt>
                <c:pt idx="11">
                  <c:v>39.630000000000003</c:v>
                </c:pt>
                <c:pt idx="12">
                  <c:v>46.556699999999999</c:v>
                </c:pt>
                <c:pt idx="13">
                  <c:v>42.798000000000002</c:v>
                </c:pt>
                <c:pt idx="14">
                  <c:v>52.938099999999999</c:v>
                </c:pt>
                <c:pt idx="15">
                  <c:v>43.17</c:v>
                </c:pt>
                <c:pt idx="16">
                  <c:v>38.47</c:v>
                </c:pt>
                <c:pt idx="17">
                  <c:v>43.88</c:v>
                </c:pt>
                <c:pt idx="18">
                  <c:v>36.2121</c:v>
                </c:pt>
                <c:pt idx="19">
                  <c:v>35.32</c:v>
                </c:pt>
                <c:pt idx="20">
                  <c:v>34.26</c:v>
                </c:pt>
                <c:pt idx="21">
                  <c:v>39.85</c:v>
                </c:pt>
                <c:pt idx="22">
                  <c:v>43.2121</c:v>
                </c:pt>
                <c:pt idx="23">
                  <c:v>54.33</c:v>
                </c:pt>
                <c:pt idx="24">
                  <c:v>40.373699999999999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DC47-7144-A7B7-BF6BDF59C8E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51346096"/>
        <c:axId val="1787853760"/>
      </c:scatterChart>
      <c:valAx>
        <c:axId val="1651346096"/>
        <c:scaling>
          <c:orientation val="minMax"/>
          <c:max val="32"/>
          <c:min val="8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600">
                    <a:solidFill>
                      <a:schemeClr val="tx1"/>
                    </a:solidFill>
                  </a:rPr>
                  <a:t>BIS-Brief Score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87853760"/>
        <c:crosses val="autoZero"/>
        <c:crossBetween val="midCat"/>
        <c:majorUnit val="4"/>
      </c:valAx>
      <c:valAx>
        <c:axId val="1787853760"/>
        <c:scaling>
          <c:orientation val="minMax"/>
          <c:max val="80"/>
          <c:min val="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600">
                    <a:solidFill>
                      <a:schemeClr val="tx1"/>
                    </a:solidFill>
                  </a:rPr>
                  <a:t>Degree Error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51346096"/>
        <c:crosses val="autoZero"/>
        <c:crossBetween val="midCat"/>
        <c:majorUnit val="20"/>
      </c:valAx>
      <c:spPr>
        <a:noFill/>
        <a:ln>
          <a:noFill/>
        </a:ln>
        <a:effectLst/>
      </c:spPr>
    </c:plotArea>
    <c:legend>
      <c:legendPos val="r"/>
      <c:legendEntry>
        <c:idx val="4"/>
        <c:delete val="1"/>
      </c:legendEntry>
      <c:legendEntry>
        <c:idx val="5"/>
        <c:delete val="1"/>
      </c:legendEntry>
      <c:legendEntry>
        <c:idx val="6"/>
        <c:delete val="1"/>
      </c:legendEntry>
      <c:legendEntry>
        <c:idx val="7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1"/>
          <c:order val="0"/>
          <c:tx>
            <c:v>Block</c:v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'Performance Over Time'!$B$46:$E$46</c:f>
                <c:numCache>
                  <c:formatCode>General</c:formatCode>
                  <c:ptCount val="4"/>
                  <c:pt idx="0">
                    <c:v>3.3107876316617575</c:v>
                  </c:pt>
                  <c:pt idx="1">
                    <c:v>3.2101326860182415</c:v>
                  </c:pt>
                  <c:pt idx="2">
                    <c:v>4.4546554505738083</c:v>
                  </c:pt>
                  <c:pt idx="3">
                    <c:v>3.1833995843271476</c:v>
                  </c:pt>
                </c:numCache>
              </c:numRef>
            </c:plus>
            <c:minus>
              <c:numRef>
                <c:f>'Performance Over Time'!$B$46:$E$46</c:f>
                <c:numCache>
                  <c:formatCode>General</c:formatCode>
                  <c:ptCount val="4"/>
                  <c:pt idx="0">
                    <c:v>3.3107876316617575</c:v>
                  </c:pt>
                  <c:pt idx="1">
                    <c:v>3.2101326860182415</c:v>
                  </c:pt>
                  <c:pt idx="2">
                    <c:v>4.4546554505738083</c:v>
                  </c:pt>
                  <c:pt idx="3">
                    <c:v>3.1833995843271476</c:v>
                  </c:pt>
                </c:numCache>
              </c:numRef>
            </c:minus>
            <c:spPr>
              <a:noFill/>
              <a:ln w="12700" cap="flat" cmpd="sng" algn="ctr">
                <a:solidFill>
                  <a:schemeClr val="tx1"/>
                </a:solidFill>
                <a:round/>
              </a:ln>
              <a:effectLst/>
            </c:spPr>
          </c:errBars>
          <c:cat>
            <c:strLit>
              <c:ptCount val="4"/>
              <c:pt idx="0">
                <c:v>1-25</c:v>
              </c:pt>
              <c:pt idx="1">
                <c:v> 26-50</c:v>
              </c:pt>
              <c:pt idx="2">
                <c:v>51-75</c:v>
              </c:pt>
              <c:pt idx="3">
                <c:v>76-100</c:v>
              </c:pt>
            </c:strLit>
          </c:cat>
          <c:val>
            <c:numRef>
              <c:f>'Performance Over Time'!$B$44:$E$44</c:f>
              <c:numCache>
                <c:formatCode>General</c:formatCode>
                <c:ptCount val="4"/>
                <c:pt idx="0">
                  <c:v>26.300450450450445</c:v>
                </c:pt>
                <c:pt idx="1">
                  <c:v>26.220146886016451</c:v>
                </c:pt>
                <c:pt idx="2">
                  <c:v>29.156807677242451</c:v>
                </c:pt>
                <c:pt idx="3">
                  <c:v>29.09227715292932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346-D64A-BBEE-2ECA1B747E7E}"/>
            </c:ext>
          </c:extLst>
        </c:ser>
        <c:ser>
          <c:idx val="0"/>
          <c:order val="1"/>
          <c:tx>
            <c:v>Intermix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'Performance Over Time'!$F$46:$I$46</c:f>
                <c:numCache>
                  <c:formatCode>General</c:formatCode>
                  <c:ptCount val="4"/>
                  <c:pt idx="0">
                    <c:v>3.4947005654122711</c:v>
                  </c:pt>
                  <c:pt idx="1">
                    <c:v>3.536780719507151</c:v>
                  </c:pt>
                  <c:pt idx="2">
                    <c:v>3.4480466008000366</c:v>
                  </c:pt>
                  <c:pt idx="3">
                    <c:v>3.2542193622141822</c:v>
                  </c:pt>
                </c:numCache>
              </c:numRef>
            </c:plus>
            <c:minus>
              <c:numRef>
                <c:f>'Performance Over Time'!$F$46:$I$46</c:f>
                <c:numCache>
                  <c:formatCode>General</c:formatCode>
                  <c:ptCount val="4"/>
                  <c:pt idx="0">
                    <c:v>3.4947005654122711</c:v>
                  </c:pt>
                  <c:pt idx="1">
                    <c:v>3.536780719507151</c:v>
                  </c:pt>
                  <c:pt idx="2">
                    <c:v>3.4480466008000366</c:v>
                  </c:pt>
                  <c:pt idx="3">
                    <c:v>3.2542193622141822</c:v>
                  </c:pt>
                </c:numCache>
              </c:numRef>
            </c:minus>
            <c:spPr>
              <a:noFill/>
              <a:ln w="12700" cap="flat" cmpd="sng" algn="ctr">
                <a:solidFill>
                  <a:schemeClr val="tx1"/>
                </a:solidFill>
                <a:round/>
              </a:ln>
              <a:effectLst/>
            </c:spPr>
          </c:errBars>
          <c:cat>
            <c:strLit>
              <c:ptCount val="4"/>
              <c:pt idx="0">
                <c:v>1-25</c:v>
              </c:pt>
              <c:pt idx="1">
                <c:v> 26-50</c:v>
              </c:pt>
              <c:pt idx="2">
                <c:v>51-75</c:v>
              </c:pt>
              <c:pt idx="3">
                <c:v>76-100</c:v>
              </c:pt>
            </c:strLit>
          </c:cat>
          <c:val>
            <c:numRef>
              <c:f>'Performance Over Time'!$F$44:$I$44</c:f>
              <c:numCache>
                <c:formatCode>General</c:formatCode>
                <c:ptCount val="4"/>
                <c:pt idx="0">
                  <c:v>47.377477477477477</c:v>
                </c:pt>
                <c:pt idx="1">
                  <c:v>43.043378378378392</c:v>
                </c:pt>
                <c:pt idx="2">
                  <c:v>46.146666310579363</c:v>
                </c:pt>
                <c:pt idx="3">
                  <c:v>46.544021115977642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346-D64A-BBEE-2ECA1B747E7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210398959"/>
        <c:axId val="1210400607"/>
      </c:barChart>
      <c:catAx>
        <c:axId val="121039895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600">
                    <a:solidFill>
                      <a:schemeClr val="tx1"/>
                    </a:solidFill>
                  </a:rPr>
                  <a:t>Block</a:t>
                </a:r>
                <a:r>
                  <a:rPr lang="en-US" sz="1600" baseline="0">
                    <a:solidFill>
                      <a:schemeClr val="tx1"/>
                    </a:solidFill>
                  </a:rPr>
                  <a:t> of Trials</a:t>
                </a:r>
                <a:endParaRPr lang="en-US" sz="1600">
                  <a:solidFill>
                    <a:schemeClr val="tx1"/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10400607"/>
        <c:crosses val="autoZero"/>
        <c:auto val="1"/>
        <c:lblAlgn val="ctr"/>
        <c:lblOffset val="100"/>
        <c:noMultiLvlLbl val="0"/>
      </c:catAx>
      <c:valAx>
        <c:axId val="1210400607"/>
        <c:scaling>
          <c:orientation val="minMax"/>
          <c:max val="80"/>
          <c:min val="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600">
                    <a:solidFill>
                      <a:schemeClr val="tx1"/>
                    </a:solidFill>
                  </a:rPr>
                  <a:t>Degree Error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2700"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10398959"/>
        <c:crossesAt val="1"/>
        <c:crossBetween val="between"/>
        <c:majorUnit val="20"/>
      </c:valAx>
      <c:spPr>
        <a:noFill/>
        <a:ln w="25400"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1"/>
          <c:order val="0"/>
          <c:tx>
            <c:v>Block</c:v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'Performance Over Time'!$J$46:$M$46</c:f>
                <c:numCache>
                  <c:formatCode>General</c:formatCode>
                  <c:ptCount val="4"/>
                  <c:pt idx="0">
                    <c:v>3.4847443176967585E-2</c:v>
                  </c:pt>
                  <c:pt idx="1">
                    <c:v>2.5932094797997712E-2</c:v>
                  </c:pt>
                  <c:pt idx="2">
                    <c:v>3.0218297271343765E-2</c:v>
                  </c:pt>
                  <c:pt idx="3">
                    <c:v>2.8821934495813623E-2</c:v>
                  </c:pt>
                </c:numCache>
              </c:numRef>
            </c:plus>
            <c:minus>
              <c:numRef>
                <c:f>'Performance Over Time'!$J$46:$M$46</c:f>
                <c:numCache>
                  <c:formatCode>General</c:formatCode>
                  <c:ptCount val="4"/>
                  <c:pt idx="0">
                    <c:v>3.4847443176967585E-2</c:v>
                  </c:pt>
                  <c:pt idx="1">
                    <c:v>2.5932094797997712E-2</c:v>
                  </c:pt>
                  <c:pt idx="2">
                    <c:v>3.0218297271343765E-2</c:v>
                  </c:pt>
                  <c:pt idx="3">
                    <c:v>2.8821934495813623E-2</c:v>
                  </c:pt>
                </c:numCache>
              </c:numRef>
            </c:minus>
            <c:spPr>
              <a:noFill/>
              <a:ln w="12700" cap="flat" cmpd="sng" algn="ctr">
                <a:solidFill>
                  <a:schemeClr val="tx1"/>
                </a:solidFill>
                <a:round/>
              </a:ln>
              <a:effectLst/>
            </c:spPr>
          </c:errBars>
          <c:cat>
            <c:strLit>
              <c:ptCount val="4"/>
              <c:pt idx="0">
                <c:v>1-25</c:v>
              </c:pt>
              <c:pt idx="1">
                <c:v> 26-50</c:v>
              </c:pt>
              <c:pt idx="2">
                <c:v>51-75</c:v>
              </c:pt>
              <c:pt idx="3">
                <c:v>76-100</c:v>
              </c:pt>
            </c:strLit>
          </c:cat>
          <c:val>
            <c:numRef>
              <c:f>'Performance Over Time'!$J$44:$M$44</c:f>
              <c:numCache>
                <c:formatCode>General</c:formatCode>
                <c:ptCount val="4"/>
                <c:pt idx="0">
                  <c:v>0.78638888888888914</c:v>
                </c:pt>
                <c:pt idx="1">
                  <c:v>0.81414414414414449</c:v>
                </c:pt>
                <c:pt idx="2">
                  <c:v>0.79041484171918963</c:v>
                </c:pt>
                <c:pt idx="3">
                  <c:v>0.79153153153153144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53F-EA4E-BB8F-67F75C7B7974}"/>
            </c:ext>
          </c:extLst>
        </c:ser>
        <c:ser>
          <c:idx val="0"/>
          <c:order val="1"/>
          <c:tx>
            <c:v>Intermix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'Performance Over Time'!$N$46:$Q$46</c:f>
                <c:numCache>
                  <c:formatCode>General</c:formatCode>
                  <c:ptCount val="4"/>
                  <c:pt idx="0">
                    <c:v>3.3142766054549917E-2</c:v>
                  </c:pt>
                  <c:pt idx="1">
                    <c:v>2.8328080664109384E-2</c:v>
                  </c:pt>
                  <c:pt idx="2">
                    <c:v>3.0086123600061909E-2</c:v>
                  </c:pt>
                  <c:pt idx="3">
                    <c:v>2.3732804477133041E-2</c:v>
                  </c:pt>
                </c:numCache>
              </c:numRef>
            </c:plus>
            <c:minus>
              <c:numRef>
                <c:f>'Performance Over Time'!$N$46:$Q$46</c:f>
                <c:numCache>
                  <c:formatCode>General</c:formatCode>
                  <c:ptCount val="4"/>
                  <c:pt idx="0">
                    <c:v>3.3142766054549917E-2</c:v>
                  </c:pt>
                  <c:pt idx="1">
                    <c:v>2.8328080664109384E-2</c:v>
                  </c:pt>
                  <c:pt idx="2">
                    <c:v>3.0086123600061909E-2</c:v>
                  </c:pt>
                  <c:pt idx="3">
                    <c:v>2.3732804477133041E-2</c:v>
                  </c:pt>
                </c:numCache>
              </c:numRef>
            </c:minus>
            <c:spPr>
              <a:noFill/>
              <a:ln w="12700" cap="flat" cmpd="sng" algn="ctr">
                <a:solidFill>
                  <a:schemeClr val="tx1"/>
                </a:solidFill>
                <a:round/>
              </a:ln>
              <a:effectLst/>
            </c:spPr>
          </c:errBars>
          <c:cat>
            <c:strLit>
              <c:ptCount val="4"/>
              <c:pt idx="0">
                <c:v>1-25</c:v>
              </c:pt>
              <c:pt idx="1">
                <c:v> 26-50</c:v>
              </c:pt>
              <c:pt idx="2">
                <c:v>51-75</c:v>
              </c:pt>
              <c:pt idx="3">
                <c:v>76-100</c:v>
              </c:pt>
            </c:strLit>
          </c:cat>
          <c:val>
            <c:numRef>
              <c:f>'Performance Over Time'!$N$44:$Q$44</c:f>
              <c:numCache>
                <c:formatCode>General</c:formatCode>
                <c:ptCount val="4"/>
                <c:pt idx="0">
                  <c:v>0.78941774637426831</c:v>
                </c:pt>
                <c:pt idx="1">
                  <c:v>0.80140618879749337</c:v>
                </c:pt>
                <c:pt idx="2">
                  <c:v>0.80170904105686736</c:v>
                </c:pt>
                <c:pt idx="3">
                  <c:v>0.80318448883666282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53F-EA4E-BB8F-67F75C7B797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210398959"/>
        <c:axId val="1210400607"/>
      </c:barChart>
      <c:catAx>
        <c:axId val="121039895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600">
                    <a:solidFill>
                      <a:schemeClr val="tx1"/>
                    </a:solidFill>
                  </a:rPr>
                  <a:t>Block</a:t>
                </a:r>
                <a:r>
                  <a:rPr lang="en-US" sz="1600" baseline="0">
                    <a:solidFill>
                      <a:schemeClr val="tx1"/>
                    </a:solidFill>
                  </a:rPr>
                  <a:t> of Trials</a:t>
                </a:r>
                <a:endParaRPr lang="en-US" sz="1600">
                  <a:solidFill>
                    <a:schemeClr val="tx1"/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10400607"/>
        <c:crosses val="autoZero"/>
        <c:auto val="1"/>
        <c:lblAlgn val="ctr"/>
        <c:lblOffset val="100"/>
        <c:noMultiLvlLbl val="0"/>
      </c:catAx>
      <c:valAx>
        <c:axId val="1210400607"/>
        <c:scaling>
          <c:orientation val="minMax"/>
          <c:max val="1"/>
          <c:min val="0.5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600">
                    <a:solidFill>
                      <a:schemeClr val="tx1"/>
                    </a:solidFill>
                  </a:rPr>
                  <a:t>Proportion Correct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2700"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10398959"/>
        <c:crossesAt val="1"/>
        <c:crossBetween val="between"/>
        <c:majorUnit val="0.1"/>
      </c:valAx>
      <c:spPr>
        <a:noFill/>
        <a:ln w="25400"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1"/>
          <c:order val="0"/>
          <c:tx>
            <c:v>Block</c:v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'Performance Over Time'!$R$46:$U$46</c:f>
                <c:numCache>
                  <c:formatCode>General</c:formatCode>
                  <c:ptCount val="4"/>
                  <c:pt idx="0">
                    <c:v>5.4138962895210613E-2</c:v>
                  </c:pt>
                  <c:pt idx="1">
                    <c:v>5.2312263150015317E-2</c:v>
                  </c:pt>
                  <c:pt idx="2">
                    <c:v>6.3624967545914624E-2</c:v>
                  </c:pt>
                  <c:pt idx="3">
                    <c:v>5.9944163173383642E-2</c:v>
                  </c:pt>
                </c:numCache>
              </c:numRef>
            </c:plus>
            <c:minus>
              <c:numRef>
                <c:f>'Performance Over Time'!$R$46:$U$46</c:f>
                <c:numCache>
                  <c:formatCode>General</c:formatCode>
                  <c:ptCount val="4"/>
                  <c:pt idx="0">
                    <c:v>5.4138962895210613E-2</c:v>
                  </c:pt>
                  <c:pt idx="1">
                    <c:v>5.2312263150015317E-2</c:v>
                  </c:pt>
                  <c:pt idx="2">
                    <c:v>6.3624967545914624E-2</c:v>
                  </c:pt>
                  <c:pt idx="3">
                    <c:v>5.9944163173383642E-2</c:v>
                  </c:pt>
                </c:numCache>
              </c:numRef>
            </c:minus>
            <c:spPr>
              <a:noFill/>
              <a:ln w="12700" cap="flat" cmpd="sng" algn="ctr">
                <a:solidFill>
                  <a:schemeClr val="tx1"/>
                </a:solidFill>
                <a:round/>
              </a:ln>
              <a:effectLst/>
            </c:spPr>
          </c:errBars>
          <c:cat>
            <c:strLit>
              <c:ptCount val="4"/>
              <c:pt idx="0">
                <c:v>1-25</c:v>
              </c:pt>
              <c:pt idx="1">
                <c:v> 26-50</c:v>
              </c:pt>
              <c:pt idx="2">
                <c:v>51-75</c:v>
              </c:pt>
              <c:pt idx="3">
                <c:v>76-100</c:v>
              </c:pt>
            </c:strLit>
          </c:cat>
          <c:val>
            <c:numRef>
              <c:f>'Performance Over Time'!$R$44:$U$44</c:f>
              <c:numCache>
                <c:formatCode>General</c:formatCode>
                <c:ptCount val="4"/>
                <c:pt idx="0">
                  <c:v>0.79203820891667143</c:v>
                </c:pt>
                <c:pt idx="1">
                  <c:v>0.79084632535280686</c:v>
                </c:pt>
                <c:pt idx="2">
                  <c:v>0.77488056309407261</c:v>
                </c:pt>
                <c:pt idx="3">
                  <c:v>0.75328904843205369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7F6-944B-9B4A-D3DD33F141F9}"/>
            </c:ext>
          </c:extLst>
        </c:ser>
        <c:ser>
          <c:idx val="0"/>
          <c:order val="1"/>
          <c:tx>
            <c:v>Intermix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'Performance Over Time'!$V$46:$Y$46</c:f>
                <c:numCache>
                  <c:formatCode>General</c:formatCode>
                  <c:ptCount val="4"/>
                  <c:pt idx="0">
                    <c:v>7.2277221713855894E-2</c:v>
                  </c:pt>
                  <c:pt idx="1">
                    <c:v>7.7141243052700037E-2</c:v>
                  </c:pt>
                  <c:pt idx="2">
                    <c:v>7.8841071213481509E-2</c:v>
                  </c:pt>
                  <c:pt idx="3">
                    <c:v>6.3186882096069444E-2</c:v>
                  </c:pt>
                </c:numCache>
              </c:numRef>
            </c:plus>
            <c:minus>
              <c:numRef>
                <c:f>'Performance Over Time'!$V$46:$Y$46</c:f>
                <c:numCache>
                  <c:formatCode>General</c:formatCode>
                  <c:ptCount val="4"/>
                  <c:pt idx="0">
                    <c:v>7.2277221713855894E-2</c:v>
                  </c:pt>
                  <c:pt idx="1">
                    <c:v>7.7141243052700037E-2</c:v>
                  </c:pt>
                  <c:pt idx="2">
                    <c:v>7.8841071213481509E-2</c:v>
                  </c:pt>
                  <c:pt idx="3">
                    <c:v>6.3186882096069444E-2</c:v>
                  </c:pt>
                </c:numCache>
              </c:numRef>
            </c:minus>
            <c:spPr>
              <a:noFill/>
              <a:ln w="12700" cap="flat" cmpd="sng" algn="ctr">
                <a:solidFill>
                  <a:schemeClr val="tx1"/>
                </a:solidFill>
                <a:round/>
              </a:ln>
              <a:effectLst/>
            </c:spPr>
          </c:errBars>
          <c:cat>
            <c:strLit>
              <c:ptCount val="4"/>
              <c:pt idx="0">
                <c:v>1-25</c:v>
              </c:pt>
              <c:pt idx="1">
                <c:v> 26-50</c:v>
              </c:pt>
              <c:pt idx="2">
                <c:v>51-75</c:v>
              </c:pt>
              <c:pt idx="3">
                <c:v>76-100</c:v>
              </c:pt>
            </c:strLit>
          </c:cat>
          <c:val>
            <c:numRef>
              <c:f>'Performance Over Time'!$V$44:$Y$44</c:f>
              <c:numCache>
                <c:formatCode>General</c:formatCode>
                <c:ptCount val="4"/>
                <c:pt idx="0">
                  <c:v>0.9754886898235382</c:v>
                </c:pt>
                <c:pt idx="1">
                  <c:v>0.88918816044536686</c:v>
                </c:pt>
                <c:pt idx="2">
                  <c:v>0.89006124606695458</c:v>
                </c:pt>
                <c:pt idx="3">
                  <c:v>0.84794021790573759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7F6-944B-9B4A-D3DD33F141F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210398959"/>
        <c:axId val="1210400607"/>
      </c:barChart>
      <c:catAx>
        <c:axId val="121039895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600">
                    <a:solidFill>
                      <a:schemeClr val="tx1"/>
                    </a:solidFill>
                  </a:rPr>
                  <a:t>Block</a:t>
                </a:r>
                <a:r>
                  <a:rPr lang="en-US" sz="1600" baseline="0">
                    <a:solidFill>
                      <a:schemeClr val="tx1"/>
                    </a:solidFill>
                  </a:rPr>
                  <a:t> of Trials</a:t>
                </a:r>
                <a:endParaRPr lang="en-US" sz="1600">
                  <a:solidFill>
                    <a:schemeClr val="tx1"/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10400607"/>
        <c:crosses val="autoZero"/>
        <c:auto val="1"/>
        <c:lblAlgn val="ctr"/>
        <c:lblOffset val="100"/>
        <c:noMultiLvlLbl val="0"/>
      </c:catAx>
      <c:valAx>
        <c:axId val="1210400607"/>
        <c:scaling>
          <c:orientation val="minMax"/>
          <c:max val="1.3"/>
          <c:min val="0.3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600">
                    <a:solidFill>
                      <a:schemeClr val="tx1"/>
                    </a:solidFill>
                  </a:rPr>
                  <a:t>Reaction Time (s)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2700"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10398959"/>
        <c:crossesAt val="1"/>
        <c:crossBetween val="between"/>
        <c:majorUnit val="0.3"/>
      </c:valAx>
      <c:spPr>
        <a:noFill/>
        <a:ln w="25400"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1"/>
          <c:order val="0"/>
          <c:tx>
            <c:v>mTBI</c:v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('mTBI vs Control (Pilot 3)'!$D$19,'mTBI vs Control (Pilot 3)'!$O$19)</c:f>
                <c:numCache>
                  <c:formatCode>General</c:formatCode>
                  <c:ptCount val="2"/>
                  <c:pt idx="0">
                    <c:v>5.3084126878285919E-2</c:v>
                  </c:pt>
                  <c:pt idx="1">
                    <c:v>5.6955232943929381E-2</c:v>
                  </c:pt>
                </c:numCache>
              </c:numRef>
            </c:plus>
            <c:minus>
              <c:numRef>
                <c:f>('mTBI vs Control (Pilot 3)'!$D$19,'mTBI vs Control (Pilot 3)'!$O$19)</c:f>
                <c:numCache>
                  <c:formatCode>General</c:formatCode>
                  <c:ptCount val="2"/>
                  <c:pt idx="0">
                    <c:v>5.3084126878285919E-2</c:v>
                  </c:pt>
                  <c:pt idx="1">
                    <c:v>5.6955232943929381E-2</c:v>
                  </c:pt>
                </c:numCache>
              </c:numRef>
            </c:minus>
            <c:spPr>
              <a:noFill/>
              <a:ln w="12700" cap="flat" cmpd="sng" algn="ctr">
                <a:solidFill>
                  <a:schemeClr val="tx1"/>
                </a:solidFill>
                <a:round/>
              </a:ln>
              <a:effectLst/>
            </c:spPr>
          </c:errBars>
          <c:cat>
            <c:strLit>
              <c:ptCount val="2"/>
              <c:pt idx="0">
                <c:v>Block</c:v>
              </c:pt>
              <c:pt idx="1">
                <c:v> Intermix</c:v>
              </c:pt>
            </c:strLit>
          </c:cat>
          <c:val>
            <c:numRef>
              <c:f>('mTBI vs Control (Pilot 3)'!$D$17,'mTBI vs Control (Pilot 3)'!$O$17)</c:f>
              <c:numCache>
                <c:formatCode>General</c:formatCode>
                <c:ptCount val="2"/>
                <c:pt idx="0">
                  <c:v>0.90585000000000004</c:v>
                </c:pt>
                <c:pt idx="1">
                  <c:v>0.92666666666666664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6BE-4F41-96CB-1C682CC1E7FE}"/>
            </c:ext>
          </c:extLst>
        </c:ser>
        <c:ser>
          <c:idx val="0"/>
          <c:order val="1"/>
          <c:tx>
            <c:v>Control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('mTBI vs Control (Pilot 3)'!$D$38,'mTBI vs Control (Pilot 3)'!$O$38)</c:f>
                <c:numCache>
                  <c:formatCode>General</c:formatCode>
                  <c:ptCount val="2"/>
                  <c:pt idx="0">
                    <c:v>3.9591157605164976E-2</c:v>
                  </c:pt>
                  <c:pt idx="1">
                    <c:v>9.1967272925846097E-2</c:v>
                  </c:pt>
                </c:numCache>
              </c:numRef>
            </c:plus>
            <c:minus>
              <c:numRef>
                <c:f>('mTBI vs Control (Pilot 3)'!$D$38,'mTBI vs Control (Pilot 3)'!$O$38)</c:f>
                <c:numCache>
                  <c:formatCode>General</c:formatCode>
                  <c:ptCount val="2"/>
                  <c:pt idx="0">
                    <c:v>3.9591157605164976E-2</c:v>
                  </c:pt>
                  <c:pt idx="1">
                    <c:v>9.1967272925846097E-2</c:v>
                  </c:pt>
                </c:numCache>
              </c:numRef>
            </c:minus>
            <c:spPr>
              <a:noFill/>
              <a:ln w="12700" cap="flat" cmpd="sng" algn="ctr">
                <a:solidFill>
                  <a:schemeClr val="tx1"/>
                </a:solidFill>
                <a:round/>
              </a:ln>
              <a:effectLst/>
            </c:spPr>
          </c:errBars>
          <c:cat>
            <c:strLit>
              <c:ptCount val="2"/>
              <c:pt idx="0">
                <c:v>Block</c:v>
              </c:pt>
              <c:pt idx="1">
                <c:v> Intermix</c:v>
              </c:pt>
            </c:strLit>
          </c:cat>
          <c:val>
            <c:numRef>
              <c:f>('mTBI vs Control (Pilot 3)'!$D$36,'mTBI vs Control (Pilot 3)'!$O$36)</c:f>
              <c:numCache>
                <c:formatCode>General</c:formatCode>
                <c:ptCount val="2"/>
                <c:pt idx="0">
                  <c:v>0.90789285714285717</c:v>
                </c:pt>
                <c:pt idx="1">
                  <c:v>0.88511857142857142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6BE-4F41-96CB-1C682CC1E7F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210398959"/>
        <c:axId val="1210400607"/>
      </c:barChart>
      <c:catAx>
        <c:axId val="121039895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600">
                    <a:solidFill>
                      <a:schemeClr val="tx1"/>
                    </a:solidFill>
                  </a:rPr>
                  <a:t>Block Type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10400607"/>
        <c:crosses val="autoZero"/>
        <c:auto val="1"/>
        <c:lblAlgn val="ctr"/>
        <c:lblOffset val="100"/>
        <c:noMultiLvlLbl val="0"/>
      </c:catAx>
      <c:valAx>
        <c:axId val="1210400607"/>
        <c:scaling>
          <c:orientation val="minMax"/>
          <c:max val="1"/>
          <c:min val="0.5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600">
                    <a:solidFill>
                      <a:schemeClr val="tx1"/>
                    </a:solidFill>
                  </a:rPr>
                  <a:t>Proportion Correct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2700"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10398959"/>
        <c:crossesAt val="1"/>
        <c:crossBetween val="between"/>
        <c:majorUnit val="0.1"/>
      </c:valAx>
      <c:spPr>
        <a:noFill/>
        <a:ln w="25400"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1"/>
          <c:order val="0"/>
          <c:tx>
            <c:v>mTBI</c:v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('mTBI vs Control (Pilot 3)'!$G$19,'mTBI vs Control (Pilot 3)'!$R$19)</c:f>
                <c:numCache>
                  <c:formatCode>General</c:formatCode>
                  <c:ptCount val="2"/>
                  <c:pt idx="0">
                    <c:v>8.2134352789272433E-2</c:v>
                  </c:pt>
                  <c:pt idx="1">
                    <c:v>0.10324681585257124</c:v>
                  </c:pt>
                </c:numCache>
              </c:numRef>
            </c:plus>
            <c:minus>
              <c:numRef>
                <c:f>('mTBI vs Control (Pilot 3)'!$G$19,'mTBI vs Control (Pilot 3)'!$R$19)</c:f>
                <c:numCache>
                  <c:formatCode>General</c:formatCode>
                  <c:ptCount val="2"/>
                  <c:pt idx="0">
                    <c:v>8.2134352789272433E-2</c:v>
                  </c:pt>
                  <c:pt idx="1">
                    <c:v>0.10324681585257124</c:v>
                  </c:pt>
                </c:numCache>
              </c:numRef>
            </c:minus>
            <c:spPr>
              <a:noFill/>
              <a:ln w="12700" cap="flat" cmpd="sng" algn="ctr">
                <a:solidFill>
                  <a:schemeClr val="tx1"/>
                </a:solidFill>
                <a:round/>
              </a:ln>
              <a:effectLst/>
            </c:spPr>
          </c:errBars>
          <c:cat>
            <c:strLit>
              <c:ptCount val="2"/>
              <c:pt idx="0">
                <c:v>Block</c:v>
              </c:pt>
              <c:pt idx="1">
                <c:v> Intermix</c:v>
              </c:pt>
            </c:strLit>
          </c:cat>
          <c:val>
            <c:numRef>
              <c:f>('mTBI vs Control (Pilot 3)'!$G$17,'mTBI vs Control (Pilot 3)'!$R$17)</c:f>
              <c:numCache>
                <c:formatCode>General</c:formatCode>
                <c:ptCount val="2"/>
                <c:pt idx="0">
                  <c:v>0.70534000000000008</c:v>
                </c:pt>
                <c:pt idx="1">
                  <c:v>0.71783333333333343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50A-9449-B79A-2BEB00B21402}"/>
            </c:ext>
          </c:extLst>
        </c:ser>
        <c:ser>
          <c:idx val="0"/>
          <c:order val="1"/>
          <c:tx>
            <c:v>Control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('mTBI vs Control (Pilot 3)'!$G$38,'mTBI vs Control (Pilot 3)'!$R$38)</c:f>
                <c:numCache>
                  <c:formatCode>General</c:formatCode>
                  <c:ptCount val="2"/>
                  <c:pt idx="0">
                    <c:v>0.16118863450345888</c:v>
                  </c:pt>
                  <c:pt idx="1">
                    <c:v>0.11442413093242956</c:v>
                  </c:pt>
                </c:numCache>
              </c:numRef>
            </c:plus>
            <c:minus>
              <c:numRef>
                <c:f>('mTBI vs Control (Pilot 3)'!$G$38,'mTBI vs Control (Pilot 3)'!$R$38)</c:f>
                <c:numCache>
                  <c:formatCode>General</c:formatCode>
                  <c:ptCount val="2"/>
                  <c:pt idx="0">
                    <c:v>0.16118863450345888</c:v>
                  </c:pt>
                  <c:pt idx="1">
                    <c:v>0.11442413093242956</c:v>
                  </c:pt>
                </c:numCache>
              </c:numRef>
            </c:minus>
            <c:spPr>
              <a:noFill/>
              <a:ln w="12700" cap="flat" cmpd="sng" algn="ctr">
                <a:solidFill>
                  <a:schemeClr val="tx1"/>
                </a:solidFill>
                <a:round/>
              </a:ln>
              <a:effectLst/>
            </c:spPr>
          </c:errBars>
          <c:cat>
            <c:strLit>
              <c:ptCount val="2"/>
              <c:pt idx="0">
                <c:v>Block</c:v>
              </c:pt>
              <c:pt idx="1">
                <c:v> Intermix</c:v>
              </c:pt>
            </c:strLit>
          </c:cat>
          <c:val>
            <c:numRef>
              <c:f>('mTBI vs Control (Pilot 3)'!$G$36,'mTBI vs Control (Pilot 3)'!$R$36)</c:f>
              <c:numCache>
                <c:formatCode>General</c:formatCode>
                <c:ptCount val="2"/>
                <c:pt idx="0">
                  <c:v>0.85848285714285721</c:v>
                </c:pt>
                <c:pt idx="1">
                  <c:v>0.9406228571428572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50A-9449-B79A-2BEB00B2140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210398959"/>
        <c:axId val="1210400607"/>
      </c:barChart>
      <c:catAx>
        <c:axId val="121039895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600">
                    <a:solidFill>
                      <a:schemeClr val="tx1"/>
                    </a:solidFill>
                  </a:rPr>
                  <a:t>Block Type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10400607"/>
        <c:crosses val="autoZero"/>
        <c:auto val="1"/>
        <c:lblAlgn val="ctr"/>
        <c:lblOffset val="100"/>
        <c:noMultiLvlLbl val="0"/>
      </c:catAx>
      <c:valAx>
        <c:axId val="1210400607"/>
        <c:scaling>
          <c:orientation val="minMax"/>
          <c:max val="1"/>
          <c:min val="0.3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600">
                    <a:solidFill>
                      <a:schemeClr val="tx1"/>
                    </a:solidFill>
                  </a:rPr>
                  <a:t>Reaction</a:t>
                </a:r>
                <a:r>
                  <a:rPr lang="en-US" sz="1600" baseline="0">
                    <a:solidFill>
                      <a:schemeClr val="tx1"/>
                    </a:solidFill>
                  </a:rPr>
                  <a:t> Time (s)</a:t>
                </a:r>
                <a:endParaRPr lang="en-US" sz="1600">
                  <a:solidFill>
                    <a:schemeClr val="tx1"/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2700"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10398959"/>
        <c:crossesAt val="1"/>
        <c:crossBetween val="between"/>
        <c:majorUnit val="0.2"/>
      </c:valAx>
      <c:spPr>
        <a:noFill/>
        <a:ln w="25400"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1"/>
          <c:order val="0"/>
          <c:tx>
            <c:v>mTBI</c:v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('mTBI vs Control (Pilot 3)'!$Z$19,'mTBI vs Control (Pilot 3)'!$AB$19)</c:f>
                <c:numCache>
                  <c:formatCode>General</c:formatCode>
                  <c:ptCount val="2"/>
                  <c:pt idx="0">
                    <c:v>0.31850476126971572</c:v>
                  </c:pt>
                  <c:pt idx="1">
                    <c:v>3.4570515211574837E-2</c:v>
                  </c:pt>
                </c:numCache>
              </c:numRef>
            </c:plus>
            <c:minus>
              <c:numRef>
                <c:f>('mTBI vs Control (Pilot 3)'!$Z$19,'mTBI vs Control (Pilot 3)'!$AB$19)</c:f>
                <c:numCache>
                  <c:formatCode>General</c:formatCode>
                  <c:ptCount val="2"/>
                  <c:pt idx="0">
                    <c:v>0.31850476126971572</c:v>
                  </c:pt>
                  <c:pt idx="1">
                    <c:v>3.4570515211574837E-2</c:v>
                  </c:pt>
                </c:numCache>
              </c:numRef>
            </c:minus>
            <c:spPr>
              <a:noFill/>
              <a:ln w="12700" cap="flat" cmpd="sng" algn="ctr">
                <a:solidFill>
                  <a:schemeClr val="tx1"/>
                </a:solidFill>
                <a:round/>
              </a:ln>
              <a:effectLst/>
            </c:spPr>
          </c:errBars>
          <c:cat>
            <c:strLit>
              <c:ptCount val="2"/>
              <c:pt idx="0">
                <c:v>Block</c:v>
              </c:pt>
              <c:pt idx="1">
                <c:v>Intermix</c:v>
              </c:pt>
            </c:strLit>
          </c:cat>
          <c:val>
            <c:numRef>
              <c:f>('mTBI vs Control (Pilot 3)'!$Z$17,'mTBI vs Control (Pilot 3)'!$AC$17)</c:f>
              <c:numCache>
                <c:formatCode>General</c:formatCode>
                <c:ptCount val="2"/>
                <c:pt idx="0">
                  <c:v>2.4350999999999998</c:v>
                </c:pt>
                <c:pt idx="1">
                  <c:v>2.56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0AE-0143-A78F-D73A0EA07D58}"/>
            </c:ext>
          </c:extLst>
        </c:ser>
        <c:ser>
          <c:idx val="0"/>
          <c:order val="1"/>
          <c:tx>
            <c:v>Control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('mTBI vs Control (Pilot 3)'!$Z$38,'mTBI vs Control (Pilot 3)'!$AC$38)</c:f>
                <c:numCache>
                  <c:formatCode>General</c:formatCode>
                  <c:ptCount val="2"/>
                  <c:pt idx="0">
                    <c:v>0.23908247382613834</c:v>
                  </c:pt>
                  <c:pt idx="1">
                    <c:v>0.55134373789084334</c:v>
                  </c:pt>
                </c:numCache>
              </c:numRef>
            </c:plus>
            <c:minus>
              <c:numRef>
                <c:f>('mTBI vs Control (Pilot 3)'!$Z$38,'mTBI vs Control (Pilot 3)'!$AC$38)</c:f>
                <c:numCache>
                  <c:formatCode>General</c:formatCode>
                  <c:ptCount val="2"/>
                  <c:pt idx="0">
                    <c:v>0.23908247382613834</c:v>
                  </c:pt>
                  <c:pt idx="1">
                    <c:v>0.55134373789084334</c:v>
                  </c:pt>
                </c:numCache>
              </c:numRef>
            </c:minus>
            <c:spPr>
              <a:noFill/>
              <a:ln w="12700" cap="flat" cmpd="sng" algn="ctr">
                <a:solidFill>
                  <a:schemeClr val="tx1"/>
                </a:solidFill>
                <a:round/>
              </a:ln>
              <a:effectLst/>
            </c:spPr>
          </c:errBars>
          <c:cat>
            <c:strLit>
              <c:ptCount val="2"/>
              <c:pt idx="0">
                <c:v>Block</c:v>
              </c:pt>
              <c:pt idx="1">
                <c:v>Intermix</c:v>
              </c:pt>
            </c:strLit>
          </c:cat>
          <c:val>
            <c:numRef>
              <c:f>('mTBI vs Control (Pilot 3)'!$Z$36,'mTBI vs Control (Pilot 3)'!$AC$36)</c:f>
              <c:numCache>
                <c:formatCode>General</c:formatCode>
                <c:ptCount val="2"/>
                <c:pt idx="0">
                  <c:v>2.4449714285714288</c:v>
                </c:pt>
                <c:pt idx="1">
                  <c:v>2.3104428571428572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0AE-0143-A78F-D73A0EA07D5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210398959"/>
        <c:axId val="1210400607"/>
      </c:barChart>
      <c:catAx>
        <c:axId val="121039895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600">
                    <a:solidFill>
                      <a:schemeClr val="tx1"/>
                    </a:solidFill>
                  </a:rPr>
                  <a:t>Block Type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10400607"/>
        <c:crosses val="autoZero"/>
        <c:auto val="1"/>
        <c:lblAlgn val="ctr"/>
        <c:lblOffset val="100"/>
        <c:noMultiLvlLbl val="0"/>
      </c:catAx>
      <c:valAx>
        <c:axId val="1210400607"/>
        <c:scaling>
          <c:orientation val="minMax"/>
          <c:max val="3"/>
          <c:min val="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600">
                    <a:solidFill>
                      <a:schemeClr val="tx1"/>
                    </a:solidFill>
                  </a:rPr>
                  <a:t>K</a:t>
                </a:r>
                <a:r>
                  <a:rPr lang="en-US" sz="1600" baseline="0">
                    <a:solidFill>
                      <a:schemeClr val="tx1"/>
                    </a:solidFill>
                  </a:rPr>
                  <a:t> Value</a:t>
                </a:r>
                <a:endParaRPr lang="en-US" sz="1600">
                  <a:solidFill>
                    <a:schemeClr val="tx1"/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2700"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10398959"/>
        <c:crossesAt val="1"/>
        <c:crossBetween val="between"/>
        <c:majorUnit val="0.5"/>
      </c:valAx>
      <c:spPr>
        <a:noFill/>
        <a:ln w="25400"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1"/>
          <c:order val="0"/>
          <c:tx>
            <c:v>mTBI</c:v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('mTBI vs Control (Pilot 3)'!$K$19,'mTBI vs Control (Pilot 3)'!$V$19)</c:f>
                <c:numCache>
                  <c:formatCode>General</c:formatCode>
                  <c:ptCount val="2"/>
                  <c:pt idx="0">
                    <c:v>12.003116687645383</c:v>
                  </c:pt>
                  <c:pt idx="1">
                    <c:v>10.447212068002075</c:v>
                  </c:pt>
                </c:numCache>
              </c:numRef>
            </c:plus>
            <c:minus>
              <c:numRef>
                <c:f>('mTBI vs Control (Pilot 3)'!$K$19,'mTBI vs Control (Pilot 3)'!$V$19)</c:f>
                <c:numCache>
                  <c:formatCode>General</c:formatCode>
                  <c:ptCount val="2"/>
                  <c:pt idx="0">
                    <c:v>12.003116687645383</c:v>
                  </c:pt>
                  <c:pt idx="1">
                    <c:v>10.447212068002075</c:v>
                  </c:pt>
                </c:numCache>
              </c:numRef>
            </c:minus>
            <c:spPr>
              <a:noFill/>
              <a:ln w="12700" cap="flat" cmpd="sng" algn="ctr">
                <a:solidFill>
                  <a:schemeClr val="tx1"/>
                </a:solidFill>
                <a:round/>
              </a:ln>
              <a:effectLst/>
            </c:spPr>
          </c:errBars>
          <c:cat>
            <c:strLit>
              <c:ptCount val="2"/>
              <c:pt idx="0">
                <c:v>Block</c:v>
              </c:pt>
              <c:pt idx="1">
                <c:v>Intermix</c:v>
              </c:pt>
            </c:strLit>
          </c:cat>
          <c:val>
            <c:numRef>
              <c:f>('mTBI vs Control (Pilot 3)'!$K$17,'mTBI vs Control (Pilot 3)'!$V$17)</c:f>
              <c:numCache>
                <c:formatCode>General</c:formatCode>
                <c:ptCount val="2"/>
                <c:pt idx="0">
                  <c:v>27.928899999999999</c:v>
                </c:pt>
                <c:pt idx="1">
                  <c:v>49.752666666666663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974-D849-8007-F50C3190E04C}"/>
            </c:ext>
          </c:extLst>
        </c:ser>
        <c:ser>
          <c:idx val="0"/>
          <c:order val="1"/>
          <c:tx>
            <c:v>Control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('mTBI vs Control (Pilot 3)'!$K$38,'mTBI vs Control (Pilot 3)'!$V$38)</c:f>
                <c:numCache>
                  <c:formatCode>General</c:formatCode>
                  <c:ptCount val="2"/>
                  <c:pt idx="0">
                    <c:v>6.2633818993874124</c:v>
                  </c:pt>
                  <c:pt idx="1">
                    <c:v>8.6670514218312551</c:v>
                  </c:pt>
                </c:numCache>
              </c:numRef>
            </c:plus>
            <c:minus>
              <c:numRef>
                <c:f>('mTBI vs Control (Pilot 3)'!$K$38,'mTBI vs Control (Pilot 3)'!$V$38)</c:f>
                <c:numCache>
                  <c:formatCode>General</c:formatCode>
                  <c:ptCount val="2"/>
                  <c:pt idx="0">
                    <c:v>6.2633818993874124</c:v>
                  </c:pt>
                  <c:pt idx="1">
                    <c:v>8.6670514218312551</c:v>
                  </c:pt>
                </c:numCache>
              </c:numRef>
            </c:minus>
            <c:spPr>
              <a:noFill/>
              <a:ln w="12700" cap="flat" cmpd="sng" algn="ctr">
                <a:solidFill>
                  <a:schemeClr val="tx1"/>
                </a:solidFill>
                <a:round/>
              </a:ln>
              <a:effectLst/>
            </c:spPr>
          </c:errBars>
          <c:cat>
            <c:strLit>
              <c:ptCount val="2"/>
              <c:pt idx="0">
                <c:v>Block</c:v>
              </c:pt>
              <c:pt idx="1">
                <c:v>Intermix</c:v>
              </c:pt>
            </c:strLit>
          </c:cat>
          <c:val>
            <c:numRef>
              <c:f>('mTBI vs Control (Pilot 3)'!$K$36,'mTBI vs Control (Pilot 3)'!$V$36)</c:f>
              <c:numCache>
                <c:formatCode>General</c:formatCode>
                <c:ptCount val="2"/>
                <c:pt idx="0">
                  <c:v>25.762942857142857</c:v>
                </c:pt>
                <c:pt idx="1">
                  <c:v>44.526542857142864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974-D849-8007-F50C3190E04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210398959"/>
        <c:axId val="1210400607"/>
      </c:barChart>
      <c:catAx>
        <c:axId val="121039895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600">
                    <a:solidFill>
                      <a:schemeClr val="tx1"/>
                    </a:solidFill>
                  </a:rPr>
                  <a:t>Block Type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10400607"/>
        <c:crosses val="autoZero"/>
        <c:auto val="1"/>
        <c:lblAlgn val="ctr"/>
        <c:lblOffset val="100"/>
        <c:noMultiLvlLbl val="0"/>
      </c:catAx>
      <c:valAx>
        <c:axId val="1210400607"/>
        <c:scaling>
          <c:orientation val="minMax"/>
          <c:max val="80"/>
          <c:min val="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600" baseline="0">
                    <a:solidFill>
                      <a:schemeClr val="tx1"/>
                    </a:solidFill>
                  </a:rPr>
                  <a:t> Degree Error</a:t>
                </a:r>
                <a:endParaRPr lang="en-US" sz="1600">
                  <a:solidFill>
                    <a:schemeClr val="tx1"/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2700"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10398959"/>
        <c:crossesAt val="1"/>
        <c:crossBetween val="between"/>
        <c:majorUnit val="20"/>
      </c:valAx>
      <c:spPr>
        <a:noFill/>
        <a:ln w="25400"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1"/>
          <c:order val="0"/>
          <c:tx>
            <c:v>mTBI</c:v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('mTBI vs Control (Pilot 3)'!$AD$19,'mTBI vs Control (Pilot 3)'!$AD$38)</c:f>
                <c:numCache>
                  <c:formatCode>General</c:formatCode>
                  <c:ptCount val="2"/>
                  <c:pt idx="0">
                    <c:v>0.65332132818001787</c:v>
                  </c:pt>
                  <c:pt idx="1">
                    <c:v>2.2399588394743475</c:v>
                  </c:pt>
                </c:numCache>
              </c:numRef>
            </c:plus>
            <c:minus>
              <c:numRef>
                <c:f>('mTBI vs Control (Pilot 3)'!$AD$19,'mTBI vs Control (Pilot 3)'!$AD$38)</c:f>
                <c:numCache>
                  <c:formatCode>General</c:formatCode>
                  <c:ptCount val="2"/>
                  <c:pt idx="0">
                    <c:v>0.65332132818001787</c:v>
                  </c:pt>
                  <c:pt idx="1">
                    <c:v>2.2399588394743475</c:v>
                  </c:pt>
                </c:numCache>
              </c:numRef>
            </c:minus>
            <c:spPr>
              <a:noFill/>
              <a:ln w="12700" cap="flat" cmpd="sng" algn="ctr">
                <a:solidFill>
                  <a:schemeClr val="tx1"/>
                </a:solidFill>
                <a:round/>
              </a:ln>
              <a:effectLst/>
            </c:spPr>
          </c:errBars>
          <c:cat>
            <c:strLit>
              <c:ptCount val="2"/>
              <c:pt idx="0">
                <c:v>mTBI</c:v>
              </c:pt>
              <c:pt idx="1">
                <c:v> Control</c:v>
              </c:pt>
            </c:strLit>
          </c:cat>
          <c:val>
            <c:numRef>
              <c:f>('mTBI vs Control (Pilot 3)'!$AD$17,'mTBI vs Control (Pilot 3)'!$AD$36)</c:f>
              <c:numCache>
                <c:formatCode>General</c:formatCode>
                <c:ptCount val="2"/>
                <c:pt idx="0">
                  <c:v>14.666666666666666</c:v>
                </c:pt>
                <c:pt idx="1">
                  <c:v>15.857142857142858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935-EB42-8B01-8E77198D5E4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210398959"/>
        <c:axId val="1210400607"/>
      </c:barChart>
      <c:catAx>
        <c:axId val="121039895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600">
                    <a:solidFill>
                      <a:schemeClr val="tx1"/>
                    </a:solidFill>
                  </a:rPr>
                  <a:t>Group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10400607"/>
        <c:crosses val="autoZero"/>
        <c:auto val="1"/>
        <c:lblAlgn val="ctr"/>
        <c:lblOffset val="100"/>
        <c:noMultiLvlLbl val="0"/>
      </c:catAx>
      <c:valAx>
        <c:axId val="1210400607"/>
        <c:scaling>
          <c:orientation val="minMax"/>
          <c:max val="32"/>
          <c:min val="8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600" b="0" i="0" u="none" strike="noStrike" kern="1200" baseline="0" dirty="0">
                    <a:solidFill>
                      <a:schemeClr val="tx1"/>
                    </a:solidFill>
                    <a:latin typeface="+mn-lt"/>
                    <a:cs typeface="Calibri Light" panose="020F0302020204030204" pitchFamily="34" charset="0"/>
                  </a:rPr>
                  <a:t>BIS</a:t>
                </a:r>
                <a:r>
                  <a:rPr lang="en-US" sz="1600" b="0" i="0" u="none" strike="noStrike" kern="1200" baseline="0" dirty="0">
                    <a:solidFill>
                      <a:sysClr val="windowText" lastClr="000000"/>
                    </a:solidFill>
                    <a:latin typeface="+mn-lt"/>
                  </a:rPr>
                  <a:t> – </a:t>
                </a:r>
                <a:r>
                  <a:rPr lang="en-US" sz="1600" b="0" i="0" u="none" strike="noStrike" kern="1200" baseline="0" dirty="0">
                    <a:solidFill>
                      <a:schemeClr val="tx1"/>
                    </a:solidFill>
                    <a:latin typeface="+mn-lt"/>
                    <a:cs typeface="Calibri Light" panose="020F0302020204030204" pitchFamily="34" charset="0"/>
                  </a:rPr>
                  <a:t>Brief Score </a:t>
                </a:r>
                <a:endParaRPr lang="en-US" sz="1600">
                  <a:solidFill>
                    <a:schemeClr val="tx1"/>
                  </a:solidFill>
                  <a:latin typeface="+mn-lt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2700"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10398959"/>
        <c:crossesAt val="1"/>
        <c:crossBetween val="between"/>
        <c:majorUnit val="4"/>
      </c:valAx>
      <c:spPr>
        <a:noFill/>
        <a:ln w="25400"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v>Block - mTBI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2540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2540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'mTBI vs Control (Pilot 3)'!$AD$3:$AD$15</c:f>
              <c:numCache>
                <c:formatCode>General</c:formatCode>
                <c:ptCount val="13"/>
                <c:pt idx="0">
                  <c:v>14</c:v>
                </c:pt>
                <c:pt idx="1">
                  <c:v>15</c:v>
                </c:pt>
                <c:pt idx="2">
                  <c:v>15</c:v>
                </c:pt>
              </c:numCache>
            </c:numRef>
          </c:xVal>
          <c:yVal>
            <c:numRef>
              <c:f>'mTBI vs Control (Pilot 3)'!$D$3:$D$15</c:f>
              <c:numCache>
                <c:formatCode>General</c:formatCode>
                <c:ptCount val="13"/>
                <c:pt idx="0">
                  <c:v>0.88</c:v>
                </c:pt>
                <c:pt idx="1">
                  <c:v>0.96</c:v>
                </c:pt>
                <c:pt idx="2">
                  <c:v>0.87755000000000005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BBCF-FA4B-ACC2-001F804EA7E5}"/>
            </c:ext>
          </c:extLst>
        </c:ser>
        <c:ser>
          <c:idx val="1"/>
          <c:order val="1"/>
          <c:tx>
            <c:v>Intermix - mTBI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2540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2540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'mTBI vs Control (Pilot 3)'!$AD$3:$AD$15</c:f>
              <c:numCache>
                <c:formatCode>General</c:formatCode>
                <c:ptCount val="13"/>
                <c:pt idx="0">
                  <c:v>14</c:v>
                </c:pt>
                <c:pt idx="1">
                  <c:v>15</c:v>
                </c:pt>
                <c:pt idx="2">
                  <c:v>15</c:v>
                </c:pt>
              </c:numCache>
            </c:numRef>
          </c:xVal>
          <c:yVal>
            <c:numRef>
              <c:f>'mTBI vs Control (Pilot 3)'!$O$3:$O$15</c:f>
              <c:numCache>
                <c:formatCode>General</c:formatCode>
                <c:ptCount val="13"/>
                <c:pt idx="0">
                  <c:v>0.92</c:v>
                </c:pt>
                <c:pt idx="1">
                  <c:v>0.98</c:v>
                </c:pt>
                <c:pt idx="2">
                  <c:v>0.88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BBCF-FA4B-ACC2-001F804EA7E5}"/>
            </c:ext>
          </c:extLst>
        </c:ser>
        <c:ser>
          <c:idx val="2"/>
          <c:order val="2"/>
          <c:tx>
            <c:v>Block - control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2540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'mTBI vs Control (Pilot 3)'!$AD$24:$AD$34</c:f>
              <c:numCache>
                <c:formatCode>General</c:formatCode>
                <c:ptCount val="11"/>
                <c:pt idx="0">
                  <c:v>14</c:v>
                </c:pt>
                <c:pt idx="1">
                  <c:v>16</c:v>
                </c:pt>
                <c:pt idx="2">
                  <c:v>16</c:v>
                </c:pt>
                <c:pt idx="3">
                  <c:v>21</c:v>
                </c:pt>
                <c:pt idx="4">
                  <c:v>17</c:v>
                </c:pt>
                <c:pt idx="5">
                  <c:v>11</c:v>
                </c:pt>
                <c:pt idx="6">
                  <c:v>16</c:v>
                </c:pt>
              </c:numCache>
            </c:numRef>
          </c:xVal>
          <c:yVal>
            <c:numRef>
              <c:f>'mTBI vs Control (Pilot 3)'!$D$24:$D$34</c:f>
              <c:numCache>
                <c:formatCode>General</c:formatCode>
                <c:ptCount val="11"/>
                <c:pt idx="0">
                  <c:v>0.82828000000000002</c:v>
                </c:pt>
                <c:pt idx="1">
                  <c:v>0.95960000000000001</c:v>
                </c:pt>
                <c:pt idx="2">
                  <c:v>0.94</c:v>
                </c:pt>
                <c:pt idx="3">
                  <c:v>0.84848000000000001</c:v>
                </c:pt>
                <c:pt idx="4">
                  <c:v>0.93</c:v>
                </c:pt>
                <c:pt idx="5">
                  <c:v>0.88888999999999996</c:v>
                </c:pt>
                <c:pt idx="6">
                  <c:v>0.96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BBCF-FA4B-ACC2-001F804EA7E5}"/>
            </c:ext>
          </c:extLst>
        </c:ser>
        <c:ser>
          <c:idx val="3"/>
          <c:order val="3"/>
          <c:tx>
            <c:v>Intermix - control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trendline>
            <c:spPr>
              <a:ln w="25400" cap="rnd">
                <a:solidFill>
                  <a:schemeClr val="accent4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'mTBI vs Control (Pilot 3)'!$AD$24:$AD$34</c:f>
              <c:numCache>
                <c:formatCode>General</c:formatCode>
                <c:ptCount val="11"/>
                <c:pt idx="0">
                  <c:v>14</c:v>
                </c:pt>
                <c:pt idx="1">
                  <c:v>16</c:v>
                </c:pt>
                <c:pt idx="2">
                  <c:v>16</c:v>
                </c:pt>
                <c:pt idx="3">
                  <c:v>21</c:v>
                </c:pt>
                <c:pt idx="4">
                  <c:v>17</c:v>
                </c:pt>
                <c:pt idx="5">
                  <c:v>11</c:v>
                </c:pt>
                <c:pt idx="6">
                  <c:v>16</c:v>
                </c:pt>
              </c:numCache>
            </c:numRef>
          </c:xVal>
          <c:yVal>
            <c:numRef>
              <c:f>'mTBI vs Control (Pilot 3)'!$O$24:$O$34</c:f>
              <c:numCache>
                <c:formatCode>General</c:formatCode>
                <c:ptCount val="11"/>
                <c:pt idx="0">
                  <c:v>0.61</c:v>
                </c:pt>
                <c:pt idx="1">
                  <c:v>0.90815999999999997</c:v>
                </c:pt>
                <c:pt idx="2">
                  <c:v>0.96970000000000001</c:v>
                </c:pt>
                <c:pt idx="3">
                  <c:v>0.89898999999999996</c:v>
                </c:pt>
                <c:pt idx="4">
                  <c:v>0.94948999999999995</c:v>
                </c:pt>
                <c:pt idx="5">
                  <c:v>0.91</c:v>
                </c:pt>
                <c:pt idx="6">
                  <c:v>0.94948999999999995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BBCF-FA4B-ACC2-001F804EA7E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51346096"/>
        <c:axId val="1787853760"/>
      </c:scatterChart>
      <c:valAx>
        <c:axId val="1651346096"/>
        <c:scaling>
          <c:orientation val="minMax"/>
          <c:max val="32"/>
          <c:min val="8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600">
                    <a:solidFill>
                      <a:schemeClr val="tx1"/>
                    </a:solidFill>
                  </a:rPr>
                  <a:t>BIS-Brief Score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87853760"/>
        <c:crosses val="autoZero"/>
        <c:crossBetween val="midCat"/>
        <c:majorUnit val="4"/>
      </c:valAx>
      <c:valAx>
        <c:axId val="1787853760"/>
        <c:scaling>
          <c:orientation val="minMax"/>
          <c:max val="1"/>
          <c:min val="0.5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600">
                    <a:solidFill>
                      <a:schemeClr val="tx1"/>
                    </a:solidFill>
                  </a:rPr>
                  <a:t>Proportion Correct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51346096"/>
        <c:crosses val="autoZero"/>
        <c:crossBetween val="midCat"/>
        <c:majorUnit val="0.1"/>
      </c:valAx>
      <c:spPr>
        <a:noFill/>
        <a:ln>
          <a:noFill/>
        </a:ln>
        <a:effectLst/>
      </c:spPr>
    </c:plotArea>
    <c:legend>
      <c:legendPos val="r"/>
      <c:legendEntry>
        <c:idx val="4"/>
        <c:delete val="1"/>
      </c:legendEntry>
      <c:legendEntry>
        <c:idx val="5"/>
        <c:delete val="1"/>
      </c:legendEntry>
      <c:legendEntry>
        <c:idx val="6"/>
        <c:delete val="1"/>
      </c:legendEntry>
      <c:legendEntry>
        <c:idx val="7"/>
        <c:delete val="1"/>
      </c:legendEntry>
      <c:legendEntry>
        <c:idx val="8"/>
        <c:delete val="1"/>
      </c:legendEntry>
      <c:legendEntry>
        <c:idx val="9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v>Block - mTBI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2540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'mTBI vs Control (Pilot 3)'!$AD$3:$AD$15</c:f>
              <c:numCache>
                <c:formatCode>General</c:formatCode>
                <c:ptCount val="13"/>
                <c:pt idx="0">
                  <c:v>14</c:v>
                </c:pt>
                <c:pt idx="1">
                  <c:v>15</c:v>
                </c:pt>
                <c:pt idx="2">
                  <c:v>15</c:v>
                </c:pt>
              </c:numCache>
            </c:numRef>
          </c:xVal>
          <c:yVal>
            <c:numRef>
              <c:f>'mTBI vs Control (Pilot 3)'!$G$3:$G$15</c:f>
              <c:numCache>
                <c:formatCode>General</c:formatCode>
                <c:ptCount val="13"/>
                <c:pt idx="0">
                  <c:v>0.62290000000000001</c:v>
                </c:pt>
                <c:pt idx="1">
                  <c:v>0.75963999999999998</c:v>
                </c:pt>
                <c:pt idx="2">
                  <c:v>0.73348000000000002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69B-364C-BAC9-1E7DD2610102}"/>
            </c:ext>
          </c:extLst>
        </c:ser>
        <c:ser>
          <c:idx val="1"/>
          <c:order val="1"/>
          <c:tx>
            <c:v>Intermix - mTBI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2540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'mTBI vs Control (Pilot 3)'!$AD$3:$AD$15</c:f>
              <c:numCache>
                <c:formatCode>General</c:formatCode>
                <c:ptCount val="13"/>
                <c:pt idx="0">
                  <c:v>14</c:v>
                </c:pt>
                <c:pt idx="1">
                  <c:v>15</c:v>
                </c:pt>
                <c:pt idx="2">
                  <c:v>15</c:v>
                </c:pt>
              </c:numCache>
            </c:numRef>
          </c:xVal>
          <c:yVal>
            <c:numRef>
              <c:f>'mTBI vs Control (Pilot 3)'!$R$3:$R$15</c:f>
              <c:numCache>
                <c:formatCode>General</c:formatCode>
                <c:ptCount val="13"/>
                <c:pt idx="0">
                  <c:v>0.76685999999999999</c:v>
                </c:pt>
                <c:pt idx="1">
                  <c:v>0.77407999999999999</c:v>
                </c:pt>
                <c:pt idx="2">
                  <c:v>0.61255999999999999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369B-364C-BAC9-1E7DD2610102}"/>
            </c:ext>
          </c:extLst>
        </c:ser>
        <c:ser>
          <c:idx val="2"/>
          <c:order val="2"/>
          <c:tx>
            <c:v>Block - control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2540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'mTBI vs Control (Pilot 3)'!$AD$24:$AD$34</c:f>
              <c:numCache>
                <c:formatCode>General</c:formatCode>
                <c:ptCount val="11"/>
                <c:pt idx="0">
                  <c:v>14</c:v>
                </c:pt>
                <c:pt idx="1">
                  <c:v>16</c:v>
                </c:pt>
                <c:pt idx="2">
                  <c:v>16</c:v>
                </c:pt>
                <c:pt idx="3">
                  <c:v>21</c:v>
                </c:pt>
                <c:pt idx="4">
                  <c:v>17</c:v>
                </c:pt>
                <c:pt idx="5">
                  <c:v>11</c:v>
                </c:pt>
                <c:pt idx="6">
                  <c:v>16</c:v>
                </c:pt>
              </c:numCache>
            </c:numRef>
          </c:xVal>
          <c:yVal>
            <c:numRef>
              <c:f>'mTBI vs Control (Pilot 3)'!$G$24:$G$34</c:f>
              <c:numCache>
                <c:formatCode>General</c:formatCode>
                <c:ptCount val="11"/>
                <c:pt idx="0">
                  <c:v>1.2381</c:v>
                </c:pt>
                <c:pt idx="1">
                  <c:v>0.67178000000000004</c:v>
                </c:pt>
                <c:pt idx="2">
                  <c:v>0.61284000000000005</c:v>
                </c:pt>
                <c:pt idx="3">
                  <c:v>0.85972000000000004</c:v>
                </c:pt>
                <c:pt idx="4">
                  <c:v>0.70769000000000004</c:v>
                </c:pt>
                <c:pt idx="5">
                  <c:v>0.93169000000000002</c:v>
                </c:pt>
                <c:pt idx="6">
                  <c:v>0.98755999999999999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369B-364C-BAC9-1E7DD2610102}"/>
            </c:ext>
          </c:extLst>
        </c:ser>
        <c:ser>
          <c:idx val="3"/>
          <c:order val="3"/>
          <c:tx>
            <c:v>Intermix - control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trendline>
            <c:spPr>
              <a:ln w="25400" cap="rnd">
                <a:solidFill>
                  <a:schemeClr val="accent4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'mTBI vs Control (Pilot 3)'!$AD$24:$AD$33</c:f>
              <c:numCache>
                <c:formatCode>General</c:formatCode>
                <c:ptCount val="10"/>
                <c:pt idx="0">
                  <c:v>14</c:v>
                </c:pt>
                <c:pt idx="1">
                  <c:v>16</c:v>
                </c:pt>
                <c:pt idx="2">
                  <c:v>16</c:v>
                </c:pt>
                <c:pt idx="3">
                  <c:v>21</c:v>
                </c:pt>
                <c:pt idx="4">
                  <c:v>17</c:v>
                </c:pt>
                <c:pt idx="5">
                  <c:v>11</c:v>
                </c:pt>
                <c:pt idx="6">
                  <c:v>16</c:v>
                </c:pt>
              </c:numCache>
            </c:numRef>
          </c:xVal>
          <c:yVal>
            <c:numRef>
              <c:f>'mTBI vs Control (Pilot 3)'!$R$24:$R$34</c:f>
              <c:numCache>
                <c:formatCode>General</c:formatCode>
                <c:ptCount val="11"/>
                <c:pt idx="0">
                  <c:v>1.1188</c:v>
                </c:pt>
                <c:pt idx="1">
                  <c:v>0.75524000000000002</c:v>
                </c:pt>
                <c:pt idx="2">
                  <c:v>0.79881999999999997</c:v>
                </c:pt>
                <c:pt idx="3">
                  <c:v>1.0939000000000001</c:v>
                </c:pt>
                <c:pt idx="4">
                  <c:v>0.80964000000000003</c:v>
                </c:pt>
                <c:pt idx="5">
                  <c:v>0.93976000000000004</c:v>
                </c:pt>
                <c:pt idx="6">
                  <c:v>1.0682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369B-364C-BAC9-1E7DD261010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51346096"/>
        <c:axId val="1787853760"/>
      </c:scatterChart>
      <c:valAx>
        <c:axId val="1651346096"/>
        <c:scaling>
          <c:orientation val="minMax"/>
          <c:max val="32"/>
          <c:min val="8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600">
                    <a:solidFill>
                      <a:schemeClr val="tx1"/>
                    </a:solidFill>
                  </a:rPr>
                  <a:t>BIS-Brief Score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87853760"/>
        <c:crosses val="autoZero"/>
        <c:crossBetween val="midCat"/>
        <c:majorUnit val="4"/>
      </c:valAx>
      <c:valAx>
        <c:axId val="1787853760"/>
        <c:scaling>
          <c:orientation val="minMax"/>
          <c:max val="1"/>
          <c:min val="0.3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600">
                    <a:solidFill>
                      <a:schemeClr val="tx1"/>
                    </a:solidFill>
                  </a:rPr>
                  <a:t>Reaction Time (s)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51346096"/>
        <c:crosses val="autoZero"/>
        <c:crossBetween val="midCat"/>
        <c:majorUnit val="0.2"/>
      </c:valAx>
      <c:spPr>
        <a:noFill/>
        <a:ln>
          <a:noFill/>
        </a:ln>
        <a:effectLst/>
      </c:spPr>
    </c:plotArea>
    <c:legend>
      <c:legendPos val="r"/>
      <c:legendEntry>
        <c:idx val="4"/>
        <c:delete val="1"/>
      </c:legendEntry>
      <c:legendEntry>
        <c:idx val="5"/>
        <c:delete val="1"/>
      </c:legendEntry>
      <c:legendEntry>
        <c:idx val="6"/>
        <c:delete val="1"/>
      </c:legendEntry>
      <c:legendEntry>
        <c:idx val="7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12700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v>Block - mTBI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2540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'All Data (Pilot 2)'!$AD$2:$AD$11</c:f>
              <c:numCache>
                <c:formatCode>General</c:formatCode>
                <c:ptCount val="10"/>
                <c:pt idx="0">
                  <c:v>14</c:v>
                </c:pt>
                <c:pt idx="1">
                  <c:v>14</c:v>
                </c:pt>
                <c:pt idx="2">
                  <c:v>16</c:v>
                </c:pt>
                <c:pt idx="3">
                  <c:v>15</c:v>
                </c:pt>
                <c:pt idx="4">
                  <c:v>16</c:v>
                </c:pt>
                <c:pt idx="5">
                  <c:v>15</c:v>
                </c:pt>
                <c:pt idx="6">
                  <c:v>21</c:v>
                </c:pt>
                <c:pt idx="7">
                  <c:v>17</c:v>
                </c:pt>
                <c:pt idx="8">
                  <c:v>11</c:v>
                </c:pt>
                <c:pt idx="9">
                  <c:v>16</c:v>
                </c:pt>
              </c:numCache>
            </c:numRef>
          </c:xVal>
          <c:yVal>
            <c:numRef>
              <c:f>'mTBI vs Control (Pilot 3)'!$Z$3:$Z$15</c:f>
              <c:numCache>
                <c:formatCode>General</c:formatCode>
                <c:ptCount val="13"/>
                <c:pt idx="0">
                  <c:v>2.2799999999999998</c:v>
                </c:pt>
                <c:pt idx="1">
                  <c:v>2.76</c:v>
                </c:pt>
                <c:pt idx="2">
                  <c:v>2.2652999999999999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DE7-3F40-8F5B-6FBDC3BF2866}"/>
            </c:ext>
          </c:extLst>
        </c:ser>
        <c:ser>
          <c:idx val="1"/>
          <c:order val="1"/>
          <c:tx>
            <c:v>Intermix - mTBI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2540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'All Data (Pilot 2)'!$AD$2:$AD$11</c:f>
              <c:numCache>
                <c:formatCode>General</c:formatCode>
                <c:ptCount val="10"/>
                <c:pt idx="0">
                  <c:v>14</c:v>
                </c:pt>
                <c:pt idx="1">
                  <c:v>14</c:v>
                </c:pt>
                <c:pt idx="2">
                  <c:v>16</c:v>
                </c:pt>
                <c:pt idx="3">
                  <c:v>15</c:v>
                </c:pt>
                <c:pt idx="4">
                  <c:v>16</c:v>
                </c:pt>
                <c:pt idx="5">
                  <c:v>15</c:v>
                </c:pt>
                <c:pt idx="6">
                  <c:v>21</c:v>
                </c:pt>
                <c:pt idx="7">
                  <c:v>17</c:v>
                </c:pt>
                <c:pt idx="8">
                  <c:v>11</c:v>
                </c:pt>
                <c:pt idx="9">
                  <c:v>16</c:v>
                </c:pt>
              </c:numCache>
            </c:numRef>
          </c:xVal>
          <c:yVal>
            <c:numRef>
              <c:f>'mTBI vs Control (Pilot 3)'!$AC$3:$AC$15</c:f>
              <c:numCache>
                <c:formatCode>General</c:formatCode>
                <c:ptCount val="13"/>
                <c:pt idx="0">
                  <c:v>2.52</c:v>
                </c:pt>
                <c:pt idx="1">
                  <c:v>2.88</c:v>
                </c:pt>
                <c:pt idx="2">
                  <c:v>2.2799999999999998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4DE7-3F40-8F5B-6FBDC3BF2866}"/>
            </c:ext>
          </c:extLst>
        </c:ser>
        <c:ser>
          <c:idx val="2"/>
          <c:order val="2"/>
          <c:tx>
            <c:v>Block - control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22225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'mTBI vs Control (Pilot 3)'!$AD$24:$AD$34</c:f>
              <c:numCache>
                <c:formatCode>General</c:formatCode>
                <c:ptCount val="11"/>
                <c:pt idx="0">
                  <c:v>14</c:v>
                </c:pt>
                <c:pt idx="1">
                  <c:v>16</c:v>
                </c:pt>
                <c:pt idx="2">
                  <c:v>16</c:v>
                </c:pt>
                <c:pt idx="3">
                  <c:v>21</c:v>
                </c:pt>
                <c:pt idx="4">
                  <c:v>17</c:v>
                </c:pt>
                <c:pt idx="5">
                  <c:v>11</c:v>
                </c:pt>
                <c:pt idx="6">
                  <c:v>16</c:v>
                </c:pt>
              </c:numCache>
            </c:numRef>
          </c:xVal>
          <c:yVal>
            <c:numRef>
              <c:f>'mTBI vs Control (Pilot 3)'!$Z$24:$Z$34</c:f>
              <c:numCache>
                <c:formatCode>General</c:formatCode>
                <c:ptCount val="11"/>
                <c:pt idx="0">
                  <c:v>1.9678</c:v>
                </c:pt>
                <c:pt idx="1">
                  <c:v>2.7563</c:v>
                </c:pt>
                <c:pt idx="2">
                  <c:v>2.64</c:v>
                </c:pt>
                <c:pt idx="3">
                  <c:v>2.0829</c:v>
                </c:pt>
                <c:pt idx="4">
                  <c:v>2.58</c:v>
                </c:pt>
                <c:pt idx="5">
                  <c:v>2.3277999999999999</c:v>
                </c:pt>
                <c:pt idx="6">
                  <c:v>2.76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4DE7-3F40-8F5B-6FBDC3BF2866}"/>
            </c:ext>
          </c:extLst>
        </c:ser>
        <c:ser>
          <c:idx val="3"/>
          <c:order val="3"/>
          <c:tx>
            <c:v>Intermix - control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trendline>
            <c:spPr>
              <a:ln w="22225" cap="rnd">
                <a:solidFill>
                  <a:schemeClr val="accent4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'mTBI vs Control (Pilot 3)'!$AD$24:$AD$34</c:f>
              <c:numCache>
                <c:formatCode>General</c:formatCode>
                <c:ptCount val="11"/>
                <c:pt idx="0">
                  <c:v>14</c:v>
                </c:pt>
                <c:pt idx="1">
                  <c:v>16</c:v>
                </c:pt>
                <c:pt idx="2">
                  <c:v>16</c:v>
                </c:pt>
                <c:pt idx="3">
                  <c:v>21</c:v>
                </c:pt>
                <c:pt idx="4">
                  <c:v>17</c:v>
                </c:pt>
                <c:pt idx="5">
                  <c:v>11</c:v>
                </c:pt>
                <c:pt idx="6">
                  <c:v>16</c:v>
                </c:pt>
              </c:numCache>
            </c:numRef>
          </c:xVal>
          <c:yVal>
            <c:numRef>
              <c:f>'mTBI vs Control (Pilot 3)'!$AC$24:$AC$34</c:f>
              <c:numCache>
                <c:formatCode>General</c:formatCode>
                <c:ptCount val="11"/>
                <c:pt idx="0">
                  <c:v>0.66</c:v>
                </c:pt>
                <c:pt idx="1">
                  <c:v>2.4489999999999998</c:v>
                </c:pt>
                <c:pt idx="2">
                  <c:v>2.8163</c:v>
                </c:pt>
                <c:pt idx="3">
                  <c:v>2.4</c:v>
                </c:pt>
                <c:pt idx="4">
                  <c:v>2.6939000000000002</c:v>
                </c:pt>
                <c:pt idx="5">
                  <c:v>2.46</c:v>
                </c:pt>
                <c:pt idx="6">
                  <c:v>2.6939000000000002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4DE7-3F40-8F5B-6FBDC3BF286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51346096"/>
        <c:axId val="1787853760"/>
      </c:scatterChart>
      <c:valAx>
        <c:axId val="1651346096"/>
        <c:scaling>
          <c:orientation val="minMax"/>
          <c:max val="32"/>
          <c:min val="8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600">
                    <a:solidFill>
                      <a:schemeClr val="tx1"/>
                    </a:solidFill>
                  </a:rPr>
                  <a:t>BIS-Brief Score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87853760"/>
        <c:crosses val="autoZero"/>
        <c:crossBetween val="midCat"/>
        <c:majorUnit val="4"/>
      </c:valAx>
      <c:valAx>
        <c:axId val="1787853760"/>
        <c:scaling>
          <c:orientation val="minMax"/>
          <c:max val="3"/>
          <c:min val="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600">
                    <a:solidFill>
                      <a:schemeClr val="tx1"/>
                    </a:solidFill>
                  </a:rPr>
                  <a:t>K-Value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51346096"/>
        <c:crosses val="autoZero"/>
        <c:crossBetween val="midCat"/>
        <c:majorUnit val="0.5"/>
      </c:valAx>
      <c:spPr>
        <a:noFill/>
        <a:ln>
          <a:noFill/>
        </a:ln>
        <a:effectLst/>
      </c:spPr>
    </c:plotArea>
    <c:legend>
      <c:legendPos val="r"/>
      <c:legendEntry>
        <c:idx val="4"/>
        <c:delete val="1"/>
      </c:legendEntry>
      <c:legendEntry>
        <c:idx val="5"/>
        <c:delete val="1"/>
      </c:legendEntry>
      <c:legendEntry>
        <c:idx val="6"/>
        <c:delete val="1"/>
      </c:legendEntry>
      <c:legendEntry>
        <c:idx val="7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v>Block - mTBI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2540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'mTBI vs Control (Pilot 3)'!$AD$3:$AD$15</c:f>
              <c:numCache>
                <c:formatCode>General</c:formatCode>
                <c:ptCount val="13"/>
                <c:pt idx="0">
                  <c:v>14</c:v>
                </c:pt>
                <c:pt idx="1">
                  <c:v>15</c:v>
                </c:pt>
                <c:pt idx="2">
                  <c:v>15</c:v>
                </c:pt>
              </c:numCache>
            </c:numRef>
          </c:xVal>
          <c:yVal>
            <c:numRef>
              <c:f>'mTBI vs Control (Pilot 3)'!$K$3:$K$15</c:f>
              <c:numCache>
                <c:formatCode>General</c:formatCode>
                <c:ptCount val="13"/>
                <c:pt idx="0">
                  <c:v>38.8367</c:v>
                </c:pt>
                <c:pt idx="1">
                  <c:v>17.649999999999999</c:v>
                </c:pt>
                <c:pt idx="2">
                  <c:v>27.3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5FD-3A4A-97B5-79CD5914FDC3}"/>
            </c:ext>
          </c:extLst>
        </c:ser>
        <c:ser>
          <c:idx val="1"/>
          <c:order val="1"/>
          <c:tx>
            <c:v>Intermix - mTBI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2540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'mTBI vs Control (Pilot 3)'!$AD$3:$AD$15</c:f>
              <c:numCache>
                <c:formatCode>General</c:formatCode>
                <c:ptCount val="13"/>
                <c:pt idx="0">
                  <c:v>14</c:v>
                </c:pt>
                <c:pt idx="1">
                  <c:v>15</c:v>
                </c:pt>
                <c:pt idx="2">
                  <c:v>15</c:v>
                </c:pt>
              </c:numCache>
            </c:numRef>
          </c:xVal>
          <c:yVal>
            <c:numRef>
              <c:f>'mTBI vs Control (Pilot 3)'!$V$3:$V$15</c:f>
              <c:numCache>
                <c:formatCode>General</c:formatCode>
                <c:ptCount val="13"/>
                <c:pt idx="0">
                  <c:v>58.5657</c:v>
                </c:pt>
                <c:pt idx="1">
                  <c:v>40.151499999999999</c:v>
                </c:pt>
                <c:pt idx="2">
                  <c:v>50.540799999999997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65FD-3A4A-97B5-79CD5914FDC3}"/>
            </c:ext>
          </c:extLst>
        </c:ser>
        <c:ser>
          <c:idx val="2"/>
          <c:order val="2"/>
          <c:tx>
            <c:v>Block - control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2540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'mTBI vs Control (Pilot 3)'!$AD$24:$AD$34</c:f>
              <c:numCache>
                <c:formatCode>General</c:formatCode>
                <c:ptCount val="11"/>
                <c:pt idx="0">
                  <c:v>14</c:v>
                </c:pt>
                <c:pt idx="1">
                  <c:v>16</c:v>
                </c:pt>
                <c:pt idx="2">
                  <c:v>16</c:v>
                </c:pt>
                <c:pt idx="3">
                  <c:v>21</c:v>
                </c:pt>
                <c:pt idx="4">
                  <c:v>17</c:v>
                </c:pt>
                <c:pt idx="5">
                  <c:v>11</c:v>
                </c:pt>
                <c:pt idx="6">
                  <c:v>16</c:v>
                </c:pt>
              </c:numCache>
            </c:numRef>
          </c:xVal>
          <c:yVal>
            <c:numRef>
              <c:f>'mTBI vs Control (Pilot 3)'!$K$24:$K$34</c:f>
              <c:numCache>
                <c:formatCode>General</c:formatCode>
                <c:ptCount val="11"/>
                <c:pt idx="0">
                  <c:v>39.76</c:v>
                </c:pt>
                <c:pt idx="1">
                  <c:v>22.52</c:v>
                </c:pt>
                <c:pt idx="2">
                  <c:v>13.81</c:v>
                </c:pt>
                <c:pt idx="3">
                  <c:v>28.0306</c:v>
                </c:pt>
                <c:pt idx="4">
                  <c:v>22.29</c:v>
                </c:pt>
                <c:pt idx="5">
                  <c:v>32.42</c:v>
                </c:pt>
                <c:pt idx="6">
                  <c:v>21.51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65FD-3A4A-97B5-79CD5914FDC3}"/>
            </c:ext>
          </c:extLst>
        </c:ser>
        <c:ser>
          <c:idx val="3"/>
          <c:order val="3"/>
          <c:tx>
            <c:v>Intermix - control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trendline>
            <c:spPr>
              <a:ln w="25400" cap="rnd">
                <a:solidFill>
                  <a:schemeClr val="accent4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'mTBI vs Control (Pilot 3)'!$AD$24:$AD$34</c:f>
              <c:numCache>
                <c:formatCode>General</c:formatCode>
                <c:ptCount val="11"/>
                <c:pt idx="0">
                  <c:v>14</c:v>
                </c:pt>
                <c:pt idx="1">
                  <c:v>16</c:v>
                </c:pt>
                <c:pt idx="2">
                  <c:v>16</c:v>
                </c:pt>
                <c:pt idx="3">
                  <c:v>21</c:v>
                </c:pt>
                <c:pt idx="4">
                  <c:v>17</c:v>
                </c:pt>
                <c:pt idx="5">
                  <c:v>11</c:v>
                </c:pt>
                <c:pt idx="6">
                  <c:v>16</c:v>
                </c:pt>
              </c:numCache>
            </c:numRef>
          </c:xVal>
          <c:yVal>
            <c:numRef>
              <c:f>'mTBI vs Control (Pilot 3)'!$V$24:$V$34</c:f>
              <c:numCache>
                <c:formatCode>General</c:formatCode>
                <c:ptCount val="11"/>
                <c:pt idx="0">
                  <c:v>61.61</c:v>
                </c:pt>
                <c:pt idx="1">
                  <c:v>35.700000000000003</c:v>
                </c:pt>
                <c:pt idx="2">
                  <c:v>32.71</c:v>
                </c:pt>
                <c:pt idx="3">
                  <c:v>39.31</c:v>
                </c:pt>
                <c:pt idx="4">
                  <c:v>51.08</c:v>
                </c:pt>
                <c:pt idx="5">
                  <c:v>56.575800000000001</c:v>
                </c:pt>
                <c:pt idx="6">
                  <c:v>34.700000000000003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65FD-3A4A-97B5-79CD5914FDC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51346096"/>
        <c:axId val="1787853760"/>
      </c:scatterChart>
      <c:valAx>
        <c:axId val="1651346096"/>
        <c:scaling>
          <c:orientation val="minMax"/>
          <c:max val="32"/>
          <c:min val="8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600">
                    <a:solidFill>
                      <a:schemeClr val="tx1"/>
                    </a:solidFill>
                  </a:rPr>
                  <a:t>BIS-Brief Score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87853760"/>
        <c:crosses val="autoZero"/>
        <c:crossBetween val="midCat"/>
        <c:majorUnit val="4"/>
      </c:valAx>
      <c:valAx>
        <c:axId val="1787853760"/>
        <c:scaling>
          <c:orientation val="minMax"/>
          <c:max val="80"/>
          <c:min val="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600">
                    <a:solidFill>
                      <a:schemeClr val="tx1"/>
                    </a:solidFill>
                  </a:rPr>
                  <a:t>Degree Error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51346096"/>
        <c:crosses val="autoZero"/>
        <c:crossBetween val="midCat"/>
        <c:majorUnit val="20"/>
      </c:valAx>
      <c:spPr>
        <a:noFill/>
        <a:ln>
          <a:noFill/>
        </a:ln>
        <a:effectLst/>
      </c:spPr>
    </c:plotArea>
    <c:legend>
      <c:legendPos val="r"/>
      <c:legendEntry>
        <c:idx val="4"/>
        <c:delete val="1"/>
      </c:legendEntry>
      <c:legendEntry>
        <c:idx val="5"/>
        <c:delete val="1"/>
      </c:legendEntry>
      <c:legendEntry>
        <c:idx val="6"/>
        <c:delete val="1"/>
      </c:legendEntry>
      <c:legendEntry>
        <c:idx val="7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1"/>
          <c:order val="0"/>
          <c:tx>
            <c:v>Block</c:v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'Performance Over Time (Pilot 4)'!$B$19:$E$19</c:f>
                <c:numCache>
                  <c:formatCode>General</c:formatCode>
                  <c:ptCount val="4"/>
                  <c:pt idx="0">
                    <c:v>13.150919470968059</c:v>
                  </c:pt>
                  <c:pt idx="1">
                    <c:v>20.238219660555426</c:v>
                  </c:pt>
                  <c:pt idx="2">
                    <c:v>14.17521873673347</c:v>
                  </c:pt>
                  <c:pt idx="3">
                    <c:v>17.590850331723985</c:v>
                  </c:pt>
                </c:numCache>
              </c:numRef>
            </c:plus>
            <c:minus>
              <c:numRef>
                <c:f>'Performance Over Time (Pilot 4)'!$B$19:$E$19</c:f>
                <c:numCache>
                  <c:formatCode>General</c:formatCode>
                  <c:ptCount val="4"/>
                  <c:pt idx="0">
                    <c:v>13.150919470968059</c:v>
                  </c:pt>
                  <c:pt idx="1">
                    <c:v>20.238219660555426</c:v>
                  </c:pt>
                  <c:pt idx="2">
                    <c:v>14.17521873673347</c:v>
                  </c:pt>
                  <c:pt idx="3">
                    <c:v>17.590850331723985</c:v>
                  </c:pt>
                </c:numCache>
              </c:numRef>
            </c:minus>
            <c:spPr>
              <a:noFill/>
              <a:ln w="12700" cap="flat" cmpd="sng" algn="ctr">
                <a:solidFill>
                  <a:schemeClr val="tx1"/>
                </a:solidFill>
                <a:round/>
              </a:ln>
              <a:effectLst/>
            </c:spPr>
          </c:errBars>
          <c:cat>
            <c:strLit>
              <c:ptCount val="4"/>
              <c:pt idx="0">
                <c:v>1-25</c:v>
              </c:pt>
              <c:pt idx="1">
                <c:v> 26-50</c:v>
              </c:pt>
              <c:pt idx="2">
                <c:v>51-75</c:v>
              </c:pt>
              <c:pt idx="3">
                <c:v>76-100</c:v>
              </c:pt>
            </c:strLit>
          </c:cat>
          <c:val>
            <c:numRef>
              <c:f>('Performance Over Time (Pilot 4)'!$B$17,'Performance Over Time (Pilot 4)'!$C$17,'Performance Over Time (Pilot 4)'!$D$17,'Performance Over Time (Pilot 4)'!$E$17)</c:f>
              <c:numCache>
                <c:formatCode>General</c:formatCode>
                <c:ptCount val="4"/>
                <c:pt idx="0">
                  <c:v>33.87466666666667</c:v>
                </c:pt>
                <c:pt idx="1">
                  <c:v>42.851826086956521</c:v>
                </c:pt>
                <c:pt idx="2">
                  <c:v>27.860869565217389</c:v>
                </c:pt>
                <c:pt idx="3">
                  <c:v>37.322434782608696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C36-BB41-A9C6-6CAA1CAF5034}"/>
            </c:ext>
          </c:extLst>
        </c:ser>
        <c:ser>
          <c:idx val="0"/>
          <c:order val="1"/>
          <c:tx>
            <c:v>Intermix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'Performance Over Time (Pilot 4)'!$F$18:$I$18</c:f>
                <c:numCache>
                  <c:formatCode>General</c:formatCode>
                  <c:ptCount val="4"/>
                  <c:pt idx="0">
                    <c:v>12.605027568395043</c:v>
                  </c:pt>
                  <c:pt idx="1">
                    <c:v>10.377711240250003</c:v>
                  </c:pt>
                  <c:pt idx="2">
                    <c:v>12.919225983006889</c:v>
                  </c:pt>
                  <c:pt idx="3">
                    <c:v>11.21230038841273</c:v>
                  </c:pt>
                </c:numCache>
              </c:numRef>
            </c:plus>
            <c:minus>
              <c:numRef>
                <c:f>'Performance Over Time (Pilot 4)'!$F$18:$I$18</c:f>
                <c:numCache>
                  <c:formatCode>General</c:formatCode>
                  <c:ptCount val="4"/>
                  <c:pt idx="0">
                    <c:v>12.605027568395043</c:v>
                  </c:pt>
                  <c:pt idx="1">
                    <c:v>10.377711240250003</c:v>
                  </c:pt>
                  <c:pt idx="2">
                    <c:v>12.919225983006889</c:v>
                  </c:pt>
                  <c:pt idx="3">
                    <c:v>11.21230038841273</c:v>
                  </c:pt>
                </c:numCache>
              </c:numRef>
            </c:minus>
            <c:spPr>
              <a:noFill/>
              <a:ln w="12700" cap="flat" cmpd="sng" algn="ctr">
                <a:solidFill>
                  <a:schemeClr val="tx1"/>
                </a:solidFill>
                <a:round/>
              </a:ln>
              <a:effectLst/>
            </c:spPr>
          </c:errBars>
          <c:cat>
            <c:strLit>
              <c:ptCount val="4"/>
              <c:pt idx="0">
                <c:v>1-25</c:v>
              </c:pt>
              <c:pt idx="1">
                <c:v> 26-50</c:v>
              </c:pt>
              <c:pt idx="2">
                <c:v>51-75</c:v>
              </c:pt>
              <c:pt idx="3">
                <c:v>76-100</c:v>
              </c:pt>
            </c:strLit>
          </c:cat>
          <c:val>
            <c:numRef>
              <c:f>'Performance Over Time (Pilot 4)'!$F$17:$I$17</c:f>
              <c:numCache>
                <c:formatCode>General</c:formatCode>
                <c:ptCount val="4"/>
                <c:pt idx="0">
                  <c:v>50.448</c:v>
                </c:pt>
                <c:pt idx="1">
                  <c:v>60.94382608695652</c:v>
                </c:pt>
                <c:pt idx="2">
                  <c:v>48.68</c:v>
                </c:pt>
                <c:pt idx="3">
                  <c:v>50.016000000000005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C36-BB41-A9C6-6CAA1CAF503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210398959"/>
        <c:axId val="1210400607"/>
      </c:barChart>
      <c:catAx>
        <c:axId val="121039895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600">
                    <a:solidFill>
                      <a:schemeClr val="tx1"/>
                    </a:solidFill>
                  </a:rPr>
                  <a:t>Block</a:t>
                </a:r>
                <a:r>
                  <a:rPr lang="en-US" sz="1600" baseline="0">
                    <a:solidFill>
                      <a:schemeClr val="tx1"/>
                    </a:solidFill>
                  </a:rPr>
                  <a:t> of Trials</a:t>
                </a:r>
                <a:endParaRPr lang="en-US" sz="1600">
                  <a:solidFill>
                    <a:schemeClr val="tx1"/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10400607"/>
        <c:crosses val="autoZero"/>
        <c:auto val="1"/>
        <c:lblAlgn val="ctr"/>
        <c:lblOffset val="100"/>
        <c:noMultiLvlLbl val="0"/>
      </c:catAx>
      <c:valAx>
        <c:axId val="1210400607"/>
        <c:scaling>
          <c:orientation val="minMax"/>
          <c:max val="80"/>
          <c:min val="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600">
                    <a:solidFill>
                      <a:schemeClr val="tx1"/>
                    </a:solidFill>
                  </a:rPr>
                  <a:t>Degree Error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2700"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10398959"/>
        <c:crossesAt val="1"/>
        <c:crossBetween val="between"/>
        <c:majorUnit val="20"/>
      </c:valAx>
      <c:spPr>
        <a:noFill/>
        <a:ln w="25400"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1"/>
          <c:order val="0"/>
          <c:tx>
            <c:v>Block</c:v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'Performance Over Time (Pilot 4)'!$J$19:$M$19</c:f>
                <c:numCache>
                  <c:formatCode>General</c:formatCode>
                  <c:ptCount val="4"/>
                  <c:pt idx="0">
                    <c:v>0.1400852560804923</c:v>
                  </c:pt>
                  <c:pt idx="1">
                    <c:v>9.4596326083141141E-2</c:v>
                  </c:pt>
                  <c:pt idx="2">
                    <c:v>0.14567161194108591</c:v>
                  </c:pt>
                  <c:pt idx="3">
                    <c:v>0.10797802716092085</c:v>
                  </c:pt>
                </c:numCache>
              </c:numRef>
            </c:plus>
            <c:minus>
              <c:numRef>
                <c:f>'Performance Over Time (Pilot 4)'!$J$19:$M$19</c:f>
                <c:numCache>
                  <c:formatCode>General</c:formatCode>
                  <c:ptCount val="4"/>
                  <c:pt idx="0">
                    <c:v>0.1400852560804923</c:v>
                  </c:pt>
                  <c:pt idx="1">
                    <c:v>9.4596326083141141E-2</c:v>
                  </c:pt>
                  <c:pt idx="2">
                    <c:v>0.14567161194108591</c:v>
                  </c:pt>
                  <c:pt idx="3">
                    <c:v>0.10797802716092085</c:v>
                  </c:pt>
                </c:numCache>
              </c:numRef>
            </c:minus>
            <c:spPr>
              <a:noFill/>
              <a:ln w="12700" cap="flat" cmpd="sng" algn="ctr">
                <a:solidFill>
                  <a:schemeClr val="tx1"/>
                </a:solidFill>
                <a:round/>
              </a:ln>
              <a:effectLst/>
            </c:spPr>
          </c:errBars>
          <c:cat>
            <c:strLit>
              <c:ptCount val="4"/>
              <c:pt idx="0">
                <c:v>1-25</c:v>
              </c:pt>
              <c:pt idx="1">
                <c:v> 26-50</c:v>
              </c:pt>
              <c:pt idx="2">
                <c:v>51-75</c:v>
              </c:pt>
              <c:pt idx="3">
                <c:v>76-100</c:v>
              </c:pt>
            </c:strLit>
          </c:cat>
          <c:val>
            <c:numRef>
              <c:f>'Performance Over Time (Pilot 4)'!$J$17:$M$17</c:f>
              <c:numCache>
                <c:formatCode>General</c:formatCode>
                <c:ptCount val="4"/>
                <c:pt idx="0">
                  <c:v>0.73533333333333328</c:v>
                </c:pt>
                <c:pt idx="1">
                  <c:v>0.61166666666666669</c:v>
                </c:pt>
                <c:pt idx="2">
                  <c:v>0.7563333333333333</c:v>
                </c:pt>
                <c:pt idx="3">
                  <c:v>0.64466666666666661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1AE-804E-8076-A81357077772}"/>
            </c:ext>
          </c:extLst>
        </c:ser>
        <c:ser>
          <c:idx val="0"/>
          <c:order val="1"/>
          <c:tx>
            <c:v>Intermix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'Performance Over Time (Pilot 4)'!$N$19:$Q$19</c:f>
                <c:numCache>
                  <c:formatCode>General</c:formatCode>
                  <c:ptCount val="4"/>
                  <c:pt idx="0">
                    <c:v>9.7314474450423905E-2</c:v>
                  </c:pt>
                  <c:pt idx="1">
                    <c:v>6.0519563540667724E-2</c:v>
                  </c:pt>
                  <c:pt idx="2">
                    <c:v>7.8398559381602173E-2</c:v>
                  </c:pt>
                  <c:pt idx="3">
                    <c:v>8.5432849415894366E-2</c:v>
                  </c:pt>
                </c:numCache>
              </c:numRef>
            </c:plus>
            <c:minus>
              <c:numRef>
                <c:f>'Performance Over Time (Pilot 4)'!$N$19:$Q$19</c:f>
                <c:numCache>
                  <c:formatCode>General</c:formatCode>
                  <c:ptCount val="4"/>
                  <c:pt idx="0">
                    <c:v>9.7314474450423905E-2</c:v>
                  </c:pt>
                  <c:pt idx="1">
                    <c:v>6.0519563540667724E-2</c:v>
                  </c:pt>
                  <c:pt idx="2">
                    <c:v>7.8398559381602173E-2</c:v>
                  </c:pt>
                  <c:pt idx="3">
                    <c:v>8.5432849415894366E-2</c:v>
                  </c:pt>
                </c:numCache>
              </c:numRef>
            </c:minus>
            <c:spPr>
              <a:noFill/>
              <a:ln w="12700" cap="flat" cmpd="sng" algn="ctr">
                <a:solidFill>
                  <a:schemeClr val="tx1"/>
                </a:solidFill>
                <a:round/>
              </a:ln>
              <a:effectLst/>
            </c:spPr>
          </c:errBars>
          <c:cat>
            <c:strLit>
              <c:ptCount val="4"/>
              <c:pt idx="0">
                <c:v>1-25</c:v>
              </c:pt>
              <c:pt idx="1">
                <c:v> 26-50</c:v>
              </c:pt>
              <c:pt idx="2">
                <c:v>51-75</c:v>
              </c:pt>
              <c:pt idx="3">
                <c:v>76-100</c:v>
              </c:pt>
            </c:strLit>
          </c:cat>
          <c:val>
            <c:numRef>
              <c:f>'Performance Over Time (Pilot 4)'!$N$17:$Q$17</c:f>
              <c:numCache>
                <c:formatCode>General</c:formatCode>
                <c:ptCount val="4"/>
                <c:pt idx="0">
                  <c:v>0.74307246376811587</c:v>
                </c:pt>
                <c:pt idx="1">
                  <c:v>0.71033333333333337</c:v>
                </c:pt>
                <c:pt idx="2">
                  <c:v>0.72</c:v>
                </c:pt>
                <c:pt idx="3">
                  <c:v>0.67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1AE-804E-8076-A8135707777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210398959"/>
        <c:axId val="1210400607"/>
      </c:barChart>
      <c:catAx>
        <c:axId val="121039895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600">
                    <a:solidFill>
                      <a:schemeClr val="tx1"/>
                    </a:solidFill>
                  </a:rPr>
                  <a:t>Block</a:t>
                </a:r>
                <a:r>
                  <a:rPr lang="en-US" sz="1600" baseline="0">
                    <a:solidFill>
                      <a:schemeClr val="tx1"/>
                    </a:solidFill>
                  </a:rPr>
                  <a:t> of Trials</a:t>
                </a:r>
                <a:endParaRPr lang="en-US" sz="1600">
                  <a:solidFill>
                    <a:schemeClr val="tx1"/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10400607"/>
        <c:crosses val="autoZero"/>
        <c:auto val="1"/>
        <c:lblAlgn val="ctr"/>
        <c:lblOffset val="100"/>
        <c:noMultiLvlLbl val="0"/>
      </c:catAx>
      <c:valAx>
        <c:axId val="1210400607"/>
        <c:scaling>
          <c:orientation val="minMax"/>
          <c:max val="1"/>
          <c:min val="0.5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600">
                    <a:solidFill>
                      <a:schemeClr val="tx1"/>
                    </a:solidFill>
                  </a:rPr>
                  <a:t>Proportion Correct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2700"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10398959"/>
        <c:crossesAt val="1"/>
        <c:crossBetween val="between"/>
        <c:majorUnit val="0.1"/>
      </c:valAx>
      <c:spPr>
        <a:noFill/>
        <a:ln w="25400"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1"/>
          <c:order val="0"/>
          <c:tx>
            <c:v>Block</c:v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'Performance Over Time (Pilot 4)'!$R$19:$U$19</c:f>
                <c:numCache>
                  <c:formatCode>General</c:formatCode>
                  <c:ptCount val="4"/>
                  <c:pt idx="0">
                    <c:v>0.1013586535301975</c:v>
                  </c:pt>
                  <c:pt idx="1">
                    <c:v>0.12191537488428336</c:v>
                  </c:pt>
                  <c:pt idx="2">
                    <c:v>0.11464770568999894</c:v>
                  </c:pt>
                  <c:pt idx="3">
                    <c:v>0.12164376792312068</c:v>
                  </c:pt>
                </c:numCache>
              </c:numRef>
            </c:plus>
            <c:minus>
              <c:numRef>
                <c:f>'Performance Over Time (Pilot 4)'!$R$19:$U$19</c:f>
                <c:numCache>
                  <c:formatCode>General</c:formatCode>
                  <c:ptCount val="4"/>
                  <c:pt idx="0">
                    <c:v>0.1013586535301975</c:v>
                  </c:pt>
                  <c:pt idx="1">
                    <c:v>0.12191537488428336</c:v>
                  </c:pt>
                  <c:pt idx="2">
                    <c:v>0.11464770568999894</c:v>
                  </c:pt>
                  <c:pt idx="3">
                    <c:v>0.12164376792312068</c:v>
                  </c:pt>
                </c:numCache>
              </c:numRef>
            </c:minus>
            <c:spPr>
              <a:noFill/>
              <a:ln w="12700" cap="flat" cmpd="sng" algn="ctr">
                <a:solidFill>
                  <a:schemeClr val="tx1"/>
                </a:solidFill>
                <a:round/>
              </a:ln>
              <a:effectLst/>
            </c:spPr>
          </c:errBars>
          <c:cat>
            <c:strLit>
              <c:ptCount val="4"/>
              <c:pt idx="0">
                <c:v>1-25</c:v>
              </c:pt>
              <c:pt idx="1">
                <c:v> 26-50</c:v>
              </c:pt>
              <c:pt idx="2">
                <c:v>51-75</c:v>
              </c:pt>
              <c:pt idx="3">
                <c:v>76-100</c:v>
              </c:pt>
            </c:strLit>
          </c:cat>
          <c:val>
            <c:numRef>
              <c:f>'Performance Over Time (Pilot 4)'!$R$17:$U$17</c:f>
              <c:numCache>
                <c:formatCode>General</c:formatCode>
                <c:ptCount val="4"/>
                <c:pt idx="0">
                  <c:v>0.88344675010011997</c:v>
                </c:pt>
                <c:pt idx="1">
                  <c:v>0.79947348760006209</c:v>
                </c:pt>
                <c:pt idx="2">
                  <c:v>0.77327849999974207</c:v>
                </c:pt>
                <c:pt idx="3">
                  <c:v>0.77577999159980204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BEC-B847-B49B-562F395BEE11}"/>
            </c:ext>
          </c:extLst>
        </c:ser>
        <c:ser>
          <c:idx val="0"/>
          <c:order val="1"/>
          <c:tx>
            <c:v>Intermix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'Performance Over Time (Pilot 4)'!$V$19:$Y$19</c:f>
                <c:numCache>
                  <c:formatCode>General</c:formatCode>
                  <c:ptCount val="4"/>
                  <c:pt idx="0">
                    <c:v>0.23444630688924761</c:v>
                  </c:pt>
                  <c:pt idx="1">
                    <c:v>0.24761813168757574</c:v>
                  </c:pt>
                  <c:pt idx="2">
                    <c:v>0.29980051407242786</c:v>
                  </c:pt>
                  <c:pt idx="3">
                    <c:v>0.2830990664014375</c:v>
                  </c:pt>
                </c:numCache>
              </c:numRef>
            </c:plus>
            <c:minus>
              <c:numRef>
                <c:f>'Performance Over Time (Pilot 4)'!$V$19:$Y$19</c:f>
                <c:numCache>
                  <c:formatCode>General</c:formatCode>
                  <c:ptCount val="4"/>
                  <c:pt idx="0">
                    <c:v>0.23444630688924761</c:v>
                  </c:pt>
                  <c:pt idx="1">
                    <c:v>0.24761813168757574</c:v>
                  </c:pt>
                  <c:pt idx="2">
                    <c:v>0.29980051407242786</c:v>
                  </c:pt>
                  <c:pt idx="3">
                    <c:v>0.2830990664014375</c:v>
                  </c:pt>
                </c:numCache>
              </c:numRef>
            </c:minus>
            <c:spPr>
              <a:noFill/>
              <a:ln w="12700" cap="flat" cmpd="sng" algn="ctr">
                <a:solidFill>
                  <a:schemeClr val="tx1"/>
                </a:solidFill>
                <a:round/>
              </a:ln>
              <a:effectLst/>
            </c:spPr>
          </c:errBars>
          <c:cat>
            <c:strLit>
              <c:ptCount val="4"/>
              <c:pt idx="0">
                <c:v>1-25</c:v>
              </c:pt>
              <c:pt idx="1">
                <c:v> 26-50</c:v>
              </c:pt>
              <c:pt idx="2">
                <c:v>51-75</c:v>
              </c:pt>
              <c:pt idx="3">
                <c:v>76-100</c:v>
              </c:pt>
            </c:strLit>
          </c:cat>
          <c:val>
            <c:numRef>
              <c:f>'Performance Over Time (Pilot 4)'!$V$17:$Y$17</c:f>
              <c:numCache>
                <c:formatCode>General</c:formatCode>
                <c:ptCount val="4"/>
                <c:pt idx="0">
                  <c:v>1.0061075623002125</c:v>
                </c:pt>
                <c:pt idx="1">
                  <c:v>0.93585531260027888</c:v>
                </c:pt>
                <c:pt idx="2">
                  <c:v>0.98147775850047769</c:v>
                </c:pt>
                <c:pt idx="3">
                  <c:v>0.90850630819973044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BEC-B847-B49B-562F395BEE1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210398959"/>
        <c:axId val="1210400607"/>
      </c:barChart>
      <c:catAx>
        <c:axId val="121039895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600">
                    <a:solidFill>
                      <a:schemeClr val="tx1"/>
                    </a:solidFill>
                  </a:rPr>
                  <a:t>Block</a:t>
                </a:r>
                <a:r>
                  <a:rPr lang="en-US" sz="1600" baseline="0">
                    <a:solidFill>
                      <a:schemeClr val="tx1"/>
                    </a:solidFill>
                  </a:rPr>
                  <a:t> of Trials</a:t>
                </a:r>
                <a:endParaRPr lang="en-US" sz="1600">
                  <a:solidFill>
                    <a:schemeClr val="tx1"/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10400607"/>
        <c:crosses val="autoZero"/>
        <c:auto val="1"/>
        <c:lblAlgn val="ctr"/>
        <c:lblOffset val="100"/>
        <c:noMultiLvlLbl val="0"/>
      </c:catAx>
      <c:valAx>
        <c:axId val="1210400607"/>
        <c:scaling>
          <c:orientation val="minMax"/>
          <c:max val="1"/>
          <c:min val="0.3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600">
                    <a:solidFill>
                      <a:schemeClr val="tx1"/>
                    </a:solidFill>
                  </a:rPr>
                  <a:t>Reaction Time (s)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2700"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10398959"/>
        <c:crossesAt val="1"/>
        <c:crossBetween val="between"/>
        <c:majorUnit val="0.2"/>
      </c:valAx>
      <c:spPr>
        <a:noFill/>
        <a:ln w="25400"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1"/>
          <c:order val="0"/>
          <c:tx>
            <c:v>Block</c:v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'Performance Over Time (Pilot 3)'!$B$19:$E$19</c:f>
                <c:numCache>
                  <c:formatCode>General</c:formatCode>
                  <c:ptCount val="4"/>
                  <c:pt idx="0">
                    <c:v>7.4574534833260895</c:v>
                  </c:pt>
                  <c:pt idx="1">
                    <c:v>9.1092953296765149</c:v>
                  </c:pt>
                  <c:pt idx="2">
                    <c:v>4.4964212254583611</c:v>
                  </c:pt>
                  <c:pt idx="3">
                    <c:v>4.1379481087171222</c:v>
                  </c:pt>
                </c:numCache>
              </c:numRef>
            </c:plus>
            <c:minus>
              <c:numRef>
                <c:f>'Performance Over Time (Pilot 3)'!$B$19:$E$19</c:f>
                <c:numCache>
                  <c:formatCode>General</c:formatCode>
                  <c:ptCount val="4"/>
                  <c:pt idx="0">
                    <c:v>7.4574534833260895</c:v>
                  </c:pt>
                  <c:pt idx="1">
                    <c:v>9.1092953296765149</c:v>
                  </c:pt>
                  <c:pt idx="2">
                    <c:v>4.4964212254583611</c:v>
                  </c:pt>
                  <c:pt idx="3">
                    <c:v>4.1379481087171222</c:v>
                  </c:pt>
                </c:numCache>
              </c:numRef>
            </c:minus>
            <c:spPr>
              <a:noFill/>
              <a:ln w="12700" cap="flat" cmpd="sng" algn="ctr">
                <a:solidFill>
                  <a:schemeClr val="tx1"/>
                </a:solidFill>
                <a:round/>
              </a:ln>
              <a:effectLst/>
            </c:spPr>
          </c:errBars>
          <c:cat>
            <c:strLit>
              <c:ptCount val="4"/>
              <c:pt idx="0">
                <c:v>1-25</c:v>
              </c:pt>
              <c:pt idx="1">
                <c:v> 26-50</c:v>
              </c:pt>
              <c:pt idx="2">
                <c:v>51-75</c:v>
              </c:pt>
              <c:pt idx="3">
                <c:v>76-100</c:v>
              </c:pt>
            </c:strLit>
          </c:cat>
          <c:val>
            <c:numRef>
              <c:f>('Performance Over Time (Pilot 3)'!$B$17,'Performance Over Time (Pilot 3)'!$C$17,'Performance Over Time (Pilot 3)'!$D$17,'Performance Over Time (Pilot 3)'!$E$17)</c:f>
              <c:numCache>
                <c:formatCode>General</c:formatCode>
                <c:ptCount val="4"/>
                <c:pt idx="0">
                  <c:v>27.895</c:v>
                </c:pt>
                <c:pt idx="1">
                  <c:v>25.990555555555556</c:v>
                </c:pt>
                <c:pt idx="2">
                  <c:v>31.02944444444444</c:v>
                </c:pt>
                <c:pt idx="3">
                  <c:v>26.139444444444447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855-F64F-932B-8D59B69F4036}"/>
            </c:ext>
          </c:extLst>
        </c:ser>
        <c:ser>
          <c:idx val="0"/>
          <c:order val="1"/>
          <c:tx>
            <c:v>Intermix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'Performance Over Time (Pilot 3)'!$F$18:$I$18</c:f>
                <c:numCache>
                  <c:formatCode>General</c:formatCode>
                  <c:ptCount val="4"/>
                  <c:pt idx="0">
                    <c:v>10.275116868759522</c:v>
                  </c:pt>
                  <c:pt idx="1">
                    <c:v>7.1867954856007863</c:v>
                  </c:pt>
                  <c:pt idx="2">
                    <c:v>7.2498732875261958</c:v>
                  </c:pt>
                  <c:pt idx="3">
                    <c:v>10.460193243204715</c:v>
                  </c:pt>
                </c:numCache>
              </c:numRef>
            </c:plus>
            <c:minus>
              <c:numRef>
                <c:f>'Performance Over Time (Pilot 3)'!$F$18:$I$18</c:f>
                <c:numCache>
                  <c:formatCode>General</c:formatCode>
                  <c:ptCount val="4"/>
                  <c:pt idx="0">
                    <c:v>10.275116868759522</c:v>
                  </c:pt>
                  <c:pt idx="1">
                    <c:v>7.1867954856007863</c:v>
                  </c:pt>
                  <c:pt idx="2">
                    <c:v>7.2498732875261958</c:v>
                  </c:pt>
                  <c:pt idx="3">
                    <c:v>10.460193243204715</c:v>
                  </c:pt>
                </c:numCache>
              </c:numRef>
            </c:minus>
            <c:spPr>
              <a:noFill/>
              <a:ln w="12700" cap="flat" cmpd="sng" algn="ctr">
                <a:solidFill>
                  <a:schemeClr val="tx1"/>
                </a:solidFill>
                <a:round/>
              </a:ln>
              <a:effectLst/>
            </c:spPr>
          </c:errBars>
          <c:cat>
            <c:strLit>
              <c:ptCount val="4"/>
              <c:pt idx="0">
                <c:v>1-25</c:v>
              </c:pt>
              <c:pt idx="1">
                <c:v> 26-50</c:v>
              </c:pt>
              <c:pt idx="2">
                <c:v>51-75</c:v>
              </c:pt>
              <c:pt idx="3">
                <c:v>76-100</c:v>
              </c:pt>
            </c:strLit>
          </c:cat>
          <c:val>
            <c:numRef>
              <c:f>'Performance Over Time (Pilot 3)'!$F$17:$I$17</c:f>
              <c:numCache>
                <c:formatCode>General</c:formatCode>
                <c:ptCount val="4"/>
                <c:pt idx="0">
                  <c:v>47.186666666666667</c:v>
                </c:pt>
                <c:pt idx="1">
                  <c:v>47.948055555555555</c:v>
                </c:pt>
                <c:pt idx="2">
                  <c:v>48.006944444444436</c:v>
                </c:pt>
                <c:pt idx="3">
                  <c:v>47.856944444444444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855-F64F-932B-8D59B69F403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210398959"/>
        <c:axId val="1210400607"/>
      </c:barChart>
      <c:catAx>
        <c:axId val="121039895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600">
                    <a:solidFill>
                      <a:schemeClr val="tx1"/>
                    </a:solidFill>
                  </a:rPr>
                  <a:t>Block</a:t>
                </a:r>
                <a:r>
                  <a:rPr lang="en-US" sz="1600" baseline="0">
                    <a:solidFill>
                      <a:schemeClr val="tx1"/>
                    </a:solidFill>
                  </a:rPr>
                  <a:t> of Trials</a:t>
                </a:r>
                <a:endParaRPr lang="en-US" sz="1600">
                  <a:solidFill>
                    <a:schemeClr val="tx1"/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10400607"/>
        <c:crosses val="autoZero"/>
        <c:auto val="1"/>
        <c:lblAlgn val="ctr"/>
        <c:lblOffset val="100"/>
        <c:noMultiLvlLbl val="0"/>
      </c:catAx>
      <c:valAx>
        <c:axId val="1210400607"/>
        <c:scaling>
          <c:orientation val="minMax"/>
          <c:max val="80"/>
          <c:min val="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600">
                    <a:solidFill>
                      <a:schemeClr val="tx1"/>
                    </a:solidFill>
                  </a:rPr>
                  <a:t>Degree Error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2700"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10398959"/>
        <c:crossesAt val="1"/>
        <c:crossBetween val="between"/>
        <c:majorUnit val="20"/>
      </c:valAx>
      <c:spPr>
        <a:noFill/>
        <a:ln w="25400"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1"/>
          <c:order val="0"/>
          <c:tx>
            <c:v>Block</c:v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'Performance Over Time (Pilot 3)'!$J$19:$M$19</c:f>
                <c:numCache>
                  <c:formatCode>General</c:formatCode>
                  <c:ptCount val="4"/>
                  <c:pt idx="0">
                    <c:v>8.2845678380389129E-2</c:v>
                  </c:pt>
                  <c:pt idx="1">
                    <c:v>3.2837115426464419E-2</c:v>
                  </c:pt>
                  <c:pt idx="2">
                    <c:v>9.5840257037622931E-2</c:v>
                  </c:pt>
                  <c:pt idx="3">
                    <c:v>7.4145494813718418E-2</c:v>
                  </c:pt>
                </c:numCache>
              </c:numRef>
            </c:plus>
            <c:minus>
              <c:numRef>
                <c:f>'Performance Over Time (Pilot 3)'!$J$19:$M$19</c:f>
                <c:numCache>
                  <c:formatCode>General</c:formatCode>
                  <c:ptCount val="4"/>
                  <c:pt idx="0">
                    <c:v>8.2845678380389129E-2</c:v>
                  </c:pt>
                  <c:pt idx="1">
                    <c:v>3.2837115426464419E-2</c:v>
                  </c:pt>
                  <c:pt idx="2">
                    <c:v>9.5840257037622931E-2</c:v>
                  </c:pt>
                  <c:pt idx="3">
                    <c:v>7.4145494813718418E-2</c:v>
                  </c:pt>
                </c:numCache>
              </c:numRef>
            </c:minus>
            <c:spPr>
              <a:noFill/>
              <a:ln w="12700" cap="flat" cmpd="sng" algn="ctr">
                <a:solidFill>
                  <a:schemeClr val="tx1"/>
                </a:solidFill>
                <a:round/>
              </a:ln>
              <a:effectLst/>
            </c:spPr>
          </c:errBars>
          <c:cat>
            <c:strLit>
              <c:ptCount val="4"/>
              <c:pt idx="0">
                <c:v>1-25</c:v>
              </c:pt>
              <c:pt idx="1">
                <c:v> 26-50</c:v>
              </c:pt>
              <c:pt idx="2">
                <c:v>51-75</c:v>
              </c:pt>
              <c:pt idx="3">
                <c:v>76-100</c:v>
              </c:pt>
            </c:strLit>
          </c:cat>
          <c:val>
            <c:numRef>
              <c:f>'Performance Over Time (Pilot 3)'!$J$17:$M$17</c:f>
              <c:numCache>
                <c:formatCode>General</c:formatCode>
                <c:ptCount val="4"/>
                <c:pt idx="0">
                  <c:v>0.85999999999999988</c:v>
                </c:pt>
                <c:pt idx="1">
                  <c:v>0.86583333333333323</c:v>
                </c:pt>
                <c:pt idx="2">
                  <c:v>0.83333333333333315</c:v>
                </c:pt>
                <c:pt idx="3">
                  <c:v>0.88666666666666671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21D-9C45-A4DD-07DDFB72854E}"/>
            </c:ext>
          </c:extLst>
        </c:ser>
        <c:ser>
          <c:idx val="0"/>
          <c:order val="1"/>
          <c:tx>
            <c:v>Intermix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'Performance Over Time (Pilot 3)'!$N$19:$Q$19</c:f>
                <c:numCache>
                  <c:formatCode>General</c:formatCode>
                  <c:ptCount val="4"/>
                  <c:pt idx="0">
                    <c:v>4.2328858650332181E-2</c:v>
                  </c:pt>
                  <c:pt idx="1">
                    <c:v>6.2936244508975087E-2</c:v>
                  </c:pt>
                  <c:pt idx="2">
                    <c:v>3.8923064669899865E-2</c:v>
                  </c:pt>
                  <c:pt idx="3">
                    <c:v>2.3802434629265526E-2</c:v>
                  </c:pt>
                </c:numCache>
              </c:numRef>
            </c:plus>
            <c:minus>
              <c:numRef>
                <c:f>'Performance Over Time (Pilot 3)'!$N$19:$Q$19</c:f>
                <c:numCache>
                  <c:formatCode>General</c:formatCode>
                  <c:ptCount val="4"/>
                  <c:pt idx="0">
                    <c:v>4.2328858650332181E-2</c:v>
                  </c:pt>
                  <c:pt idx="1">
                    <c:v>6.2936244508975087E-2</c:v>
                  </c:pt>
                  <c:pt idx="2">
                    <c:v>3.8923064669899865E-2</c:v>
                  </c:pt>
                  <c:pt idx="3">
                    <c:v>2.3802434629265526E-2</c:v>
                  </c:pt>
                </c:numCache>
              </c:numRef>
            </c:minus>
            <c:spPr>
              <a:noFill/>
              <a:ln w="12700" cap="flat" cmpd="sng" algn="ctr">
                <a:solidFill>
                  <a:schemeClr val="tx1"/>
                </a:solidFill>
                <a:round/>
              </a:ln>
              <a:effectLst/>
            </c:spPr>
          </c:errBars>
          <c:cat>
            <c:strLit>
              <c:ptCount val="4"/>
              <c:pt idx="0">
                <c:v>1-25</c:v>
              </c:pt>
              <c:pt idx="1">
                <c:v> 26-50</c:v>
              </c:pt>
              <c:pt idx="2">
                <c:v>51-75</c:v>
              </c:pt>
              <c:pt idx="3">
                <c:v>76-100</c:v>
              </c:pt>
            </c:strLit>
          </c:cat>
          <c:val>
            <c:numRef>
              <c:f>'Performance Over Time (Pilot 3)'!$N$17:$Q$17</c:f>
              <c:numCache>
                <c:formatCode>General</c:formatCode>
                <c:ptCount val="4"/>
                <c:pt idx="0">
                  <c:v>0.87111111111111106</c:v>
                </c:pt>
                <c:pt idx="1">
                  <c:v>0.89333333333333342</c:v>
                </c:pt>
                <c:pt idx="2">
                  <c:v>0.93277777777777782</c:v>
                </c:pt>
                <c:pt idx="3">
                  <c:v>0.92638888888888893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21D-9C45-A4DD-07DDFB72854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210398959"/>
        <c:axId val="1210400607"/>
      </c:barChart>
      <c:catAx>
        <c:axId val="121039895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600">
                    <a:solidFill>
                      <a:schemeClr val="tx1"/>
                    </a:solidFill>
                  </a:rPr>
                  <a:t>Block</a:t>
                </a:r>
                <a:r>
                  <a:rPr lang="en-US" sz="1600" baseline="0">
                    <a:solidFill>
                      <a:schemeClr val="tx1"/>
                    </a:solidFill>
                  </a:rPr>
                  <a:t> of Trials</a:t>
                </a:r>
                <a:endParaRPr lang="en-US" sz="1600">
                  <a:solidFill>
                    <a:schemeClr val="tx1"/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10400607"/>
        <c:crosses val="autoZero"/>
        <c:auto val="1"/>
        <c:lblAlgn val="ctr"/>
        <c:lblOffset val="100"/>
        <c:noMultiLvlLbl val="0"/>
      </c:catAx>
      <c:valAx>
        <c:axId val="1210400607"/>
        <c:scaling>
          <c:orientation val="minMax"/>
          <c:max val="1"/>
          <c:min val="0.5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600">
                    <a:solidFill>
                      <a:schemeClr val="tx1"/>
                    </a:solidFill>
                  </a:rPr>
                  <a:t>Proportion Correct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2700"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10398959"/>
        <c:crossesAt val="1"/>
        <c:crossBetween val="between"/>
        <c:majorUnit val="0.1"/>
      </c:valAx>
      <c:spPr>
        <a:noFill/>
        <a:ln w="25400"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1"/>
          <c:order val="0"/>
          <c:tx>
            <c:v>Block</c:v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'Performance Over Time (Pilot 3)'!$R$19:$U$19</c:f>
                <c:numCache>
                  <c:formatCode>General</c:formatCode>
                  <c:ptCount val="4"/>
                  <c:pt idx="0">
                    <c:v>0.117940095793807</c:v>
                  </c:pt>
                  <c:pt idx="1">
                    <c:v>0.15863835672447402</c:v>
                  </c:pt>
                  <c:pt idx="2">
                    <c:v>0.20762011527687757</c:v>
                  </c:pt>
                  <c:pt idx="3">
                    <c:v>0.11071615525450235</c:v>
                  </c:pt>
                </c:numCache>
              </c:numRef>
            </c:plus>
            <c:minus>
              <c:numRef>
                <c:f>'Performance Over Time (Pilot 3)'!$R$19:$U$19</c:f>
                <c:numCache>
                  <c:formatCode>General</c:formatCode>
                  <c:ptCount val="4"/>
                  <c:pt idx="0">
                    <c:v>0.117940095793807</c:v>
                  </c:pt>
                  <c:pt idx="1">
                    <c:v>0.15863835672447402</c:v>
                  </c:pt>
                  <c:pt idx="2">
                    <c:v>0.20762011527687757</c:v>
                  </c:pt>
                  <c:pt idx="3">
                    <c:v>0.11071615525450235</c:v>
                  </c:pt>
                </c:numCache>
              </c:numRef>
            </c:minus>
            <c:spPr>
              <a:noFill/>
              <a:ln w="12700" cap="flat" cmpd="sng" algn="ctr">
                <a:solidFill>
                  <a:schemeClr val="tx1"/>
                </a:solidFill>
                <a:round/>
              </a:ln>
              <a:effectLst/>
            </c:spPr>
          </c:errBars>
          <c:cat>
            <c:strLit>
              <c:ptCount val="4"/>
              <c:pt idx="0">
                <c:v>1-25</c:v>
              </c:pt>
              <c:pt idx="1">
                <c:v> 26-50</c:v>
              </c:pt>
              <c:pt idx="2">
                <c:v>51-75</c:v>
              </c:pt>
              <c:pt idx="3">
                <c:v>76-100</c:v>
              </c:pt>
            </c:strLit>
          </c:cat>
          <c:val>
            <c:numRef>
              <c:f>'Performance Over Time (Pilot 3)'!$R$17:$U$17</c:f>
              <c:numCache>
                <c:formatCode>General</c:formatCode>
                <c:ptCount val="4"/>
                <c:pt idx="0">
                  <c:v>0.74203427416658008</c:v>
                </c:pt>
                <c:pt idx="1">
                  <c:v>0.79210163883340101</c:v>
                </c:pt>
                <c:pt idx="2">
                  <c:v>0.8002789410001393</c:v>
                </c:pt>
                <c:pt idx="3">
                  <c:v>0.7023851527499877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6BE-6F45-BC86-7BF95CBF4D31}"/>
            </c:ext>
          </c:extLst>
        </c:ser>
        <c:ser>
          <c:idx val="0"/>
          <c:order val="1"/>
          <c:tx>
            <c:v>Intermix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'Performance Over Time (Pilot 3)'!$V$19:$Y$19</c:f>
                <c:numCache>
                  <c:formatCode>General</c:formatCode>
                  <c:ptCount val="4"/>
                  <c:pt idx="0">
                    <c:v>0.21711013550213298</c:v>
                  </c:pt>
                  <c:pt idx="1">
                    <c:v>0.12114947302910214</c:v>
                  </c:pt>
                  <c:pt idx="2">
                    <c:v>0.1282738689092586</c:v>
                  </c:pt>
                  <c:pt idx="3">
                    <c:v>0.15388471038070853</c:v>
                  </c:pt>
                </c:numCache>
              </c:numRef>
            </c:plus>
            <c:minus>
              <c:numRef>
                <c:f>'Performance Over Time (Pilot 3)'!$V$19:$Y$19</c:f>
                <c:numCache>
                  <c:formatCode>General</c:formatCode>
                  <c:ptCount val="4"/>
                  <c:pt idx="0">
                    <c:v>0.21711013550213298</c:v>
                  </c:pt>
                  <c:pt idx="1">
                    <c:v>0.12114947302910214</c:v>
                  </c:pt>
                  <c:pt idx="2">
                    <c:v>0.1282738689092586</c:v>
                  </c:pt>
                  <c:pt idx="3">
                    <c:v>0.15388471038070853</c:v>
                  </c:pt>
                </c:numCache>
              </c:numRef>
            </c:minus>
            <c:spPr>
              <a:noFill/>
              <a:ln w="12700" cap="flat" cmpd="sng" algn="ctr">
                <a:solidFill>
                  <a:schemeClr val="tx1"/>
                </a:solidFill>
                <a:round/>
              </a:ln>
              <a:effectLst/>
            </c:spPr>
          </c:errBars>
          <c:cat>
            <c:strLit>
              <c:ptCount val="4"/>
              <c:pt idx="0">
                <c:v>1-25</c:v>
              </c:pt>
              <c:pt idx="1">
                <c:v> 26-50</c:v>
              </c:pt>
              <c:pt idx="2">
                <c:v>51-75</c:v>
              </c:pt>
              <c:pt idx="3">
                <c:v>76-100</c:v>
              </c:pt>
            </c:strLit>
          </c:cat>
          <c:val>
            <c:numRef>
              <c:f>'Performance Over Time (Pilot 3)'!$V$17:$Y$17</c:f>
              <c:numCache>
                <c:formatCode>General</c:formatCode>
                <c:ptCount val="4"/>
                <c:pt idx="0">
                  <c:v>1.0164718575834211</c:v>
                </c:pt>
                <c:pt idx="1">
                  <c:v>0.86139442383330334</c:v>
                </c:pt>
                <c:pt idx="2">
                  <c:v>0.85715353816649065</c:v>
                </c:pt>
                <c:pt idx="3">
                  <c:v>0.85400732974998539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6BE-6F45-BC86-7BF95CBF4D3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210398959"/>
        <c:axId val="1210400607"/>
      </c:barChart>
      <c:catAx>
        <c:axId val="121039895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600">
                    <a:solidFill>
                      <a:schemeClr val="tx1"/>
                    </a:solidFill>
                  </a:rPr>
                  <a:t>Block</a:t>
                </a:r>
                <a:r>
                  <a:rPr lang="en-US" sz="1600" baseline="0">
                    <a:solidFill>
                      <a:schemeClr val="tx1"/>
                    </a:solidFill>
                  </a:rPr>
                  <a:t> of Trials</a:t>
                </a:r>
                <a:endParaRPr lang="en-US" sz="1600">
                  <a:solidFill>
                    <a:schemeClr val="tx1"/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10400607"/>
        <c:crosses val="autoZero"/>
        <c:auto val="1"/>
        <c:lblAlgn val="ctr"/>
        <c:lblOffset val="100"/>
        <c:noMultiLvlLbl val="0"/>
      </c:catAx>
      <c:valAx>
        <c:axId val="1210400607"/>
        <c:scaling>
          <c:orientation val="minMax"/>
          <c:max val="1"/>
          <c:min val="0.3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600">
                    <a:solidFill>
                      <a:schemeClr val="tx1"/>
                    </a:solidFill>
                  </a:rPr>
                  <a:t>Reaction Time (s)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2700"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10398959"/>
        <c:crossesAt val="1"/>
        <c:crossBetween val="between"/>
        <c:majorUnit val="0.2"/>
      </c:valAx>
      <c:spPr>
        <a:noFill/>
        <a:ln w="25400"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1"/>
          <c:order val="0"/>
          <c:tx>
            <c:v>Block</c:v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'Performance Over Time (Pilot 2)'!$B$19:$E$19</c:f>
                <c:numCache>
                  <c:formatCode>General</c:formatCode>
                  <c:ptCount val="4"/>
                  <c:pt idx="0">
                    <c:v>5.2895677451929002</c:v>
                  </c:pt>
                  <c:pt idx="1">
                    <c:v>4.7150532934176947</c:v>
                  </c:pt>
                  <c:pt idx="2">
                    <c:v>7.952828768205551</c:v>
                  </c:pt>
                  <c:pt idx="3">
                    <c:v>7.9308799535849683</c:v>
                  </c:pt>
                </c:numCache>
              </c:numRef>
            </c:plus>
            <c:minus>
              <c:numRef>
                <c:f>'Performance Over Time (Pilot 2)'!$B$19:$E$19</c:f>
                <c:numCache>
                  <c:formatCode>General</c:formatCode>
                  <c:ptCount val="4"/>
                  <c:pt idx="0">
                    <c:v>5.2895677451929002</c:v>
                  </c:pt>
                  <c:pt idx="1">
                    <c:v>4.7150532934176947</c:v>
                  </c:pt>
                  <c:pt idx="2">
                    <c:v>7.952828768205551</c:v>
                  </c:pt>
                  <c:pt idx="3">
                    <c:v>7.9308799535849683</c:v>
                  </c:pt>
                </c:numCache>
              </c:numRef>
            </c:minus>
            <c:spPr>
              <a:noFill/>
              <a:ln w="12700" cap="flat" cmpd="sng" algn="ctr">
                <a:solidFill>
                  <a:schemeClr val="tx1"/>
                </a:solidFill>
                <a:round/>
              </a:ln>
              <a:effectLst/>
            </c:spPr>
          </c:errBars>
          <c:cat>
            <c:strLit>
              <c:ptCount val="4"/>
              <c:pt idx="0">
                <c:v>1-25</c:v>
              </c:pt>
              <c:pt idx="1">
                <c:v> 26-50</c:v>
              </c:pt>
              <c:pt idx="2">
                <c:v>51-75</c:v>
              </c:pt>
              <c:pt idx="3">
                <c:v>76-100</c:v>
              </c:pt>
            </c:strLit>
          </c:cat>
          <c:val>
            <c:numRef>
              <c:f>('Performance Over Time (Pilot 2)'!$B$17,'Performance Over Time (Pilot 2)'!$C$17,'Performance Over Time (Pilot 2)'!$D$17,'Performance Over Time (Pilot 2)'!$E$17)</c:f>
              <c:numCache>
                <c:formatCode>General</c:formatCode>
                <c:ptCount val="4"/>
                <c:pt idx="0">
                  <c:v>23.360833333333336</c:v>
                </c:pt>
                <c:pt idx="1">
                  <c:v>22.896000000000004</c:v>
                </c:pt>
                <c:pt idx="2">
                  <c:v>29.175304347826092</c:v>
                </c:pt>
                <c:pt idx="3">
                  <c:v>30.358833333333337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062-594F-B032-479C962190D1}"/>
            </c:ext>
          </c:extLst>
        </c:ser>
        <c:ser>
          <c:idx val="0"/>
          <c:order val="1"/>
          <c:tx>
            <c:v>Intermix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'Performance Over Time (Pilot 2)'!$F$18:$I$18</c:f>
                <c:numCache>
                  <c:formatCode>General</c:formatCode>
                  <c:ptCount val="4"/>
                  <c:pt idx="0">
                    <c:v>17.801584948163111</c:v>
                  </c:pt>
                  <c:pt idx="1">
                    <c:v>14.534766901773425</c:v>
                  </c:pt>
                  <c:pt idx="2">
                    <c:v>10.22548586789733</c:v>
                  </c:pt>
                  <c:pt idx="3">
                    <c:v>14.040975071923762</c:v>
                  </c:pt>
                </c:numCache>
              </c:numRef>
            </c:plus>
            <c:minus>
              <c:numRef>
                <c:f>'Performance Over Time (Pilot 2)'!$F$18:$I$18</c:f>
                <c:numCache>
                  <c:formatCode>General</c:formatCode>
                  <c:ptCount val="4"/>
                  <c:pt idx="0">
                    <c:v>17.801584948163111</c:v>
                  </c:pt>
                  <c:pt idx="1">
                    <c:v>14.534766901773425</c:v>
                  </c:pt>
                  <c:pt idx="2">
                    <c:v>10.22548586789733</c:v>
                  </c:pt>
                  <c:pt idx="3">
                    <c:v>14.040975071923762</c:v>
                  </c:pt>
                </c:numCache>
              </c:numRef>
            </c:minus>
            <c:spPr>
              <a:noFill/>
              <a:ln w="12700" cap="flat" cmpd="sng" algn="ctr">
                <a:solidFill>
                  <a:schemeClr val="tx1"/>
                </a:solidFill>
                <a:round/>
              </a:ln>
              <a:effectLst/>
            </c:spPr>
          </c:errBars>
          <c:cat>
            <c:strLit>
              <c:ptCount val="4"/>
              <c:pt idx="0">
                <c:v>1-25</c:v>
              </c:pt>
              <c:pt idx="1">
                <c:v> 26-50</c:v>
              </c:pt>
              <c:pt idx="2">
                <c:v>51-75</c:v>
              </c:pt>
              <c:pt idx="3">
                <c:v>76-100</c:v>
              </c:pt>
            </c:strLit>
          </c:cat>
          <c:val>
            <c:numRef>
              <c:f>'Performance Over Time (Pilot 2)'!$F$17:$I$17</c:f>
              <c:numCache>
                <c:formatCode>General</c:formatCode>
                <c:ptCount val="4"/>
                <c:pt idx="0">
                  <c:v>48.743999999999993</c:v>
                </c:pt>
                <c:pt idx="1">
                  <c:v>44.984000000000002</c:v>
                </c:pt>
                <c:pt idx="2">
                  <c:v>42.837666666666664</c:v>
                </c:pt>
                <c:pt idx="3">
                  <c:v>47.901739130434784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062-594F-B032-479C962190D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210398959"/>
        <c:axId val="1210400607"/>
      </c:barChart>
      <c:catAx>
        <c:axId val="121039895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600">
                    <a:solidFill>
                      <a:schemeClr val="tx1"/>
                    </a:solidFill>
                  </a:rPr>
                  <a:t>Block</a:t>
                </a:r>
                <a:r>
                  <a:rPr lang="en-US" sz="1600" baseline="0">
                    <a:solidFill>
                      <a:schemeClr val="tx1"/>
                    </a:solidFill>
                  </a:rPr>
                  <a:t> of Trials</a:t>
                </a:r>
                <a:endParaRPr lang="en-US" sz="1600">
                  <a:solidFill>
                    <a:schemeClr val="tx1"/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10400607"/>
        <c:crosses val="autoZero"/>
        <c:auto val="1"/>
        <c:lblAlgn val="ctr"/>
        <c:lblOffset val="100"/>
        <c:noMultiLvlLbl val="0"/>
      </c:catAx>
      <c:valAx>
        <c:axId val="1210400607"/>
        <c:scaling>
          <c:orientation val="minMax"/>
          <c:max val="80"/>
          <c:min val="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600">
                    <a:solidFill>
                      <a:schemeClr val="tx1"/>
                    </a:solidFill>
                  </a:rPr>
                  <a:t>Degree Error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2700"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10398959"/>
        <c:crossesAt val="1"/>
        <c:crossBetween val="between"/>
        <c:majorUnit val="20"/>
      </c:valAx>
      <c:spPr>
        <a:noFill/>
        <a:ln w="25400"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1"/>
          <c:order val="0"/>
          <c:tx>
            <c:v>Block</c:v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'Performance Over Time (Pilot 2)'!$J$19:$M$19</c:f>
                <c:numCache>
                  <c:formatCode>General</c:formatCode>
                  <c:ptCount val="4"/>
                  <c:pt idx="0">
                    <c:v>2.6375128628210801E-2</c:v>
                  </c:pt>
                  <c:pt idx="1">
                    <c:v>5.0959063598041386E-2</c:v>
                  </c:pt>
                  <c:pt idx="2">
                    <c:v>4.965242094168134E-2</c:v>
                  </c:pt>
                  <c:pt idx="3">
                    <c:v>4.2861065943435195E-2</c:v>
                  </c:pt>
                </c:numCache>
              </c:numRef>
            </c:plus>
            <c:minus>
              <c:numRef>
                <c:f>'Performance Over Time (Pilot 2)'!$J$19:$M$19</c:f>
                <c:numCache>
                  <c:formatCode>General</c:formatCode>
                  <c:ptCount val="4"/>
                  <c:pt idx="0">
                    <c:v>2.6375128628210801E-2</c:v>
                  </c:pt>
                  <c:pt idx="1">
                    <c:v>5.0959063598041386E-2</c:v>
                  </c:pt>
                  <c:pt idx="2">
                    <c:v>4.965242094168134E-2</c:v>
                  </c:pt>
                  <c:pt idx="3">
                    <c:v>4.2861065943435195E-2</c:v>
                  </c:pt>
                </c:numCache>
              </c:numRef>
            </c:minus>
            <c:spPr>
              <a:noFill/>
              <a:ln w="12700" cap="flat" cmpd="sng" algn="ctr">
                <a:solidFill>
                  <a:schemeClr val="tx1"/>
                </a:solidFill>
                <a:round/>
              </a:ln>
              <a:effectLst/>
            </c:spPr>
          </c:errBars>
          <c:cat>
            <c:strLit>
              <c:ptCount val="4"/>
              <c:pt idx="0">
                <c:v>1-25</c:v>
              </c:pt>
              <c:pt idx="1">
                <c:v> 26-50</c:v>
              </c:pt>
              <c:pt idx="2">
                <c:v>51-75</c:v>
              </c:pt>
              <c:pt idx="3">
                <c:v>76-100</c:v>
              </c:pt>
            </c:strLit>
          </c:cat>
          <c:val>
            <c:numRef>
              <c:f>'Performance Over Time (Pilot 2)'!$J$17:$M$17</c:f>
              <c:numCache>
                <c:formatCode>General</c:formatCode>
                <c:ptCount val="4"/>
                <c:pt idx="0">
                  <c:v>0.92628985507246386</c:v>
                </c:pt>
                <c:pt idx="1">
                  <c:v>0.88733333333333331</c:v>
                </c:pt>
                <c:pt idx="2">
                  <c:v>0.89200000000000002</c:v>
                </c:pt>
                <c:pt idx="3">
                  <c:v>0.92400000000000004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B44-764A-928B-2C996C8C32B6}"/>
            </c:ext>
          </c:extLst>
        </c:ser>
        <c:ser>
          <c:idx val="0"/>
          <c:order val="1"/>
          <c:tx>
            <c:v>Intermix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'Performance Over Time (Pilot 2)'!$N$19:$Q$19</c:f>
                <c:numCache>
                  <c:formatCode>General</c:formatCode>
                  <c:ptCount val="4"/>
                  <c:pt idx="0">
                    <c:v>9.4376481406457213E-2</c:v>
                  </c:pt>
                  <c:pt idx="1">
                    <c:v>9.2245190238378585E-2</c:v>
                  </c:pt>
                  <c:pt idx="2">
                    <c:v>5.9820835048129503E-2</c:v>
                  </c:pt>
                  <c:pt idx="3">
                    <c:v>4.2120150467819348E-2</c:v>
                  </c:pt>
                </c:numCache>
              </c:numRef>
            </c:plus>
            <c:minus>
              <c:numRef>
                <c:f>'Performance Over Time (Pilot 2)'!$N$19:$Q$19</c:f>
                <c:numCache>
                  <c:formatCode>General</c:formatCode>
                  <c:ptCount val="4"/>
                  <c:pt idx="0">
                    <c:v>9.4376481406457213E-2</c:v>
                  </c:pt>
                  <c:pt idx="1">
                    <c:v>9.2245190238378585E-2</c:v>
                  </c:pt>
                  <c:pt idx="2">
                    <c:v>5.9820835048129503E-2</c:v>
                  </c:pt>
                  <c:pt idx="3">
                    <c:v>4.2120150467819348E-2</c:v>
                  </c:pt>
                </c:numCache>
              </c:numRef>
            </c:minus>
            <c:spPr>
              <a:noFill/>
              <a:ln w="12700" cap="flat" cmpd="sng" algn="ctr">
                <a:solidFill>
                  <a:schemeClr val="tx1"/>
                </a:solidFill>
                <a:round/>
              </a:ln>
              <a:effectLst/>
            </c:spPr>
          </c:errBars>
          <c:cat>
            <c:strLit>
              <c:ptCount val="4"/>
              <c:pt idx="0">
                <c:v>1-25</c:v>
              </c:pt>
              <c:pt idx="1">
                <c:v> 26-50</c:v>
              </c:pt>
              <c:pt idx="2">
                <c:v>51-75</c:v>
              </c:pt>
              <c:pt idx="3">
                <c:v>76-100</c:v>
              </c:pt>
            </c:strLit>
          </c:cat>
          <c:val>
            <c:numRef>
              <c:f>'Performance Over Time (Pilot 2)'!$N$17:$Q$17</c:f>
              <c:numCache>
                <c:formatCode>General</c:formatCode>
                <c:ptCount val="4"/>
                <c:pt idx="0">
                  <c:v>0.89966666666666684</c:v>
                </c:pt>
                <c:pt idx="1">
                  <c:v>0.88349999999999995</c:v>
                </c:pt>
                <c:pt idx="2">
                  <c:v>0.89599999999999991</c:v>
                </c:pt>
                <c:pt idx="3">
                  <c:v>0.91078985507246379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B44-764A-928B-2C996C8C32B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210398959"/>
        <c:axId val="1210400607"/>
      </c:barChart>
      <c:catAx>
        <c:axId val="121039895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600">
                    <a:solidFill>
                      <a:schemeClr val="tx1"/>
                    </a:solidFill>
                  </a:rPr>
                  <a:t>Block</a:t>
                </a:r>
                <a:r>
                  <a:rPr lang="en-US" sz="1600" baseline="0">
                    <a:solidFill>
                      <a:schemeClr val="tx1"/>
                    </a:solidFill>
                  </a:rPr>
                  <a:t> of Trials</a:t>
                </a:r>
                <a:endParaRPr lang="en-US" sz="1600">
                  <a:solidFill>
                    <a:schemeClr val="tx1"/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10400607"/>
        <c:crosses val="autoZero"/>
        <c:auto val="1"/>
        <c:lblAlgn val="ctr"/>
        <c:lblOffset val="100"/>
        <c:noMultiLvlLbl val="0"/>
      </c:catAx>
      <c:valAx>
        <c:axId val="1210400607"/>
        <c:scaling>
          <c:orientation val="minMax"/>
          <c:max val="1"/>
          <c:min val="0.5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600">
                    <a:solidFill>
                      <a:schemeClr val="tx1"/>
                    </a:solidFill>
                  </a:rPr>
                  <a:t>Proportion Correct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2700"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10398959"/>
        <c:crossesAt val="1"/>
        <c:crossBetween val="between"/>
        <c:majorUnit val="0.1"/>
      </c:valAx>
      <c:spPr>
        <a:noFill/>
        <a:ln w="25400"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1"/>
          <c:order val="0"/>
          <c:tx>
            <c:v>Block</c:v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'Performance Over Time (Pilot 2)'!$R$19:$U$19</c:f>
                <c:numCache>
                  <c:formatCode>General</c:formatCode>
                  <c:ptCount val="4"/>
                  <c:pt idx="0">
                    <c:v>0.11250393199932289</c:v>
                  </c:pt>
                  <c:pt idx="1">
                    <c:v>0.14655223989517474</c:v>
                  </c:pt>
                  <c:pt idx="2">
                    <c:v>0.14475202817816751</c:v>
                  </c:pt>
                  <c:pt idx="3">
                    <c:v>9.1485368646635298E-2</c:v>
                  </c:pt>
                </c:numCache>
              </c:numRef>
            </c:plus>
            <c:minus>
              <c:numRef>
                <c:f>'Performance Over Time (Pilot 2)'!$R$19:$U$19</c:f>
                <c:numCache>
                  <c:formatCode>General</c:formatCode>
                  <c:ptCount val="4"/>
                  <c:pt idx="0">
                    <c:v>0.11250393199932289</c:v>
                  </c:pt>
                  <c:pt idx="1">
                    <c:v>0.14655223989517474</c:v>
                  </c:pt>
                  <c:pt idx="2">
                    <c:v>0.14475202817816751</c:v>
                  </c:pt>
                  <c:pt idx="3">
                    <c:v>9.1485368646635298E-2</c:v>
                  </c:pt>
                </c:numCache>
              </c:numRef>
            </c:minus>
            <c:spPr>
              <a:noFill/>
              <a:ln w="12700" cap="flat" cmpd="sng" algn="ctr">
                <a:solidFill>
                  <a:schemeClr val="tx1"/>
                </a:solidFill>
                <a:round/>
              </a:ln>
              <a:effectLst/>
            </c:spPr>
          </c:errBars>
          <c:cat>
            <c:strLit>
              <c:ptCount val="4"/>
              <c:pt idx="0">
                <c:v>1-25</c:v>
              </c:pt>
              <c:pt idx="1">
                <c:v> 26-50</c:v>
              </c:pt>
              <c:pt idx="2">
                <c:v>51-75</c:v>
              </c:pt>
              <c:pt idx="3">
                <c:v>76-100</c:v>
              </c:pt>
            </c:strLit>
          </c:cat>
          <c:val>
            <c:numRef>
              <c:f>'Performance Over Time (Pilot 2)'!$R$17:$U$17</c:f>
              <c:numCache>
                <c:formatCode>General</c:formatCode>
                <c:ptCount val="4"/>
                <c:pt idx="0">
                  <c:v>0.88530823344902387</c:v>
                </c:pt>
                <c:pt idx="1">
                  <c:v>0.80470883325051834</c:v>
                </c:pt>
                <c:pt idx="2">
                  <c:v>0.79578342704929239</c:v>
                </c:pt>
                <c:pt idx="3">
                  <c:v>0.78338425415010993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C51-C142-A007-3F06E0D969AB}"/>
            </c:ext>
          </c:extLst>
        </c:ser>
        <c:ser>
          <c:idx val="0"/>
          <c:order val="1"/>
          <c:tx>
            <c:v>Intermix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'Performance Over Time (Pilot 2)'!$V$19:$Y$19</c:f>
                <c:numCache>
                  <c:formatCode>General</c:formatCode>
                  <c:ptCount val="4"/>
                  <c:pt idx="0">
                    <c:v>7.7235835947496848E-2</c:v>
                  </c:pt>
                  <c:pt idx="1">
                    <c:v>0.11234010463812705</c:v>
                  </c:pt>
                  <c:pt idx="2">
                    <c:v>0.12312048912721524</c:v>
                  </c:pt>
                  <c:pt idx="3">
                    <c:v>0.16433327535212544</c:v>
                  </c:pt>
                </c:numCache>
              </c:numRef>
            </c:plus>
            <c:minus>
              <c:numRef>
                <c:f>'Performance Over Time (Pilot 2)'!$V$19:$Y$19</c:f>
                <c:numCache>
                  <c:formatCode>General</c:formatCode>
                  <c:ptCount val="4"/>
                  <c:pt idx="0">
                    <c:v>7.7235835947496848E-2</c:v>
                  </c:pt>
                  <c:pt idx="1">
                    <c:v>0.11234010463812705</c:v>
                  </c:pt>
                  <c:pt idx="2">
                    <c:v>0.12312048912721524</c:v>
                  </c:pt>
                  <c:pt idx="3">
                    <c:v>0.16433327535212544</c:v>
                  </c:pt>
                </c:numCache>
              </c:numRef>
            </c:minus>
            <c:spPr>
              <a:noFill/>
              <a:ln w="12700" cap="flat" cmpd="sng" algn="ctr">
                <a:solidFill>
                  <a:schemeClr val="tx1"/>
                </a:solidFill>
                <a:round/>
              </a:ln>
              <a:effectLst/>
            </c:spPr>
          </c:errBars>
          <c:cat>
            <c:strLit>
              <c:ptCount val="4"/>
              <c:pt idx="0">
                <c:v>1-25</c:v>
              </c:pt>
              <c:pt idx="1">
                <c:v> 26-50</c:v>
              </c:pt>
              <c:pt idx="2">
                <c:v>51-75</c:v>
              </c:pt>
              <c:pt idx="3">
                <c:v>76-100</c:v>
              </c:pt>
            </c:strLit>
          </c:cat>
          <c:val>
            <c:numRef>
              <c:f>'Performance Over Time (Pilot 2)'!$V$17:$Y$17</c:f>
              <c:numCache>
                <c:formatCode>General</c:formatCode>
                <c:ptCount val="4"/>
                <c:pt idx="0">
                  <c:v>0.88430301460039118</c:v>
                </c:pt>
                <c:pt idx="1">
                  <c:v>0.87448838750182178</c:v>
                </c:pt>
                <c:pt idx="2">
                  <c:v>0.90015204989940689</c:v>
                </c:pt>
                <c:pt idx="3">
                  <c:v>0.89637165205102742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C51-C142-A007-3F06E0D969A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210398959"/>
        <c:axId val="1210400607"/>
      </c:barChart>
      <c:catAx>
        <c:axId val="121039895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600">
                    <a:solidFill>
                      <a:schemeClr val="tx1"/>
                    </a:solidFill>
                  </a:rPr>
                  <a:t>Block</a:t>
                </a:r>
                <a:r>
                  <a:rPr lang="en-US" sz="1600" baseline="0">
                    <a:solidFill>
                      <a:schemeClr val="tx1"/>
                    </a:solidFill>
                  </a:rPr>
                  <a:t> of Trials</a:t>
                </a:r>
                <a:endParaRPr lang="en-US" sz="1600">
                  <a:solidFill>
                    <a:schemeClr val="tx1"/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10400607"/>
        <c:crosses val="autoZero"/>
        <c:auto val="1"/>
        <c:lblAlgn val="ctr"/>
        <c:lblOffset val="100"/>
        <c:noMultiLvlLbl val="0"/>
      </c:catAx>
      <c:valAx>
        <c:axId val="1210400607"/>
        <c:scaling>
          <c:orientation val="minMax"/>
          <c:max val="1"/>
          <c:min val="0.3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600">
                    <a:solidFill>
                      <a:schemeClr val="tx1"/>
                    </a:solidFill>
                  </a:rPr>
                  <a:t>Reaction Time (s)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2700"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10398959"/>
        <c:crossesAt val="1"/>
        <c:crossBetween val="between"/>
        <c:majorUnit val="0.2"/>
      </c:valAx>
      <c:spPr>
        <a:noFill/>
        <a:ln w="25400"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1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2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3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4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9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0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1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2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7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8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9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0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1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6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7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8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9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0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5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6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7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8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9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0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1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2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7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8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9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0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1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2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3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4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5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9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0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9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0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9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0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9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0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9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0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chart" Target="../charts/chart12.xml"/><Relationship Id="rId3" Type="http://schemas.openxmlformats.org/officeDocument/2006/relationships/chart" Target="../charts/chart7.xml"/><Relationship Id="rId7" Type="http://schemas.openxmlformats.org/officeDocument/2006/relationships/chart" Target="../charts/chart11.xml"/><Relationship Id="rId2" Type="http://schemas.openxmlformats.org/officeDocument/2006/relationships/chart" Target="../charts/chart6.xml"/><Relationship Id="rId1" Type="http://schemas.openxmlformats.org/officeDocument/2006/relationships/chart" Target="../charts/chart5.xml"/><Relationship Id="rId6" Type="http://schemas.openxmlformats.org/officeDocument/2006/relationships/chart" Target="../charts/chart10.xml"/><Relationship Id="rId5" Type="http://schemas.openxmlformats.org/officeDocument/2006/relationships/chart" Target="../charts/chart9.xml"/><Relationship Id="rId4" Type="http://schemas.openxmlformats.org/officeDocument/2006/relationships/chart" Target="../charts/chart8.xml"/></Relationships>
</file>

<file path=xl/drawings/_rels/drawing3.xml.rels><?xml version="1.0" encoding="UTF-8" standalone="yes"?>
<Relationships xmlns="http://schemas.openxmlformats.org/package/2006/relationships"><Relationship Id="rId8" Type="http://schemas.openxmlformats.org/officeDocument/2006/relationships/chart" Target="../charts/chart20.xml"/><Relationship Id="rId3" Type="http://schemas.openxmlformats.org/officeDocument/2006/relationships/chart" Target="../charts/chart15.xml"/><Relationship Id="rId7" Type="http://schemas.openxmlformats.org/officeDocument/2006/relationships/chart" Target="../charts/chart19.xml"/><Relationship Id="rId2" Type="http://schemas.openxmlformats.org/officeDocument/2006/relationships/chart" Target="../charts/chart14.xml"/><Relationship Id="rId1" Type="http://schemas.openxmlformats.org/officeDocument/2006/relationships/chart" Target="../charts/chart13.xml"/><Relationship Id="rId6" Type="http://schemas.openxmlformats.org/officeDocument/2006/relationships/chart" Target="../charts/chart18.xml"/><Relationship Id="rId5" Type="http://schemas.openxmlformats.org/officeDocument/2006/relationships/chart" Target="../charts/chart17.xml"/><Relationship Id="rId4" Type="http://schemas.openxmlformats.org/officeDocument/2006/relationships/chart" Target="../charts/chart16.xml"/></Relationships>
</file>

<file path=xl/drawings/_rels/drawing4.xml.rels><?xml version="1.0" encoding="UTF-8" standalone="yes"?>
<Relationships xmlns="http://schemas.openxmlformats.org/package/2006/relationships"><Relationship Id="rId8" Type="http://schemas.openxmlformats.org/officeDocument/2006/relationships/chart" Target="../charts/chart28.xml"/><Relationship Id="rId3" Type="http://schemas.openxmlformats.org/officeDocument/2006/relationships/chart" Target="../charts/chart23.xml"/><Relationship Id="rId7" Type="http://schemas.openxmlformats.org/officeDocument/2006/relationships/chart" Target="../charts/chart27.xml"/><Relationship Id="rId2" Type="http://schemas.openxmlformats.org/officeDocument/2006/relationships/chart" Target="../charts/chart22.xml"/><Relationship Id="rId1" Type="http://schemas.openxmlformats.org/officeDocument/2006/relationships/chart" Target="../charts/chart21.xml"/><Relationship Id="rId6" Type="http://schemas.openxmlformats.org/officeDocument/2006/relationships/chart" Target="../charts/chart26.xml"/><Relationship Id="rId5" Type="http://schemas.openxmlformats.org/officeDocument/2006/relationships/chart" Target="../charts/chart25.xml"/><Relationship Id="rId4" Type="http://schemas.openxmlformats.org/officeDocument/2006/relationships/chart" Target="../charts/chart24.xml"/></Relationships>
</file>

<file path=xl/drawings/_rels/drawing5.xml.rels><?xml version="1.0" encoding="UTF-8" standalone="yes"?>
<Relationships xmlns="http://schemas.openxmlformats.org/package/2006/relationships"><Relationship Id="rId8" Type="http://schemas.openxmlformats.org/officeDocument/2006/relationships/chart" Target="../charts/chart36.xml"/><Relationship Id="rId3" Type="http://schemas.openxmlformats.org/officeDocument/2006/relationships/chart" Target="../charts/chart31.xml"/><Relationship Id="rId7" Type="http://schemas.openxmlformats.org/officeDocument/2006/relationships/chart" Target="../charts/chart35.xml"/><Relationship Id="rId2" Type="http://schemas.openxmlformats.org/officeDocument/2006/relationships/chart" Target="../charts/chart30.xml"/><Relationship Id="rId1" Type="http://schemas.openxmlformats.org/officeDocument/2006/relationships/chart" Target="../charts/chart29.xml"/><Relationship Id="rId6" Type="http://schemas.openxmlformats.org/officeDocument/2006/relationships/chart" Target="../charts/chart34.xml"/><Relationship Id="rId5" Type="http://schemas.openxmlformats.org/officeDocument/2006/relationships/chart" Target="../charts/chart33.xml"/><Relationship Id="rId4" Type="http://schemas.openxmlformats.org/officeDocument/2006/relationships/chart" Target="../charts/chart32.xml"/></Relationships>
</file>

<file path=xl/drawings/_rels/drawing6.xml.rels><?xml version="1.0" encoding="UTF-8" standalone="yes"?>
<Relationships xmlns="http://schemas.openxmlformats.org/package/2006/relationships"><Relationship Id="rId8" Type="http://schemas.openxmlformats.org/officeDocument/2006/relationships/chart" Target="../charts/chart44.xml"/><Relationship Id="rId3" Type="http://schemas.openxmlformats.org/officeDocument/2006/relationships/chart" Target="../charts/chart39.xml"/><Relationship Id="rId7" Type="http://schemas.openxmlformats.org/officeDocument/2006/relationships/chart" Target="../charts/chart43.xml"/><Relationship Id="rId2" Type="http://schemas.openxmlformats.org/officeDocument/2006/relationships/chart" Target="../charts/chart38.xml"/><Relationship Id="rId1" Type="http://schemas.openxmlformats.org/officeDocument/2006/relationships/chart" Target="../charts/chart37.xml"/><Relationship Id="rId6" Type="http://schemas.openxmlformats.org/officeDocument/2006/relationships/chart" Target="../charts/chart42.xml"/><Relationship Id="rId5" Type="http://schemas.openxmlformats.org/officeDocument/2006/relationships/chart" Target="../charts/chart41.xml"/><Relationship Id="rId4" Type="http://schemas.openxmlformats.org/officeDocument/2006/relationships/chart" Target="../charts/chart40.xml"/><Relationship Id="rId9" Type="http://schemas.openxmlformats.org/officeDocument/2006/relationships/chart" Target="../charts/chart45.xml"/></Relationships>
</file>

<file path=xl/drawings/_rels/drawing7.xml.rels><?xml version="1.0" encoding="UTF-8" standalone="yes"?>
<Relationships xmlns="http://schemas.openxmlformats.org/package/2006/relationships"><Relationship Id="rId8" Type="http://schemas.openxmlformats.org/officeDocument/2006/relationships/chart" Target="../charts/chart53.xml"/><Relationship Id="rId3" Type="http://schemas.openxmlformats.org/officeDocument/2006/relationships/chart" Target="../charts/chart48.xml"/><Relationship Id="rId7" Type="http://schemas.openxmlformats.org/officeDocument/2006/relationships/chart" Target="../charts/chart52.xml"/><Relationship Id="rId2" Type="http://schemas.openxmlformats.org/officeDocument/2006/relationships/chart" Target="../charts/chart47.xml"/><Relationship Id="rId1" Type="http://schemas.openxmlformats.org/officeDocument/2006/relationships/chart" Target="../charts/chart46.xml"/><Relationship Id="rId6" Type="http://schemas.openxmlformats.org/officeDocument/2006/relationships/chart" Target="../charts/chart51.xml"/><Relationship Id="rId5" Type="http://schemas.openxmlformats.org/officeDocument/2006/relationships/chart" Target="../charts/chart50.xml"/><Relationship Id="rId4" Type="http://schemas.openxmlformats.org/officeDocument/2006/relationships/chart" Target="../charts/chart49.xml"/><Relationship Id="rId9" Type="http://schemas.openxmlformats.org/officeDocument/2006/relationships/chart" Target="../charts/chart54.xml"/></Relationships>
</file>

<file path=xl/drawings/_rels/drawing8.xml.rels><?xml version="1.0" encoding="UTF-8" standalone="yes"?>
<Relationships xmlns="http://schemas.openxmlformats.org/package/2006/relationships"><Relationship Id="rId3" Type="http://schemas.openxmlformats.org/officeDocument/2006/relationships/chart" Target="../charts/chart57.xml"/><Relationship Id="rId2" Type="http://schemas.openxmlformats.org/officeDocument/2006/relationships/chart" Target="../charts/chart56.xml"/><Relationship Id="rId1" Type="http://schemas.openxmlformats.org/officeDocument/2006/relationships/chart" Target="../charts/chart55.xml"/></Relationships>
</file>

<file path=xl/drawings/_rels/drawing9.xml.rels><?xml version="1.0" encoding="UTF-8" standalone="yes"?>
<Relationships xmlns="http://schemas.openxmlformats.org/package/2006/relationships"><Relationship Id="rId8" Type="http://schemas.openxmlformats.org/officeDocument/2006/relationships/chart" Target="../charts/chart65.xml"/><Relationship Id="rId3" Type="http://schemas.openxmlformats.org/officeDocument/2006/relationships/chart" Target="../charts/chart60.xml"/><Relationship Id="rId7" Type="http://schemas.openxmlformats.org/officeDocument/2006/relationships/chart" Target="../charts/chart64.xml"/><Relationship Id="rId2" Type="http://schemas.openxmlformats.org/officeDocument/2006/relationships/chart" Target="../charts/chart59.xml"/><Relationship Id="rId1" Type="http://schemas.openxmlformats.org/officeDocument/2006/relationships/chart" Target="../charts/chart58.xml"/><Relationship Id="rId6" Type="http://schemas.openxmlformats.org/officeDocument/2006/relationships/chart" Target="../charts/chart63.xml"/><Relationship Id="rId5" Type="http://schemas.openxmlformats.org/officeDocument/2006/relationships/chart" Target="../charts/chart62.xml"/><Relationship Id="rId4" Type="http://schemas.openxmlformats.org/officeDocument/2006/relationships/chart" Target="../charts/chart61.xml"/><Relationship Id="rId9" Type="http://schemas.openxmlformats.org/officeDocument/2006/relationships/chart" Target="../charts/chart66.xml"/></Relationships>
</file>

<file path=xl/drawings/_rels/drawing10.xml.rels><?xml version="1.0" encoding="UTF-8" standalone="yes"?>
<Relationships xmlns="http://schemas.openxmlformats.org/package/2006/relationships"><Relationship Id="rId3" Type="http://schemas.openxmlformats.org/officeDocument/2006/relationships/chart" Target="../charts/chart69.xml"/><Relationship Id="rId2" Type="http://schemas.openxmlformats.org/officeDocument/2006/relationships/chart" Target="../charts/chart68.xml"/><Relationship Id="rId1" Type="http://schemas.openxmlformats.org/officeDocument/2006/relationships/chart" Target="../charts/chart67.xml"/></Relationships>
</file>

<file path=xl/drawings/_rels/drawing1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72.xml"/><Relationship Id="rId2" Type="http://schemas.openxmlformats.org/officeDocument/2006/relationships/chart" Target="../charts/chart71.xml"/><Relationship Id="rId1" Type="http://schemas.openxmlformats.org/officeDocument/2006/relationships/chart" Target="../charts/chart70.xml"/></Relationships>
</file>

<file path=xl/drawings/_rels/drawing1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75.xml"/><Relationship Id="rId2" Type="http://schemas.openxmlformats.org/officeDocument/2006/relationships/chart" Target="../charts/chart74.xml"/><Relationship Id="rId1" Type="http://schemas.openxmlformats.org/officeDocument/2006/relationships/chart" Target="../charts/chart7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863600</xdr:colOff>
      <xdr:row>15</xdr:row>
      <xdr:rowOff>139700</xdr:rowOff>
    </xdr:from>
    <xdr:to>
      <xdr:col>4</xdr:col>
      <xdr:colOff>370254</xdr:colOff>
      <xdr:row>29</xdr:row>
      <xdr:rowOff>38100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C974747-6FC8-8A4A-817C-3B82DDAE18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609600</xdr:colOff>
      <xdr:row>15</xdr:row>
      <xdr:rowOff>114300</xdr:rowOff>
    </xdr:from>
    <xdr:to>
      <xdr:col>6</xdr:col>
      <xdr:colOff>1614854</xdr:colOff>
      <xdr:row>29</xdr:row>
      <xdr:rowOff>12700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F4C2BF7-4C2B-C244-AF8E-5CECA226230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0</xdr:colOff>
      <xdr:row>15</xdr:row>
      <xdr:rowOff>88900</xdr:rowOff>
    </xdr:from>
    <xdr:to>
      <xdr:col>10</xdr:col>
      <xdr:colOff>738554</xdr:colOff>
      <xdr:row>28</xdr:row>
      <xdr:rowOff>190500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19790A3D-D33D-5B44-9203-F85CB579AB9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4</xdr:col>
      <xdr:colOff>635000</xdr:colOff>
      <xdr:row>30</xdr:row>
      <xdr:rowOff>139700</xdr:rowOff>
    </xdr:from>
    <xdr:to>
      <xdr:col>6</xdr:col>
      <xdr:colOff>1640254</xdr:colOff>
      <xdr:row>44</xdr:row>
      <xdr:rowOff>38100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290243F0-2B37-4D4F-B8F0-459280AAB61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863600</xdr:colOff>
      <xdr:row>24</xdr:row>
      <xdr:rowOff>173567</xdr:rowOff>
    </xdr:from>
    <xdr:to>
      <xdr:col>4</xdr:col>
      <xdr:colOff>370254</xdr:colOff>
      <xdr:row>38</xdr:row>
      <xdr:rowOff>71967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B1F0F89-728B-F74E-AD79-12C94B12CA5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609600</xdr:colOff>
      <xdr:row>24</xdr:row>
      <xdr:rowOff>165100</xdr:rowOff>
    </xdr:from>
    <xdr:to>
      <xdr:col>6</xdr:col>
      <xdr:colOff>1614854</xdr:colOff>
      <xdr:row>38</xdr:row>
      <xdr:rowOff>63500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38A9662-E330-0746-AC37-0E4B5B4B040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0</xdr:colOff>
      <xdr:row>25</xdr:row>
      <xdr:rowOff>21166</xdr:rowOff>
    </xdr:from>
    <xdr:to>
      <xdr:col>10</xdr:col>
      <xdr:colOff>738554</xdr:colOff>
      <xdr:row>38</xdr:row>
      <xdr:rowOff>122766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C5889007-A61B-8E4E-94A8-372BC605FD0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4</xdr:col>
      <xdr:colOff>635000</xdr:colOff>
      <xdr:row>42</xdr:row>
      <xdr:rowOff>21168</xdr:rowOff>
    </xdr:from>
    <xdr:to>
      <xdr:col>6</xdr:col>
      <xdr:colOff>1640254</xdr:colOff>
      <xdr:row>55</xdr:row>
      <xdr:rowOff>122768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D0F88D47-05DB-C146-A35F-D61FAAB9471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0</xdr:col>
      <xdr:colOff>795867</xdr:colOff>
      <xdr:row>40</xdr:row>
      <xdr:rowOff>101599</xdr:rowOff>
    </xdr:from>
    <xdr:to>
      <xdr:col>3</xdr:col>
      <xdr:colOff>1778000</xdr:colOff>
      <xdr:row>53</xdr:row>
      <xdr:rowOff>203199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669715C1-CEFC-3F46-BC3F-4086DD5A7A9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0</xdr:col>
      <xdr:colOff>711200</xdr:colOff>
      <xdr:row>55</xdr:row>
      <xdr:rowOff>127000</xdr:rowOff>
    </xdr:from>
    <xdr:to>
      <xdr:col>3</xdr:col>
      <xdr:colOff>1693333</xdr:colOff>
      <xdr:row>69</xdr:row>
      <xdr:rowOff>25400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BD9A18AF-FBDF-B541-AF47-F8B3048C573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4</xdr:col>
      <xdr:colOff>736232</xdr:colOff>
      <xdr:row>56</xdr:row>
      <xdr:rowOff>184058</xdr:rowOff>
    </xdr:from>
    <xdr:to>
      <xdr:col>6</xdr:col>
      <xdr:colOff>1847206</xdr:colOff>
      <xdr:row>70</xdr:row>
      <xdr:rowOff>82458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6A07A56D-8B27-3943-9FE4-CA5C81E6FED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7</xdr:col>
      <xdr:colOff>202464</xdr:colOff>
      <xdr:row>42</xdr:row>
      <xdr:rowOff>18405</xdr:rowOff>
    </xdr:from>
    <xdr:to>
      <xdr:col>10</xdr:col>
      <xdr:colOff>798076</xdr:colOff>
      <xdr:row>55</xdr:row>
      <xdr:rowOff>119269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6D03468C-0AAB-5046-BDBE-1780FF02CBB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863600</xdr:colOff>
      <xdr:row>24</xdr:row>
      <xdr:rowOff>173567</xdr:rowOff>
    </xdr:from>
    <xdr:to>
      <xdr:col>4</xdr:col>
      <xdr:colOff>370254</xdr:colOff>
      <xdr:row>38</xdr:row>
      <xdr:rowOff>71967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BF35ED2-15CE-B44F-A568-89CABBCAE4F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609600</xdr:colOff>
      <xdr:row>24</xdr:row>
      <xdr:rowOff>165100</xdr:rowOff>
    </xdr:from>
    <xdr:to>
      <xdr:col>6</xdr:col>
      <xdr:colOff>1614854</xdr:colOff>
      <xdr:row>38</xdr:row>
      <xdr:rowOff>63500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470C840-989C-7C48-A91E-B5E85BAF960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0</xdr:colOff>
      <xdr:row>25</xdr:row>
      <xdr:rowOff>21166</xdr:rowOff>
    </xdr:from>
    <xdr:to>
      <xdr:col>10</xdr:col>
      <xdr:colOff>738554</xdr:colOff>
      <xdr:row>38</xdr:row>
      <xdr:rowOff>122766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8F2678D2-8A27-584A-9428-25619B684BF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4</xdr:col>
      <xdr:colOff>635000</xdr:colOff>
      <xdr:row>42</xdr:row>
      <xdr:rowOff>21168</xdr:rowOff>
    </xdr:from>
    <xdr:to>
      <xdr:col>6</xdr:col>
      <xdr:colOff>1640254</xdr:colOff>
      <xdr:row>55</xdr:row>
      <xdr:rowOff>122768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6817797D-79E3-1348-BC21-8EE17815255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0</xdr:col>
      <xdr:colOff>795867</xdr:colOff>
      <xdr:row>40</xdr:row>
      <xdr:rowOff>101599</xdr:rowOff>
    </xdr:from>
    <xdr:to>
      <xdr:col>3</xdr:col>
      <xdr:colOff>1778000</xdr:colOff>
      <xdr:row>53</xdr:row>
      <xdr:rowOff>203199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8AA96EEB-21B2-8346-A985-13A713B5441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0</xdr:col>
      <xdr:colOff>711200</xdr:colOff>
      <xdr:row>55</xdr:row>
      <xdr:rowOff>127000</xdr:rowOff>
    </xdr:from>
    <xdr:to>
      <xdr:col>3</xdr:col>
      <xdr:colOff>1693333</xdr:colOff>
      <xdr:row>69</xdr:row>
      <xdr:rowOff>25400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0D6A2B46-0687-8648-9DFC-F5707A333A7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4</xdr:col>
      <xdr:colOff>736232</xdr:colOff>
      <xdr:row>56</xdr:row>
      <xdr:rowOff>184058</xdr:rowOff>
    </xdr:from>
    <xdr:to>
      <xdr:col>6</xdr:col>
      <xdr:colOff>1847206</xdr:colOff>
      <xdr:row>70</xdr:row>
      <xdr:rowOff>82458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1404797A-B15F-D045-8BFF-1FF63517EBB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7</xdr:col>
      <xdr:colOff>202464</xdr:colOff>
      <xdr:row>42</xdr:row>
      <xdr:rowOff>18405</xdr:rowOff>
    </xdr:from>
    <xdr:to>
      <xdr:col>10</xdr:col>
      <xdr:colOff>798076</xdr:colOff>
      <xdr:row>55</xdr:row>
      <xdr:rowOff>119269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4BC7B2C9-3583-BA45-8332-AF3C84CF82C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863600</xdr:colOff>
      <xdr:row>61</xdr:row>
      <xdr:rowOff>208444</xdr:rowOff>
    </xdr:from>
    <xdr:to>
      <xdr:col>4</xdr:col>
      <xdr:colOff>370254</xdr:colOff>
      <xdr:row>75</xdr:row>
      <xdr:rowOff>106844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F980100-F5FF-134E-A1BA-2B40D69D678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609600</xdr:colOff>
      <xdr:row>61</xdr:row>
      <xdr:rowOff>199977</xdr:rowOff>
    </xdr:from>
    <xdr:to>
      <xdr:col>6</xdr:col>
      <xdr:colOff>1614854</xdr:colOff>
      <xdr:row>75</xdr:row>
      <xdr:rowOff>98377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7F11C1AA-6A11-7745-A48E-81297C00725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0</xdr:colOff>
      <xdr:row>62</xdr:row>
      <xdr:rowOff>42086</xdr:rowOff>
    </xdr:from>
    <xdr:to>
      <xdr:col>10</xdr:col>
      <xdr:colOff>738554</xdr:colOff>
      <xdr:row>75</xdr:row>
      <xdr:rowOff>157643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DE46824A-0B91-CC44-8198-9B21DD43C55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4</xdr:col>
      <xdr:colOff>635000</xdr:colOff>
      <xdr:row>79</xdr:row>
      <xdr:rowOff>42089</xdr:rowOff>
    </xdr:from>
    <xdr:to>
      <xdr:col>6</xdr:col>
      <xdr:colOff>1640254</xdr:colOff>
      <xdr:row>92</xdr:row>
      <xdr:rowOff>157644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4180899B-209F-B843-BFDD-7661EF5E87B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0</xdr:col>
      <xdr:colOff>795867</xdr:colOff>
      <xdr:row>77</xdr:row>
      <xdr:rowOff>136476</xdr:rowOff>
    </xdr:from>
    <xdr:to>
      <xdr:col>4</xdr:col>
      <xdr:colOff>1116</xdr:colOff>
      <xdr:row>91</xdr:row>
      <xdr:rowOff>28735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AEF0000C-ACEC-584E-AFAE-FE202A2D54A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0</xdr:col>
      <xdr:colOff>711200</xdr:colOff>
      <xdr:row>92</xdr:row>
      <xdr:rowOff>161876</xdr:rowOff>
    </xdr:from>
    <xdr:to>
      <xdr:col>4</xdr:col>
      <xdr:colOff>5349</xdr:colOff>
      <xdr:row>106</xdr:row>
      <xdr:rowOff>46319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AFC0E49F-247E-964B-8A9A-24186DC334A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4</xdr:col>
      <xdr:colOff>736232</xdr:colOff>
      <xdr:row>94</xdr:row>
      <xdr:rowOff>9593</xdr:rowOff>
    </xdr:from>
    <xdr:to>
      <xdr:col>6</xdr:col>
      <xdr:colOff>1847206</xdr:colOff>
      <xdr:row>107</xdr:row>
      <xdr:rowOff>117334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CDE52C94-E7E8-4249-95BD-A9F1705130E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7</xdr:col>
      <xdr:colOff>202464</xdr:colOff>
      <xdr:row>79</xdr:row>
      <xdr:rowOff>39326</xdr:rowOff>
    </xdr:from>
    <xdr:to>
      <xdr:col>10</xdr:col>
      <xdr:colOff>798076</xdr:colOff>
      <xdr:row>92</xdr:row>
      <xdr:rowOff>154145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EB0FF912-A066-494D-9394-BBF2258950B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863600</xdr:colOff>
      <xdr:row>24</xdr:row>
      <xdr:rowOff>173567</xdr:rowOff>
    </xdr:from>
    <xdr:to>
      <xdr:col>4</xdr:col>
      <xdr:colOff>370254</xdr:colOff>
      <xdr:row>38</xdr:row>
      <xdr:rowOff>71967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A6A2298-23F6-F845-A72B-A51C8247815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609600</xdr:colOff>
      <xdr:row>24</xdr:row>
      <xdr:rowOff>165100</xdr:rowOff>
    </xdr:from>
    <xdr:to>
      <xdr:col>6</xdr:col>
      <xdr:colOff>1614854</xdr:colOff>
      <xdr:row>38</xdr:row>
      <xdr:rowOff>63500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BAD75980-C9D2-D147-B66D-2EAA607FD54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0</xdr:colOff>
      <xdr:row>25</xdr:row>
      <xdr:rowOff>21166</xdr:rowOff>
    </xdr:from>
    <xdr:to>
      <xdr:col>10</xdr:col>
      <xdr:colOff>738554</xdr:colOff>
      <xdr:row>38</xdr:row>
      <xdr:rowOff>122766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F3B8C91C-DEC4-BD42-A6AD-D83DD5D31E1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4</xdr:col>
      <xdr:colOff>635000</xdr:colOff>
      <xdr:row>42</xdr:row>
      <xdr:rowOff>21168</xdr:rowOff>
    </xdr:from>
    <xdr:to>
      <xdr:col>6</xdr:col>
      <xdr:colOff>1640254</xdr:colOff>
      <xdr:row>55</xdr:row>
      <xdr:rowOff>122768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EBBA9309-AFF2-034F-854E-56320AEC793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0</xdr:col>
      <xdr:colOff>795867</xdr:colOff>
      <xdr:row>40</xdr:row>
      <xdr:rowOff>101599</xdr:rowOff>
    </xdr:from>
    <xdr:to>
      <xdr:col>3</xdr:col>
      <xdr:colOff>1778000</xdr:colOff>
      <xdr:row>53</xdr:row>
      <xdr:rowOff>203199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34F41DBD-AB45-872E-C3F0-0D636F021A6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0</xdr:col>
      <xdr:colOff>711200</xdr:colOff>
      <xdr:row>55</xdr:row>
      <xdr:rowOff>127000</xdr:rowOff>
    </xdr:from>
    <xdr:to>
      <xdr:col>3</xdr:col>
      <xdr:colOff>1693333</xdr:colOff>
      <xdr:row>69</xdr:row>
      <xdr:rowOff>25400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A383E68C-5AE6-DE4A-ACEC-778C6052EA8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4</xdr:col>
      <xdr:colOff>736232</xdr:colOff>
      <xdr:row>56</xdr:row>
      <xdr:rowOff>184058</xdr:rowOff>
    </xdr:from>
    <xdr:to>
      <xdr:col>6</xdr:col>
      <xdr:colOff>1847206</xdr:colOff>
      <xdr:row>70</xdr:row>
      <xdr:rowOff>82458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EC3CA617-F4CB-9F4D-95BC-3FB1E5F4D09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7</xdr:col>
      <xdr:colOff>202464</xdr:colOff>
      <xdr:row>42</xdr:row>
      <xdr:rowOff>18405</xdr:rowOff>
    </xdr:from>
    <xdr:to>
      <xdr:col>10</xdr:col>
      <xdr:colOff>798076</xdr:colOff>
      <xdr:row>55</xdr:row>
      <xdr:rowOff>119269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137038E1-D760-6F46-A8BB-5AC1A857B32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40</xdr:row>
      <xdr:rowOff>121709</xdr:rowOff>
    </xdr:from>
    <xdr:to>
      <xdr:col>5</xdr:col>
      <xdr:colOff>14654</xdr:colOff>
      <xdr:row>54</xdr:row>
      <xdr:rowOff>20109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7408555-E67A-C54E-ABD1-C26C72D01BA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303283</xdr:colOff>
      <xdr:row>39</xdr:row>
      <xdr:rowOff>15876</xdr:rowOff>
    </xdr:from>
    <xdr:to>
      <xdr:col>8</xdr:col>
      <xdr:colOff>470067</xdr:colOff>
      <xdr:row>53</xdr:row>
      <xdr:rowOff>67434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31BA4AB8-B284-9542-969E-5799CDD59B1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</xdr:col>
      <xdr:colOff>16934</xdr:colOff>
      <xdr:row>56</xdr:row>
      <xdr:rowOff>151342</xdr:rowOff>
    </xdr:from>
    <xdr:to>
      <xdr:col>5</xdr:col>
      <xdr:colOff>10421</xdr:colOff>
      <xdr:row>70</xdr:row>
      <xdr:rowOff>49742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75D750E9-D33B-1F47-985C-4FFB4D7FA4D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5</xdr:col>
      <xdr:colOff>762000</xdr:colOff>
      <xdr:row>57</xdr:row>
      <xdr:rowOff>49742</xdr:rowOff>
    </xdr:from>
    <xdr:to>
      <xdr:col>8</xdr:col>
      <xdr:colOff>463387</xdr:colOff>
      <xdr:row>70</xdr:row>
      <xdr:rowOff>151342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CE92735F-5732-624D-AF77-1CC74C48CDF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8</xdr:col>
      <xdr:colOff>1270000</xdr:colOff>
      <xdr:row>39</xdr:row>
      <xdr:rowOff>111125</xdr:rowOff>
    </xdr:from>
    <xdr:to>
      <xdr:col>11</xdr:col>
      <xdr:colOff>1570404</xdr:colOff>
      <xdr:row>53</xdr:row>
      <xdr:rowOff>9525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7AA793F1-BE04-644F-86DD-3F71A402849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8</xdr:col>
      <xdr:colOff>1307042</xdr:colOff>
      <xdr:row>55</xdr:row>
      <xdr:rowOff>31750</xdr:rowOff>
    </xdr:from>
    <xdr:to>
      <xdr:col>11</xdr:col>
      <xdr:colOff>1360603</xdr:colOff>
      <xdr:row>68</xdr:row>
      <xdr:rowOff>82504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F200CD05-7F76-FC4C-A7EE-59DB116A4BB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8</xdr:col>
      <xdr:colOff>1222375</xdr:colOff>
      <xdr:row>69</xdr:row>
      <xdr:rowOff>204857</xdr:rowOff>
    </xdr:from>
    <xdr:to>
      <xdr:col>11</xdr:col>
      <xdr:colOff>1275936</xdr:colOff>
      <xdr:row>83</xdr:row>
      <xdr:rowOff>48500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F5FE11A4-98DA-B040-AF84-A76DC0D7EC2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11</xdr:col>
      <xdr:colOff>1959159</xdr:colOff>
      <xdr:row>55</xdr:row>
      <xdr:rowOff>153229</xdr:rowOff>
    </xdr:from>
    <xdr:to>
      <xdr:col>14</xdr:col>
      <xdr:colOff>123595</xdr:colOff>
      <xdr:row>69</xdr:row>
      <xdr:rowOff>47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982CC8E0-FA17-644C-9F93-597359899E1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14</xdr:col>
      <xdr:colOff>1127079</xdr:colOff>
      <xdr:row>56</xdr:row>
      <xdr:rowOff>147108</xdr:rowOff>
    </xdr:from>
    <xdr:to>
      <xdr:col>16</xdr:col>
      <xdr:colOff>2387140</xdr:colOff>
      <xdr:row>69</xdr:row>
      <xdr:rowOff>197126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2FCB603F-9FDA-B54C-A3DB-64F8438BD3C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1249680</xdr:colOff>
      <xdr:row>56</xdr:row>
      <xdr:rowOff>3056</xdr:rowOff>
    </xdr:from>
    <xdr:to>
      <xdr:col>6</xdr:col>
      <xdr:colOff>736014</xdr:colOff>
      <xdr:row>69</xdr:row>
      <xdr:rowOff>98217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4BBE7CA-1122-B745-965D-95C73E5BB0B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1024643</xdr:colOff>
      <xdr:row>54</xdr:row>
      <xdr:rowOff>93984</xdr:rowOff>
    </xdr:from>
    <xdr:to>
      <xdr:col>9</xdr:col>
      <xdr:colOff>1801027</xdr:colOff>
      <xdr:row>68</xdr:row>
      <xdr:rowOff>145542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928D722-38A1-5E42-BB62-BEAD5B96CA2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</xdr:col>
      <xdr:colOff>1266614</xdr:colOff>
      <xdr:row>72</xdr:row>
      <xdr:rowOff>26250</xdr:rowOff>
    </xdr:from>
    <xdr:to>
      <xdr:col>6</xdr:col>
      <xdr:colOff>731781</xdr:colOff>
      <xdr:row>85</xdr:row>
      <xdr:rowOff>127850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AD06FE9F-378E-0F44-A09A-DA687232F77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6</xdr:col>
      <xdr:colOff>1483360</xdr:colOff>
      <xdr:row>72</xdr:row>
      <xdr:rowOff>127850</xdr:rowOff>
    </xdr:from>
    <xdr:to>
      <xdr:col>9</xdr:col>
      <xdr:colOff>1794347</xdr:colOff>
      <xdr:row>86</xdr:row>
      <xdr:rowOff>26250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BDE749E5-7794-DD4A-9772-E787BC85164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10</xdr:col>
      <xdr:colOff>569722</xdr:colOff>
      <xdr:row>54</xdr:row>
      <xdr:rowOff>195673</xdr:rowOff>
    </xdr:from>
    <xdr:to>
      <xdr:col>12</xdr:col>
      <xdr:colOff>1606013</xdr:colOff>
      <xdr:row>68</xdr:row>
      <xdr:rowOff>87633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4C73D5DE-DDB0-2642-A390-46871E41D14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10</xdr:col>
      <xdr:colOff>606764</xdr:colOff>
      <xdr:row>70</xdr:row>
      <xdr:rowOff>109858</xdr:rowOff>
    </xdr:from>
    <xdr:to>
      <xdr:col>12</xdr:col>
      <xdr:colOff>1396212</xdr:colOff>
      <xdr:row>83</xdr:row>
      <xdr:rowOff>160612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DE8E86E1-5BA3-994D-A08C-28DBCAC0271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10</xdr:col>
      <xdr:colOff>522097</xdr:colOff>
      <xdr:row>85</xdr:row>
      <xdr:rowOff>79765</xdr:rowOff>
    </xdr:from>
    <xdr:to>
      <xdr:col>12</xdr:col>
      <xdr:colOff>1311545</xdr:colOff>
      <xdr:row>98</xdr:row>
      <xdr:rowOff>126608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60B12639-19EA-914C-8171-F6BE84B9137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12</xdr:col>
      <xdr:colOff>1994768</xdr:colOff>
      <xdr:row>61</xdr:row>
      <xdr:rowOff>62005</xdr:rowOff>
    </xdr:from>
    <xdr:to>
      <xdr:col>15</xdr:col>
      <xdr:colOff>1156213</xdr:colOff>
      <xdr:row>74</xdr:row>
      <xdr:rowOff>112022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2FE1EC23-DFA3-2E4D-B5DE-69F8B925EC2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12</xdr:col>
      <xdr:colOff>1856955</xdr:colOff>
      <xdr:row>76</xdr:row>
      <xdr:rowOff>189442</xdr:rowOff>
    </xdr:from>
    <xdr:to>
      <xdr:col>15</xdr:col>
      <xdr:colOff>1010002</xdr:colOff>
      <xdr:row>90</xdr:row>
      <xdr:rowOff>36260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8902994B-04DB-F34D-8FB3-711BB8707D8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965200</xdr:colOff>
      <xdr:row>53</xdr:row>
      <xdr:rowOff>61062</xdr:rowOff>
    </xdr:from>
    <xdr:to>
      <xdr:col>6</xdr:col>
      <xdr:colOff>387187</xdr:colOff>
      <xdr:row>66</xdr:row>
      <xdr:rowOff>162662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778E69B-ED0F-2441-A88F-5DAF8F0ADA7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647700</xdr:colOff>
      <xdr:row>68</xdr:row>
      <xdr:rowOff>111862</xdr:rowOff>
    </xdr:from>
    <xdr:to>
      <xdr:col>6</xdr:col>
      <xdr:colOff>69687</xdr:colOff>
      <xdr:row>82</xdr:row>
      <xdr:rowOff>10262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C6F9B11-33D8-4748-B4FA-261406F8461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</xdr:col>
      <xdr:colOff>647700</xdr:colOff>
      <xdr:row>68</xdr:row>
      <xdr:rowOff>61062</xdr:rowOff>
    </xdr:from>
    <xdr:to>
      <xdr:col>11</xdr:col>
      <xdr:colOff>425287</xdr:colOff>
      <xdr:row>81</xdr:row>
      <xdr:rowOff>162662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C8A793D2-E027-9941-96AE-A9F6A1EA4E7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40</xdr:row>
      <xdr:rowOff>121709</xdr:rowOff>
    </xdr:from>
    <xdr:to>
      <xdr:col>5</xdr:col>
      <xdr:colOff>14654</xdr:colOff>
      <xdr:row>54</xdr:row>
      <xdr:rowOff>20109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3DD5D4B-F7DC-4646-AD59-B71746474BB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303283</xdr:colOff>
      <xdr:row>39</xdr:row>
      <xdr:rowOff>15876</xdr:rowOff>
    </xdr:from>
    <xdr:to>
      <xdr:col>8</xdr:col>
      <xdr:colOff>470067</xdr:colOff>
      <xdr:row>53</xdr:row>
      <xdr:rowOff>67434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70E0A9AD-6966-8148-B546-EAF2D2B6816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</xdr:col>
      <xdr:colOff>16934</xdr:colOff>
      <xdr:row>56</xdr:row>
      <xdr:rowOff>151342</xdr:rowOff>
    </xdr:from>
    <xdr:to>
      <xdr:col>5</xdr:col>
      <xdr:colOff>10421</xdr:colOff>
      <xdr:row>70</xdr:row>
      <xdr:rowOff>49742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61239516-C3D8-F142-A86F-5218C1259E7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5</xdr:col>
      <xdr:colOff>762000</xdr:colOff>
      <xdr:row>57</xdr:row>
      <xdr:rowOff>49742</xdr:rowOff>
    </xdr:from>
    <xdr:to>
      <xdr:col>8</xdr:col>
      <xdr:colOff>463387</xdr:colOff>
      <xdr:row>70</xdr:row>
      <xdr:rowOff>151342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79229EED-8A0A-6A46-8377-EDF677331C8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8</xdr:col>
      <xdr:colOff>1270000</xdr:colOff>
      <xdr:row>39</xdr:row>
      <xdr:rowOff>111125</xdr:rowOff>
    </xdr:from>
    <xdr:to>
      <xdr:col>11</xdr:col>
      <xdr:colOff>1570404</xdr:colOff>
      <xdr:row>53</xdr:row>
      <xdr:rowOff>9525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35A48EF5-08F8-E345-A15B-F928BBB9792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8</xdr:col>
      <xdr:colOff>1307042</xdr:colOff>
      <xdr:row>55</xdr:row>
      <xdr:rowOff>31750</xdr:rowOff>
    </xdr:from>
    <xdr:to>
      <xdr:col>11</xdr:col>
      <xdr:colOff>1360603</xdr:colOff>
      <xdr:row>68</xdr:row>
      <xdr:rowOff>82504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C75AE325-C128-DC4E-A431-98AE742FF4D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8</xdr:col>
      <xdr:colOff>1222375</xdr:colOff>
      <xdr:row>69</xdr:row>
      <xdr:rowOff>204857</xdr:rowOff>
    </xdr:from>
    <xdr:to>
      <xdr:col>11</xdr:col>
      <xdr:colOff>1275936</xdr:colOff>
      <xdr:row>83</xdr:row>
      <xdr:rowOff>48500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C7AF221A-3D22-AF45-BA0D-B94826DBBE7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11</xdr:col>
      <xdr:colOff>1959159</xdr:colOff>
      <xdr:row>55</xdr:row>
      <xdr:rowOff>153229</xdr:rowOff>
    </xdr:from>
    <xdr:to>
      <xdr:col>14</xdr:col>
      <xdr:colOff>123595</xdr:colOff>
      <xdr:row>69</xdr:row>
      <xdr:rowOff>47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5103728D-91B3-A44E-B0D8-B0DEE42520E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14</xdr:col>
      <xdr:colOff>1127079</xdr:colOff>
      <xdr:row>56</xdr:row>
      <xdr:rowOff>147108</xdr:rowOff>
    </xdr:from>
    <xdr:to>
      <xdr:col>16</xdr:col>
      <xdr:colOff>2387140</xdr:colOff>
      <xdr:row>69</xdr:row>
      <xdr:rowOff>197126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8F22A733-F585-3F4C-A074-B7B01DDFE51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965200</xdr:colOff>
      <xdr:row>22</xdr:row>
      <xdr:rowOff>76200</xdr:rowOff>
    </xdr:from>
    <xdr:to>
      <xdr:col>6</xdr:col>
      <xdr:colOff>387187</xdr:colOff>
      <xdr:row>35</xdr:row>
      <xdr:rowOff>177800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494EA24-1254-3A4A-819D-235F76358C3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647700</xdr:colOff>
      <xdr:row>37</xdr:row>
      <xdr:rowOff>127000</xdr:rowOff>
    </xdr:from>
    <xdr:to>
      <xdr:col>6</xdr:col>
      <xdr:colOff>69687</xdr:colOff>
      <xdr:row>51</xdr:row>
      <xdr:rowOff>25400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B695AE07-518E-D748-8C92-94E344C0A48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</xdr:col>
      <xdr:colOff>647700</xdr:colOff>
      <xdr:row>37</xdr:row>
      <xdr:rowOff>76200</xdr:rowOff>
    </xdr:from>
    <xdr:to>
      <xdr:col>11</xdr:col>
      <xdr:colOff>425287</xdr:colOff>
      <xdr:row>50</xdr:row>
      <xdr:rowOff>177800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E16CD36E-7AA1-4347-849C-A4CA661BB8A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965200</xdr:colOff>
      <xdr:row>22</xdr:row>
      <xdr:rowOff>76200</xdr:rowOff>
    </xdr:from>
    <xdr:to>
      <xdr:col>6</xdr:col>
      <xdr:colOff>387187</xdr:colOff>
      <xdr:row>35</xdr:row>
      <xdr:rowOff>177800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C83D18D-7897-954B-B99E-BE7EFA1A3B0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647700</xdr:colOff>
      <xdr:row>37</xdr:row>
      <xdr:rowOff>127000</xdr:rowOff>
    </xdr:from>
    <xdr:to>
      <xdr:col>6</xdr:col>
      <xdr:colOff>69687</xdr:colOff>
      <xdr:row>51</xdr:row>
      <xdr:rowOff>25400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FF65E23F-DBEA-1445-A253-8956DE14232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</xdr:col>
      <xdr:colOff>647700</xdr:colOff>
      <xdr:row>37</xdr:row>
      <xdr:rowOff>76200</xdr:rowOff>
    </xdr:from>
    <xdr:to>
      <xdr:col>11</xdr:col>
      <xdr:colOff>425287</xdr:colOff>
      <xdr:row>50</xdr:row>
      <xdr:rowOff>177800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8FE7FF3C-8B5B-BF4B-BCB3-EB82B739A45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965200</xdr:colOff>
      <xdr:row>22</xdr:row>
      <xdr:rowOff>76200</xdr:rowOff>
    </xdr:from>
    <xdr:to>
      <xdr:col>6</xdr:col>
      <xdr:colOff>387187</xdr:colOff>
      <xdr:row>35</xdr:row>
      <xdr:rowOff>177800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0FF4090-0E58-0D4A-96E5-472515214C8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647700</xdr:colOff>
      <xdr:row>37</xdr:row>
      <xdr:rowOff>127000</xdr:rowOff>
    </xdr:from>
    <xdr:to>
      <xdr:col>6</xdr:col>
      <xdr:colOff>69687</xdr:colOff>
      <xdr:row>51</xdr:row>
      <xdr:rowOff>25400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2465BB59-BCB5-554B-B1D8-60C0670D49B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</xdr:col>
      <xdr:colOff>647700</xdr:colOff>
      <xdr:row>37</xdr:row>
      <xdr:rowOff>76200</xdr:rowOff>
    </xdr:from>
    <xdr:to>
      <xdr:col>11</xdr:col>
      <xdr:colOff>425287</xdr:colOff>
      <xdr:row>50</xdr:row>
      <xdr:rowOff>177800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A69D6F28-7C31-044C-B18C-26C6400C8A6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CB83BB-9C43-0940-B09A-4BA3631F1EDB}">
  <dimension ref="A1:AC9"/>
  <sheetViews>
    <sheetView zoomScale="75" workbookViewId="0">
      <selection activeCell="C43" sqref="C43"/>
    </sheetView>
  </sheetViews>
  <sheetFormatPr baseColWidth="10" defaultRowHeight="16" x14ac:dyDescent="0.2"/>
  <cols>
    <col min="1" max="1" width="12.33203125" bestFit="1" customWidth="1"/>
    <col min="2" max="2" width="22.33203125" bestFit="1" customWidth="1"/>
    <col min="3" max="3" width="25.1640625" bestFit="1" customWidth="1"/>
    <col min="4" max="4" width="19" bestFit="1" customWidth="1"/>
    <col min="5" max="5" width="28.1640625" bestFit="1" customWidth="1"/>
    <col min="6" max="6" width="31" bestFit="1" customWidth="1"/>
    <col min="7" max="7" width="24.83203125" bestFit="1" customWidth="1"/>
    <col min="8" max="8" width="20.5" bestFit="1" customWidth="1"/>
    <col min="9" max="9" width="24.1640625" bestFit="1" customWidth="1"/>
    <col min="10" max="10" width="18" bestFit="1" customWidth="1"/>
    <col min="11" max="11" width="24.6640625" bestFit="1" customWidth="1"/>
    <col min="12" max="12" width="34.1640625" bestFit="1" customWidth="1"/>
    <col min="13" max="13" width="26.83203125" bestFit="1" customWidth="1"/>
    <col min="14" max="14" width="29.6640625" bestFit="1" customWidth="1"/>
    <col min="15" max="15" width="23.5" bestFit="1" customWidth="1"/>
    <col min="16" max="16" width="32.6640625" bestFit="1" customWidth="1"/>
    <col min="17" max="17" width="35.5" bestFit="1" customWidth="1"/>
    <col min="18" max="18" width="29.33203125" bestFit="1" customWidth="1"/>
    <col min="19" max="19" width="25" bestFit="1" customWidth="1"/>
    <col min="20" max="20" width="28.6640625" bestFit="1" customWidth="1"/>
    <col min="21" max="21" width="22.5" bestFit="1" customWidth="1"/>
    <col min="22" max="22" width="29.5" bestFit="1" customWidth="1"/>
    <col min="23" max="23" width="38.6640625" bestFit="1" customWidth="1"/>
    <col min="24" max="24" width="18.5" bestFit="1" customWidth="1"/>
    <col min="25" max="25" width="25.33203125" bestFit="1" customWidth="1"/>
    <col min="26" max="26" width="13.5" bestFit="1" customWidth="1"/>
    <col min="27" max="27" width="20.83203125" bestFit="1" customWidth="1"/>
    <col min="28" max="28" width="27.83203125" bestFit="1" customWidth="1"/>
    <col min="29" max="29" width="15.83203125" bestFit="1" customWidth="1"/>
  </cols>
  <sheetData>
    <row r="1" spans="1:2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24</v>
      </c>
      <c r="Y1" t="s">
        <v>25</v>
      </c>
      <c r="Z1" t="s">
        <v>23</v>
      </c>
      <c r="AA1" t="s">
        <v>26</v>
      </c>
      <c r="AB1" t="s">
        <v>27</v>
      </c>
      <c r="AC1" t="s">
        <v>28</v>
      </c>
    </row>
    <row r="2" spans="1:29" x14ac:dyDescent="0.2">
      <c r="A2">
        <v>1002</v>
      </c>
      <c r="B2">
        <v>1</v>
      </c>
      <c r="C2">
        <v>0.96</v>
      </c>
      <c r="D2">
        <v>0.9798</v>
      </c>
      <c r="E2">
        <v>0.81438999999999995</v>
      </c>
      <c r="F2">
        <v>0.83357000000000003</v>
      </c>
      <c r="G2">
        <v>0.83279000000000003</v>
      </c>
      <c r="H2">
        <v>0.81438999999999995</v>
      </c>
      <c r="I2">
        <v>0.83748</v>
      </c>
      <c r="J2">
        <v>0.83433999999999997</v>
      </c>
      <c r="K2">
        <v>24.26</v>
      </c>
      <c r="L2">
        <v>29.149799999999999</v>
      </c>
      <c r="M2">
        <v>0.9</v>
      </c>
      <c r="N2">
        <v>0.98</v>
      </c>
      <c r="O2">
        <v>0.94</v>
      </c>
      <c r="P2">
        <v>0.81581000000000004</v>
      </c>
      <c r="Q2">
        <v>0.96084999999999998</v>
      </c>
      <c r="R2">
        <v>0.89690999999999999</v>
      </c>
      <c r="S2">
        <v>0.82028999999999996</v>
      </c>
      <c r="T2">
        <v>0.96228000000000002</v>
      </c>
      <c r="U2">
        <v>0.91329000000000005</v>
      </c>
      <c r="V2">
        <v>41.98</v>
      </c>
      <c r="W2">
        <v>37.611199999999997</v>
      </c>
      <c r="X2">
        <v>1</v>
      </c>
      <c r="Y2">
        <v>0.04</v>
      </c>
      <c r="Z2">
        <v>2.88</v>
      </c>
      <c r="AA2">
        <v>0.9</v>
      </c>
      <c r="AB2">
        <v>0.02</v>
      </c>
      <c r="AC2">
        <v>2.64</v>
      </c>
    </row>
    <row r="3" spans="1:29" x14ac:dyDescent="0.2">
      <c r="A3">
        <v>1003</v>
      </c>
      <c r="B3">
        <v>0.7</v>
      </c>
      <c r="C3">
        <v>0.875</v>
      </c>
      <c r="D3">
        <v>0.78571000000000002</v>
      </c>
      <c r="E3">
        <v>0.65403</v>
      </c>
      <c r="F3">
        <v>0.72724999999999995</v>
      </c>
      <c r="G3">
        <v>0.69369000000000003</v>
      </c>
      <c r="H3">
        <v>0.67918000000000001</v>
      </c>
      <c r="I3">
        <v>0.72724999999999995</v>
      </c>
      <c r="J3">
        <v>0.70328000000000002</v>
      </c>
      <c r="K3">
        <v>34.229999999999997</v>
      </c>
      <c r="L3">
        <v>43.432499999999997</v>
      </c>
      <c r="M3">
        <v>0.74</v>
      </c>
      <c r="N3">
        <v>0.88</v>
      </c>
      <c r="O3">
        <v>0.81</v>
      </c>
      <c r="P3">
        <v>0.80250999999999995</v>
      </c>
      <c r="Q3">
        <v>0.70113000000000003</v>
      </c>
      <c r="R3">
        <v>0.74439999999999995</v>
      </c>
      <c r="S3">
        <v>0.81682999999999995</v>
      </c>
      <c r="T3">
        <v>0.71172000000000002</v>
      </c>
      <c r="U3">
        <v>0.74538000000000004</v>
      </c>
      <c r="V3">
        <v>68.090900000000005</v>
      </c>
      <c r="W3">
        <v>50.894500000000001</v>
      </c>
      <c r="X3">
        <v>0.7</v>
      </c>
      <c r="Y3">
        <v>0.125</v>
      </c>
      <c r="Z3">
        <v>1.7250000000000001</v>
      </c>
      <c r="AA3">
        <v>0.74</v>
      </c>
      <c r="AB3">
        <v>0.12</v>
      </c>
      <c r="AC3">
        <v>1.86</v>
      </c>
    </row>
    <row r="4" spans="1:29" x14ac:dyDescent="0.2">
      <c r="A4">
        <v>1004</v>
      </c>
      <c r="B4">
        <v>0.88</v>
      </c>
      <c r="C4">
        <v>0.94</v>
      </c>
      <c r="D4">
        <v>0.91</v>
      </c>
      <c r="E4">
        <v>0.48079</v>
      </c>
      <c r="F4">
        <v>0.51480000000000004</v>
      </c>
      <c r="G4">
        <v>0.50112000000000001</v>
      </c>
      <c r="H4">
        <v>0.48709999999999998</v>
      </c>
      <c r="I4">
        <v>0.51536999999999999</v>
      </c>
      <c r="J4">
        <v>0.50858999999999999</v>
      </c>
      <c r="K4">
        <v>26.49</v>
      </c>
      <c r="L4">
        <v>37.825400000000002</v>
      </c>
      <c r="M4">
        <v>0.9</v>
      </c>
      <c r="N4">
        <v>0.98</v>
      </c>
      <c r="O4">
        <v>0.94</v>
      </c>
      <c r="P4">
        <v>0.58706000000000003</v>
      </c>
      <c r="Q4">
        <v>0.53273000000000004</v>
      </c>
      <c r="R4">
        <v>0.56145999999999996</v>
      </c>
      <c r="S4">
        <v>0.58216999999999997</v>
      </c>
      <c r="T4">
        <v>0.53974999999999995</v>
      </c>
      <c r="U4">
        <v>0.56145999999999996</v>
      </c>
      <c r="V4">
        <v>44.959600000000002</v>
      </c>
      <c r="W4">
        <v>40.3919</v>
      </c>
      <c r="X4">
        <v>0.88</v>
      </c>
      <c r="Y4">
        <v>0.06</v>
      </c>
      <c r="Z4">
        <v>2.46</v>
      </c>
      <c r="AA4">
        <v>0.9</v>
      </c>
      <c r="AB4">
        <v>0.02</v>
      </c>
      <c r="AC4">
        <v>2.64</v>
      </c>
    </row>
    <row r="6" spans="1:29" x14ac:dyDescent="0.2">
      <c r="A6" t="s">
        <v>29</v>
      </c>
      <c r="B6" s="1">
        <f>AVERAGE(B1:B3)</f>
        <v>0.85</v>
      </c>
      <c r="C6" s="1">
        <f t="shared" ref="C6:AC6" si="0">AVERAGE(C1:C3)</f>
        <v>0.91749999999999998</v>
      </c>
      <c r="D6" s="1">
        <f t="shared" si="0"/>
        <v>0.88275499999999996</v>
      </c>
      <c r="E6" s="1">
        <f t="shared" si="0"/>
        <v>0.73421000000000003</v>
      </c>
      <c r="F6" s="1">
        <f t="shared" si="0"/>
        <v>0.78041000000000005</v>
      </c>
      <c r="G6" s="1">
        <f t="shared" si="0"/>
        <v>0.76324000000000003</v>
      </c>
      <c r="H6" s="1">
        <f t="shared" si="0"/>
        <v>0.74678500000000003</v>
      </c>
      <c r="I6" s="1">
        <f t="shared" si="0"/>
        <v>0.78236499999999998</v>
      </c>
      <c r="J6" s="1">
        <f t="shared" si="0"/>
        <v>0.76880999999999999</v>
      </c>
      <c r="K6" s="1">
        <f t="shared" si="0"/>
        <v>29.244999999999997</v>
      </c>
      <c r="L6" s="1">
        <f t="shared" si="0"/>
        <v>36.291150000000002</v>
      </c>
      <c r="M6" s="1">
        <f t="shared" si="0"/>
        <v>0.82000000000000006</v>
      </c>
      <c r="N6" s="1">
        <f t="shared" si="0"/>
        <v>0.92999999999999994</v>
      </c>
      <c r="O6" s="1">
        <f t="shared" si="0"/>
        <v>0.875</v>
      </c>
      <c r="P6" s="1">
        <f t="shared" si="0"/>
        <v>0.80915999999999999</v>
      </c>
      <c r="Q6" s="1">
        <f t="shared" si="0"/>
        <v>0.83099000000000001</v>
      </c>
      <c r="R6" s="1">
        <f t="shared" si="0"/>
        <v>0.82065499999999991</v>
      </c>
      <c r="S6" s="1">
        <f t="shared" si="0"/>
        <v>0.81855999999999995</v>
      </c>
      <c r="T6" s="1">
        <f t="shared" si="0"/>
        <v>0.83699999999999997</v>
      </c>
      <c r="U6" s="1">
        <f t="shared" si="0"/>
        <v>0.82933500000000004</v>
      </c>
      <c r="V6" s="1">
        <f t="shared" si="0"/>
        <v>55.035449999999997</v>
      </c>
      <c r="W6" s="1">
        <f t="shared" si="0"/>
        <v>44.252849999999995</v>
      </c>
      <c r="X6" s="1">
        <f t="shared" si="0"/>
        <v>0.85</v>
      </c>
      <c r="Y6" s="1">
        <f t="shared" si="0"/>
        <v>8.2500000000000004E-2</v>
      </c>
      <c r="Z6" s="1">
        <f t="shared" si="0"/>
        <v>2.3025000000000002</v>
      </c>
      <c r="AA6" s="1">
        <f t="shared" si="0"/>
        <v>0.82000000000000006</v>
      </c>
      <c r="AB6" s="1">
        <f t="shared" si="0"/>
        <v>6.9999999999999993E-2</v>
      </c>
      <c r="AC6" s="1">
        <f t="shared" si="0"/>
        <v>2.25</v>
      </c>
    </row>
    <row r="7" spans="1:29" x14ac:dyDescent="0.2">
      <c r="A7" t="s">
        <v>30</v>
      </c>
      <c r="B7">
        <f>STDEV(B2:B4)</f>
        <v>0.15099668870541477</v>
      </c>
      <c r="C7">
        <f>+STDEV(C2:C4)</f>
        <v>4.4440972086577921E-2</v>
      </c>
      <c r="D7">
        <f t="shared" ref="D7:AC7" si="1">+STDEV(D2:D4)</f>
        <v>9.8311555950118756E-2</v>
      </c>
      <c r="E7">
        <f t="shared" si="1"/>
        <v>0.16684143530110621</v>
      </c>
      <c r="F7">
        <f t="shared" si="1"/>
        <v>0.16230283310322507</v>
      </c>
      <c r="G7">
        <f t="shared" si="1"/>
        <v>0.16655179564728062</v>
      </c>
      <c r="H7">
        <f t="shared" si="1"/>
        <v>0.16446641734206166</v>
      </c>
      <c r="I7">
        <f t="shared" si="1"/>
        <v>0.16370636283704273</v>
      </c>
      <c r="J7">
        <f t="shared" si="1"/>
        <v>0.16390748518600426</v>
      </c>
      <c r="K7">
        <f t="shared" si="1"/>
        <v>5.2326124768927365</v>
      </c>
      <c r="L7">
        <f t="shared" si="1"/>
        <v>7.1960767674707853</v>
      </c>
      <c r="M7">
        <f t="shared" si="1"/>
        <v>9.2376043070340128E-2</v>
      </c>
      <c r="N7">
        <f t="shared" si="1"/>
        <v>5.7735026918962561E-2</v>
      </c>
      <c r="O7">
        <f t="shared" si="1"/>
        <v>7.5055534994651285E-2</v>
      </c>
      <c r="P7">
        <f t="shared" si="1"/>
        <v>0.12840181397991771</v>
      </c>
      <c r="Q7">
        <f t="shared" si="1"/>
        <v>0.2156771401887552</v>
      </c>
      <c r="R7">
        <f t="shared" si="1"/>
        <v>0.16795487796826097</v>
      </c>
      <c r="S7">
        <f t="shared" si="1"/>
        <v>0.13649079431717456</v>
      </c>
      <c r="T7">
        <f t="shared" si="1"/>
        <v>0.21247964427994798</v>
      </c>
      <c r="U7">
        <f t="shared" si="1"/>
        <v>0.17597570068999077</v>
      </c>
      <c r="V7">
        <f t="shared" si="1"/>
        <v>14.292854593933782</v>
      </c>
      <c r="W7">
        <f t="shared" si="1"/>
        <v>7.0057471424063245</v>
      </c>
      <c r="X7">
        <f t="shared" si="1"/>
        <v>0.15099668870541477</v>
      </c>
      <c r="Y7">
        <f t="shared" si="1"/>
        <v>4.4440972086577935E-2</v>
      </c>
      <c r="Z7">
        <f t="shared" si="1"/>
        <v>0.58461525809715087</v>
      </c>
      <c r="AA7">
        <f t="shared" si="1"/>
        <v>9.2376043070340128E-2</v>
      </c>
      <c r="AB7">
        <f t="shared" si="1"/>
        <v>5.7735026918962581E-2</v>
      </c>
      <c r="AC7">
        <f t="shared" si="1"/>
        <v>0.45033320996790793</v>
      </c>
    </row>
    <row r="8" spans="1:29" x14ac:dyDescent="0.2">
      <c r="A8" t="s">
        <v>31</v>
      </c>
      <c r="B8">
        <f>CONFIDENCE(0.05,B7,B9)</f>
        <v>0.17086569883178793</v>
      </c>
      <c r="C8">
        <f>CONFIDENCE(0.05,C7,B9)</f>
        <v>5.0288770021648929E-2</v>
      </c>
      <c r="D8">
        <f>CONFIDENCE(0.05,D7,B9)</f>
        <v>0.11124795420798575</v>
      </c>
      <c r="E8">
        <f>CONFIDENCE(0.05,E7,B9)</f>
        <v>0.18879538803952434</v>
      </c>
      <c r="F8">
        <f>CONFIDENCE(0.05,F7,B9)</f>
        <v>0.18365957053975532</v>
      </c>
      <c r="G8">
        <f>CONFIDENCE(0.05,G7,B9)</f>
        <v>0.18846763593923258</v>
      </c>
      <c r="H8">
        <f>CONFIDENCE(0.05,H7,B9)</f>
        <v>0.18610785159889481</v>
      </c>
      <c r="I8">
        <f>CONFIDENCE(0.05,I7,B9)</f>
        <v>0.18524778476389508</v>
      </c>
      <c r="J8">
        <f>CONFIDENCE(0.05,J7,B9)</f>
        <v>0.18547537194478383</v>
      </c>
      <c r="K8">
        <f>CONFIDENCE(0.05,K7,B9)</f>
        <v>5.9211496308008007</v>
      </c>
      <c r="L8">
        <f>CONFIDENCE(0.05,L7,B9)</f>
        <v>8.1429778113869116</v>
      </c>
      <c r="M8">
        <f>CONFIDENCE(0.05,M7,B9)</f>
        <v>0.10453141250880287</v>
      </c>
      <c r="N8">
        <f>CONFIDENCE(0.05,N7,B9)</f>
        <v>6.5332132818001779E-2</v>
      </c>
      <c r="O8">
        <f>CONFIDENCE(0.05,O7,B9)</f>
        <v>8.4931772663402252E-2</v>
      </c>
      <c r="P8">
        <f>CONFIDENCE(0.05,P7,B9)</f>
        <v>0.1452976609291772</v>
      </c>
      <c r="Q8">
        <f>CONFIDENCE(0.05,Q7,B9)</f>
        <v>0.24405717500394192</v>
      </c>
      <c r="R8">
        <f>CONFIDENCE(0.05,R7,B9)</f>
        <v>0.1900553438773884</v>
      </c>
      <c r="S8">
        <f>CONFIDENCE(0.05,S7,B9)</f>
        <v>0.15445103568203972</v>
      </c>
      <c r="T8">
        <f>CONFIDENCE(0.05,T7,B9)</f>
        <v>0.24043893424876872</v>
      </c>
      <c r="U8">
        <f>CONFIDENCE(0.05,U7,B9)</f>
        <v>0.19913159244485185</v>
      </c>
      <c r="V8">
        <f>CONFIDENCE(0.05,V7,B9)</f>
        <v>16.173590357720542</v>
      </c>
      <c r="W8">
        <f>CONFIDENCE(0.05,W7,B9)</f>
        <v>7.9276035228919017</v>
      </c>
      <c r="X8">
        <f>CONFIDENCE(0.05,X7,B9)</f>
        <v>0.17086569883178793</v>
      </c>
      <c r="Y8">
        <f>CONFIDENCE(0.05,Y7,B9)</f>
        <v>5.0288770021648943E-2</v>
      </c>
      <c r="Z8">
        <f>CONFIDENCE(0.05,Z7,B9)</f>
        <v>0.66154228598599496</v>
      </c>
      <c r="AA8">
        <f>CONFIDENCE(0.05,AA7,B9)</f>
        <v>0.10453141250880287</v>
      </c>
      <c r="AB8">
        <f>CONFIDENCE(0.05,AB7,B9)</f>
        <v>6.5332132818001806E-2</v>
      </c>
      <c r="AC8">
        <f>CONFIDENCE(0.05,AC7,B9)</f>
        <v>0.50959063598041376</v>
      </c>
    </row>
    <row r="9" spans="1:29" x14ac:dyDescent="0.2">
      <c r="A9" t="s">
        <v>32</v>
      </c>
      <c r="B9">
        <f>COUNTA(A2:A4)</f>
        <v>3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F24539-2D2A-154D-B44D-EBF92856112A}">
  <dimension ref="A1:AE17"/>
  <sheetViews>
    <sheetView zoomScale="69" zoomScaleNormal="69" workbookViewId="0">
      <selection activeCell="E53" sqref="E53"/>
    </sheetView>
  </sheetViews>
  <sheetFormatPr baseColWidth="10" defaultRowHeight="16" x14ac:dyDescent="0.2"/>
  <cols>
    <col min="1" max="1" width="15.6640625" bestFit="1" customWidth="1"/>
    <col min="2" max="2" width="26.6640625" bestFit="1" customWidth="1"/>
    <col min="3" max="3" width="29.6640625" bestFit="1" customWidth="1"/>
    <col min="4" max="4" width="24.6640625" bestFit="1" customWidth="1"/>
    <col min="5" max="5" width="33.6640625" bestFit="1" customWidth="1"/>
    <col min="6" max="6" width="36.6640625" bestFit="1" customWidth="1"/>
    <col min="7" max="7" width="31.6640625" bestFit="1" customWidth="1"/>
    <col min="8" max="8" width="24.6640625" bestFit="1" customWidth="1"/>
    <col min="9" max="9" width="28.6640625" bestFit="1" customWidth="1"/>
    <col min="10" max="10" width="23.6640625" bestFit="1" customWidth="1"/>
    <col min="11" max="11" width="31.6640625" bestFit="1" customWidth="1"/>
    <col min="12" max="12" width="42.6640625" bestFit="1" customWidth="1"/>
    <col min="13" max="13" width="31.6640625" bestFit="1" customWidth="1"/>
    <col min="14" max="14" width="34.6640625" bestFit="1" customWidth="1"/>
    <col min="15" max="15" width="29.6640625" bestFit="1" customWidth="1"/>
    <col min="16" max="16" width="38.6640625" bestFit="1" customWidth="1"/>
    <col min="17" max="17" width="41.6640625" bestFit="1" customWidth="1"/>
    <col min="18" max="18" width="36.6640625" bestFit="1" customWidth="1"/>
    <col min="19" max="19" width="29.6640625" bestFit="1" customWidth="1"/>
    <col min="20" max="20" width="33.6640625" bestFit="1" customWidth="1"/>
    <col min="21" max="21" width="28.6640625" bestFit="1" customWidth="1"/>
    <col min="22" max="22" width="37.6640625" bestFit="1" customWidth="1"/>
    <col min="23" max="23" width="47.6640625" bestFit="1" customWidth="1"/>
    <col min="24" max="24" width="23.6640625" bestFit="1" customWidth="1"/>
    <col min="25" max="25" width="31.6640625" bestFit="1" customWidth="1"/>
    <col min="26" max="26" width="16.6640625" bestFit="1" customWidth="1"/>
    <col min="27" max="27" width="26.6640625" bestFit="1" customWidth="1"/>
    <col min="28" max="28" width="34.6640625" bestFit="1" customWidth="1"/>
    <col min="29" max="29" width="19.6640625" bestFit="1" customWidth="1"/>
    <col min="30" max="30" width="18.6640625" bestFit="1" customWidth="1"/>
    <col min="31" max="31" width="8.6640625" customWidth="1"/>
  </cols>
  <sheetData>
    <row r="1" spans="1:3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24</v>
      </c>
      <c r="Y1" t="s">
        <v>25</v>
      </c>
      <c r="Z1" t="s">
        <v>23</v>
      </c>
      <c r="AA1" t="s">
        <v>26</v>
      </c>
      <c r="AB1" t="s">
        <v>27</v>
      </c>
      <c r="AC1" t="s">
        <v>28</v>
      </c>
      <c r="AD1" t="s">
        <v>38</v>
      </c>
      <c r="AE1" t="s">
        <v>39</v>
      </c>
    </row>
    <row r="2" spans="1:31" x14ac:dyDescent="0.2">
      <c r="A2">
        <v>12</v>
      </c>
      <c r="B2">
        <v>0.78</v>
      </c>
      <c r="C2">
        <v>0.9</v>
      </c>
      <c r="D2">
        <v>0.84</v>
      </c>
      <c r="E2">
        <v>0.93137999999999999</v>
      </c>
      <c r="F2">
        <v>0.98062000000000005</v>
      </c>
      <c r="G2">
        <v>0.97379000000000004</v>
      </c>
      <c r="H2">
        <v>0.97563999999999995</v>
      </c>
      <c r="I2">
        <v>0.97024999999999995</v>
      </c>
      <c r="J2">
        <v>0.97379000000000004</v>
      </c>
      <c r="K2">
        <v>23.09</v>
      </c>
      <c r="L2">
        <v>26.508299999999998</v>
      </c>
      <c r="M2">
        <v>0.76</v>
      </c>
      <c r="N2">
        <v>0.95918000000000003</v>
      </c>
      <c r="O2">
        <v>0.85858999999999996</v>
      </c>
      <c r="P2">
        <v>1.0162</v>
      </c>
      <c r="Q2">
        <v>1.0264</v>
      </c>
      <c r="R2">
        <v>1.0238</v>
      </c>
      <c r="S2">
        <v>1.0249999999999999</v>
      </c>
      <c r="T2">
        <v>1.0348999999999999</v>
      </c>
      <c r="U2">
        <v>1.0264</v>
      </c>
      <c r="V2">
        <v>42.54</v>
      </c>
      <c r="W2">
        <v>38.9193</v>
      </c>
      <c r="X2">
        <v>0.78</v>
      </c>
      <c r="Y2">
        <v>0.1</v>
      </c>
      <c r="Z2">
        <v>2.04</v>
      </c>
      <c r="AA2">
        <v>0.76</v>
      </c>
      <c r="AB2">
        <v>4.0815999999999998E-2</v>
      </c>
      <c r="AC2">
        <v>2.1576</v>
      </c>
      <c r="AD2">
        <v>24</v>
      </c>
      <c r="AE2" t="s">
        <v>37</v>
      </c>
    </row>
    <row r="3" spans="1:31" x14ac:dyDescent="0.2">
      <c r="A3">
        <v>14</v>
      </c>
      <c r="B3">
        <v>0.94</v>
      </c>
      <c r="C3">
        <v>0.98</v>
      </c>
      <c r="D3">
        <v>0.96</v>
      </c>
      <c r="E3">
        <v>0.84762999999999999</v>
      </c>
      <c r="F3">
        <v>0.66332999999999998</v>
      </c>
      <c r="G3">
        <v>0.76424000000000003</v>
      </c>
      <c r="H3">
        <v>0.86324000000000001</v>
      </c>
      <c r="I3">
        <v>0.66798999999999997</v>
      </c>
      <c r="J3">
        <v>0.77112999999999998</v>
      </c>
      <c r="K3">
        <v>26.03</v>
      </c>
      <c r="L3">
        <v>31.472799999999999</v>
      </c>
      <c r="M3">
        <v>0.84</v>
      </c>
      <c r="N3">
        <v>0.96</v>
      </c>
      <c r="O3">
        <v>0.9</v>
      </c>
      <c r="P3">
        <v>1.0390999999999999</v>
      </c>
      <c r="Q3">
        <v>0.86595999999999995</v>
      </c>
      <c r="R3">
        <v>0.94904999999999995</v>
      </c>
      <c r="S3">
        <v>1.0424</v>
      </c>
      <c r="T3">
        <v>0.85279000000000005</v>
      </c>
      <c r="U3">
        <v>0.94904999999999995</v>
      </c>
      <c r="V3">
        <v>44.919199999999996</v>
      </c>
      <c r="W3">
        <v>37.0991</v>
      </c>
      <c r="X3">
        <v>0.94</v>
      </c>
      <c r="Y3">
        <v>0.02</v>
      </c>
      <c r="Z3">
        <v>2.76</v>
      </c>
      <c r="AA3">
        <v>0.84</v>
      </c>
      <c r="AB3">
        <v>0.04</v>
      </c>
      <c r="AC3">
        <v>2.4</v>
      </c>
      <c r="AD3">
        <v>16</v>
      </c>
      <c r="AE3" t="s">
        <v>37</v>
      </c>
    </row>
    <row r="4" spans="1:31" x14ac:dyDescent="0.2">
      <c r="A4">
        <v>15</v>
      </c>
      <c r="B4">
        <v>0.84</v>
      </c>
      <c r="C4">
        <v>0.83672999999999997</v>
      </c>
      <c r="D4">
        <v>0.83838000000000001</v>
      </c>
      <c r="E4">
        <v>0.87929000000000002</v>
      </c>
      <c r="F4">
        <v>0.82023999999999997</v>
      </c>
      <c r="G4">
        <v>0.84225000000000005</v>
      </c>
      <c r="H4">
        <v>0.99961</v>
      </c>
      <c r="I4">
        <v>0.84225000000000005</v>
      </c>
      <c r="J4">
        <v>0.91181999999999996</v>
      </c>
      <c r="K4">
        <v>35.04</v>
      </c>
      <c r="L4">
        <v>43.322600000000001</v>
      </c>
      <c r="M4">
        <v>0.89795999999999998</v>
      </c>
      <c r="N4">
        <v>0.94</v>
      </c>
      <c r="O4">
        <v>0.91918999999999995</v>
      </c>
      <c r="P4">
        <v>0.96984999999999999</v>
      </c>
      <c r="Q4">
        <v>1.0004</v>
      </c>
      <c r="R4">
        <v>0.98728000000000005</v>
      </c>
      <c r="S4">
        <v>0.99602000000000002</v>
      </c>
      <c r="T4">
        <v>1.0045999999999999</v>
      </c>
      <c r="U4">
        <v>0.99651999999999996</v>
      </c>
      <c r="V4">
        <v>52.848500000000001</v>
      </c>
      <c r="W4">
        <v>49.0032</v>
      </c>
      <c r="X4">
        <v>0.84</v>
      </c>
      <c r="Y4">
        <v>0.16327</v>
      </c>
      <c r="Z4">
        <v>2.0301999999999998</v>
      </c>
      <c r="AA4">
        <v>0.89795999999999998</v>
      </c>
      <c r="AB4">
        <v>0.06</v>
      </c>
      <c r="AC4">
        <v>2.5139</v>
      </c>
      <c r="AD4">
        <v>14</v>
      </c>
      <c r="AE4" t="s">
        <v>37</v>
      </c>
    </row>
    <row r="5" spans="1:31" x14ac:dyDescent="0.2">
      <c r="A5">
        <v>16</v>
      </c>
      <c r="B5">
        <v>0.92</v>
      </c>
      <c r="C5">
        <v>1</v>
      </c>
      <c r="D5">
        <v>0.96</v>
      </c>
      <c r="E5">
        <v>0.71669000000000005</v>
      </c>
      <c r="F5">
        <v>0.81542999999999999</v>
      </c>
      <c r="G5">
        <v>0.76883999999999997</v>
      </c>
      <c r="H5">
        <v>0.72316000000000003</v>
      </c>
      <c r="I5">
        <v>0.81542999999999999</v>
      </c>
      <c r="J5">
        <v>0.76919000000000004</v>
      </c>
      <c r="K5">
        <v>25.949000000000002</v>
      </c>
      <c r="L5">
        <v>37.482199999999999</v>
      </c>
      <c r="M5">
        <v>0.9</v>
      </c>
      <c r="N5">
        <v>0.97958999999999996</v>
      </c>
      <c r="O5">
        <v>0.93938999999999995</v>
      </c>
      <c r="P5">
        <v>1.0294000000000001</v>
      </c>
      <c r="Q5">
        <v>0.96392999999999995</v>
      </c>
      <c r="R5">
        <v>0.98973999999999995</v>
      </c>
      <c r="S5">
        <v>1.0888</v>
      </c>
      <c r="T5">
        <v>0.94725999999999999</v>
      </c>
      <c r="U5">
        <v>1.0067999999999999</v>
      </c>
      <c r="V5">
        <v>50.8</v>
      </c>
      <c r="W5">
        <v>44.448599999999999</v>
      </c>
      <c r="X5">
        <v>0.92</v>
      </c>
      <c r="Y5">
        <v>0</v>
      </c>
      <c r="Z5">
        <v>2.76</v>
      </c>
      <c r="AA5">
        <v>0.9</v>
      </c>
      <c r="AB5">
        <v>2.0407999999999999E-2</v>
      </c>
      <c r="AC5">
        <v>2.6387999999999998</v>
      </c>
      <c r="AD5">
        <v>23</v>
      </c>
      <c r="AE5" t="s">
        <v>37</v>
      </c>
    </row>
    <row r="6" spans="1:31" x14ac:dyDescent="0.2">
      <c r="A6">
        <v>17</v>
      </c>
      <c r="B6">
        <v>0.56000000000000005</v>
      </c>
      <c r="C6">
        <v>0.96</v>
      </c>
      <c r="D6">
        <v>0.76</v>
      </c>
      <c r="E6">
        <v>0.68835000000000002</v>
      </c>
      <c r="F6">
        <v>0.60985</v>
      </c>
      <c r="G6">
        <v>0.63915999999999995</v>
      </c>
      <c r="H6">
        <v>0.72492000000000001</v>
      </c>
      <c r="I6">
        <v>0.60818000000000005</v>
      </c>
      <c r="J6">
        <v>0.66598999999999997</v>
      </c>
      <c r="K6">
        <v>29.2959</v>
      </c>
      <c r="L6">
        <v>36.268000000000001</v>
      </c>
      <c r="M6">
        <v>0.76</v>
      </c>
      <c r="N6">
        <v>1</v>
      </c>
      <c r="O6">
        <v>0.88</v>
      </c>
      <c r="P6">
        <v>0.85294000000000003</v>
      </c>
      <c r="Q6">
        <v>0.73734</v>
      </c>
      <c r="R6">
        <v>0.78373000000000004</v>
      </c>
      <c r="S6">
        <v>0.87495000000000001</v>
      </c>
      <c r="T6">
        <v>0.73734</v>
      </c>
      <c r="U6">
        <v>0.80608999999999997</v>
      </c>
      <c r="V6">
        <v>42.343400000000003</v>
      </c>
      <c r="W6">
        <v>42.067799999999998</v>
      </c>
      <c r="X6">
        <v>0.56000000000000005</v>
      </c>
      <c r="Y6">
        <v>0.04</v>
      </c>
      <c r="Z6">
        <v>1.56</v>
      </c>
      <c r="AA6">
        <v>0.76</v>
      </c>
      <c r="AB6">
        <v>0</v>
      </c>
      <c r="AC6">
        <v>2.2799999999999998</v>
      </c>
      <c r="AD6">
        <v>17</v>
      </c>
      <c r="AE6" t="s">
        <v>36</v>
      </c>
    </row>
    <row r="7" spans="1:31" x14ac:dyDescent="0.2">
      <c r="A7">
        <v>18</v>
      </c>
      <c r="B7">
        <v>0.72</v>
      </c>
      <c r="C7">
        <v>0.9</v>
      </c>
      <c r="D7">
        <v>0.81</v>
      </c>
      <c r="E7">
        <v>0.47</v>
      </c>
      <c r="F7">
        <v>0.50134999999999996</v>
      </c>
      <c r="G7">
        <v>0.49003999999999998</v>
      </c>
      <c r="H7">
        <v>0.45978999999999998</v>
      </c>
      <c r="I7">
        <v>0.49885000000000002</v>
      </c>
      <c r="J7">
        <v>0.47833999999999999</v>
      </c>
      <c r="K7">
        <v>27.5</v>
      </c>
      <c r="L7">
        <v>37.035299999999999</v>
      </c>
      <c r="M7">
        <v>0.95833000000000002</v>
      </c>
      <c r="N7">
        <v>0.92</v>
      </c>
      <c r="O7">
        <v>0.93877999999999995</v>
      </c>
      <c r="P7">
        <v>0.61026999999999998</v>
      </c>
      <c r="Q7">
        <v>0.57364999999999999</v>
      </c>
      <c r="R7">
        <v>0.58870999999999996</v>
      </c>
      <c r="S7">
        <v>0.62121999999999999</v>
      </c>
      <c r="T7">
        <v>0.57630000000000003</v>
      </c>
      <c r="U7">
        <v>0.59445999999999999</v>
      </c>
      <c r="V7">
        <v>52.99</v>
      </c>
      <c r="W7">
        <v>39.1128</v>
      </c>
      <c r="X7">
        <v>0.72</v>
      </c>
      <c r="Y7">
        <v>0.1</v>
      </c>
      <c r="Z7">
        <v>1.86</v>
      </c>
      <c r="AA7">
        <v>0.95833000000000002</v>
      </c>
      <c r="AB7">
        <v>0.08</v>
      </c>
      <c r="AC7">
        <v>2.6349999999999998</v>
      </c>
      <c r="AD7">
        <v>16</v>
      </c>
      <c r="AE7" t="s">
        <v>37</v>
      </c>
    </row>
    <row r="14" spans="1:31" x14ac:dyDescent="0.2">
      <c r="A14" t="s">
        <v>29</v>
      </c>
      <c r="B14" s="1">
        <f>AVERAGE(B1:B8)</f>
        <v>0.79333333333333333</v>
      </c>
      <c r="C14" s="1">
        <f>AVERAGE(C1:C8)</f>
        <v>0.92945500000000003</v>
      </c>
      <c r="D14" s="1">
        <f t="shared" ref="D14:AD14" si="0">AVERAGE(D1:D8)</f>
        <v>0.86139666666666648</v>
      </c>
      <c r="E14" s="1">
        <f t="shared" si="0"/>
        <v>0.75555666666666665</v>
      </c>
      <c r="F14" s="1">
        <f t="shared" si="0"/>
        <v>0.73180333333333325</v>
      </c>
      <c r="G14" s="1">
        <f t="shared" si="0"/>
        <v>0.74638666666666664</v>
      </c>
      <c r="H14" s="1">
        <f t="shared" si="0"/>
        <v>0.79105999999999999</v>
      </c>
      <c r="I14" s="1">
        <f t="shared" si="0"/>
        <v>0.73382500000000006</v>
      </c>
      <c r="J14" s="1">
        <f>AVERAGE(J1:J8)</f>
        <v>0.76171</v>
      </c>
      <c r="K14" s="1">
        <f t="shared" si="0"/>
        <v>27.817483333333332</v>
      </c>
      <c r="L14" s="1">
        <f t="shared" si="0"/>
        <v>35.348199999999999</v>
      </c>
      <c r="M14" s="1">
        <f t="shared" si="0"/>
        <v>0.852715</v>
      </c>
      <c r="N14" s="1">
        <f t="shared" si="0"/>
        <v>0.95979500000000006</v>
      </c>
      <c r="O14" s="1">
        <f t="shared" si="0"/>
        <v>0.90599166666666664</v>
      </c>
      <c r="P14" s="1">
        <f t="shared" si="0"/>
        <v>0.9196266666666667</v>
      </c>
      <c r="Q14" s="1">
        <f>AVERAGE(Q1:Q8)</f>
        <v>0.86127999999999993</v>
      </c>
      <c r="R14" s="1">
        <f t="shared" si="0"/>
        <v>0.88705166666666668</v>
      </c>
      <c r="S14" s="1">
        <f t="shared" si="0"/>
        <v>0.94139833333333334</v>
      </c>
      <c r="T14" s="1">
        <f t="shared" si="0"/>
        <v>0.85886499999999988</v>
      </c>
      <c r="U14" s="1">
        <f t="shared" si="0"/>
        <v>0.89655333333333331</v>
      </c>
      <c r="V14" s="1">
        <f t="shared" si="0"/>
        <v>47.740183333333334</v>
      </c>
      <c r="W14" s="1">
        <f t="shared" si="0"/>
        <v>41.775133333333336</v>
      </c>
      <c r="X14" s="1">
        <f>AVERAGE(X1:X8)</f>
        <v>0.79333333333333333</v>
      </c>
      <c r="Y14" s="1">
        <f t="shared" si="0"/>
        <v>7.054500000000001E-2</v>
      </c>
      <c r="Z14" s="1">
        <f t="shared" si="0"/>
        <v>2.1683666666666666</v>
      </c>
      <c r="AA14" s="1">
        <f t="shared" si="0"/>
        <v>0.852715</v>
      </c>
      <c r="AB14" s="1">
        <f t="shared" si="0"/>
        <v>4.0203999999999997E-2</v>
      </c>
      <c r="AC14" s="1">
        <f t="shared" si="0"/>
        <v>2.4375499999999999</v>
      </c>
      <c r="AD14" s="1">
        <f t="shared" si="0"/>
        <v>18.333333333333332</v>
      </c>
    </row>
    <row r="15" spans="1:31" x14ac:dyDescent="0.2">
      <c r="A15" t="s">
        <v>30</v>
      </c>
      <c r="B15">
        <f>STDEV(B2:B13)</f>
        <v>0.14123266855323091</v>
      </c>
      <c r="C15">
        <f>STDEV(C2:C13)</f>
        <v>6.1314779213497948E-2</v>
      </c>
      <c r="D15">
        <f t="shared" ref="D15:AC15" si="1">STDEV(D2:D13)</f>
        <v>8.1677071854141914E-2</v>
      </c>
      <c r="E15">
        <f t="shared" si="1"/>
        <v>0.1686838728114417</v>
      </c>
      <c r="F15">
        <f t="shared" si="1"/>
        <v>0.1728549384503279</v>
      </c>
      <c r="G15">
        <f t="shared" si="1"/>
        <v>0.16669500288450981</v>
      </c>
      <c r="H15">
        <f t="shared" si="1"/>
        <v>0.20074738045613422</v>
      </c>
      <c r="I15">
        <f t="shared" si="1"/>
        <v>0.17300075210819132</v>
      </c>
      <c r="J15">
        <f t="shared" si="1"/>
        <v>0.17726618436690034</v>
      </c>
      <c r="K15">
        <f t="shared" si="1"/>
        <v>4.0862374822893859</v>
      </c>
      <c r="L15">
        <f>STDEV(L2:L13)</f>
        <v>5.744561027267439</v>
      </c>
      <c r="M15">
        <f t="shared" si="1"/>
        <v>8.0983113239736587E-2</v>
      </c>
      <c r="N15">
        <f t="shared" si="1"/>
        <v>2.8228313268773241E-2</v>
      </c>
      <c r="O15">
        <f t="shared" si="1"/>
        <v>3.2628528263877694E-2</v>
      </c>
      <c r="P15">
        <f t="shared" si="1"/>
        <v>0.16632589259242439</v>
      </c>
      <c r="Q15">
        <f t="shared" si="1"/>
        <v>0.17622148234537119</v>
      </c>
      <c r="R15">
        <f>STDEV(R2:R13)</f>
        <v>0.16900747290184123</v>
      </c>
      <c r="S15">
        <f t="shared" si="1"/>
        <v>0.17252877979243542</v>
      </c>
      <c r="T15">
        <f t="shared" si="1"/>
        <v>0.17589138577542768</v>
      </c>
      <c r="U15">
        <f t="shared" si="1"/>
        <v>0.16805220351624828</v>
      </c>
      <c r="V15">
        <f t="shared" si="1"/>
        <v>5.0426793720864973</v>
      </c>
      <c r="W15">
        <f t="shared" si="1"/>
        <v>4.3951590659117974</v>
      </c>
      <c r="X15">
        <f>STDEV(X2:X13)</f>
        <v>0.14123266855323091</v>
      </c>
      <c r="Y15">
        <f t="shared" si="1"/>
        <v>6.1314779213497934E-2</v>
      </c>
      <c r="Z15">
        <f t="shared" si="1"/>
        <v>0.49006694100568221</v>
      </c>
      <c r="AA15">
        <f t="shared" si="1"/>
        <v>8.0983113239736587E-2</v>
      </c>
      <c r="AB15">
        <f t="shared" si="1"/>
        <v>2.8228576386350061E-2</v>
      </c>
      <c r="AC15">
        <f t="shared" si="1"/>
        <v>0.19489555921056792</v>
      </c>
      <c r="AD15">
        <f>STDEV(AD2:AD13)</f>
        <v>4.1311822359545767</v>
      </c>
    </row>
    <row r="16" spans="1:31" x14ac:dyDescent="0.2">
      <c r="A16" t="s">
        <v>31</v>
      </c>
      <c r="B16">
        <f>CONFIDENCE(0.05,B15,B17)</f>
        <v>0.11300759459000427</v>
      </c>
      <c r="C16">
        <f>CONFIDENCE(0.05,C15,B17)</f>
        <v>4.9061139909871689E-2</v>
      </c>
      <c r="D16">
        <f>CONFIDENCE(0.05,D15,B17)</f>
        <v>6.5354067992510242E-2</v>
      </c>
      <c r="E16">
        <f>CONFIDENCE(0.05,E15,B17)</f>
        <v>0.13497272909888072</v>
      </c>
      <c r="F16">
        <f>CONFIDENCE(0.05,F15,B17)</f>
        <v>0.13831021538697624</v>
      </c>
      <c r="G16">
        <f>CONFIDENCE(0.05,G15,B17)</f>
        <v>0.13338133095638752</v>
      </c>
      <c r="H16">
        <f>CONFIDENCE(0.05,H15,B17)</f>
        <v>0.16062840713826604</v>
      </c>
      <c r="I16">
        <f>CONFIDENCE(0.05,I15,B17)</f>
        <v>0.13842688846907769</v>
      </c>
      <c r="J16">
        <f>CONFIDENCE(0.05,J15,B17)</f>
        <v>0.14183988239166748</v>
      </c>
      <c r="K16">
        <f>CONFIDENCE(0.05,K15,B17)</f>
        <v>3.2696108735139724</v>
      </c>
      <c r="L16">
        <f>CONFIDENCE(0.05,L15,B17)</f>
        <v>4.5965216852239834</v>
      </c>
      <c r="M16">
        <f>CONFIDENCE(0.05,M15,B17)</f>
        <v>6.4798795656709263E-2</v>
      </c>
      <c r="N16">
        <f>CONFIDENCE(0.05,N15,B17)</f>
        <v>2.2586939795978159E-2</v>
      </c>
      <c r="O16">
        <f>CONFIDENCE(0.05,O15,B17)</f>
        <v>2.6107780387389944E-2</v>
      </c>
      <c r="P16">
        <f>CONFIDENCE(0.05,P15,B17)</f>
        <v>0.13308598663786489</v>
      </c>
      <c r="Q16">
        <f>CONFIDENCE(0.05,Q15,B17)</f>
        <v>0.14100396203608892</v>
      </c>
      <c r="R16">
        <f>CONFIDENCE(0.05,R15,B17)</f>
        <v>0.13523165834095885</v>
      </c>
      <c r="S16">
        <f>CONFIDENCE(0.05,S15,B17)</f>
        <v>0.13804923890213952</v>
      </c>
      <c r="T16">
        <f>CONFIDENCE(0.05,T15,B17)</f>
        <v>0.14073983462326115</v>
      </c>
      <c r="U16">
        <f>CONFIDENCE(0.05,U15,B17)</f>
        <v>0.13446729768306587</v>
      </c>
      <c r="V16">
        <f>CONFIDENCE(0.05,V15,B17)</f>
        <v>4.0349097129276874</v>
      </c>
      <c r="W16">
        <f>CONFIDENCE(0.05,W15,B17)</f>
        <v>3.5167950798291403</v>
      </c>
      <c r="X16">
        <f>CONFIDENCE(0.05,X15,B17)</f>
        <v>0.11300759459000427</v>
      </c>
      <c r="Y16">
        <f>CONFIDENCE(0.05,Y15,B17)</f>
        <v>4.9061139909871675E-2</v>
      </c>
      <c r="Z16">
        <f>CONFIDENCE(0.05,Z15,B17)</f>
        <v>0.39212801654498469</v>
      </c>
      <c r="AA16">
        <f>CONFIDENCE(0.05,AA15,B17)</f>
        <v>6.4798795656709263E-2</v>
      </c>
      <c r="AB16">
        <f>CONFIDENCE(0.05,AB15,B17)</f>
        <v>2.2587150330019293E-2</v>
      </c>
      <c r="AC16">
        <f>CONFIDENCE(0.05,AC15,B17)</f>
        <v>0.15594606098063551</v>
      </c>
    </row>
    <row r="17" spans="1:2" x14ac:dyDescent="0.2">
      <c r="A17" t="s">
        <v>32</v>
      </c>
      <c r="B17">
        <f>COUNTA(A2:A12)</f>
        <v>6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865069-0CAE-0E4F-88C8-67ED53950065}">
  <dimension ref="A1:AE17"/>
  <sheetViews>
    <sheetView zoomScale="90" zoomScaleNormal="90" workbookViewId="0">
      <selection activeCell="E40" sqref="E40"/>
    </sheetView>
  </sheetViews>
  <sheetFormatPr baseColWidth="10" defaultRowHeight="16" x14ac:dyDescent="0.2"/>
  <cols>
    <col min="1" max="1" width="15.6640625" bestFit="1" customWidth="1"/>
    <col min="2" max="2" width="26.6640625" bestFit="1" customWidth="1"/>
    <col min="3" max="3" width="29.6640625" bestFit="1" customWidth="1"/>
    <col min="4" max="4" width="24.6640625" bestFit="1" customWidth="1"/>
    <col min="5" max="5" width="33.6640625" bestFit="1" customWidth="1"/>
    <col min="6" max="6" width="36.6640625" bestFit="1" customWidth="1"/>
    <col min="7" max="7" width="31.6640625" bestFit="1" customWidth="1"/>
    <col min="8" max="8" width="24.6640625" bestFit="1" customWidth="1"/>
    <col min="9" max="9" width="28.6640625" bestFit="1" customWidth="1"/>
    <col min="10" max="10" width="23.6640625" bestFit="1" customWidth="1"/>
    <col min="11" max="11" width="31.6640625" bestFit="1" customWidth="1"/>
    <col min="12" max="12" width="42.6640625" bestFit="1" customWidth="1"/>
    <col min="13" max="13" width="31.6640625" bestFit="1" customWidth="1"/>
    <col min="14" max="14" width="34.6640625" bestFit="1" customWidth="1"/>
    <col min="15" max="15" width="29.6640625" bestFit="1" customWidth="1"/>
    <col min="16" max="16" width="38.6640625" bestFit="1" customWidth="1"/>
    <col min="17" max="17" width="41.6640625" bestFit="1" customWidth="1"/>
    <col min="18" max="18" width="36.6640625" bestFit="1" customWidth="1"/>
    <col min="19" max="19" width="29.6640625" bestFit="1" customWidth="1"/>
    <col min="20" max="20" width="33.6640625" bestFit="1" customWidth="1"/>
    <col min="21" max="21" width="28.6640625" bestFit="1" customWidth="1"/>
    <col min="22" max="22" width="37.6640625" bestFit="1" customWidth="1"/>
    <col min="23" max="23" width="47.6640625" bestFit="1" customWidth="1"/>
    <col min="24" max="24" width="23.6640625" bestFit="1" customWidth="1"/>
    <col min="25" max="25" width="31.6640625" bestFit="1" customWidth="1"/>
    <col min="26" max="26" width="16.6640625" bestFit="1" customWidth="1"/>
    <col min="27" max="27" width="26.6640625" bestFit="1" customWidth="1"/>
    <col min="28" max="28" width="34.6640625" bestFit="1" customWidth="1"/>
    <col min="29" max="29" width="19.6640625" bestFit="1" customWidth="1"/>
    <col min="30" max="30" width="18.6640625" bestFit="1" customWidth="1"/>
    <col min="31" max="31" width="8.6640625" customWidth="1"/>
  </cols>
  <sheetData>
    <row r="1" spans="1:3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24</v>
      </c>
      <c r="Y1" t="s">
        <v>25</v>
      </c>
      <c r="Z1" t="s">
        <v>23</v>
      </c>
      <c r="AA1" t="s">
        <v>26</v>
      </c>
      <c r="AB1" t="s">
        <v>27</v>
      </c>
      <c r="AC1" t="s">
        <v>28</v>
      </c>
      <c r="AD1" t="s">
        <v>38</v>
      </c>
      <c r="AE1" t="s">
        <v>39</v>
      </c>
    </row>
    <row r="2" spans="1:31" x14ac:dyDescent="0.2">
      <c r="A2">
        <v>19</v>
      </c>
      <c r="B2">
        <v>0.61224000000000001</v>
      </c>
      <c r="C2">
        <v>0.48980000000000001</v>
      </c>
      <c r="D2">
        <v>0.55101999999999995</v>
      </c>
      <c r="E2">
        <v>0.71826999999999996</v>
      </c>
      <c r="F2">
        <v>0.74460000000000004</v>
      </c>
      <c r="G2">
        <v>0.72507999999999995</v>
      </c>
      <c r="H2">
        <v>0.80430000000000001</v>
      </c>
      <c r="I2">
        <v>0.79944999999999999</v>
      </c>
      <c r="J2">
        <v>0.80408000000000002</v>
      </c>
      <c r="K2">
        <v>57.322899999999997</v>
      </c>
      <c r="L2">
        <v>53.9086</v>
      </c>
      <c r="M2">
        <v>0.625</v>
      </c>
      <c r="N2">
        <v>0.62</v>
      </c>
      <c r="O2">
        <v>0.62244999999999995</v>
      </c>
      <c r="P2">
        <v>1.0343</v>
      </c>
      <c r="Q2">
        <v>0.81299999999999994</v>
      </c>
      <c r="R2">
        <v>0.87692000000000003</v>
      </c>
      <c r="S2">
        <v>1.0343</v>
      </c>
      <c r="T2">
        <v>0.88521000000000005</v>
      </c>
      <c r="U2">
        <v>0.98509000000000002</v>
      </c>
      <c r="V2">
        <v>61.346899999999998</v>
      </c>
      <c r="W2">
        <v>48.767699999999998</v>
      </c>
      <c r="X2">
        <v>0.61224000000000001</v>
      </c>
      <c r="Y2">
        <v>0.51019999999999999</v>
      </c>
      <c r="Z2">
        <v>0.30612</v>
      </c>
      <c r="AA2">
        <v>0.625</v>
      </c>
      <c r="AB2">
        <v>0.38</v>
      </c>
      <c r="AC2">
        <v>0.73499999999999999</v>
      </c>
      <c r="AD2">
        <v>18</v>
      </c>
      <c r="AE2" t="s">
        <v>37</v>
      </c>
    </row>
    <row r="3" spans="1:31" x14ac:dyDescent="0.2">
      <c r="A3">
        <v>20</v>
      </c>
      <c r="B3">
        <v>0.85714000000000001</v>
      </c>
      <c r="C3">
        <v>0.68</v>
      </c>
      <c r="D3">
        <v>0.76768000000000003</v>
      </c>
      <c r="E3">
        <v>0.79166000000000003</v>
      </c>
      <c r="F3">
        <v>0.93344000000000005</v>
      </c>
      <c r="G3">
        <v>0.82476000000000005</v>
      </c>
      <c r="H3">
        <v>0.79649000000000003</v>
      </c>
      <c r="I3">
        <v>0.91591999999999996</v>
      </c>
      <c r="J3">
        <v>0.84828000000000003</v>
      </c>
      <c r="K3">
        <v>11.8788</v>
      </c>
      <c r="L3">
        <v>10.2233</v>
      </c>
      <c r="M3">
        <v>0.82</v>
      </c>
      <c r="N3">
        <v>0.69388000000000005</v>
      </c>
      <c r="O3">
        <v>0.75758000000000003</v>
      </c>
      <c r="P3">
        <v>0.87836999999999998</v>
      </c>
      <c r="Q3">
        <v>0.83697999999999995</v>
      </c>
      <c r="R3">
        <v>0.84636</v>
      </c>
      <c r="S3">
        <v>0.92145999999999995</v>
      </c>
      <c r="T3">
        <v>0.82977999999999996</v>
      </c>
      <c r="U3">
        <v>0.86907000000000001</v>
      </c>
      <c r="V3">
        <v>41.030299999999997</v>
      </c>
      <c r="W3">
        <v>34.388100000000001</v>
      </c>
      <c r="X3">
        <v>0.85714000000000001</v>
      </c>
      <c r="Y3">
        <v>0.32</v>
      </c>
      <c r="Z3">
        <v>1.6113999999999999</v>
      </c>
      <c r="AA3">
        <v>0.82</v>
      </c>
      <c r="AB3">
        <v>0.30612</v>
      </c>
      <c r="AC3">
        <v>1.5416000000000001</v>
      </c>
      <c r="AD3">
        <v>16</v>
      </c>
      <c r="AE3" t="s">
        <v>36</v>
      </c>
    </row>
    <row r="4" spans="1:31" x14ac:dyDescent="0.2">
      <c r="A4">
        <v>21</v>
      </c>
      <c r="B4">
        <v>0.86</v>
      </c>
      <c r="C4">
        <v>0.66</v>
      </c>
      <c r="D4">
        <v>0.76</v>
      </c>
      <c r="E4">
        <v>0.77285000000000004</v>
      </c>
      <c r="F4">
        <v>0.81454000000000004</v>
      </c>
      <c r="G4">
        <v>0.79420000000000002</v>
      </c>
      <c r="H4">
        <v>0.78785000000000005</v>
      </c>
      <c r="I4">
        <v>0.81672</v>
      </c>
      <c r="J4">
        <v>0.80571999999999999</v>
      </c>
      <c r="K4">
        <v>34.299999999999997</v>
      </c>
      <c r="L4">
        <v>44.096200000000003</v>
      </c>
      <c r="M4">
        <v>0.94</v>
      </c>
      <c r="N4">
        <v>0.48</v>
      </c>
      <c r="O4">
        <v>0.71</v>
      </c>
      <c r="P4">
        <v>0.65403999999999995</v>
      </c>
      <c r="Q4">
        <v>1.0350999999999999</v>
      </c>
      <c r="R4">
        <v>0.74424999999999997</v>
      </c>
      <c r="S4">
        <v>0.67088000000000003</v>
      </c>
      <c r="T4">
        <v>0.87539</v>
      </c>
      <c r="U4">
        <v>0.74317999999999995</v>
      </c>
      <c r="V4">
        <v>46.23</v>
      </c>
      <c r="W4">
        <v>44.3307</v>
      </c>
      <c r="X4">
        <v>0.86</v>
      </c>
      <c r="Y4">
        <v>0.34</v>
      </c>
      <c r="Z4">
        <v>1.56</v>
      </c>
      <c r="AA4">
        <v>0.94</v>
      </c>
      <c r="AB4">
        <v>0.52</v>
      </c>
      <c r="AC4">
        <v>1.26</v>
      </c>
      <c r="AD4">
        <v>12</v>
      </c>
      <c r="AE4" t="s">
        <v>37</v>
      </c>
    </row>
    <row r="5" spans="1:31" x14ac:dyDescent="0.2">
      <c r="A5">
        <v>22</v>
      </c>
      <c r="B5">
        <v>0.74</v>
      </c>
      <c r="C5">
        <v>0.64583000000000002</v>
      </c>
      <c r="D5">
        <v>0.69388000000000005</v>
      </c>
      <c r="E5">
        <v>0.96865000000000001</v>
      </c>
      <c r="F5">
        <v>0.97462000000000004</v>
      </c>
      <c r="G5">
        <v>0.97197999999999996</v>
      </c>
      <c r="H5">
        <v>0.99407999999999996</v>
      </c>
      <c r="I5">
        <v>1.0768</v>
      </c>
      <c r="J5">
        <v>1.0044999999999999</v>
      </c>
      <c r="K5">
        <v>30.43</v>
      </c>
      <c r="L5">
        <v>41.0398</v>
      </c>
      <c r="M5">
        <v>0.85714000000000001</v>
      </c>
      <c r="N5">
        <v>0.79166999999999998</v>
      </c>
      <c r="O5">
        <v>0.82474000000000003</v>
      </c>
      <c r="P5">
        <v>1.4863999999999999</v>
      </c>
      <c r="Q5">
        <v>1.4902</v>
      </c>
      <c r="R5">
        <v>1.4863999999999999</v>
      </c>
      <c r="S5">
        <v>1.4511000000000001</v>
      </c>
      <c r="T5">
        <v>1.4129</v>
      </c>
      <c r="U5">
        <v>1.4285000000000001</v>
      </c>
      <c r="V5">
        <v>59.59</v>
      </c>
      <c r="W5">
        <v>51.234299999999998</v>
      </c>
      <c r="X5">
        <v>0.74</v>
      </c>
      <c r="Y5">
        <v>0.35416999999999998</v>
      </c>
      <c r="Z5">
        <v>1.1575</v>
      </c>
      <c r="AA5">
        <v>0.85714000000000001</v>
      </c>
      <c r="AB5">
        <v>0.20832999999999999</v>
      </c>
      <c r="AC5">
        <v>1.9463999999999999</v>
      </c>
      <c r="AD5">
        <v>16</v>
      </c>
      <c r="AE5" t="s">
        <v>37</v>
      </c>
    </row>
    <row r="6" spans="1:31" x14ac:dyDescent="0.2">
      <c r="A6">
        <v>23</v>
      </c>
      <c r="B6">
        <v>0.67347000000000001</v>
      </c>
      <c r="C6">
        <v>0.65305999999999997</v>
      </c>
      <c r="D6">
        <v>0.66327000000000003</v>
      </c>
      <c r="E6">
        <v>0.58957999999999999</v>
      </c>
      <c r="F6">
        <v>0.81830000000000003</v>
      </c>
      <c r="G6">
        <v>0.67088999999999999</v>
      </c>
      <c r="H6">
        <v>0.64141999999999999</v>
      </c>
      <c r="I6">
        <v>0.74778</v>
      </c>
      <c r="J6">
        <v>0.69535999999999998</v>
      </c>
      <c r="K6">
        <v>43.775500000000001</v>
      </c>
      <c r="L6">
        <v>44.500999999999998</v>
      </c>
      <c r="M6">
        <v>0.8</v>
      </c>
      <c r="N6">
        <v>0.48</v>
      </c>
      <c r="O6">
        <v>0.64</v>
      </c>
      <c r="P6">
        <v>0.72169000000000005</v>
      </c>
      <c r="Q6">
        <v>0.99556</v>
      </c>
      <c r="R6">
        <v>0.77727000000000002</v>
      </c>
      <c r="S6">
        <v>0.74695</v>
      </c>
      <c r="T6">
        <v>0.90473000000000003</v>
      </c>
      <c r="U6">
        <v>0.79318</v>
      </c>
      <c r="V6">
        <v>54.23</v>
      </c>
      <c r="W6">
        <v>41.744</v>
      </c>
      <c r="X6">
        <v>0.67347000000000001</v>
      </c>
      <c r="Y6">
        <v>0.34694000000000003</v>
      </c>
      <c r="Z6">
        <v>0.97958999999999996</v>
      </c>
      <c r="AA6">
        <v>0.8</v>
      </c>
      <c r="AB6">
        <v>0.52</v>
      </c>
      <c r="AC6">
        <v>0.84</v>
      </c>
      <c r="AD6">
        <v>19</v>
      </c>
      <c r="AE6" t="s">
        <v>37</v>
      </c>
    </row>
    <row r="14" spans="1:31" x14ac:dyDescent="0.2">
      <c r="A14" t="s">
        <v>29</v>
      </c>
      <c r="B14" s="1">
        <f>AVERAGE(B1:B8)</f>
        <v>0.74856999999999996</v>
      </c>
      <c r="C14" s="1">
        <f>AVERAGE(C1:C8)</f>
        <v>0.62573800000000002</v>
      </c>
      <c r="D14" s="1">
        <f t="shared" ref="D14:AD14" si="0">AVERAGE(D1:D8)</f>
        <v>0.68717000000000006</v>
      </c>
      <c r="E14" s="1">
        <f t="shared" si="0"/>
        <v>0.76820199999999994</v>
      </c>
      <c r="F14" s="1">
        <f t="shared" si="0"/>
        <v>0.85709999999999997</v>
      </c>
      <c r="G14" s="1">
        <f t="shared" si="0"/>
        <v>0.79738200000000004</v>
      </c>
      <c r="H14" s="1">
        <f t="shared" si="0"/>
        <v>0.80482799999999999</v>
      </c>
      <c r="I14" s="1">
        <f t="shared" si="0"/>
        <v>0.87133400000000005</v>
      </c>
      <c r="J14" s="1">
        <f>AVERAGE(J1:J8)</f>
        <v>0.83158799999999999</v>
      </c>
      <c r="K14" s="1">
        <f t="shared" si="0"/>
        <v>35.541440000000001</v>
      </c>
      <c r="L14" s="1">
        <f t="shared" si="0"/>
        <v>38.753779999999999</v>
      </c>
      <c r="M14" s="1">
        <f t="shared" si="0"/>
        <v>0.80842799999999992</v>
      </c>
      <c r="N14" s="1">
        <f t="shared" si="0"/>
        <v>0.61311000000000004</v>
      </c>
      <c r="O14" s="1">
        <f t="shared" si="0"/>
        <v>0.71095399999999997</v>
      </c>
      <c r="P14" s="1">
        <f t="shared" si="0"/>
        <v>0.95495999999999981</v>
      </c>
      <c r="Q14" s="1">
        <f>AVERAGE(Q1:Q8)</f>
        <v>1.034168</v>
      </c>
      <c r="R14" s="1">
        <f t="shared" si="0"/>
        <v>0.94623999999999986</v>
      </c>
      <c r="S14" s="1">
        <f t="shared" si="0"/>
        <v>0.96493800000000007</v>
      </c>
      <c r="T14" s="1">
        <f t="shared" si="0"/>
        <v>0.98160199999999997</v>
      </c>
      <c r="U14" s="1">
        <f t="shared" si="0"/>
        <v>0.96380399999999999</v>
      </c>
      <c r="V14" s="1">
        <f t="shared" si="0"/>
        <v>52.485439999999997</v>
      </c>
      <c r="W14" s="1">
        <f t="shared" si="0"/>
        <v>44.092959999999998</v>
      </c>
      <c r="X14" s="1">
        <f>AVERAGE(X1:X8)</f>
        <v>0.74856999999999996</v>
      </c>
      <c r="Y14" s="1">
        <f t="shared" si="0"/>
        <v>0.37426200000000004</v>
      </c>
      <c r="Z14" s="1">
        <f t="shared" si="0"/>
        <v>1.122922</v>
      </c>
      <c r="AA14" s="1">
        <f t="shared" si="0"/>
        <v>0.80842799999999992</v>
      </c>
      <c r="AB14" s="1">
        <f t="shared" si="0"/>
        <v>0.38689000000000001</v>
      </c>
      <c r="AC14" s="1">
        <f t="shared" si="0"/>
        <v>1.2645999999999999</v>
      </c>
      <c r="AD14" s="1">
        <f t="shared" si="0"/>
        <v>16.2</v>
      </c>
    </row>
    <row r="15" spans="1:31" x14ac:dyDescent="0.2">
      <c r="A15" t="s">
        <v>30</v>
      </c>
      <c r="B15">
        <f>STDEV(B2:B13)</f>
        <v>0.11011745274932604</v>
      </c>
      <c r="C15">
        <f>STDEV(C2:C13)</f>
        <v>7.7051231787687843E-2</v>
      </c>
      <c r="D15">
        <f t="shared" ref="D15:AC15" si="1">STDEV(D2:D13)</f>
        <v>8.7947605993568392E-2</v>
      </c>
      <c r="E15">
        <f t="shared" si="1"/>
        <v>0.1370677805685942</v>
      </c>
      <c r="F15">
        <f t="shared" si="1"/>
        <v>9.4355431216226235E-2</v>
      </c>
      <c r="G15">
        <f t="shared" si="1"/>
        <v>0.11453377982062748</v>
      </c>
      <c r="H15">
        <f t="shared" si="1"/>
        <v>0.12537598203005201</v>
      </c>
      <c r="I15">
        <f t="shared" si="1"/>
        <v>0.13001901583999087</v>
      </c>
      <c r="J15">
        <f t="shared" si="1"/>
        <v>0.11198336269285759</v>
      </c>
      <c r="K15">
        <f t="shared" si="1"/>
        <v>16.806399582688737</v>
      </c>
      <c r="L15">
        <f>STDEV(L2:L13)</f>
        <v>16.661743117753321</v>
      </c>
      <c r="M15">
        <f t="shared" si="1"/>
        <v>0.11568796791369465</v>
      </c>
      <c r="N15">
        <f t="shared" si="1"/>
        <v>0.13591493920831485</v>
      </c>
      <c r="O15">
        <f t="shared" si="1"/>
        <v>8.3650427255335044E-2</v>
      </c>
      <c r="P15">
        <f t="shared" si="1"/>
        <v>0.33149550396649485</v>
      </c>
      <c r="Q15">
        <f t="shared" si="1"/>
        <v>0.27260549466215783</v>
      </c>
      <c r="R15">
        <f>STDEV(R2:R13)</f>
        <v>0.30655542867481617</v>
      </c>
      <c r="S15">
        <f t="shared" si="1"/>
        <v>0.30701945755928822</v>
      </c>
      <c r="T15">
        <f t="shared" si="1"/>
        <v>0.24266725957574053</v>
      </c>
      <c r="U15">
        <f t="shared" si="1"/>
        <v>0.27529869947022989</v>
      </c>
      <c r="V15">
        <f t="shared" si="1"/>
        <v>8.6947469447362131</v>
      </c>
      <c r="W15">
        <f t="shared" si="1"/>
        <v>6.5690633288163394</v>
      </c>
      <c r="X15">
        <f>STDEV(X2:X13)</f>
        <v>0.11011745274932604</v>
      </c>
      <c r="Y15">
        <f t="shared" si="1"/>
        <v>7.7051231787687482E-2</v>
      </c>
      <c r="Z15">
        <f t="shared" si="1"/>
        <v>0.52880836370087791</v>
      </c>
      <c r="AA15">
        <f t="shared" si="1"/>
        <v>0.11568796791369465</v>
      </c>
      <c r="AB15">
        <f t="shared" si="1"/>
        <v>0.13591493920831527</v>
      </c>
      <c r="AC15">
        <f t="shared" si="1"/>
        <v>0.50059033150871046</v>
      </c>
      <c r="AD15">
        <f>STDEV(AD2:AD13)</f>
        <v>2.6832815729997455</v>
      </c>
    </row>
    <row r="16" spans="1:31" x14ac:dyDescent="0.2">
      <c r="A16" t="s">
        <v>31</v>
      </c>
      <c r="B16">
        <f>CONFIDENCE(0.05,B15,B17)</f>
        <v>9.6520429445660902E-2</v>
      </c>
      <c r="C16">
        <f>CONFIDENCE(0.05,C15,B17)</f>
        <v>6.7537141441099194E-2</v>
      </c>
      <c r="D16">
        <f>CONFIDENCE(0.05,D15,B17)</f>
        <v>7.7088059043110738E-2</v>
      </c>
      <c r="E16">
        <f>CONFIDENCE(0.05,E15,B17)</f>
        <v>0.12014299925517756</v>
      </c>
      <c r="F16">
        <f>CONFIDENCE(0.05,F15,B17)</f>
        <v>8.270466228684549E-2</v>
      </c>
      <c r="G16">
        <f>CONFIDENCE(0.05,G15,B17)</f>
        <v>0.10039143967021519</v>
      </c>
      <c r="H16">
        <f>CONFIDENCE(0.05,H15,B17)</f>
        <v>0.109894874296265</v>
      </c>
      <c r="I16">
        <f>CONFIDENCE(0.05,I15,B17)</f>
        <v>0.11396459808733557</v>
      </c>
      <c r="J16">
        <f>CONFIDENCE(0.05,J15,B17)</f>
        <v>9.8155941569852287E-2</v>
      </c>
      <c r="K16">
        <f>CONFIDENCE(0.05,K15,B17)</f>
        <v>14.731188060163527</v>
      </c>
      <c r="L16">
        <f>CONFIDENCE(0.05,L15,B17)</f>
        <v>14.604393408007509</v>
      </c>
      <c r="M16">
        <f>CONFIDENCE(0.05,M15,B17)</f>
        <v>0.10140311154985365</v>
      </c>
      <c r="N16">
        <f>CONFIDENCE(0.05,N15,B17)</f>
        <v>0.11913250781718374</v>
      </c>
      <c r="O16">
        <f>CONFIDENCE(0.05,O15,B17)</f>
        <v>7.3321485018162769E-2</v>
      </c>
      <c r="P16">
        <f>CONFIDENCE(0.05,P15,B17)</f>
        <v>0.29056328132642623</v>
      </c>
      <c r="Q16">
        <f>CONFIDENCE(0.05,Q15,B17)</f>
        <v>0.23894486075641028</v>
      </c>
      <c r="R16">
        <f>CONFIDENCE(0.05,R15,B17)</f>
        <v>0.26870274316959281</v>
      </c>
      <c r="S16">
        <f>CONFIDENCE(0.05,S15,B17)</f>
        <v>0.26910947494631121</v>
      </c>
      <c r="T16">
        <f>CONFIDENCE(0.05,T15,B17)</f>
        <v>0.21270332287808483</v>
      </c>
      <c r="U16">
        <f>CONFIDENCE(0.05,U15,B17)</f>
        <v>0.24130551547707463</v>
      </c>
      <c r="V16">
        <f>CONFIDENCE(0.05,V15,B17)</f>
        <v>7.6211416816706539</v>
      </c>
      <c r="W16">
        <f>CONFIDENCE(0.05,W15,B17)</f>
        <v>5.7579320781825523</v>
      </c>
      <c r="X16">
        <f>CONFIDENCE(0.05,X15,B17)</f>
        <v>9.6520429445660902E-2</v>
      </c>
      <c r="Y16">
        <f>CONFIDENCE(0.05,Y15,B17)</f>
        <v>6.7537141441098875E-2</v>
      </c>
      <c r="Z16">
        <f>CONFIDENCE(0.05,Z15,B17)</f>
        <v>0.46351245042923833</v>
      </c>
      <c r="AA16">
        <f>CONFIDENCE(0.05,AA15,B17)</f>
        <v>0.10140311154985365</v>
      </c>
      <c r="AB16">
        <f>CONFIDENCE(0.05,AB15,B17)</f>
        <v>0.1191325078171841</v>
      </c>
      <c r="AC16">
        <f>CONFIDENCE(0.05,AC15,B17)</f>
        <v>0.438778709162088</v>
      </c>
    </row>
    <row r="17" spans="1:2" x14ac:dyDescent="0.2">
      <c r="A17" t="s">
        <v>32</v>
      </c>
      <c r="B17">
        <f>COUNTA(A2:A12)</f>
        <v>5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9838B6-3817-9A4D-A71E-622FEB1D4C88}">
  <dimension ref="A1:AH47"/>
  <sheetViews>
    <sheetView zoomScale="75" zoomScaleNormal="90" workbookViewId="0">
      <selection activeCell="D1" sqref="D1"/>
    </sheetView>
  </sheetViews>
  <sheetFormatPr baseColWidth="10" defaultRowHeight="16" x14ac:dyDescent="0.2"/>
  <cols>
    <col min="1" max="1" width="15.6640625" bestFit="1" customWidth="1"/>
    <col min="2" max="2" width="26.6640625" bestFit="1" customWidth="1"/>
    <col min="3" max="3" width="29.6640625" bestFit="1" customWidth="1"/>
    <col min="4" max="4" width="19.5" bestFit="1" customWidth="1"/>
    <col min="5" max="5" width="33.6640625" bestFit="1" customWidth="1"/>
    <col min="6" max="6" width="36.6640625" bestFit="1" customWidth="1"/>
    <col min="7" max="7" width="31.6640625" bestFit="1" customWidth="1"/>
    <col min="8" max="8" width="24.6640625" bestFit="1" customWidth="1"/>
    <col min="9" max="9" width="28.6640625" bestFit="1" customWidth="1"/>
    <col min="10" max="10" width="23.6640625" bestFit="1" customWidth="1"/>
    <col min="11" max="11" width="31.6640625" bestFit="1" customWidth="1"/>
    <col min="12" max="12" width="42.6640625" bestFit="1" customWidth="1"/>
    <col min="13" max="13" width="31.6640625" bestFit="1" customWidth="1"/>
    <col min="14" max="14" width="34.6640625" bestFit="1" customWidth="1"/>
    <col min="15" max="15" width="29.6640625" bestFit="1" customWidth="1"/>
    <col min="16" max="16" width="38.6640625" bestFit="1" customWidth="1"/>
    <col min="17" max="17" width="41.6640625" bestFit="1" customWidth="1"/>
    <col min="18" max="18" width="36.6640625" bestFit="1" customWidth="1"/>
    <col min="19" max="19" width="29.6640625" bestFit="1" customWidth="1"/>
    <col min="20" max="20" width="33.6640625" bestFit="1" customWidth="1"/>
    <col min="21" max="21" width="28.6640625" bestFit="1" customWidth="1"/>
    <col min="22" max="22" width="36.6640625" bestFit="1" customWidth="1"/>
    <col min="23" max="23" width="47.6640625" bestFit="1" customWidth="1"/>
    <col min="24" max="24" width="23.6640625" bestFit="1" customWidth="1"/>
    <col min="25" max="25" width="31.6640625" bestFit="1" customWidth="1"/>
    <col min="26" max="26" width="16.6640625" bestFit="1" customWidth="1"/>
    <col min="27" max="27" width="26.6640625" bestFit="1" customWidth="1"/>
    <col min="28" max="28" width="34.6640625" bestFit="1" customWidth="1"/>
    <col min="29" max="29" width="19.6640625" bestFit="1" customWidth="1"/>
    <col min="30" max="30" width="21.6640625" bestFit="1" customWidth="1"/>
    <col min="31" max="31" width="19.6640625" bestFit="1" customWidth="1"/>
    <col min="32" max="32" width="14.6640625" bestFit="1" customWidth="1"/>
    <col min="33" max="33" width="18.6640625" bestFit="1" customWidth="1"/>
    <col min="34" max="34" width="8.6640625" customWidth="1"/>
  </cols>
  <sheetData>
    <row r="1" spans="1:34" x14ac:dyDescent="0.2">
      <c r="A1" t="s">
        <v>0</v>
      </c>
      <c r="B1" t="s">
        <v>1</v>
      </c>
      <c r="C1" t="s">
        <v>2</v>
      </c>
      <c r="D1" s="4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116</v>
      </c>
      <c r="W1" t="s">
        <v>22</v>
      </c>
      <c r="X1" t="s">
        <v>24</v>
      </c>
      <c r="Y1" t="s">
        <v>25</v>
      </c>
      <c r="Z1" t="s">
        <v>23</v>
      </c>
      <c r="AA1" t="s">
        <v>26</v>
      </c>
      <c r="AB1" t="s">
        <v>27</v>
      </c>
      <c r="AC1" t="s">
        <v>28</v>
      </c>
      <c r="AD1" t="s">
        <v>120</v>
      </c>
      <c r="AE1" t="s">
        <v>121</v>
      </c>
      <c r="AF1" t="s">
        <v>122</v>
      </c>
      <c r="AG1" t="s">
        <v>38</v>
      </c>
      <c r="AH1" t="s">
        <v>39</v>
      </c>
    </row>
    <row r="2" spans="1:34" x14ac:dyDescent="0.2">
      <c r="A2">
        <v>24</v>
      </c>
      <c r="B2">
        <v>0.82</v>
      </c>
      <c r="C2">
        <v>0.86</v>
      </c>
      <c r="D2">
        <v>0.84</v>
      </c>
      <c r="E2">
        <v>1.0466</v>
      </c>
      <c r="F2">
        <v>0.98375999999999997</v>
      </c>
      <c r="G2">
        <v>1.0145999999999999</v>
      </c>
      <c r="H2">
        <v>1.1003000000000001</v>
      </c>
      <c r="I2">
        <v>0.99119000000000002</v>
      </c>
      <c r="J2">
        <v>1.0355000000000001</v>
      </c>
      <c r="K2">
        <v>26.41</v>
      </c>
      <c r="L2">
        <v>32.326599999999999</v>
      </c>
      <c r="M2">
        <v>0.875</v>
      </c>
      <c r="N2">
        <v>0.81633</v>
      </c>
      <c r="O2">
        <v>0.84536</v>
      </c>
      <c r="P2">
        <v>1.1962999999999999</v>
      </c>
      <c r="Q2">
        <v>1.1758</v>
      </c>
      <c r="R2">
        <v>1.1879</v>
      </c>
      <c r="S2">
        <v>1.2054</v>
      </c>
      <c r="T2">
        <v>1.1688000000000001</v>
      </c>
      <c r="U2">
        <v>1.1932</v>
      </c>
      <c r="V2">
        <v>48.6</v>
      </c>
      <c r="W2">
        <v>38.258800000000001</v>
      </c>
      <c r="X2">
        <v>0.82</v>
      </c>
      <c r="Y2">
        <v>0.14000000000000001</v>
      </c>
      <c r="Z2">
        <v>2.04</v>
      </c>
      <c r="AA2">
        <v>0.875</v>
      </c>
      <c r="AB2">
        <v>0.18367</v>
      </c>
      <c r="AC2">
        <v>2.0739999999999998</v>
      </c>
      <c r="AD2">
        <v>26.41</v>
      </c>
      <c r="AE2">
        <v>0.84263999999999994</v>
      </c>
      <c r="AF2">
        <v>1.1395</v>
      </c>
      <c r="AG2">
        <v>16</v>
      </c>
      <c r="AH2" t="s">
        <v>126</v>
      </c>
    </row>
    <row r="3" spans="1:34" x14ac:dyDescent="0.2">
      <c r="A3">
        <v>25</v>
      </c>
      <c r="B3">
        <v>0.56000000000000005</v>
      </c>
      <c r="C3">
        <v>0.84</v>
      </c>
      <c r="D3">
        <v>0.7</v>
      </c>
      <c r="E3">
        <v>0.82310000000000005</v>
      </c>
      <c r="F3">
        <v>0.73924000000000001</v>
      </c>
      <c r="G3">
        <v>0.77298</v>
      </c>
      <c r="H3">
        <v>0.83323999999999998</v>
      </c>
      <c r="I3">
        <v>0.77954000000000001</v>
      </c>
      <c r="J3">
        <v>0.80735999999999997</v>
      </c>
      <c r="K3">
        <v>21.3673</v>
      </c>
      <c r="L3">
        <v>25.092199999999998</v>
      </c>
      <c r="M3">
        <v>0.8125</v>
      </c>
      <c r="N3">
        <v>0.74</v>
      </c>
      <c r="O3">
        <v>0.77551000000000003</v>
      </c>
      <c r="P3">
        <v>1.0254000000000001</v>
      </c>
      <c r="Q3">
        <v>0.88263000000000003</v>
      </c>
      <c r="R3">
        <v>0.93703000000000003</v>
      </c>
      <c r="S3">
        <v>1.0694999999999999</v>
      </c>
      <c r="T3">
        <v>0.92664000000000002</v>
      </c>
      <c r="U3">
        <v>0.97729999999999995</v>
      </c>
      <c r="V3">
        <v>50.041699999999999</v>
      </c>
      <c r="W3">
        <v>42.158299999999997</v>
      </c>
      <c r="X3">
        <v>0.56000000000000005</v>
      </c>
      <c r="Y3">
        <v>0.16</v>
      </c>
      <c r="Z3">
        <v>1.2</v>
      </c>
      <c r="AA3">
        <v>0.8125</v>
      </c>
      <c r="AB3">
        <v>0.26</v>
      </c>
      <c r="AC3">
        <v>1.6575</v>
      </c>
      <c r="AD3">
        <v>21.3673</v>
      </c>
      <c r="AE3">
        <v>0.73736999999999997</v>
      </c>
      <c r="AF3">
        <v>0.92157999999999995</v>
      </c>
      <c r="AG3">
        <v>21</v>
      </c>
      <c r="AH3" t="s">
        <v>129</v>
      </c>
    </row>
    <row r="4" spans="1:34" x14ac:dyDescent="0.2">
      <c r="A4">
        <v>26</v>
      </c>
      <c r="B4">
        <v>0.86</v>
      </c>
      <c r="C4">
        <v>0.71428999999999998</v>
      </c>
      <c r="D4">
        <v>0.78788000000000002</v>
      </c>
      <c r="E4">
        <v>0.61172000000000004</v>
      </c>
      <c r="F4">
        <v>0.70711000000000002</v>
      </c>
      <c r="G4">
        <v>0.65971000000000002</v>
      </c>
      <c r="H4">
        <v>0.63300000000000001</v>
      </c>
      <c r="I4">
        <v>0.69821999999999995</v>
      </c>
      <c r="J4">
        <v>0.66444999999999999</v>
      </c>
      <c r="K4">
        <v>27.626300000000001</v>
      </c>
      <c r="L4">
        <v>31.224900000000002</v>
      </c>
      <c r="M4">
        <v>0.96</v>
      </c>
      <c r="N4">
        <v>0.6</v>
      </c>
      <c r="O4">
        <v>0.78</v>
      </c>
      <c r="P4">
        <v>0.62653999999999999</v>
      </c>
      <c r="Q4">
        <v>0.70160999999999996</v>
      </c>
      <c r="R4">
        <v>0.65905000000000002</v>
      </c>
      <c r="S4">
        <v>0.63295000000000001</v>
      </c>
      <c r="T4">
        <v>0.69962999999999997</v>
      </c>
      <c r="U4">
        <v>0.66783000000000003</v>
      </c>
      <c r="V4">
        <v>46.798000000000002</v>
      </c>
      <c r="W4">
        <v>37.164499999999997</v>
      </c>
      <c r="X4">
        <v>0.86</v>
      </c>
      <c r="Y4">
        <v>0.28571000000000002</v>
      </c>
      <c r="Z4">
        <v>1.7229000000000001</v>
      </c>
      <c r="AA4">
        <v>0.96</v>
      </c>
      <c r="AB4">
        <v>0.4</v>
      </c>
      <c r="AC4">
        <v>1.68</v>
      </c>
      <c r="AD4">
        <v>27.626300000000001</v>
      </c>
      <c r="AE4">
        <v>0.78391999999999995</v>
      </c>
      <c r="AF4">
        <v>0.66666999999999998</v>
      </c>
      <c r="AG4">
        <v>22</v>
      </c>
      <c r="AH4" t="s">
        <v>132</v>
      </c>
    </row>
    <row r="5" spans="1:34" x14ac:dyDescent="0.2">
      <c r="A5">
        <v>27</v>
      </c>
      <c r="B5">
        <v>0.6</v>
      </c>
      <c r="C5">
        <v>0.92</v>
      </c>
      <c r="D5">
        <v>0.76</v>
      </c>
      <c r="E5">
        <v>0.61490999999999996</v>
      </c>
      <c r="F5">
        <v>0.69262999999999997</v>
      </c>
      <c r="G5">
        <v>0.69015000000000004</v>
      </c>
      <c r="H5">
        <v>0.64893000000000001</v>
      </c>
      <c r="I5">
        <v>0.69262999999999997</v>
      </c>
      <c r="J5">
        <v>0.69123999999999997</v>
      </c>
      <c r="K5">
        <v>27.81</v>
      </c>
      <c r="L5">
        <v>34.607399999999998</v>
      </c>
      <c r="M5">
        <v>0.87234</v>
      </c>
      <c r="N5">
        <v>0.73912999999999995</v>
      </c>
      <c r="O5">
        <v>0.80645</v>
      </c>
      <c r="P5">
        <v>0.76741999999999999</v>
      </c>
      <c r="Q5">
        <v>0.81125000000000003</v>
      </c>
      <c r="R5">
        <v>0.78942000000000001</v>
      </c>
      <c r="S5">
        <v>0.78942000000000001</v>
      </c>
      <c r="T5">
        <v>0.80300000000000005</v>
      </c>
      <c r="U5">
        <v>0.79632000000000003</v>
      </c>
      <c r="V5">
        <v>42.218800000000002</v>
      </c>
      <c r="W5">
        <v>35.092399999999998</v>
      </c>
      <c r="X5">
        <v>0.6</v>
      </c>
      <c r="Y5">
        <v>0.08</v>
      </c>
      <c r="Z5">
        <v>1.56</v>
      </c>
      <c r="AA5">
        <v>0.87234</v>
      </c>
      <c r="AB5">
        <v>0.26086999999999999</v>
      </c>
      <c r="AC5">
        <v>1.8344</v>
      </c>
      <c r="AD5">
        <v>27.81</v>
      </c>
      <c r="AE5">
        <v>0.78237999999999996</v>
      </c>
      <c r="AF5">
        <v>0.76432</v>
      </c>
      <c r="AG5">
        <v>21</v>
      </c>
      <c r="AH5" t="s">
        <v>135</v>
      </c>
    </row>
    <row r="6" spans="1:34" x14ac:dyDescent="0.2">
      <c r="A6">
        <v>28</v>
      </c>
      <c r="B6">
        <v>0.76</v>
      </c>
      <c r="C6">
        <v>0.98</v>
      </c>
      <c r="D6">
        <v>0.87</v>
      </c>
      <c r="E6">
        <v>0.62633000000000005</v>
      </c>
      <c r="F6">
        <v>0.60802</v>
      </c>
      <c r="G6">
        <v>0.61302000000000001</v>
      </c>
      <c r="H6">
        <v>0.64534000000000002</v>
      </c>
      <c r="I6">
        <v>0.60828000000000004</v>
      </c>
      <c r="J6">
        <v>0.62633000000000005</v>
      </c>
      <c r="K6">
        <v>16.71</v>
      </c>
      <c r="L6">
        <v>22.8978</v>
      </c>
      <c r="M6">
        <v>0.88</v>
      </c>
      <c r="N6">
        <v>0.94</v>
      </c>
      <c r="O6">
        <v>0.91</v>
      </c>
      <c r="P6">
        <v>0.78225999999999996</v>
      </c>
      <c r="Q6">
        <v>0.64798</v>
      </c>
      <c r="R6">
        <v>0.71572999999999998</v>
      </c>
      <c r="S6">
        <v>0.82128000000000001</v>
      </c>
      <c r="T6">
        <v>0.65764999999999996</v>
      </c>
      <c r="U6">
        <v>0.72887999999999997</v>
      </c>
      <c r="V6">
        <v>44.030299999999997</v>
      </c>
      <c r="W6">
        <v>36.188699999999997</v>
      </c>
      <c r="X6">
        <v>0.76</v>
      </c>
      <c r="Y6">
        <v>0.02</v>
      </c>
      <c r="Z6">
        <v>2.2200000000000002</v>
      </c>
      <c r="AA6">
        <v>0.88</v>
      </c>
      <c r="AB6">
        <v>0.06</v>
      </c>
      <c r="AC6">
        <v>2.46</v>
      </c>
      <c r="AD6">
        <v>16.71</v>
      </c>
      <c r="AE6">
        <v>0.89</v>
      </c>
      <c r="AF6">
        <v>0.68296999999999997</v>
      </c>
      <c r="AG6">
        <v>16</v>
      </c>
      <c r="AH6" t="s">
        <v>138</v>
      </c>
    </row>
    <row r="7" spans="1:34" x14ac:dyDescent="0.2">
      <c r="A7">
        <v>29</v>
      </c>
      <c r="B7">
        <v>0.66</v>
      </c>
      <c r="C7">
        <v>0.82</v>
      </c>
      <c r="D7">
        <v>0.74</v>
      </c>
      <c r="E7">
        <v>0.70686000000000004</v>
      </c>
      <c r="F7">
        <v>0.66112000000000004</v>
      </c>
      <c r="G7">
        <v>0.68589999999999995</v>
      </c>
      <c r="H7">
        <v>0.75948000000000004</v>
      </c>
      <c r="I7">
        <v>0.66703999999999997</v>
      </c>
      <c r="J7">
        <v>0.72902999999999996</v>
      </c>
      <c r="K7">
        <v>22.050999999999998</v>
      </c>
      <c r="L7">
        <v>27.565200000000001</v>
      </c>
      <c r="M7">
        <v>0.68</v>
      </c>
      <c r="N7">
        <v>0.8</v>
      </c>
      <c r="O7">
        <v>0.74</v>
      </c>
      <c r="P7">
        <v>0.78744999999999998</v>
      </c>
      <c r="Q7">
        <v>0.67010999999999998</v>
      </c>
      <c r="R7">
        <v>0.71084000000000003</v>
      </c>
      <c r="S7">
        <v>0.77659999999999996</v>
      </c>
      <c r="T7">
        <v>0.68994999999999995</v>
      </c>
      <c r="U7">
        <v>0.71411999999999998</v>
      </c>
      <c r="V7">
        <v>39.525300000000001</v>
      </c>
      <c r="W7">
        <v>31.210100000000001</v>
      </c>
      <c r="X7">
        <v>0.66</v>
      </c>
      <c r="Y7">
        <v>0.18</v>
      </c>
      <c r="Z7">
        <v>1.44</v>
      </c>
      <c r="AA7">
        <v>0.68</v>
      </c>
      <c r="AB7">
        <v>0.2</v>
      </c>
      <c r="AC7">
        <v>1.44</v>
      </c>
      <c r="AD7">
        <v>22.050999999999998</v>
      </c>
      <c r="AE7">
        <v>0.74</v>
      </c>
      <c r="AF7">
        <v>0.71884000000000003</v>
      </c>
      <c r="AG7">
        <v>14</v>
      </c>
      <c r="AH7" t="s">
        <v>141</v>
      </c>
    </row>
    <row r="8" spans="1:34" x14ac:dyDescent="0.2">
      <c r="A8">
        <v>30</v>
      </c>
      <c r="B8">
        <v>0.64</v>
      </c>
      <c r="C8">
        <v>0.8125</v>
      </c>
      <c r="D8">
        <v>0.72448999999999997</v>
      </c>
      <c r="E8">
        <v>1.0938000000000001</v>
      </c>
      <c r="F8">
        <v>1.1012999999999999</v>
      </c>
      <c r="G8">
        <v>1.0972</v>
      </c>
      <c r="H8">
        <v>1.0642</v>
      </c>
      <c r="I8">
        <v>1.0768</v>
      </c>
      <c r="J8">
        <v>1.0642</v>
      </c>
      <c r="K8">
        <v>36.861699999999999</v>
      </c>
      <c r="L8">
        <v>45.507599999999996</v>
      </c>
      <c r="M8">
        <v>0.72916999999999998</v>
      </c>
      <c r="N8">
        <v>0.77083000000000002</v>
      </c>
      <c r="O8">
        <v>0.75</v>
      </c>
      <c r="P8">
        <v>1.1267</v>
      </c>
      <c r="Q8">
        <v>1.1171</v>
      </c>
      <c r="R8">
        <v>1.1218999999999999</v>
      </c>
      <c r="S8">
        <v>1.2298</v>
      </c>
      <c r="T8">
        <v>1.2177</v>
      </c>
      <c r="U8">
        <v>1.2298</v>
      </c>
      <c r="V8">
        <v>55.636400000000002</v>
      </c>
      <c r="W8">
        <v>51.265300000000003</v>
      </c>
      <c r="X8">
        <v>0.64</v>
      </c>
      <c r="Y8">
        <v>0.1875</v>
      </c>
      <c r="Z8">
        <v>1.3574999999999999</v>
      </c>
      <c r="AA8">
        <v>0.72916999999999998</v>
      </c>
      <c r="AB8">
        <v>0.22917000000000001</v>
      </c>
      <c r="AC8">
        <v>1.5</v>
      </c>
      <c r="AD8">
        <v>36.861699999999999</v>
      </c>
      <c r="AE8">
        <v>0.73711000000000004</v>
      </c>
      <c r="AF8">
        <v>1.1273</v>
      </c>
      <c r="AG8">
        <v>18</v>
      </c>
      <c r="AH8" t="s">
        <v>144</v>
      </c>
    </row>
    <row r="9" spans="1:34" x14ac:dyDescent="0.2">
      <c r="A9">
        <v>31</v>
      </c>
      <c r="B9">
        <v>0.94</v>
      </c>
      <c r="C9">
        <v>0.67347000000000001</v>
      </c>
      <c r="D9">
        <v>0.80808000000000002</v>
      </c>
      <c r="E9">
        <v>0.86234999999999995</v>
      </c>
      <c r="F9">
        <v>0.95948999999999995</v>
      </c>
      <c r="G9">
        <v>0.90324000000000004</v>
      </c>
      <c r="H9">
        <v>0.84577000000000002</v>
      </c>
      <c r="I9">
        <v>0.97223999999999999</v>
      </c>
      <c r="J9">
        <v>0.93408000000000002</v>
      </c>
      <c r="K9">
        <v>26.97</v>
      </c>
      <c r="L9">
        <v>33.431199999999997</v>
      </c>
      <c r="M9">
        <v>0.92</v>
      </c>
      <c r="N9">
        <v>0.75509999999999999</v>
      </c>
      <c r="O9">
        <v>0.83838000000000001</v>
      </c>
      <c r="P9">
        <v>0.99844999999999995</v>
      </c>
      <c r="Q9">
        <v>1.0437000000000001</v>
      </c>
      <c r="R9">
        <v>1.0162</v>
      </c>
      <c r="S9">
        <v>1.0711999999999999</v>
      </c>
      <c r="T9">
        <v>1.2059</v>
      </c>
      <c r="U9">
        <v>1.1061000000000001</v>
      </c>
      <c r="V9">
        <v>49.22</v>
      </c>
      <c r="W9">
        <v>39.7532</v>
      </c>
      <c r="X9">
        <v>0.94</v>
      </c>
      <c r="Y9">
        <v>0.32652999999999999</v>
      </c>
      <c r="Z9">
        <v>1.8404</v>
      </c>
      <c r="AA9">
        <v>0.92</v>
      </c>
      <c r="AB9">
        <v>0.24490000000000001</v>
      </c>
      <c r="AC9">
        <v>2.0253000000000001</v>
      </c>
      <c r="AD9">
        <v>26.97</v>
      </c>
      <c r="AE9">
        <v>0.82323000000000002</v>
      </c>
      <c r="AF9">
        <v>0.97228999999999999</v>
      </c>
      <c r="AG9">
        <v>10</v>
      </c>
      <c r="AH9" t="s">
        <v>147</v>
      </c>
    </row>
    <row r="10" spans="1:34" x14ac:dyDescent="0.2">
      <c r="A10">
        <v>34</v>
      </c>
      <c r="B10">
        <v>0.94</v>
      </c>
      <c r="C10">
        <v>0.92</v>
      </c>
      <c r="D10">
        <v>0.93</v>
      </c>
      <c r="E10">
        <v>0.63904000000000005</v>
      </c>
      <c r="F10">
        <v>0.92261000000000004</v>
      </c>
      <c r="G10">
        <v>0.80686000000000002</v>
      </c>
      <c r="H10">
        <v>0.64476999999999995</v>
      </c>
      <c r="I10">
        <v>0.91759999999999997</v>
      </c>
      <c r="J10">
        <v>0.81960999999999995</v>
      </c>
      <c r="K10">
        <v>27.828299999999999</v>
      </c>
      <c r="L10">
        <v>40.031399999999998</v>
      </c>
      <c r="M10">
        <v>0.96</v>
      </c>
      <c r="N10">
        <v>0.74</v>
      </c>
      <c r="O10">
        <v>0.85</v>
      </c>
      <c r="P10">
        <v>0.76912000000000003</v>
      </c>
      <c r="Q10">
        <v>0.8337</v>
      </c>
      <c r="R10">
        <v>0.80267999999999995</v>
      </c>
      <c r="S10">
        <v>0.78327000000000002</v>
      </c>
      <c r="T10">
        <v>0.82232000000000005</v>
      </c>
      <c r="U10">
        <v>0.80774999999999997</v>
      </c>
      <c r="V10">
        <v>42.080800000000004</v>
      </c>
      <c r="W10">
        <v>33.4086</v>
      </c>
      <c r="X10">
        <v>0.94</v>
      </c>
      <c r="Y10">
        <v>0.08</v>
      </c>
      <c r="Z10">
        <v>2.58</v>
      </c>
      <c r="AA10">
        <v>0.96</v>
      </c>
      <c r="AB10">
        <v>0.26</v>
      </c>
      <c r="AC10">
        <v>2.1</v>
      </c>
      <c r="AD10">
        <v>27.828299999999999</v>
      </c>
      <c r="AE10">
        <v>0.89</v>
      </c>
      <c r="AF10">
        <v>0.81105000000000005</v>
      </c>
      <c r="AG10">
        <v>19</v>
      </c>
      <c r="AH10" t="s">
        <v>150</v>
      </c>
    </row>
    <row r="11" spans="1:34" x14ac:dyDescent="0.2">
      <c r="A11">
        <v>35</v>
      </c>
      <c r="B11">
        <v>0.88</v>
      </c>
      <c r="C11">
        <v>0.66</v>
      </c>
      <c r="D11">
        <v>0.77</v>
      </c>
      <c r="E11">
        <v>0.48276999999999998</v>
      </c>
      <c r="F11">
        <v>0.57347000000000004</v>
      </c>
      <c r="G11">
        <v>0.5272</v>
      </c>
      <c r="H11">
        <v>0.51034000000000002</v>
      </c>
      <c r="I11">
        <v>0.55678000000000005</v>
      </c>
      <c r="J11">
        <v>0.54361000000000004</v>
      </c>
      <c r="K11">
        <v>32.909999999999997</v>
      </c>
      <c r="L11">
        <v>37.881</v>
      </c>
      <c r="M11">
        <v>0.88</v>
      </c>
      <c r="N11">
        <v>0.62</v>
      </c>
      <c r="O11">
        <v>0.75</v>
      </c>
      <c r="P11">
        <v>0.59382000000000001</v>
      </c>
      <c r="Q11">
        <v>0.65005000000000002</v>
      </c>
      <c r="R11">
        <v>0.61819000000000002</v>
      </c>
      <c r="S11">
        <v>0.60758000000000001</v>
      </c>
      <c r="T11">
        <v>0.60950000000000004</v>
      </c>
      <c r="U11">
        <v>0.60758000000000001</v>
      </c>
      <c r="V11">
        <v>34.040399999999998</v>
      </c>
      <c r="W11">
        <v>31.459</v>
      </c>
      <c r="X11">
        <v>0.88</v>
      </c>
      <c r="Y11">
        <v>0.34</v>
      </c>
      <c r="Z11">
        <v>1.62</v>
      </c>
      <c r="AA11">
        <v>0.88</v>
      </c>
      <c r="AB11">
        <v>0.38</v>
      </c>
      <c r="AC11">
        <v>1.5</v>
      </c>
      <c r="AD11">
        <v>32.909999999999997</v>
      </c>
      <c r="AE11">
        <v>0.76</v>
      </c>
      <c r="AF11">
        <v>0.56677</v>
      </c>
      <c r="AG11">
        <v>15</v>
      </c>
      <c r="AH11" t="s">
        <v>153</v>
      </c>
    </row>
    <row r="12" spans="1:34" x14ac:dyDescent="0.2">
      <c r="A12">
        <v>39</v>
      </c>
      <c r="B12">
        <v>0.93877999999999995</v>
      </c>
      <c r="C12">
        <v>0.65305999999999997</v>
      </c>
      <c r="D12">
        <v>0.79591999999999996</v>
      </c>
      <c r="E12">
        <v>0.72565999999999997</v>
      </c>
      <c r="F12">
        <v>0.85655000000000003</v>
      </c>
      <c r="G12">
        <v>0.79413</v>
      </c>
      <c r="H12">
        <v>0.74268000000000001</v>
      </c>
      <c r="I12">
        <v>0.89363999999999999</v>
      </c>
      <c r="J12">
        <v>0.81484999999999996</v>
      </c>
      <c r="K12">
        <v>24.83</v>
      </c>
      <c r="L12">
        <v>29.0687</v>
      </c>
      <c r="M12">
        <v>0.93877999999999995</v>
      </c>
      <c r="N12">
        <v>0.76</v>
      </c>
      <c r="O12">
        <v>0.84848000000000001</v>
      </c>
      <c r="P12">
        <v>0.75446999999999997</v>
      </c>
      <c r="Q12">
        <v>0.86765000000000003</v>
      </c>
      <c r="R12">
        <v>0.82440999999999998</v>
      </c>
      <c r="S12">
        <v>0.79132000000000002</v>
      </c>
      <c r="T12">
        <v>0.88146000000000002</v>
      </c>
      <c r="U12">
        <v>0.83326</v>
      </c>
      <c r="V12">
        <v>42.14</v>
      </c>
      <c r="W12">
        <v>34.201700000000002</v>
      </c>
      <c r="X12">
        <v>0.93877999999999995</v>
      </c>
      <c r="Y12">
        <v>0.34694000000000003</v>
      </c>
      <c r="Z12">
        <v>1.7755000000000001</v>
      </c>
      <c r="AA12">
        <v>0.93877999999999995</v>
      </c>
      <c r="AB12">
        <v>0.24</v>
      </c>
      <c r="AC12">
        <v>2.0962999999999998</v>
      </c>
      <c r="AD12">
        <v>24.83</v>
      </c>
      <c r="AE12">
        <v>0.82233999999999996</v>
      </c>
      <c r="AF12">
        <v>0.82537000000000005</v>
      </c>
      <c r="AG12">
        <v>12</v>
      </c>
      <c r="AH12" t="s">
        <v>156</v>
      </c>
    </row>
    <row r="13" spans="1:34" x14ac:dyDescent="0.2">
      <c r="A13">
        <v>41</v>
      </c>
      <c r="B13">
        <v>0.84</v>
      </c>
      <c r="C13">
        <v>0.72</v>
      </c>
      <c r="D13">
        <v>0.78</v>
      </c>
      <c r="E13">
        <v>0.61024999999999996</v>
      </c>
      <c r="F13">
        <v>0.85462000000000005</v>
      </c>
      <c r="G13">
        <v>0.70938000000000001</v>
      </c>
      <c r="H13">
        <v>0.65302000000000004</v>
      </c>
      <c r="I13">
        <v>0.85462000000000005</v>
      </c>
      <c r="J13">
        <v>0.76390000000000002</v>
      </c>
      <c r="K13">
        <v>20.4468</v>
      </c>
      <c r="L13">
        <v>21.228200000000001</v>
      </c>
      <c r="M13">
        <v>0.92</v>
      </c>
      <c r="N13">
        <v>0.74</v>
      </c>
      <c r="O13">
        <v>0.83</v>
      </c>
      <c r="P13">
        <v>0.63763000000000003</v>
      </c>
      <c r="Q13">
        <v>0.72904000000000002</v>
      </c>
      <c r="R13">
        <v>0.67130000000000001</v>
      </c>
      <c r="S13">
        <v>0.64256999999999997</v>
      </c>
      <c r="T13">
        <v>0.74080999999999997</v>
      </c>
      <c r="U13">
        <v>0.70003000000000004</v>
      </c>
      <c r="V13">
        <v>35.8506</v>
      </c>
      <c r="W13">
        <v>27.006699999999999</v>
      </c>
      <c r="X13">
        <v>0.84</v>
      </c>
      <c r="Y13">
        <v>0.28000000000000003</v>
      </c>
      <c r="Z13">
        <v>1.68</v>
      </c>
      <c r="AA13">
        <v>0.92</v>
      </c>
      <c r="AB13">
        <v>0.26</v>
      </c>
      <c r="AC13">
        <v>1.98</v>
      </c>
      <c r="AD13">
        <v>20.4468</v>
      </c>
      <c r="AE13">
        <v>0.80500000000000005</v>
      </c>
      <c r="AF13">
        <v>0.73172000000000004</v>
      </c>
      <c r="AG13">
        <v>17</v>
      </c>
      <c r="AH13" t="s">
        <v>159</v>
      </c>
    </row>
    <row r="14" spans="1:34" x14ac:dyDescent="0.2">
      <c r="A14">
        <v>43</v>
      </c>
      <c r="B14">
        <v>0.54286000000000001</v>
      </c>
      <c r="C14">
        <v>0.89744000000000002</v>
      </c>
      <c r="D14">
        <v>0.72972999999999999</v>
      </c>
      <c r="E14">
        <v>0.96919999999999995</v>
      </c>
      <c r="F14">
        <v>0.77254999999999996</v>
      </c>
      <c r="G14">
        <v>0.85807</v>
      </c>
      <c r="H14">
        <v>0.93261000000000005</v>
      </c>
      <c r="I14">
        <v>0.77254999999999996</v>
      </c>
      <c r="J14">
        <v>0.86321000000000003</v>
      </c>
      <c r="K14">
        <v>32.418399999999998</v>
      </c>
      <c r="L14">
        <v>38.3354</v>
      </c>
      <c r="M14">
        <v>0.62</v>
      </c>
      <c r="N14">
        <v>0.86</v>
      </c>
      <c r="O14">
        <v>0.74</v>
      </c>
      <c r="P14">
        <v>1.1395</v>
      </c>
      <c r="Q14">
        <v>1.0213000000000001</v>
      </c>
      <c r="R14">
        <v>1.0481</v>
      </c>
      <c r="S14">
        <v>1.1266</v>
      </c>
      <c r="T14">
        <v>1.0660000000000001</v>
      </c>
      <c r="U14">
        <v>1.1073</v>
      </c>
      <c r="V14">
        <v>58.479599999999998</v>
      </c>
      <c r="W14">
        <v>47.369</v>
      </c>
      <c r="X14">
        <v>0.54286000000000001</v>
      </c>
      <c r="Y14">
        <v>0.10256</v>
      </c>
      <c r="Z14">
        <v>1.3209</v>
      </c>
      <c r="AA14">
        <v>0.62</v>
      </c>
      <c r="AB14">
        <v>0.14000000000000001</v>
      </c>
      <c r="AC14">
        <v>1.44</v>
      </c>
      <c r="AD14">
        <v>32.418399999999998</v>
      </c>
      <c r="AE14">
        <v>0.73563000000000001</v>
      </c>
      <c r="AF14">
        <v>0.99187000000000003</v>
      </c>
      <c r="AG14">
        <v>14</v>
      </c>
      <c r="AH14" t="s">
        <v>162</v>
      </c>
    </row>
    <row r="15" spans="1:34" x14ac:dyDescent="0.2">
      <c r="A15">
        <v>44</v>
      </c>
      <c r="B15">
        <v>0.80850999999999995</v>
      </c>
      <c r="C15">
        <v>0.68</v>
      </c>
      <c r="D15">
        <v>0.74226999999999999</v>
      </c>
      <c r="E15">
        <v>0.65795999999999999</v>
      </c>
      <c r="F15">
        <v>0.74353999999999998</v>
      </c>
      <c r="G15">
        <v>0.71218000000000004</v>
      </c>
      <c r="H15">
        <v>0.68664000000000003</v>
      </c>
      <c r="I15">
        <v>0.76000999999999996</v>
      </c>
      <c r="J15">
        <v>0.72592000000000001</v>
      </c>
      <c r="K15">
        <v>32.4</v>
      </c>
      <c r="L15">
        <v>36.522599999999997</v>
      </c>
      <c r="M15">
        <v>0.98</v>
      </c>
      <c r="N15">
        <v>0.54</v>
      </c>
      <c r="O15">
        <v>0.76</v>
      </c>
      <c r="P15">
        <v>0.64773000000000003</v>
      </c>
      <c r="Q15">
        <v>0.82279999999999998</v>
      </c>
      <c r="R15">
        <v>0.71189999999999998</v>
      </c>
      <c r="S15">
        <v>0.65175000000000005</v>
      </c>
      <c r="T15">
        <v>0.72555000000000003</v>
      </c>
      <c r="U15">
        <v>0.69391999999999998</v>
      </c>
      <c r="V15">
        <v>46.595999999999997</v>
      </c>
      <c r="W15">
        <v>43.4694</v>
      </c>
      <c r="X15">
        <v>0.80850999999999995</v>
      </c>
      <c r="Y15">
        <v>0.32</v>
      </c>
      <c r="Z15">
        <v>1.4655</v>
      </c>
      <c r="AA15">
        <v>0.98</v>
      </c>
      <c r="AB15">
        <v>0.46</v>
      </c>
      <c r="AC15">
        <v>1.56</v>
      </c>
      <c r="AD15">
        <v>32.4</v>
      </c>
      <c r="AE15">
        <v>0.75126999999999999</v>
      </c>
      <c r="AF15">
        <v>0.71079000000000003</v>
      </c>
      <c r="AG15">
        <v>15</v>
      </c>
      <c r="AH15" t="s">
        <v>165</v>
      </c>
    </row>
    <row r="16" spans="1:34" x14ac:dyDescent="0.2">
      <c r="A16">
        <v>45</v>
      </c>
      <c r="B16">
        <v>0.94</v>
      </c>
      <c r="C16">
        <v>0.68</v>
      </c>
      <c r="D16">
        <v>0.81</v>
      </c>
      <c r="E16">
        <v>0.59565000000000001</v>
      </c>
      <c r="F16">
        <v>0.65800999999999998</v>
      </c>
      <c r="G16">
        <v>0.63376999999999994</v>
      </c>
      <c r="H16">
        <v>0.60636999999999996</v>
      </c>
      <c r="I16">
        <v>0.66573000000000004</v>
      </c>
      <c r="J16">
        <v>0.63951000000000002</v>
      </c>
      <c r="K16">
        <v>20.5657</v>
      </c>
      <c r="L16">
        <v>29.3491</v>
      </c>
      <c r="M16">
        <v>0.9</v>
      </c>
      <c r="N16">
        <v>0.8</v>
      </c>
      <c r="O16">
        <v>0.85</v>
      </c>
      <c r="P16">
        <v>0.65954999999999997</v>
      </c>
      <c r="Q16">
        <v>0.87822</v>
      </c>
      <c r="R16">
        <v>0.73309000000000002</v>
      </c>
      <c r="S16">
        <v>0.66727999999999998</v>
      </c>
      <c r="T16">
        <v>0.87617999999999996</v>
      </c>
      <c r="U16">
        <v>0.76705000000000001</v>
      </c>
      <c r="V16">
        <v>50.1</v>
      </c>
      <c r="W16">
        <v>37.861899999999999</v>
      </c>
      <c r="X16">
        <v>0.94</v>
      </c>
      <c r="Y16">
        <v>0.32</v>
      </c>
      <c r="Z16">
        <v>1.86</v>
      </c>
      <c r="AA16">
        <v>0.9</v>
      </c>
      <c r="AB16">
        <v>0.2</v>
      </c>
      <c r="AC16">
        <v>2.1</v>
      </c>
      <c r="AD16">
        <v>20.5657</v>
      </c>
      <c r="AE16">
        <v>0.83</v>
      </c>
      <c r="AF16">
        <v>0.68750999999999995</v>
      </c>
      <c r="AG16">
        <v>14</v>
      </c>
      <c r="AH16" t="s">
        <v>168</v>
      </c>
    </row>
    <row r="17" spans="1:34" x14ac:dyDescent="0.2">
      <c r="A17">
        <v>46</v>
      </c>
      <c r="B17" s="9">
        <v>0.86</v>
      </c>
      <c r="C17" s="9">
        <v>0.82</v>
      </c>
      <c r="D17" s="9">
        <v>0.84</v>
      </c>
      <c r="E17" s="9">
        <v>0.48196</v>
      </c>
      <c r="F17" s="9">
        <v>0.5514</v>
      </c>
      <c r="G17" s="9">
        <v>0.52131000000000005</v>
      </c>
      <c r="H17" s="9">
        <v>0.50082000000000004</v>
      </c>
      <c r="I17" s="9">
        <v>0.55523999999999996</v>
      </c>
      <c r="J17" s="9">
        <v>0.53752</v>
      </c>
      <c r="K17" s="9">
        <v>24.8</v>
      </c>
      <c r="L17" s="9">
        <v>32.283499999999997</v>
      </c>
      <c r="M17" s="9">
        <v>0.87755000000000005</v>
      </c>
      <c r="N17" s="9">
        <v>0.74</v>
      </c>
      <c r="O17" s="9">
        <v>0.80808000000000002</v>
      </c>
      <c r="P17" s="9">
        <v>0.55113999999999996</v>
      </c>
      <c r="Q17" s="9">
        <v>0.64778000000000002</v>
      </c>
      <c r="R17" s="9">
        <v>0.62483</v>
      </c>
      <c r="S17" s="9">
        <v>0.55113999999999996</v>
      </c>
      <c r="T17" s="9">
        <v>0.64722999999999997</v>
      </c>
      <c r="U17" s="9">
        <v>0.62199000000000004</v>
      </c>
      <c r="V17" s="9">
        <v>47.191899999999997</v>
      </c>
      <c r="W17" s="9">
        <v>38.183399999999999</v>
      </c>
      <c r="X17" s="9">
        <v>0.86</v>
      </c>
      <c r="Y17" s="9">
        <v>0.18</v>
      </c>
      <c r="Z17" s="9">
        <v>2.04</v>
      </c>
      <c r="AA17" s="9">
        <v>0.87755000000000005</v>
      </c>
      <c r="AB17" s="9">
        <v>0.26</v>
      </c>
      <c r="AC17" s="9">
        <v>1.8527</v>
      </c>
      <c r="AD17" s="9">
        <v>24.8</v>
      </c>
      <c r="AE17">
        <v>0.82411999999999996</v>
      </c>
      <c r="AF17">
        <v>0.57481000000000004</v>
      </c>
      <c r="AG17">
        <v>14</v>
      </c>
      <c r="AH17" t="s">
        <v>171</v>
      </c>
    </row>
    <row r="18" spans="1:34" x14ac:dyDescent="0.2">
      <c r="A18">
        <v>51</v>
      </c>
      <c r="B18">
        <v>0.60416999999999998</v>
      </c>
      <c r="C18">
        <v>0.86</v>
      </c>
      <c r="D18">
        <v>0.73468999999999995</v>
      </c>
      <c r="E18">
        <v>0.92362</v>
      </c>
      <c r="F18">
        <v>0.88900000000000001</v>
      </c>
      <c r="G18">
        <v>0.89978000000000002</v>
      </c>
      <c r="H18">
        <v>0.88675000000000004</v>
      </c>
      <c r="I18">
        <v>0.91417000000000004</v>
      </c>
      <c r="J18">
        <v>0.90866999999999998</v>
      </c>
      <c r="K18">
        <v>34.99</v>
      </c>
      <c r="L18">
        <v>44.607700000000001</v>
      </c>
      <c r="M18">
        <v>0.75509999999999999</v>
      </c>
      <c r="N18">
        <v>0.87234</v>
      </c>
      <c r="O18">
        <v>0.8125</v>
      </c>
      <c r="P18">
        <v>1.2203999999999999</v>
      </c>
      <c r="Q18">
        <v>1.0579000000000001</v>
      </c>
      <c r="R18">
        <v>1.1344000000000001</v>
      </c>
      <c r="S18">
        <v>1.2292000000000001</v>
      </c>
      <c r="T18">
        <v>1.0682</v>
      </c>
      <c r="U18">
        <v>1.1899</v>
      </c>
      <c r="V18">
        <v>56.54</v>
      </c>
      <c r="W18">
        <v>47.021900000000002</v>
      </c>
      <c r="X18">
        <v>0.60416999999999998</v>
      </c>
      <c r="Y18">
        <v>0.14000000000000001</v>
      </c>
      <c r="Z18">
        <v>1.3925000000000001</v>
      </c>
      <c r="AA18">
        <v>0.75509999999999999</v>
      </c>
      <c r="AB18">
        <v>0.12766</v>
      </c>
      <c r="AC18">
        <v>1.8823000000000001</v>
      </c>
      <c r="AD18">
        <v>34.99</v>
      </c>
      <c r="AE18">
        <v>0.7732</v>
      </c>
      <c r="AF18">
        <v>1.0223</v>
      </c>
      <c r="AG18">
        <v>12</v>
      </c>
      <c r="AH18" t="s">
        <v>174</v>
      </c>
    </row>
    <row r="19" spans="1:34" x14ac:dyDescent="0.2">
      <c r="A19">
        <v>52</v>
      </c>
      <c r="B19">
        <v>0.9</v>
      </c>
      <c r="C19">
        <v>0.94</v>
      </c>
      <c r="D19">
        <v>0.92</v>
      </c>
      <c r="E19">
        <v>0.80720000000000003</v>
      </c>
      <c r="F19">
        <v>0.7671</v>
      </c>
      <c r="G19">
        <v>0.79349999999999998</v>
      </c>
      <c r="H19">
        <v>0.81630999999999998</v>
      </c>
      <c r="I19">
        <v>0.77949999999999997</v>
      </c>
      <c r="J19">
        <v>0.80935000000000001</v>
      </c>
      <c r="K19">
        <v>14.94</v>
      </c>
      <c r="L19">
        <v>21.958100000000002</v>
      </c>
      <c r="M19">
        <v>0.92</v>
      </c>
      <c r="N19">
        <v>0.9</v>
      </c>
      <c r="O19">
        <v>0.91</v>
      </c>
      <c r="P19">
        <v>1.0216000000000001</v>
      </c>
      <c r="Q19">
        <v>1.0529999999999999</v>
      </c>
      <c r="R19">
        <v>1.0403</v>
      </c>
      <c r="S19">
        <v>1.0639000000000001</v>
      </c>
      <c r="T19">
        <v>1.1507000000000001</v>
      </c>
      <c r="U19">
        <v>1.1088</v>
      </c>
      <c r="V19">
        <v>39.630000000000003</v>
      </c>
      <c r="W19">
        <v>41.569099999999999</v>
      </c>
      <c r="X19">
        <v>0.9</v>
      </c>
      <c r="Y19">
        <v>0.06</v>
      </c>
      <c r="Z19">
        <v>2.52</v>
      </c>
      <c r="AA19">
        <v>0.92</v>
      </c>
      <c r="AB19">
        <v>0.1</v>
      </c>
      <c r="AC19">
        <v>2.46</v>
      </c>
      <c r="AD19">
        <v>14.94</v>
      </c>
      <c r="AE19">
        <v>0.91500000000000004</v>
      </c>
      <c r="AF19">
        <v>0.90925</v>
      </c>
      <c r="AG19">
        <v>13</v>
      </c>
      <c r="AH19" t="s">
        <v>177</v>
      </c>
    </row>
    <row r="20" spans="1:34" x14ac:dyDescent="0.2">
      <c r="A20">
        <v>53</v>
      </c>
      <c r="B20">
        <v>0.64</v>
      </c>
      <c r="C20">
        <v>0.88</v>
      </c>
      <c r="D20">
        <v>0.76</v>
      </c>
      <c r="E20">
        <v>0.80710999999999999</v>
      </c>
      <c r="F20">
        <v>0.81693000000000005</v>
      </c>
      <c r="G20">
        <v>0.81489999999999996</v>
      </c>
      <c r="H20">
        <v>0.80710999999999999</v>
      </c>
      <c r="I20">
        <v>0.81693000000000005</v>
      </c>
      <c r="J20">
        <v>0.81489999999999996</v>
      </c>
      <c r="K20">
        <v>37.950000000000003</v>
      </c>
      <c r="L20">
        <v>46.337400000000002</v>
      </c>
      <c r="M20">
        <v>0.64</v>
      </c>
      <c r="N20">
        <v>0.85416999999999998</v>
      </c>
      <c r="O20">
        <v>0.74490000000000001</v>
      </c>
      <c r="P20">
        <v>1.0688</v>
      </c>
      <c r="Q20">
        <v>1.0278</v>
      </c>
      <c r="R20">
        <v>1.0443</v>
      </c>
      <c r="S20">
        <v>1.0921000000000001</v>
      </c>
      <c r="T20">
        <v>1.0499000000000001</v>
      </c>
      <c r="U20">
        <v>1.0702</v>
      </c>
      <c r="V20">
        <v>52.48</v>
      </c>
      <c r="W20">
        <v>46.459800000000001</v>
      </c>
      <c r="X20">
        <v>0.64</v>
      </c>
      <c r="Y20">
        <v>0.12</v>
      </c>
      <c r="Z20">
        <v>1.56</v>
      </c>
      <c r="AA20">
        <v>0.64</v>
      </c>
      <c r="AB20">
        <v>0.14582999999999999</v>
      </c>
      <c r="AC20">
        <v>1.4824999999999999</v>
      </c>
      <c r="AD20">
        <v>37.950000000000003</v>
      </c>
      <c r="AE20">
        <v>0.75253000000000003</v>
      </c>
      <c r="AF20">
        <v>0.93232000000000004</v>
      </c>
      <c r="AG20">
        <v>16</v>
      </c>
      <c r="AH20" t="s">
        <v>180</v>
      </c>
    </row>
    <row r="21" spans="1:34" x14ac:dyDescent="0.2">
      <c r="A21">
        <v>54</v>
      </c>
      <c r="B21">
        <v>0.82</v>
      </c>
      <c r="C21">
        <v>0.7</v>
      </c>
      <c r="D21">
        <v>0.76</v>
      </c>
      <c r="E21">
        <v>0.64400999999999997</v>
      </c>
      <c r="F21">
        <v>0.76402999999999999</v>
      </c>
      <c r="G21">
        <v>0.67159999999999997</v>
      </c>
      <c r="H21">
        <v>0.66103000000000001</v>
      </c>
      <c r="I21">
        <v>0.7601</v>
      </c>
      <c r="J21">
        <v>0.70806000000000002</v>
      </c>
      <c r="K21">
        <v>15.1111</v>
      </c>
      <c r="L21">
        <v>12.984999999999999</v>
      </c>
      <c r="M21">
        <v>0.78</v>
      </c>
      <c r="N21">
        <v>0.59184000000000003</v>
      </c>
      <c r="O21">
        <v>0.68686999999999998</v>
      </c>
      <c r="P21">
        <v>0.66803999999999997</v>
      </c>
      <c r="Q21">
        <v>0.78908999999999996</v>
      </c>
      <c r="R21">
        <v>0.71548</v>
      </c>
      <c r="S21">
        <v>0.68791000000000002</v>
      </c>
      <c r="T21">
        <v>0.78908999999999996</v>
      </c>
      <c r="U21">
        <v>0.75141000000000002</v>
      </c>
      <c r="V21">
        <v>38.369999999999997</v>
      </c>
      <c r="W21">
        <v>31.515499999999999</v>
      </c>
      <c r="X21">
        <v>0.82</v>
      </c>
      <c r="Y21">
        <v>0.3</v>
      </c>
      <c r="Z21">
        <v>1.56</v>
      </c>
      <c r="AA21">
        <v>0.78</v>
      </c>
      <c r="AB21">
        <v>0.40816000000000002</v>
      </c>
      <c r="AC21">
        <v>1.1154999999999999</v>
      </c>
      <c r="AD21">
        <v>15.1111</v>
      </c>
      <c r="AE21">
        <v>0.72362000000000004</v>
      </c>
      <c r="AF21">
        <v>0.72853999999999997</v>
      </c>
      <c r="AG21">
        <v>17</v>
      </c>
      <c r="AH21" t="s">
        <v>183</v>
      </c>
    </row>
    <row r="22" spans="1:34" x14ac:dyDescent="0.2">
      <c r="A22">
        <v>56</v>
      </c>
      <c r="B22">
        <v>0.77083000000000002</v>
      </c>
      <c r="C22">
        <v>0.84</v>
      </c>
      <c r="D22">
        <v>0.80611999999999995</v>
      </c>
      <c r="E22">
        <v>1.0849</v>
      </c>
      <c r="F22">
        <v>1.0944</v>
      </c>
      <c r="G22">
        <v>1.0936999999999999</v>
      </c>
      <c r="H22">
        <v>1.1371</v>
      </c>
      <c r="I22">
        <v>1.0999000000000001</v>
      </c>
      <c r="J22">
        <v>1.1178999999999999</v>
      </c>
      <c r="K22">
        <v>22.91</v>
      </c>
      <c r="L22">
        <v>28.933599999999998</v>
      </c>
      <c r="M22">
        <v>0.72</v>
      </c>
      <c r="N22">
        <v>0.79591999999999996</v>
      </c>
      <c r="O22">
        <v>0.75758000000000003</v>
      </c>
      <c r="P22">
        <v>1.1242000000000001</v>
      </c>
      <c r="Q22">
        <v>1.4128000000000001</v>
      </c>
      <c r="R22">
        <v>1.2649999999999999</v>
      </c>
      <c r="S22">
        <v>1.1365000000000001</v>
      </c>
      <c r="T22">
        <v>1.4128000000000001</v>
      </c>
      <c r="U22">
        <v>1.2665999999999999</v>
      </c>
      <c r="V22">
        <v>46.556699999999999</v>
      </c>
      <c r="W22">
        <v>36.0593</v>
      </c>
      <c r="X22">
        <v>0.77083000000000002</v>
      </c>
      <c r="Y22">
        <v>0.16</v>
      </c>
      <c r="Z22">
        <v>1.8325</v>
      </c>
      <c r="AA22">
        <v>0.72</v>
      </c>
      <c r="AB22">
        <v>0.20408000000000001</v>
      </c>
      <c r="AC22">
        <v>1.5478000000000001</v>
      </c>
      <c r="AD22">
        <v>22.91</v>
      </c>
      <c r="AE22">
        <v>0.78173000000000004</v>
      </c>
      <c r="AF22">
        <v>1.1571</v>
      </c>
      <c r="AG22">
        <v>17</v>
      </c>
      <c r="AH22" t="s">
        <v>186</v>
      </c>
    </row>
    <row r="23" spans="1:34" x14ac:dyDescent="0.2">
      <c r="A23">
        <v>57</v>
      </c>
      <c r="B23">
        <v>0.68</v>
      </c>
      <c r="C23">
        <v>0.87755000000000005</v>
      </c>
      <c r="D23">
        <v>0.77778000000000003</v>
      </c>
      <c r="E23">
        <v>0.82582999999999995</v>
      </c>
      <c r="F23">
        <v>0.83065</v>
      </c>
      <c r="G23">
        <v>0.82723000000000002</v>
      </c>
      <c r="H23">
        <v>0.92400000000000004</v>
      </c>
      <c r="I23">
        <v>0.83313000000000004</v>
      </c>
      <c r="J23">
        <v>0.90949999999999998</v>
      </c>
      <c r="K23">
        <v>31.7</v>
      </c>
      <c r="L23">
        <v>39.682699999999997</v>
      </c>
      <c r="M23">
        <v>0.65956999999999999</v>
      </c>
      <c r="N23">
        <v>0.96</v>
      </c>
      <c r="O23">
        <v>0.81442999999999999</v>
      </c>
      <c r="P23">
        <v>1.1244000000000001</v>
      </c>
      <c r="Q23">
        <v>0.84123999999999999</v>
      </c>
      <c r="R23">
        <v>0.92813999999999997</v>
      </c>
      <c r="S23">
        <v>1.0859000000000001</v>
      </c>
      <c r="T23">
        <v>0.82508000000000004</v>
      </c>
      <c r="U23">
        <v>0.92813999999999997</v>
      </c>
      <c r="V23">
        <v>42.798000000000002</v>
      </c>
      <c r="W23">
        <v>38.290999999999997</v>
      </c>
      <c r="X23">
        <v>0.68</v>
      </c>
      <c r="Y23">
        <v>0.12245</v>
      </c>
      <c r="Z23">
        <v>1.6727000000000001</v>
      </c>
      <c r="AA23">
        <v>0.65956999999999999</v>
      </c>
      <c r="AB23">
        <v>0.04</v>
      </c>
      <c r="AC23">
        <v>1.8587</v>
      </c>
      <c r="AD23">
        <v>31.7</v>
      </c>
      <c r="AE23">
        <v>0.79591999999999996</v>
      </c>
      <c r="AF23">
        <v>0.91108</v>
      </c>
      <c r="AG23">
        <v>21</v>
      </c>
      <c r="AH23" t="s">
        <v>189</v>
      </c>
    </row>
    <row r="24" spans="1:34" x14ac:dyDescent="0.2">
      <c r="A24">
        <v>58</v>
      </c>
      <c r="B24">
        <v>0.94</v>
      </c>
      <c r="C24">
        <v>0.75509999999999999</v>
      </c>
      <c r="D24">
        <v>0.84848000000000001</v>
      </c>
      <c r="E24">
        <v>0.57669999999999999</v>
      </c>
      <c r="F24">
        <v>0.65459000000000001</v>
      </c>
      <c r="G24">
        <v>0.62105999999999995</v>
      </c>
      <c r="H24">
        <v>0.57813000000000003</v>
      </c>
      <c r="I24">
        <v>0.65269999999999995</v>
      </c>
      <c r="J24">
        <v>0.61985999999999997</v>
      </c>
      <c r="K24">
        <v>36.214300000000001</v>
      </c>
      <c r="L24">
        <v>42.182499999999997</v>
      </c>
      <c r="M24">
        <v>0.78</v>
      </c>
      <c r="N24">
        <v>0.88</v>
      </c>
      <c r="O24">
        <v>0.83</v>
      </c>
      <c r="P24">
        <v>0.52256999999999998</v>
      </c>
      <c r="Q24">
        <v>0.61033999999999999</v>
      </c>
      <c r="R24">
        <v>0.58203000000000005</v>
      </c>
      <c r="S24">
        <v>0.55079</v>
      </c>
      <c r="T24">
        <v>0.61033999999999999</v>
      </c>
      <c r="U24">
        <v>0.59082999999999997</v>
      </c>
      <c r="V24">
        <v>52.938099999999999</v>
      </c>
      <c r="W24">
        <v>40.1447</v>
      </c>
      <c r="X24">
        <v>0.94</v>
      </c>
      <c r="Y24">
        <v>0.24490000000000001</v>
      </c>
      <c r="Z24">
        <v>2.0853000000000002</v>
      </c>
      <c r="AA24">
        <v>0.78</v>
      </c>
      <c r="AB24">
        <v>0.12</v>
      </c>
      <c r="AC24">
        <v>1.98</v>
      </c>
      <c r="AD24">
        <v>36.214300000000001</v>
      </c>
      <c r="AE24">
        <v>0.83919999999999995</v>
      </c>
      <c r="AF24">
        <v>0.60755999999999999</v>
      </c>
      <c r="AG24">
        <v>17</v>
      </c>
      <c r="AH24" t="s">
        <v>192</v>
      </c>
    </row>
    <row r="25" spans="1:34" x14ac:dyDescent="0.2">
      <c r="A25">
        <v>63</v>
      </c>
      <c r="B25">
        <v>0.9</v>
      </c>
      <c r="C25">
        <v>0.8</v>
      </c>
      <c r="D25">
        <v>0.85</v>
      </c>
      <c r="E25">
        <v>0.57948</v>
      </c>
      <c r="F25">
        <v>0.66285000000000005</v>
      </c>
      <c r="G25">
        <v>0.62643000000000004</v>
      </c>
      <c r="H25">
        <v>0.58640999999999999</v>
      </c>
      <c r="I25">
        <v>0.72863999999999995</v>
      </c>
      <c r="J25">
        <v>0.65144999999999997</v>
      </c>
      <c r="K25">
        <v>26.97</v>
      </c>
      <c r="L25">
        <v>31.942599999999999</v>
      </c>
      <c r="M25">
        <v>0.96</v>
      </c>
      <c r="N25">
        <v>0.8</v>
      </c>
      <c r="O25">
        <v>0.88</v>
      </c>
      <c r="P25">
        <v>0.60931000000000002</v>
      </c>
      <c r="Q25">
        <v>0.76297000000000004</v>
      </c>
      <c r="R25">
        <v>0.67351000000000005</v>
      </c>
      <c r="S25">
        <v>0.60931000000000002</v>
      </c>
      <c r="T25">
        <v>0.80869999999999997</v>
      </c>
      <c r="U25">
        <v>0.70021999999999995</v>
      </c>
      <c r="V25">
        <v>54.171700000000001</v>
      </c>
      <c r="W25">
        <v>44.073500000000003</v>
      </c>
      <c r="X25">
        <v>0.9</v>
      </c>
      <c r="Y25">
        <v>0.2</v>
      </c>
      <c r="Z25">
        <v>2.1</v>
      </c>
      <c r="AA25">
        <v>0.96</v>
      </c>
      <c r="AB25">
        <v>0.2</v>
      </c>
      <c r="AC25">
        <v>2.2799999999999998</v>
      </c>
      <c r="AD25">
        <v>26.97</v>
      </c>
      <c r="AE25">
        <v>0.86499999999999999</v>
      </c>
      <c r="AF25">
        <v>0.66757</v>
      </c>
      <c r="AG25">
        <v>21</v>
      </c>
      <c r="AH25" t="s">
        <v>195</v>
      </c>
    </row>
    <row r="26" spans="1:34" x14ac:dyDescent="0.2">
      <c r="A26">
        <v>64</v>
      </c>
      <c r="B26">
        <v>0.68</v>
      </c>
      <c r="C26">
        <v>0.89795999999999998</v>
      </c>
      <c r="D26">
        <v>0.78788000000000002</v>
      </c>
      <c r="E26">
        <v>0.62848000000000004</v>
      </c>
      <c r="F26">
        <v>0.65968000000000004</v>
      </c>
      <c r="G26">
        <v>0.65317999999999998</v>
      </c>
      <c r="H26">
        <v>0.69682999999999995</v>
      </c>
      <c r="I26">
        <v>0.66713999999999996</v>
      </c>
      <c r="J26">
        <v>0.67430999999999996</v>
      </c>
      <c r="K26">
        <v>31.25</v>
      </c>
      <c r="L26">
        <v>39.134399999999999</v>
      </c>
      <c r="M26">
        <v>0.69388000000000005</v>
      </c>
      <c r="N26">
        <v>0.84</v>
      </c>
      <c r="O26">
        <v>0.76768000000000003</v>
      </c>
      <c r="P26">
        <v>0.88222</v>
      </c>
      <c r="Q26">
        <v>0.77925</v>
      </c>
      <c r="R26">
        <v>0.81677</v>
      </c>
      <c r="S26">
        <v>0.87982000000000005</v>
      </c>
      <c r="T26">
        <v>0.81389</v>
      </c>
      <c r="U26">
        <v>0.81891000000000003</v>
      </c>
      <c r="V26">
        <v>43.17</v>
      </c>
      <c r="W26">
        <v>40.095399999999998</v>
      </c>
      <c r="X26">
        <v>0.68</v>
      </c>
      <c r="Y26">
        <v>0.10204000000000001</v>
      </c>
      <c r="Z26">
        <v>1.7339</v>
      </c>
      <c r="AA26">
        <v>0.69388000000000005</v>
      </c>
      <c r="AB26">
        <v>0.16</v>
      </c>
      <c r="AC26">
        <v>1.6015999999999999</v>
      </c>
      <c r="AD26">
        <v>31.25</v>
      </c>
      <c r="AE26">
        <v>0.77778000000000003</v>
      </c>
      <c r="AF26">
        <v>0.75997000000000003</v>
      </c>
      <c r="AG26">
        <v>14</v>
      </c>
      <c r="AH26" t="s">
        <v>198</v>
      </c>
    </row>
    <row r="27" spans="1:34" x14ac:dyDescent="0.2">
      <c r="A27">
        <v>65</v>
      </c>
      <c r="B27">
        <v>0.94</v>
      </c>
      <c r="C27">
        <v>0.85714000000000001</v>
      </c>
      <c r="D27">
        <v>0.89898999999999996</v>
      </c>
      <c r="E27">
        <v>1.2111000000000001</v>
      </c>
      <c r="F27">
        <v>1.1082000000000001</v>
      </c>
      <c r="G27">
        <v>1.1657</v>
      </c>
      <c r="H27">
        <v>1.2136</v>
      </c>
      <c r="I27">
        <v>1.0934999999999999</v>
      </c>
      <c r="J27">
        <v>1.1524000000000001</v>
      </c>
      <c r="K27">
        <v>13.71</v>
      </c>
      <c r="L27">
        <v>15.4628</v>
      </c>
      <c r="M27">
        <v>0.91837000000000002</v>
      </c>
      <c r="N27">
        <v>0.8</v>
      </c>
      <c r="O27">
        <v>0.85858999999999996</v>
      </c>
      <c r="P27">
        <v>1.2871999999999999</v>
      </c>
      <c r="Q27">
        <v>1.3496999999999999</v>
      </c>
      <c r="R27">
        <v>1.3148</v>
      </c>
      <c r="S27">
        <v>1.2984</v>
      </c>
      <c r="T27">
        <v>1.379</v>
      </c>
      <c r="U27">
        <v>1.3517999999999999</v>
      </c>
      <c r="V27">
        <v>38.47</v>
      </c>
      <c r="W27">
        <v>28.0823</v>
      </c>
      <c r="X27">
        <v>0.94</v>
      </c>
      <c r="Y27">
        <v>0.14285999999999999</v>
      </c>
      <c r="Z27">
        <v>2.3914</v>
      </c>
      <c r="AA27">
        <v>0.91837000000000002</v>
      </c>
      <c r="AB27">
        <v>0.2</v>
      </c>
      <c r="AC27">
        <v>2.1551</v>
      </c>
      <c r="AD27">
        <v>13.71</v>
      </c>
      <c r="AE27">
        <v>0.87878999999999996</v>
      </c>
      <c r="AF27">
        <v>1.2450000000000001</v>
      </c>
      <c r="AG27">
        <v>18</v>
      </c>
      <c r="AH27" t="s">
        <v>201</v>
      </c>
    </row>
    <row r="28" spans="1:34" x14ac:dyDescent="0.2">
      <c r="A28">
        <v>61</v>
      </c>
      <c r="B28">
        <v>0.76</v>
      </c>
      <c r="C28">
        <v>0.82</v>
      </c>
      <c r="D28">
        <v>0.79</v>
      </c>
      <c r="E28">
        <v>0.77778000000000003</v>
      </c>
      <c r="F28">
        <v>0.94754000000000005</v>
      </c>
      <c r="G28">
        <v>0.84740000000000004</v>
      </c>
      <c r="H28">
        <v>0.83655999999999997</v>
      </c>
      <c r="I28">
        <v>0.92064999999999997</v>
      </c>
      <c r="J28">
        <v>0.88099000000000005</v>
      </c>
      <c r="K28">
        <v>33.520000000000003</v>
      </c>
      <c r="L28">
        <v>40.059199999999997</v>
      </c>
      <c r="M28">
        <v>0.71738999999999997</v>
      </c>
      <c r="N28">
        <v>0.79591999999999996</v>
      </c>
      <c r="O28">
        <v>0.75788999999999995</v>
      </c>
      <c r="P28">
        <v>1.0667</v>
      </c>
      <c r="Q28">
        <v>1.0787</v>
      </c>
      <c r="R28">
        <v>1.0786</v>
      </c>
      <c r="S28">
        <v>1.1972</v>
      </c>
      <c r="T28">
        <v>1.1281000000000001</v>
      </c>
      <c r="U28">
        <v>1.1452</v>
      </c>
      <c r="V28">
        <v>43.88</v>
      </c>
      <c r="W28">
        <v>44.634399999999999</v>
      </c>
      <c r="X28">
        <v>0.76</v>
      </c>
      <c r="Y28">
        <v>0.18</v>
      </c>
      <c r="Z28">
        <v>1.74</v>
      </c>
      <c r="AA28">
        <v>0.71738999999999997</v>
      </c>
      <c r="AB28">
        <v>0.20408000000000001</v>
      </c>
      <c r="AC28">
        <v>1.5399</v>
      </c>
      <c r="AD28">
        <v>33.520000000000003</v>
      </c>
      <c r="AE28">
        <v>0.77436000000000005</v>
      </c>
      <c r="AF28">
        <v>0.97806000000000004</v>
      </c>
      <c r="AG28">
        <v>17</v>
      </c>
      <c r="AH28" t="s">
        <v>204</v>
      </c>
    </row>
    <row r="29" spans="1:34" x14ac:dyDescent="0.2">
      <c r="A29">
        <v>66</v>
      </c>
      <c r="B29">
        <v>0.57999999999999996</v>
      </c>
      <c r="C29">
        <v>0.81633</v>
      </c>
      <c r="D29">
        <v>0.69696999999999998</v>
      </c>
      <c r="E29">
        <v>0.90027999999999997</v>
      </c>
      <c r="F29">
        <v>0.92225000000000001</v>
      </c>
      <c r="G29">
        <v>0.91612000000000005</v>
      </c>
      <c r="H29">
        <v>0.98470000000000002</v>
      </c>
      <c r="I29">
        <v>0.92837999999999998</v>
      </c>
      <c r="J29">
        <v>0.95138999999999996</v>
      </c>
      <c r="K29">
        <v>20.2</v>
      </c>
      <c r="L29">
        <v>23.7346</v>
      </c>
      <c r="M29">
        <v>0.89583000000000002</v>
      </c>
      <c r="N29">
        <v>0.78261000000000003</v>
      </c>
      <c r="O29">
        <v>0.84043000000000001</v>
      </c>
      <c r="P29">
        <v>0.91762999999999995</v>
      </c>
      <c r="Q29">
        <v>1.1841999999999999</v>
      </c>
      <c r="R29">
        <v>0.98143999999999998</v>
      </c>
      <c r="S29">
        <v>0.93323999999999996</v>
      </c>
      <c r="T29">
        <v>1.1019000000000001</v>
      </c>
      <c r="U29">
        <v>0.99045000000000005</v>
      </c>
      <c r="V29">
        <v>36.2121</v>
      </c>
      <c r="W29">
        <v>30.959900000000001</v>
      </c>
      <c r="X29">
        <v>0.57999999999999996</v>
      </c>
      <c r="Y29">
        <v>0.18367</v>
      </c>
      <c r="Z29">
        <v>1.1890000000000001</v>
      </c>
      <c r="AA29">
        <v>0.89583000000000002</v>
      </c>
      <c r="AB29">
        <v>0.21739</v>
      </c>
      <c r="AC29">
        <v>2.0352999999999999</v>
      </c>
      <c r="AD29">
        <v>20.2</v>
      </c>
      <c r="AE29">
        <v>0.76683999999999997</v>
      </c>
      <c r="AF29">
        <v>0.96758</v>
      </c>
      <c r="AG29">
        <v>14</v>
      </c>
      <c r="AH29" t="s">
        <v>207</v>
      </c>
    </row>
    <row r="30" spans="1:34" x14ac:dyDescent="0.2">
      <c r="A30">
        <v>67</v>
      </c>
      <c r="B30">
        <v>0.92</v>
      </c>
      <c r="C30">
        <v>0.88</v>
      </c>
      <c r="D30">
        <v>0.9</v>
      </c>
      <c r="E30">
        <v>0.54867999999999995</v>
      </c>
      <c r="F30">
        <v>0.58552000000000004</v>
      </c>
      <c r="G30">
        <v>0.58023999999999998</v>
      </c>
      <c r="H30">
        <v>0.57847000000000004</v>
      </c>
      <c r="I30">
        <v>0.59189000000000003</v>
      </c>
      <c r="J30">
        <v>0.58513000000000004</v>
      </c>
      <c r="K30">
        <v>18.32</v>
      </c>
      <c r="L30">
        <v>23.378699999999998</v>
      </c>
      <c r="M30">
        <v>0.84</v>
      </c>
      <c r="N30">
        <v>0.73468999999999995</v>
      </c>
      <c r="O30">
        <v>0.78788000000000002</v>
      </c>
      <c r="P30">
        <v>0.61672000000000005</v>
      </c>
      <c r="Q30">
        <v>0.64027999999999996</v>
      </c>
      <c r="R30">
        <v>0.63261999999999996</v>
      </c>
      <c r="S30">
        <v>0.63304000000000005</v>
      </c>
      <c r="T30">
        <v>0.65556999999999999</v>
      </c>
      <c r="U30">
        <v>0.64422999999999997</v>
      </c>
      <c r="V30">
        <v>35.32</v>
      </c>
      <c r="W30">
        <v>25.372299999999999</v>
      </c>
      <c r="X30">
        <v>0.92</v>
      </c>
      <c r="Y30">
        <v>0.12</v>
      </c>
      <c r="Z30">
        <v>2.4</v>
      </c>
      <c r="AA30">
        <v>0.84</v>
      </c>
      <c r="AB30">
        <v>0.26530999999999999</v>
      </c>
      <c r="AC30">
        <v>1.7241</v>
      </c>
      <c r="AD30">
        <v>18.32</v>
      </c>
      <c r="AE30">
        <v>0.84421999999999997</v>
      </c>
      <c r="AF30">
        <v>0.61275000000000002</v>
      </c>
      <c r="AG30">
        <v>22</v>
      </c>
      <c r="AH30" t="s">
        <v>210</v>
      </c>
    </row>
    <row r="31" spans="1:34" x14ac:dyDescent="0.2">
      <c r="A31">
        <v>68</v>
      </c>
      <c r="B31">
        <v>0.72</v>
      </c>
      <c r="C31">
        <v>0.96</v>
      </c>
      <c r="D31">
        <v>0.84</v>
      </c>
      <c r="E31">
        <v>0.59687999999999997</v>
      </c>
      <c r="F31">
        <v>0.62994000000000006</v>
      </c>
      <c r="G31">
        <v>0.62277000000000005</v>
      </c>
      <c r="H31">
        <v>0.625</v>
      </c>
      <c r="I31">
        <v>0.62994000000000006</v>
      </c>
      <c r="J31">
        <v>0.62910999999999995</v>
      </c>
      <c r="K31">
        <v>35.571399999999997</v>
      </c>
      <c r="L31">
        <v>43.5807</v>
      </c>
      <c r="M31">
        <v>0.86</v>
      </c>
      <c r="N31">
        <v>0.77551000000000003</v>
      </c>
      <c r="O31">
        <v>0.81818000000000002</v>
      </c>
      <c r="P31">
        <v>0.73348000000000002</v>
      </c>
      <c r="Q31">
        <v>0.86790999999999996</v>
      </c>
      <c r="R31">
        <v>0.81964000000000004</v>
      </c>
      <c r="S31">
        <v>0.78732999999999997</v>
      </c>
      <c r="T31">
        <v>0.88783999999999996</v>
      </c>
      <c r="U31">
        <v>0.83067999999999997</v>
      </c>
      <c r="V31">
        <v>47.7273</v>
      </c>
      <c r="W31">
        <v>43.958399999999997</v>
      </c>
      <c r="X31">
        <v>0.72</v>
      </c>
      <c r="Y31">
        <v>0.04</v>
      </c>
      <c r="Z31">
        <v>2.04</v>
      </c>
      <c r="AA31">
        <v>0.86</v>
      </c>
      <c r="AB31">
        <v>0.22449</v>
      </c>
      <c r="AC31">
        <v>1.9065000000000001</v>
      </c>
      <c r="AD31">
        <v>35.571399999999997</v>
      </c>
      <c r="AE31">
        <v>0.82915000000000005</v>
      </c>
      <c r="AF31">
        <v>0.71167000000000002</v>
      </c>
      <c r="AG31">
        <v>9</v>
      </c>
      <c r="AH31" t="s">
        <v>213</v>
      </c>
    </row>
    <row r="32" spans="1:34" x14ac:dyDescent="0.2">
      <c r="A32">
        <v>69</v>
      </c>
      <c r="B32">
        <v>0.73468999999999995</v>
      </c>
      <c r="C32">
        <v>0.74</v>
      </c>
      <c r="D32">
        <v>0.73736999999999997</v>
      </c>
      <c r="E32">
        <v>0.58858999999999995</v>
      </c>
      <c r="F32">
        <v>0.68554000000000004</v>
      </c>
      <c r="G32">
        <v>0.66266000000000003</v>
      </c>
      <c r="H32">
        <v>0.62060999999999999</v>
      </c>
      <c r="I32">
        <v>0.67623</v>
      </c>
      <c r="J32">
        <v>0.66683999999999999</v>
      </c>
      <c r="K32">
        <v>30.37</v>
      </c>
      <c r="L32">
        <v>45.676900000000003</v>
      </c>
      <c r="M32">
        <v>0.84</v>
      </c>
      <c r="N32">
        <v>0.83672999999999997</v>
      </c>
      <c r="O32">
        <v>0.83838000000000001</v>
      </c>
      <c r="P32">
        <v>0.66115999999999997</v>
      </c>
      <c r="Q32">
        <v>0.74543999999999999</v>
      </c>
      <c r="R32">
        <v>0.71545999999999998</v>
      </c>
      <c r="S32">
        <v>0.69649000000000005</v>
      </c>
      <c r="T32">
        <v>0.76088999999999996</v>
      </c>
      <c r="U32">
        <v>0.74543999999999999</v>
      </c>
      <c r="V32">
        <v>34.26</v>
      </c>
      <c r="W32">
        <v>30.5596</v>
      </c>
      <c r="X32">
        <v>0.73468999999999995</v>
      </c>
      <c r="Y32">
        <v>0.26</v>
      </c>
      <c r="Z32">
        <v>1.4240999999999999</v>
      </c>
      <c r="AA32">
        <v>0.84</v>
      </c>
      <c r="AB32">
        <v>0.16327</v>
      </c>
      <c r="AC32">
        <v>2.0301999999999998</v>
      </c>
      <c r="AD32">
        <v>30.37</v>
      </c>
      <c r="AE32">
        <v>0.78788000000000002</v>
      </c>
      <c r="AF32">
        <v>0.69847999999999999</v>
      </c>
      <c r="AG32">
        <v>13</v>
      </c>
      <c r="AH32" t="s">
        <v>216</v>
      </c>
    </row>
    <row r="33" spans="1:34" x14ac:dyDescent="0.2">
      <c r="A33">
        <v>71</v>
      </c>
      <c r="B33">
        <v>0.86</v>
      </c>
      <c r="C33">
        <v>0.82</v>
      </c>
      <c r="D33">
        <v>0.84</v>
      </c>
      <c r="E33">
        <v>0.85236000000000001</v>
      </c>
      <c r="F33">
        <v>0.93347000000000002</v>
      </c>
      <c r="G33">
        <v>0.87585999999999997</v>
      </c>
      <c r="H33">
        <v>0.87585999999999997</v>
      </c>
      <c r="I33">
        <v>0.91291999999999995</v>
      </c>
      <c r="J33">
        <v>0.89015</v>
      </c>
      <c r="K33">
        <v>18.14</v>
      </c>
      <c r="L33">
        <v>29.358499999999999</v>
      </c>
      <c r="M33">
        <v>0.93877999999999995</v>
      </c>
      <c r="N33">
        <v>0.85714000000000001</v>
      </c>
      <c r="O33">
        <v>0.89795999999999998</v>
      </c>
      <c r="P33">
        <v>1.0771999999999999</v>
      </c>
      <c r="Q33">
        <v>1.1909000000000001</v>
      </c>
      <c r="R33">
        <v>1.1105</v>
      </c>
      <c r="S33">
        <v>1.0657000000000001</v>
      </c>
      <c r="T33">
        <v>1.1926000000000001</v>
      </c>
      <c r="U33">
        <v>1.1105</v>
      </c>
      <c r="V33">
        <v>39.85</v>
      </c>
      <c r="W33">
        <v>34.407400000000003</v>
      </c>
      <c r="X33">
        <v>0.86</v>
      </c>
      <c r="Y33">
        <v>0.18</v>
      </c>
      <c r="Z33">
        <v>2.04</v>
      </c>
      <c r="AA33">
        <v>0.93877999999999995</v>
      </c>
      <c r="AB33">
        <v>0.14285999999999999</v>
      </c>
      <c r="AC33">
        <v>2.3877999999999999</v>
      </c>
      <c r="AD33">
        <v>18.14</v>
      </c>
      <c r="AE33">
        <v>0.86868999999999996</v>
      </c>
      <c r="AF33">
        <v>1.0153000000000001</v>
      </c>
      <c r="AG33">
        <v>16</v>
      </c>
      <c r="AH33" t="s">
        <v>219</v>
      </c>
    </row>
    <row r="34" spans="1:34" x14ac:dyDescent="0.2">
      <c r="A34">
        <v>75</v>
      </c>
      <c r="B34">
        <v>0.92</v>
      </c>
      <c r="C34">
        <v>0.64</v>
      </c>
      <c r="D34">
        <v>0.78</v>
      </c>
      <c r="E34">
        <v>0.63297999999999999</v>
      </c>
      <c r="F34">
        <v>0.69120999999999999</v>
      </c>
      <c r="G34">
        <v>0.65664</v>
      </c>
      <c r="H34">
        <v>0.63858000000000004</v>
      </c>
      <c r="I34">
        <v>0.67691999999999997</v>
      </c>
      <c r="J34">
        <v>0.65539999999999998</v>
      </c>
      <c r="K34">
        <v>31.616199999999999</v>
      </c>
      <c r="L34">
        <v>33.0916</v>
      </c>
      <c r="M34">
        <v>0.82</v>
      </c>
      <c r="N34">
        <v>0.62</v>
      </c>
      <c r="O34">
        <v>0.72</v>
      </c>
      <c r="P34">
        <v>0.56637000000000004</v>
      </c>
      <c r="Q34">
        <v>0.66318999999999995</v>
      </c>
      <c r="R34">
        <v>0.61477999999999999</v>
      </c>
      <c r="S34">
        <v>0.58477000000000001</v>
      </c>
      <c r="T34">
        <v>0.69816999999999996</v>
      </c>
      <c r="U34">
        <v>0.65778000000000003</v>
      </c>
      <c r="V34">
        <v>43.2121</v>
      </c>
      <c r="W34">
        <v>39.560699999999997</v>
      </c>
      <c r="X34">
        <v>0.92</v>
      </c>
      <c r="Y34">
        <v>0.36</v>
      </c>
      <c r="Z34">
        <v>1.68</v>
      </c>
      <c r="AA34">
        <v>0.82</v>
      </c>
      <c r="AB34">
        <v>0.38</v>
      </c>
      <c r="AC34">
        <v>1.32</v>
      </c>
      <c r="AD34">
        <v>31.616199999999999</v>
      </c>
      <c r="AE34">
        <v>0.75</v>
      </c>
      <c r="AF34">
        <v>0.65681</v>
      </c>
      <c r="AG34">
        <v>20</v>
      </c>
      <c r="AH34" t="s">
        <v>222</v>
      </c>
    </row>
    <row r="35" spans="1:34" x14ac:dyDescent="0.2">
      <c r="A35">
        <v>76</v>
      </c>
      <c r="B35">
        <v>0.64</v>
      </c>
      <c r="C35">
        <v>0.83672999999999997</v>
      </c>
      <c r="D35">
        <v>0.73736999999999997</v>
      </c>
      <c r="E35">
        <v>0.68830999999999998</v>
      </c>
      <c r="F35">
        <v>0.73558999999999997</v>
      </c>
      <c r="G35">
        <v>0.70672000000000001</v>
      </c>
      <c r="H35">
        <v>0.68830999999999998</v>
      </c>
      <c r="I35">
        <v>0.71687999999999996</v>
      </c>
      <c r="J35">
        <v>0.70147000000000004</v>
      </c>
      <c r="K35">
        <v>59.395800000000001</v>
      </c>
      <c r="L35">
        <v>52.689100000000003</v>
      </c>
      <c r="M35">
        <v>0.625</v>
      </c>
      <c r="N35">
        <v>0.61702000000000001</v>
      </c>
      <c r="O35">
        <v>0.62104999999999999</v>
      </c>
      <c r="P35">
        <v>0.91974999999999996</v>
      </c>
      <c r="Q35">
        <v>1.0803</v>
      </c>
      <c r="R35">
        <v>1.0275000000000001</v>
      </c>
      <c r="S35">
        <v>1.0795999999999999</v>
      </c>
      <c r="T35">
        <v>1.0803</v>
      </c>
      <c r="U35">
        <v>1.0803</v>
      </c>
      <c r="V35">
        <v>60.92</v>
      </c>
      <c r="W35">
        <v>50.163699999999999</v>
      </c>
      <c r="X35">
        <v>0.64</v>
      </c>
      <c r="Y35">
        <v>0.16327</v>
      </c>
      <c r="Z35">
        <v>1.4301999999999999</v>
      </c>
      <c r="AA35">
        <v>0.625</v>
      </c>
      <c r="AB35">
        <v>0.38297999999999999</v>
      </c>
      <c r="AC35">
        <v>0.72606000000000004</v>
      </c>
      <c r="AD35">
        <v>59.395800000000001</v>
      </c>
      <c r="AE35">
        <v>0.68040999999999996</v>
      </c>
      <c r="AF35">
        <v>0.85360999999999998</v>
      </c>
      <c r="AG35">
        <v>11</v>
      </c>
      <c r="AH35" t="s">
        <v>225</v>
      </c>
    </row>
    <row r="36" spans="1:34" x14ac:dyDescent="0.2">
      <c r="A36">
        <v>78</v>
      </c>
      <c r="B36">
        <v>0.88</v>
      </c>
      <c r="C36">
        <v>0.76</v>
      </c>
      <c r="D36">
        <v>0.82</v>
      </c>
      <c r="E36">
        <v>0.69164999999999999</v>
      </c>
      <c r="F36">
        <v>0.79359000000000002</v>
      </c>
      <c r="G36">
        <v>0.74531999999999998</v>
      </c>
      <c r="H36">
        <v>0.73892999999999998</v>
      </c>
      <c r="I36">
        <v>0.79359000000000002</v>
      </c>
      <c r="J36">
        <v>0.76742999999999995</v>
      </c>
      <c r="K36">
        <v>38.79</v>
      </c>
      <c r="L36">
        <v>43.904699999999998</v>
      </c>
      <c r="M36">
        <v>0.91837000000000002</v>
      </c>
      <c r="N36">
        <v>0.77551000000000003</v>
      </c>
      <c r="O36">
        <v>0.84694000000000003</v>
      </c>
      <c r="P36">
        <v>0.93406999999999996</v>
      </c>
      <c r="Q36">
        <v>1.1188</v>
      </c>
      <c r="R36">
        <v>1.0267999999999999</v>
      </c>
      <c r="S36">
        <v>0.98526999999999998</v>
      </c>
      <c r="T36">
        <v>1.1332</v>
      </c>
      <c r="U36">
        <v>1.0408999999999999</v>
      </c>
      <c r="V36">
        <v>54.33</v>
      </c>
      <c r="W36">
        <v>43.9527</v>
      </c>
      <c r="X36">
        <v>0.88</v>
      </c>
      <c r="Y36">
        <v>0.24</v>
      </c>
      <c r="Z36">
        <v>1.92</v>
      </c>
      <c r="AA36">
        <v>0.91837000000000002</v>
      </c>
      <c r="AB36">
        <v>0.22449</v>
      </c>
      <c r="AC36">
        <v>2.0815999999999999</v>
      </c>
      <c r="AD36">
        <v>38.79</v>
      </c>
      <c r="AE36">
        <v>0.83333000000000002</v>
      </c>
      <c r="AF36">
        <v>0.89315999999999995</v>
      </c>
      <c r="AG36">
        <v>12</v>
      </c>
      <c r="AH36" t="s">
        <v>228</v>
      </c>
    </row>
    <row r="37" spans="1:34" x14ac:dyDescent="0.2">
      <c r="A37">
        <v>79</v>
      </c>
      <c r="B37">
        <v>0.72916999999999998</v>
      </c>
      <c r="C37">
        <v>0.81633</v>
      </c>
      <c r="D37">
        <v>0.7732</v>
      </c>
      <c r="E37">
        <v>1.0338000000000001</v>
      </c>
      <c r="F37">
        <v>1.0364</v>
      </c>
      <c r="G37">
        <v>1.0338000000000001</v>
      </c>
      <c r="H37">
        <v>1.0482</v>
      </c>
      <c r="I37">
        <v>1.0818000000000001</v>
      </c>
      <c r="J37">
        <v>1.0643</v>
      </c>
      <c r="K37">
        <v>23.51</v>
      </c>
      <c r="L37">
        <v>24.378499999999999</v>
      </c>
      <c r="M37">
        <v>0.77083000000000002</v>
      </c>
      <c r="N37">
        <v>0.75</v>
      </c>
      <c r="O37">
        <v>0.76041999999999998</v>
      </c>
      <c r="P37">
        <v>0.92625000000000002</v>
      </c>
      <c r="Q37">
        <v>1.0061</v>
      </c>
      <c r="R37">
        <v>0.97030000000000005</v>
      </c>
      <c r="S37">
        <v>0.96292</v>
      </c>
      <c r="T37">
        <v>0.98997999999999997</v>
      </c>
      <c r="U37">
        <v>0.97628999999999999</v>
      </c>
      <c r="V37">
        <v>40.373699999999999</v>
      </c>
      <c r="W37">
        <v>36.354100000000003</v>
      </c>
      <c r="X37">
        <v>0.72916999999999998</v>
      </c>
      <c r="Y37">
        <v>0.18367</v>
      </c>
      <c r="Z37">
        <v>1.6365000000000001</v>
      </c>
      <c r="AA37">
        <v>0.77083000000000002</v>
      </c>
      <c r="AB37">
        <v>0.25</v>
      </c>
      <c r="AC37">
        <v>1.5625</v>
      </c>
      <c r="AD37">
        <v>23.51</v>
      </c>
      <c r="AE37">
        <v>0.76683999999999997</v>
      </c>
      <c r="AF37">
        <v>0.99387999999999999</v>
      </c>
      <c r="AG37">
        <v>19</v>
      </c>
      <c r="AH37" t="s">
        <v>231</v>
      </c>
    </row>
    <row r="38" spans="1:34" x14ac:dyDescent="0.2">
      <c r="A38">
        <v>80</v>
      </c>
      <c r="B38">
        <v>0.57142999999999999</v>
      </c>
      <c r="C38">
        <v>0.9</v>
      </c>
      <c r="D38">
        <v>0.73736999999999997</v>
      </c>
      <c r="E38">
        <v>1.0542</v>
      </c>
      <c r="F38">
        <v>0.78798999999999997</v>
      </c>
      <c r="G38">
        <v>0.82755999999999996</v>
      </c>
      <c r="H38">
        <v>1.0461</v>
      </c>
      <c r="I38">
        <v>0.80435999999999996</v>
      </c>
      <c r="J38">
        <v>0.87577000000000005</v>
      </c>
      <c r="K38">
        <v>27.68</v>
      </c>
      <c r="L38">
        <v>31.697099999999999</v>
      </c>
      <c r="M38">
        <v>0.6</v>
      </c>
      <c r="N38">
        <v>0.87755000000000005</v>
      </c>
      <c r="O38">
        <v>0.73736999999999997</v>
      </c>
      <c r="P38">
        <v>1.3122</v>
      </c>
      <c r="Q38">
        <v>1.0084</v>
      </c>
      <c r="R38">
        <v>1.0891999999999999</v>
      </c>
      <c r="S38">
        <v>1.27</v>
      </c>
      <c r="T38">
        <v>1.046</v>
      </c>
      <c r="U38">
        <v>1.1601999999999999</v>
      </c>
      <c r="V38">
        <v>60.71</v>
      </c>
      <c r="W38">
        <v>44.823599999999999</v>
      </c>
      <c r="X38">
        <v>0.57142999999999999</v>
      </c>
      <c r="Y38">
        <v>0.1</v>
      </c>
      <c r="Z38">
        <v>1.4142999999999999</v>
      </c>
      <c r="AA38">
        <v>0.6</v>
      </c>
      <c r="AB38">
        <v>0.12245</v>
      </c>
      <c r="AC38">
        <v>1.4327000000000001</v>
      </c>
      <c r="AD38">
        <v>27.68</v>
      </c>
      <c r="AE38">
        <v>0.73736999999999997</v>
      </c>
      <c r="AF38">
        <v>1.0169999999999999</v>
      </c>
      <c r="AG38">
        <v>22</v>
      </c>
      <c r="AH38" t="s">
        <v>234</v>
      </c>
    </row>
    <row r="44" spans="1:34" s="10" customFormat="1" x14ac:dyDescent="0.2">
      <c r="A44" t="s">
        <v>29</v>
      </c>
      <c r="B44" s="10">
        <f>+AVERAGE(B2:B43)</f>
        <v>0.77784972972972966</v>
      </c>
      <c r="C44" s="10">
        <f t="shared" ref="C44:AG44" si="0">+AVERAGE(C2:C43)</f>
        <v>0.81210540540540543</v>
      </c>
      <c r="D44" s="10">
        <f t="shared" si="0"/>
        <v>0.79525918918918914</v>
      </c>
      <c r="E44" s="10">
        <f t="shared" si="0"/>
        <v>0.75681351351351345</v>
      </c>
      <c r="F44" s="10">
        <f t="shared" si="0"/>
        <v>0.79410513513513514</v>
      </c>
      <c r="G44" s="10">
        <f t="shared" si="0"/>
        <v>0.77410459459459435</v>
      </c>
      <c r="H44" s="10">
        <f t="shared" si="0"/>
        <v>0.77827297297297293</v>
      </c>
      <c r="I44" s="10">
        <f t="shared" si="0"/>
        <v>0.79841567567567573</v>
      </c>
      <c r="J44" s="10">
        <f t="shared" si="0"/>
        <v>0.79174864864864858</v>
      </c>
      <c r="K44" s="10">
        <f t="shared" si="0"/>
        <v>27.699035135135141</v>
      </c>
      <c r="L44" s="10">
        <f t="shared" si="0"/>
        <v>33.300789189189189</v>
      </c>
      <c r="M44" s="10">
        <f t="shared" si="0"/>
        <v>0.82320162162162158</v>
      </c>
      <c r="N44" s="10">
        <f t="shared" si="0"/>
        <v>0.77509027027027033</v>
      </c>
      <c r="O44" s="10">
        <f t="shared" si="0"/>
        <v>0.79922459459459461</v>
      </c>
      <c r="P44" s="10">
        <f t="shared" si="0"/>
        <v>0.87361486486486473</v>
      </c>
      <c r="Q44" s="10">
        <f t="shared" si="0"/>
        <v>0.91267648648648647</v>
      </c>
      <c r="R44" s="10">
        <f t="shared" si="0"/>
        <v>0.88524702702702707</v>
      </c>
      <c r="S44" s="10">
        <f t="shared" si="0"/>
        <v>0.89856891891891899</v>
      </c>
      <c r="T44" s="10">
        <f t="shared" si="0"/>
        <v>0.92758297297297343</v>
      </c>
      <c r="U44" s="10">
        <f t="shared" si="0"/>
        <v>0.91111378378378405</v>
      </c>
      <c r="V44" s="10">
        <f t="shared" si="0"/>
        <v>45.796472972972985</v>
      </c>
      <c r="W44" s="10">
        <f t="shared" si="0"/>
        <v>38.435413513513524</v>
      </c>
      <c r="X44" s="10">
        <f t="shared" si="0"/>
        <v>0.77784972972972966</v>
      </c>
      <c r="Y44" s="10">
        <f t="shared" si="0"/>
        <v>0.18789459459459459</v>
      </c>
      <c r="Z44" s="10">
        <f t="shared" si="0"/>
        <v>1.7698675675675672</v>
      </c>
      <c r="AA44" s="10">
        <f t="shared" si="0"/>
        <v>0.82320162162162158</v>
      </c>
      <c r="AB44" s="10">
        <f t="shared" si="0"/>
        <v>0.22490972972972978</v>
      </c>
      <c r="AC44" s="10">
        <f t="shared" si="0"/>
        <v>1.7948745945945941</v>
      </c>
      <c r="AD44" s="10">
        <f t="shared" si="0"/>
        <v>27.699035135135141</v>
      </c>
      <c r="AE44" s="10">
        <f t="shared" si="0"/>
        <v>0.7972127027027025</v>
      </c>
      <c r="AF44" s="10">
        <f t="shared" si="0"/>
        <v>0.84411756756756751</v>
      </c>
      <c r="AG44" s="10">
        <f t="shared" si="0"/>
        <v>16.189189189189189</v>
      </c>
    </row>
    <row r="45" spans="1:34" x14ac:dyDescent="0.2">
      <c r="A45" t="s">
        <v>30</v>
      </c>
      <c r="B45">
        <f>STDEV(B2:B43)</f>
        <v>0.1314055026221102</v>
      </c>
      <c r="C45">
        <f>STDEV(C2:C43)</f>
        <v>9.2608762712181325E-2</v>
      </c>
      <c r="D45">
        <f t="shared" ref="D45:AG45" si="1">STDEV(D2:D43)</f>
        <v>5.9945207128323935E-2</v>
      </c>
      <c r="E45">
        <f t="shared" si="1"/>
        <v>0.19025831385274672</v>
      </c>
      <c r="F45">
        <f t="shared" si="1"/>
        <v>0.15407055982066667</v>
      </c>
      <c r="G45">
        <f t="shared" si="1"/>
        <v>0.16147323511610026</v>
      </c>
      <c r="H45">
        <f t="shared" si="1"/>
        <v>0.18727223616472971</v>
      </c>
      <c r="I45">
        <f t="shared" si="1"/>
        <v>0.1540503618326845</v>
      </c>
      <c r="J45">
        <f t="shared" si="1"/>
        <v>0.16193807091605056</v>
      </c>
      <c r="K45">
        <f t="shared" si="1"/>
        <v>8.7710132544401258</v>
      </c>
      <c r="L45">
        <f t="shared" si="1"/>
        <v>9.2185529973762694</v>
      </c>
      <c r="M45">
        <f t="shared" si="1"/>
        <v>0.11194641360722311</v>
      </c>
      <c r="N45">
        <f t="shared" si="1"/>
        <v>9.7608749877778164E-2</v>
      </c>
      <c r="O45">
        <f t="shared" si="1"/>
        <v>6.2740861423734001E-2</v>
      </c>
      <c r="P45">
        <f t="shared" si="1"/>
        <v>0.23241971619394855</v>
      </c>
      <c r="Q45">
        <f t="shared" si="1"/>
        <v>0.21053898529483525</v>
      </c>
      <c r="R45">
        <f t="shared" si="1"/>
        <v>0.20621854612501736</v>
      </c>
      <c r="S45">
        <f t="shared" si="1"/>
        <v>0.23724324599663735</v>
      </c>
      <c r="T45">
        <f t="shared" si="1"/>
        <v>0.22164578340056137</v>
      </c>
      <c r="U45">
        <f t="shared" si="1"/>
        <v>0.21967938534691006</v>
      </c>
      <c r="V45">
        <f t="shared" si="1"/>
        <v>7.488914176065216</v>
      </c>
      <c r="W45">
        <f t="shared" si="1"/>
        <v>6.4819282660915132</v>
      </c>
      <c r="X45">
        <f t="shared" si="1"/>
        <v>0.1314055026221102</v>
      </c>
      <c r="Y45">
        <f t="shared" si="1"/>
        <v>9.2608762712181228E-2</v>
      </c>
      <c r="Z45">
        <f t="shared" si="1"/>
        <v>0.36079861730923252</v>
      </c>
      <c r="AA45">
        <f t="shared" si="1"/>
        <v>0.11194641360722311</v>
      </c>
      <c r="AB45">
        <f t="shared" si="1"/>
        <v>9.7608749877778331E-2</v>
      </c>
      <c r="AC45">
        <f t="shared" si="1"/>
        <v>0.37624374678151651</v>
      </c>
      <c r="AD45">
        <f t="shared" si="1"/>
        <v>8.7710132544401258</v>
      </c>
      <c r="AE45">
        <f t="shared" si="1"/>
        <v>5.4682752036362157E-2</v>
      </c>
      <c r="AF45">
        <f t="shared" si="1"/>
        <v>0.17921150579080539</v>
      </c>
      <c r="AG45">
        <f t="shared" si="1"/>
        <v>3.5577602023826222</v>
      </c>
    </row>
    <row r="46" spans="1:34" x14ac:dyDescent="0.2">
      <c r="A46" t="s">
        <v>31</v>
      </c>
      <c r="B46">
        <f>CONFIDENCE(0.05,B45,B47)</f>
        <v>4.2340967813039497E-2</v>
      </c>
      <c r="C46">
        <f>CONFIDENCE(0.05,C45,B47)</f>
        <v>2.9840033811050711E-2</v>
      </c>
      <c r="D46">
        <f>CONFIDENCE(0.05,D45,B47)</f>
        <v>1.9315310507699274E-2</v>
      </c>
      <c r="E46">
        <f>CONFIDENCE(0.05,E45,B47)</f>
        <v>6.1304290781251228E-2</v>
      </c>
      <c r="F46">
        <f>CONFIDENCE(0.05,F45,B47)</f>
        <v>4.9644014018680703E-2</v>
      </c>
      <c r="G46">
        <f>CONFIDENCE(0.05,G45,B47)</f>
        <v>5.202927513910504E-2</v>
      </c>
      <c r="H46">
        <f>CONFIDENCE(0.05,H45,B47)</f>
        <v>6.0342128491600741E-2</v>
      </c>
      <c r="I46">
        <f>CONFIDENCE(0.05,I45,B47)</f>
        <v>4.9637505901882123E-2</v>
      </c>
      <c r="J46">
        <f>CONFIDENCE(0.05,J45,B47)</f>
        <v>5.2179052715015564E-2</v>
      </c>
      <c r="K46">
        <f>CONFIDENCE(0.05,K45,B47)</f>
        <v>2.8261616331392894</v>
      </c>
      <c r="L46">
        <f>CONFIDENCE(0.05,L45,B47)</f>
        <v>2.9703661411134239</v>
      </c>
      <c r="M46">
        <f>CONFIDENCE(0.05,M45,B47)</f>
        <v>3.607093615371252E-2</v>
      </c>
      <c r="N46">
        <f>CONFIDENCE(0.05,N45,B47)</f>
        <v>3.1451110146666239E-2</v>
      </c>
      <c r="O46">
        <f>CONFIDENCE(0.05,O45,B47)</f>
        <v>2.02161153155371E-2</v>
      </c>
      <c r="P46">
        <f>CONFIDENCE(0.05,P45,B47)</f>
        <v>7.4889373170191204E-2</v>
      </c>
      <c r="Q46">
        <f>CONFIDENCE(0.05,Q45,B47)</f>
        <v>6.7839049521345382E-2</v>
      </c>
      <c r="R46">
        <f>CONFIDENCE(0.05,R45,B47)</f>
        <v>6.6446934486760256E-2</v>
      </c>
      <c r="S46">
        <f>CONFIDENCE(0.05,S45,B47)</f>
        <v>7.644359210353531E-2</v>
      </c>
      <c r="T46">
        <f>CONFIDENCE(0.05,T45,B47)</f>
        <v>7.1417838626188779E-2</v>
      </c>
      <c r="U46">
        <f>CONFIDENCE(0.05,U45,B47)</f>
        <v>7.0784233525672507E-2</v>
      </c>
      <c r="V46">
        <f>CONFIDENCE(0.05,V45,B47)</f>
        <v>2.4130486757107805</v>
      </c>
      <c r="W46">
        <f>CONFIDENCE(0.05,W45,B47)</f>
        <v>2.0885816088711699</v>
      </c>
      <c r="X46">
        <f>CONFIDENCE(0.05,X45,B47)</f>
        <v>4.2340967813039497E-2</v>
      </c>
      <c r="Y46">
        <f>CONFIDENCE(0.05,Y45,B47)</f>
        <v>2.9840033811050683E-2</v>
      </c>
      <c r="Z46">
        <f>CONFIDENCE(0.05,Z45,B47)</f>
        <v>0.11625512126696089</v>
      </c>
      <c r="AA46">
        <f>CONFIDENCE(0.05,AA45,B47)</f>
        <v>3.607093615371252E-2</v>
      </c>
      <c r="AB46">
        <f>CONFIDENCE(0.05,AB45,B47)</f>
        <v>3.1451110146666295E-2</v>
      </c>
      <c r="AC46">
        <f>CONFIDENCE(0.05,AC45,B47)</f>
        <v>0.12123179056013984</v>
      </c>
      <c r="AD46">
        <f>CONFIDENCE(0.05,AD45,B47)</f>
        <v>2.8261616331392894</v>
      </c>
      <c r="AE46">
        <f>CONFIDENCE(0.05,AE45,B47)</f>
        <v>1.7619662781994151E-2</v>
      </c>
      <c r="AF46">
        <f>CONFIDENCE(0.05,AF45,B47)</f>
        <v>5.7744831434007861E-2</v>
      </c>
      <c r="AG46">
        <f>CONFIDENCE(0.05,AG45,B47)</f>
        <v>1.146367596559454</v>
      </c>
    </row>
    <row r="47" spans="1:34" x14ac:dyDescent="0.2">
      <c r="A47" t="s">
        <v>32</v>
      </c>
      <c r="B47">
        <f>COUNTA(A2:A43)</f>
        <v>37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A02C8B-8838-6547-B646-99FD5B514D33}">
  <dimension ref="A1:AE17"/>
  <sheetViews>
    <sheetView zoomScale="69" zoomScaleNormal="69" workbookViewId="0">
      <selection activeCell="A20" sqref="A20"/>
    </sheetView>
  </sheetViews>
  <sheetFormatPr baseColWidth="10" defaultRowHeight="16" x14ac:dyDescent="0.2"/>
  <cols>
    <col min="1" max="1" width="15.6640625" bestFit="1" customWidth="1"/>
    <col min="2" max="2" width="26.6640625" bestFit="1" customWidth="1"/>
    <col min="3" max="3" width="29.6640625" bestFit="1" customWidth="1"/>
    <col min="4" max="4" width="24.6640625" bestFit="1" customWidth="1"/>
    <col min="5" max="5" width="33.6640625" bestFit="1" customWidth="1"/>
    <col min="6" max="6" width="36.6640625" bestFit="1" customWidth="1"/>
    <col min="7" max="7" width="31.6640625" bestFit="1" customWidth="1"/>
    <col min="8" max="8" width="24.6640625" bestFit="1" customWidth="1"/>
    <col min="9" max="9" width="28.6640625" bestFit="1" customWidth="1"/>
    <col min="10" max="10" width="23.6640625" bestFit="1" customWidth="1"/>
    <col min="11" max="11" width="31.6640625" bestFit="1" customWidth="1"/>
    <col min="12" max="12" width="42.6640625" bestFit="1" customWidth="1"/>
    <col min="13" max="13" width="31.6640625" bestFit="1" customWidth="1"/>
    <col min="14" max="14" width="34.6640625" bestFit="1" customWidth="1"/>
    <col min="15" max="15" width="29.6640625" bestFit="1" customWidth="1"/>
    <col min="16" max="16" width="38.6640625" bestFit="1" customWidth="1"/>
    <col min="17" max="17" width="41.6640625" bestFit="1" customWidth="1"/>
    <col min="18" max="18" width="36.6640625" bestFit="1" customWidth="1"/>
    <col min="19" max="19" width="29.6640625" bestFit="1" customWidth="1"/>
    <col min="20" max="20" width="33.6640625" bestFit="1" customWidth="1"/>
    <col min="21" max="21" width="28.6640625" bestFit="1" customWidth="1"/>
    <col min="22" max="22" width="37.6640625" bestFit="1" customWidth="1"/>
    <col min="23" max="23" width="47.6640625" bestFit="1" customWidth="1"/>
    <col min="24" max="24" width="23.6640625" bestFit="1" customWidth="1"/>
    <col min="25" max="25" width="31.6640625" bestFit="1" customWidth="1"/>
    <col min="26" max="26" width="16.6640625" bestFit="1" customWidth="1"/>
    <col min="27" max="27" width="26.6640625" bestFit="1" customWidth="1"/>
    <col min="28" max="28" width="34.6640625" bestFit="1" customWidth="1"/>
    <col min="29" max="29" width="19.6640625" bestFit="1" customWidth="1"/>
    <col min="30" max="30" width="18.6640625" bestFit="1" customWidth="1"/>
    <col min="31" max="31" width="8.6640625" customWidth="1"/>
  </cols>
  <sheetData>
    <row r="1" spans="1:3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24</v>
      </c>
      <c r="Y1" t="s">
        <v>25</v>
      </c>
      <c r="Z1" t="s">
        <v>23</v>
      </c>
      <c r="AA1" t="s">
        <v>26</v>
      </c>
      <c r="AB1" t="s">
        <v>27</v>
      </c>
      <c r="AC1" t="s">
        <v>28</v>
      </c>
      <c r="AD1" t="s">
        <v>38</v>
      </c>
      <c r="AE1" t="s">
        <v>39</v>
      </c>
    </row>
    <row r="2" spans="1:31" x14ac:dyDescent="0.2">
      <c r="A2">
        <v>1</v>
      </c>
      <c r="B2">
        <v>0.76</v>
      </c>
      <c r="C2">
        <v>1</v>
      </c>
      <c r="D2">
        <v>0.88</v>
      </c>
      <c r="E2">
        <v>0.64295000000000002</v>
      </c>
      <c r="F2">
        <v>0.60609000000000002</v>
      </c>
      <c r="G2">
        <v>0.62290000000000001</v>
      </c>
      <c r="H2">
        <v>0.6794</v>
      </c>
      <c r="I2">
        <v>0.60609000000000002</v>
      </c>
      <c r="J2">
        <v>0.63636999999999999</v>
      </c>
      <c r="K2">
        <v>38.8367</v>
      </c>
      <c r="L2">
        <v>44.315300000000001</v>
      </c>
      <c r="M2">
        <v>0.88</v>
      </c>
      <c r="N2">
        <v>0.96</v>
      </c>
      <c r="O2">
        <v>0.92</v>
      </c>
      <c r="P2">
        <v>0.79762999999999995</v>
      </c>
      <c r="Q2">
        <v>0.75695999999999997</v>
      </c>
      <c r="R2">
        <v>0.76685999999999999</v>
      </c>
      <c r="S2">
        <v>0.84304000000000001</v>
      </c>
      <c r="T2">
        <v>0.76841999999999999</v>
      </c>
      <c r="U2">
        <v>0.78513999999999995</v>
      </c>
      <c r="V2">
        <v>58.5657</v>
      </c>
      <c r="W2">
        <v>48.138199999999998</v>
      </c>
      <c r="X2">
        <v>0.76</v>
      </c>
      <c r="Y2">
        <v>0</v>
      </c>
      <c r="Z2">
        <v>2.2799999999999998</v>
      </c>
      <c r="AA2">
        <v>0.88</v>
      </c>
      <c r="AB2">
        <v>0.04</v>
      </c>
      <c r="AC2">
        <v>2.52</v>
      </c>
      <c r="AD2">
        <v>14</v>
      </c>
      <c r="AE2" t="s">
        <v>69</v>
      </c>
    </row>
    <row r="3" spans="1:31" x14ac:dyDescent="0.2">
      <c r="A3">
        <v>2</v>
      </c>
      <c r="B3">
        <v>0.79591999999999996</v>
      </c>
      <c r="C3">
        <v>0.86</v>
      </c>
      <c r="D3">
        <v>0.82828000000000002</v>
      </c>
      <c r="E3">
        <v>1.2657</v>
      </c>
      <c r="F3">
        <v>1.1187</v>
      </c>
      <c r="G3">
        <v>1.2381</v>
      </c>
      <c r="H3">
        <v>1.2402</v>
      </c>
      <c r="I3">
        <v>1.2289000000000001</v>
      </c>
      <c r="J3">
        <v>1.2402</v>
      </c>
      <c r="K3">
        <v>39.76</v>
      </c>
      <c r="L3">
        <v>47.389200000000002</v>
      </c>
      <c r="M3">
        <v>0.54</v>
      </c>
      <c r="N3">
        <v>0.68</v>
      </c>
      <c r="O3">
        <v>0.61</v>
      </c>
      <c r="P3">
        <v>1.1788000000000001</v>
      </c>
      <c r="Q3">
        <v>1.0438000000000001</v>
      </c>
      <c r="R3">
        <v>1.1188</v>
      </c>
      <c r="S3">
        <v>1.1086</v>
      </c>
      <c r="T3">
        <v>1.1083000000000001</v>
      </c>
      <c r="U3">
        <v>1.1086</v>
      </c>
      <c r="V3">
        <v>61.61</v>
      </c>
      <c r="W3">
        <v>54.167499999999997</v>
      </c>
      <c r="X3">
        <v>0.79591999999999996</v>
      </c>
      <c r="Y3">
        <v>0.14000000000000001</v>
      </c>
      <c r="Z3">
        <v>1.9678</v>
      </c>
      <c r="AA3">
        <v>0.54</v>
      </c>
      <c r="AB3">
        <v>0.32</v>
      </c>
      <c r="AC3">
        <v>0.66</v>
      </c>
      <c r="AD3">
        <v>14</v>
      </c>
      <c r="AE3" t="s">
        <v>72</v>
      </c>
    </row>
    <row r="4" spans="1:31" x14ac:dyDescent="0.2">
      <c r="A4">
        <v>3</v>
      </c>
      <c r="B4">
        <v>0.93877999999999995</v>
      </c>
      <c r="C4">
        <v>0.98</v>
      </c>
      <c r="D4">
        <v>0.95960000000000001</v>
      </c>
      <c r="E4">
        <v>0.61665000000000003</v>
      </c>
      <c r="F4">
        <v>0.74800999999999995</v>
      </c>
      <c r="G4">
        <v>0.67178000000000004</v>
      </c>
      <c r="H4">
        <v>0.62944</v>
      </c>
      <c r="I4">
        <v>0.73902000000000001</v>
      </c>
      <c r="J4">
        <v>0.69060999999999995</v>
      </c>
      <c r="K4">
        <v>22.52</v>
      </c>
      <c r="L4">
        <v>29.450299999999999</v>
      </c>
      <c r="M4">
        <v>0.83672999999999997</v>
      </c>
      <c r="N4">
        <v>0.97958999999999996</v>
      </c>
      <c r="O4">
        <v>0.90815999999999997</v>
      </c>
      <c r="P4">
        <v>0.71140000000000003</v>
      </c>
      <c r="Q4">
        <v>0.85060999999999998</v>
      </c>
      <c r="R4">
        <v>0.75524000000000002</v>
      </c>
      <c r="S4">
        <v>0.76473999999999998</v>
      </c>
      <c r="T4">
        <v>0.87041999999999997</v>
      </c>
      <c r="U4">
        <v>0.79383999999999999</v>
      </c>
      <c r="V4">
        <v>35.700000000000003</v>
      </c>
      <c r="W4">
        <v>28.611499999999999</v>
      </c>
      <c r="X4">
        <v>0.93877999999999995</v>
      </c>
      <c r="Y4">
        <v>0.02</v>
      </c>
      <c r="Z4">
        <v>2.7563</v>
      </c>
      <c r="AA4">
        <v>0.83672999999999997</v>
      </c>
      <c r="AB4">
        <v>2.0407999999999999E-2</v>
      </c>
      <c r="AC4">
        <v>2.4489999999999998</v>
      </c>
      <c r="AD4">
        <v>16</v>
      </c>
      <c r="AE4" t="s">
        <v>75</v>
      </c>
    </row>
    <row r="5" spans="1:31" x14ac:dyDescent="0.2">
      <c r="A5">
        <v>4</v>
      </c>
      <c r="B5">
        <v>0.94</v>
      </c>
      <c r="C5">
        <v>0.98</v>
      </c>
      <c r="D5">
        <v>0.96</v>
      </c>
      <c r="E5">
        <v>0.78030999999999995</v>
      </c>
      <c r="F5">
        <v>0.73509000000000002</v>
      </c>
      <c r="G5">
        <v>0.75963999999999998</v>
      </c>
      <c r="H5">
        <v>0.78696999999999995</v>
      </c>
      <c r="I5">
        <v>0.73614000000000002</v>
      </c>
      <c r="J5">
        <v>0.76922999999999997</v>
      </c>
      <c r="K5">
        <v>17.649999999999999</v>
      </c>
      <c r="L5">
        <v>23.090699999999998</v>
      </c>
      <c r="M5">
        <v>0.98</v>
      </c>
      <c r="N5">
        <v>0.98</v>
      </c>
      <c r="O5">
        <v>0.98</v>
      </c>
      <c r="P5">
        <v>0.81745000000000001</v>
      </c>
      <c r="Q5">
        <v>0.75017</v>
      </c>
      <c r="R5">
        <v>0.77407999999999999</v>
      </c>
      <c r="S5">
        <v>0.83736999999999995</v>
      </c>
      <c r="T5">
        <v>0.75019999999999998</v>
      </c>
      <c r="U5">
        <v>0.77908999999999995</v>
      </c>
      <c r="V5">
        <v>40.151499999999999</v>
      </c>
      <c r="W5">
        <v>33.454300000000003</v>
      </c>
      <c r="X5">
        <v>0.94</v>
      </c>
      <c r="Y5">
        <v>0.02</v>
      </c>
      <c r="Z5">
        <v>2.76</v>
      </c>
      <c r="AA5">
        <v>0.98</v>
      </c>
      <c r="AB5">
        <v>0.02</v>
      </c>
      <c r="AC5">
        <v>2.88</v>
      </c>
      <c r="AD5">
        <v>15</v>
      </c>
      <c r="AE5" t="s">
        <v>78</v>
      </c>
    </row>
    <row r="6" spans="1:31" x14ac:dyDescent="0.2">
      <c r="A6">
        <v>5</v>
      </c>
      <c r="B6">
        <v>0.94</v>
      </c>
      <c r="C6">
        <v>0.94</v>
      </c>
      <c r="D6">
        <v>0.94</v>
      </c>
      <c r="E6">
        <v>0.62348999999999999</v>
      </c>
      <c r="F6">
        <v>0.59709000000000001</v>
      </c>
      <c r="G6">
        <v>0.61284000000000005</v>
      </c>
      <c r="H6">
        <v>0.63639999999999997</v>
      </c>
      <c r="I6">
        <v>0.60424</v>
      </c>
      <c r="J6">
        <v>0.61568000000000001</v>
      </c>
      <c r="K6">
        <v>13.81</v>
      </c>
      <c r="L6">
        <v>18.378599999999999</v>
      </c>
      <c r="M6">
        <v>0.93877999999999995</v>
      </c>
      <c r="N6">
        <v>1</v>
      </c>
      <c r="O6">
        <v>0.96970000000000001</v>
      </c>
      <c r="P6">
        <v>0.91025</v>
      </c>
      <c r="Q6">
        <v>0.73973999999999995</v>
      </c>
      <c r="R6">
        <v>0.79881999999999997</v>
      </c>
      <c r="S6">
        <v>0.88148000000000004</v>
      </c>
      <c r="T6">
        <v>0.73973999999999995</v>
      </c>
      <c r="U6">
        <v>0.80245</v>
      </c>
      <c r="V6">
        <v>32.71</v>
      </c>
      <c r="W6">
        <v>28.777899999999999</v>
      </c>
      <c r="X6">
        <v>0.94</v>
      </c>
      <c r="Y6">
        <v>0.06</v>
      </c>
      <c r="Z6">
        <v>2.64</v>
      </c>
      <c r="AA6">
        <v>0.93877999999999995</v>
      </c>
      <c r="AB6">
        <v>0</v>
      </c>
      <c r="AC6">
        <v>2.8163</v>
      </c>
      <c r="AD6">
        <v>16</v>
      </c>
      <c r="AE6" t="s">
        <v>81</v>
      </c>
    </row>
    <row r="7" spans="1:31" x14ac:dyDescent="0.2">
      <c r="A7">
        <v>7</v>
      </c>
      <c r="B7">
        <v>0.75509999999999999</v>
      </c>
      <c r="C7">
        <v>1</v>
      </c>
      <c r="D7">
        <v>0.87755000000000005</v>
      </c>
      <c r="E7">
        <v>0.73324999999999996</v>
      </c>
      <c r="F7">
        <v>0.74758999999999998</v>
      </c>
      <c r="G7">
        <v>0.73348000000000002</v>
      </c>
      <c r="H7">
        <v>0.73370999999999997</v>
      </c>
      <c r="I7">
        <v>0.74758999999999998</v>
      </c>
      <c r="J7">
        <v>0.73665999999999998</v>
      </c>
      <c r="K7">
        <v>27.3</v>
      </c>
      <c r="L7">
        <v>32.195599999999999</v>
      </c>
      <c r="M7">
        <v>0.84</v>
      </c>
      <c r="N7">
        <v>0.92</v>
      </c>
      <c r="O7">
        <v>0.88</v>
      </c>
      <c r="P7">
        <v>0.60972999999999999</v>
      </c>
      <c r="Q7">
        <v>0.62409999999999999</v>
      </c>
      <c r="R7">
        <v>0.61255999999999999</v>
      </c>
      <c r="S7">
        <v>0.61143999999999998</v>
      </c>
      <c r="T7">
        <v>0.61895</v>
      </c>
      <c r="U7">
        <v>0.6129</v>
      </c>
      <c r="V7">
        <v>50.540799999999997</v>
      </c>
      <c r="W7">
        <v>42.581699999999998</v>
      </c>
      <c r="X7">
        <v>0.75509999999999999</v>
      </c>
      <c r="Y7">
        <v>0</v>
      </c>
      <c r="Z7">
        <v>2.2652999999999999</v>
      </c>
      <c r="AA7">
        <v>0.84</v>
      </c>
      <c r="AB7">
        <v>0.08</v>
      </c>
      <c r="AC7">
        <v>2.2799999999999998</v>
      </c>
      <c r="AD7">
        <v>15</v>
      </c>
      <c r="AE7" t="s">
        <v>84</v>
      </c>
    </row>
    <row r="8" spans="1:31" x14ac:dyDescent="0.2">
      <c r="A8">
        <v>8</v>
      </c>
      <c r="B8">
        <v>0.71428999999999998</v>
      </c>
      <c r="C8">
        <v>0.98</v>
      </c>
      <c r="D8">
        <v>0.84848000000000001</v>
      </c>
      <c r="E8">
        <v>0.94418999999999997</v>
      </c>
      <c r="F8">
        <v>0.81567000000000001</v>
      </c>
      <c r="G8">
        <v>0.85972000000000004</v>
      </c>
      <c r="H8">
        <v>0.96789000000000003</v>
      </c>
      <c r="I8">
        <v>0.82828999999999997</v>
      </c>
      <c r="J8">
        <v>0.89078999999999997</v>
      </c>
      <c r="K8">
        <v>28.0306</v>
      </c>
      <c r="L8">
        <v>32.802</v>
      </c>
      <c r="M8">
        <v>0.8</v>
      </c>
      <c r="N8">
        <v>1</v>
      </c>
      <c r="O8">
        <v>0.89898999999999996</v>
      </c>
      <c r="P8">
        <v>1.0441</v>
      </c>
      <c r="Q8">
        <v>1.1416999999999999</v>
      </c>
      <c r="R8">
        <v>1.0939000000000001</v>
      </c>
      <c r="S8">
        <v>1.1012999999999999</v>
      </c>
      <c r="T8">
        <v>1.1416999999999999</v>
      </c>
      <c r="U8">
        <v>1.129</v>
      </c>
      <c r="V8">
        <v>39.31</v>
      </c>
      <c r="W8">
        <v>33.203899999999997</v>
      </c>
      <c r="X8">
        <v>0.71428999999999998</v>
      </c>
      <c r="Y8">
        <v>0.02</v>
      </c>
      <c r="Z8">
        <v>2.0829</v>
      </c>
      <c r="AA8">
        <v>0.8</v>
      </c>
      <c r="AB8">
        <v>0</v>
      </c>
      <c r="AC8">
        <v>2.4</v>
      </c>
      <c r="AD8">
        <v>21</v>
      </c>
      <c r="AE8" t="s">
        <v>87</v>
      </c>
    </row>
    <row r="9" spans="1:31" x14ac:dyDescent="0.2">
      <c r="A9">
        <v>9</v>
      </c>
      <c r="B9">
        <v>0.88</v>
      </c>
      <c r="C9">
        <v>0.98</v>
      </c>
      <c r="D9">
        <v>0.93</v>
      </c>
      <c r="E9">
        <v>0.66944000000000004</v>
      </c>
      <c r="F9">
        <v>0.77088000000000001</v>
      </c>
      <c r="G9">
        <v>0.70769000000000004</v>
      </c>
      <c r="H9">
        <v>0.68232999999999999</v>
      </c>
      <c r="I9">
        <v>0.77331000000000005</v>
      </c>
      <c r="J9">
        <v>0.72585</v>
      </c>
      <c r="K9">
        <v>22.29</v>
      </c>
      <c r="L9">
        <v>23.1038</v>
      </c>
      <c r="M9">
        <v>0.89795999999999998</v>
      </c>
      <c r="N9">
        <v>1</v>
      </c>
      <c r="O9">
        <v>0.94948999999999995</v>
      </c>
      <c r="P9">
        <v>0.89114000000000004</v>
      </c>
      <c r="Q9">
        <v>0.79925999999999997</v>
      </c>
      <c r="R9">
        <v>0.80964000000000003</v>
      </c>
      <c r="S9">
        <v>0.89400999999999997</v>
      </c>
      <c r="T9">
        <v>0.79925999999999997</v>
      </c>
      <c r="U9">
        <v>0.81303999999999998</v>
      </c>
      <c r="V9">
        <v>51.08</v>
      </c>
      <c r="W9">
        <v>45.337699999999998</v>
      </c>
      <c r="X9">
        <v>0.88</v>
      </c>
      <c r="Y9">
        <v>0.02</v>
      </c>
      <c r="Z9">
        <v>2.58</v>
      </c>
      <c r="AA9">
        <v>0.89795999999999998</v>
      </c>
      <c r="AB9">
        <v>0</v>
      </c>
      <c r="AC9">
        <v>2.6939000000000002</v>
      </c>
      <c r="AD9">
        <v>17</v>
      </c>
      <c r="AE9" t="s">
        <v>90</v>
      </c>
    </row>
    <row r="10" spans="1:31" x14ac:dyDescent="0.2">
      <c r="A10">
        <v>10</v>
      </c>
      <c r="B10">
        <v>0.79591999999999996</v>
      </c>
      <c r="C10">
        <v>0.98</v>
      </c>
      <c r="D10">
        <v>0.88888999999999996</v>
      </c>
      <c r="E10">
        <v>0.95177999999999996</v>
      </c>
      <c r="F10">
        <v>0.92315000000000003</v>
      </c>
      <c r="G10">
        <v>0.93169000000000002</v>
      </c>
      <c r="H10">
        <v>0.95177999999999996</v>
      </c>
      <c r="I10">
        <v>0.92364000000000002</v>
      </c>
      <c r="J10">
        <v>0.93667</v>
      </c>
      <c r="K10">
        <v>32.42</v>
      </c>
      <c r="L10">
        <v>40.490200000000002</v>
      </c>
      <c r="M10">
        <v>0.84</v>
      </c>
      <c r="N10">
        <v>0.98</v>
      </c>
      <c r="O10">
        <v>0.91</v>
      </c>
      <c r="P10">
        <v>1.0128999999999999</v>
      </c>
      <c r="Q10">
        <v>0.86872000000000005</v>
      </c>
      <c r="R10">
        <v>0.93976000000000004</v>
      </c>
      <c r="S10">
        <v>1.0434000000000001</v>
      </c>
      <c r="T10">
        <v>0.88122999999999996</v>
      </c>
      <c r="U10">
        <v>0.95767999999999998</v>
      </c>
      <c r="V10">
        <v>56.575800000000001</v>
      </c>
      <c r="W10">
        <v>50.313499999999998</v>
      </c>
      <c r="X10">
        <v>0.79591999999999996</v>
      </c>
      <c r="Y10">
        <v>0.02</v>
      </c>
      <c r="Z10">
        <v>2.3277999999999999</v>
      </c>
      <c r="AA10">
        <v>0.84</v>
      </c>
      <c r="AB10">
        <v>0.02</v>
      </c>
      <c r="AC10">
        <v>2.46</v>
      </c>
      <c r="AD10">
        <v>11</v>
      </c>
      <c r="AE10" t="s">
        <v>93</v>
      </c>
    </row>
    <row r="11" spans="1:31" x14ac:dyDescent="0.2">
      <c r="A11">
        <v>11</v>
      </c>
      <c r="B11">
        <v>0.92</v>
      </c>
      <c r="C11">
        <v>1</v>
      </c>
      <c r="D11">
        <v>0.96</v>
      </c>
      <c r="E11">
        <v>0.86570999999999998</v>
      </c>
      <c r="F11">
        <v>1.08</v>
      </c>
      <c r="G11">
        <v>0.98755999999999999</v>
      </c>
      <c r="H11">
        <v>0.86570999999999998</v>
      </c>
      <c r="I11">
        <v>1.08</v>
      </c>
      <c r="J11">
        <v>0.98755999999999999</v>
      </c>
      <c r="K11">
        <v>21.51</v>
      </c>
      <c r="L11">
        <v>23.848199999999999</v>
      </c>
      <c r="M11">
        <v>0.89795999999999998</v>
      </c>
      <c r="N11">
        <v>1</v>
      </c>
      <c r="O11">
        <v>0.94948999999999995</v>
      </c>
      <c r="P11">
        <v>1.1549</v>
      </c>
      <c r="Q11">
        <v>1.0185999999999999</v>
      </c>
      <c r="R11">
        <v>1.0682</v>
      </c>
      <c r="S11">
        <v>1.17</v>
      </c>
      <c r="T11">
        <v>1.0185999999999999</v>
      </c>
      <c r="U11">
        <v>1.0693999999999999</v>
      </c>
      <c r="V11">
        <v>34.700000000000003</v>
      </c>
      <c r="W11">
        <v>29.150099999999998</v>
      </c>
      <c r="X11">
        <v>0.92</v>
      </c>
      <c r="Y11">
        <v>0</v>
      </c>
      <c r="Z11">
        <v>2.76</v>
      </c>
      <c r="AA11">
        <v>0.89795999999999998</v>
      </c>
      <c r="AB11">
        <v>0</v>
      </c>
      <c r="AC11">
        <v>2.6939000000000002</v>
      </c>
      <c r="AD11">
        <v>16</v>
      </c>
      <c r="AE11" t="s">
        <v>96</v>
      </c>
    </row>
    <row r="14" spans="1:31" x14ac:dyDescent="0.2">
      <c r="A14" t="s">
        <v>29</v>
      </c>
      <c r="B14" s="1">
        <f>AVERAGE(B1:B8)</f>
        <v>0.83486999999999989</v>
      </c>
      <c r="C14" s="1">
        <f>AVERAGE(C1:C8)</f>
        <v>0.96285714285714286</v>
      </c>
      <c r="D14" s="1">
        <f t="shared" ref="D14:AD14" si="0">AVERAGE(D1:D8)</f>
        <v>0.89913000000000021</v>
      </c>
      <c r="E14" s="1">
        <f t="shared" si="0"/>
        <v>0.80093428571428571</v>
      </c>
      <c r="F14" s="1">
        <f t="shared" si="0"/>
        <v>0.76689142857142856</v>
      </c>
      <c r="G14" s="1">
        <f t="shared" si="0"/>
        <v>0.78549428571428581</v>
      </c>
      <c r="H14" s="1">
        <f t="shared" si="0"/>
        <v>0.81057285714285709</v>
      </c>
      <c r="I14" s="1">
        <f t="shared" si="0"/>
        <v>0.7843242857142857</v>
      </c>
      <c r="J14" s="1">
        <f>AVERAGE(J1:J8)</f>
        <v>0.79707714285714282</v>
      </c>
      <c r="K14" s="1">
        <f t="shared" si="0"/>
        <v>26.843899999999998</v>
      </c>
      <c r="L14" s="1">
        <f t="shared" si="0"/>
        <v>32.517385714285716</v>
      </c>
      <c r="M14" s="1">
        <f t="shared" si="0"/>
        <v>0.83078714285714284</v>
      </c>
      <c r="N14" s="1">
        <f t="shared" si="0"/>
        <v>0.93137000000000003</v>
      </c>
      <c r="O14" s="1">
        <f t="shared" si="0"/>
        <v>0.8809785714285715</v>
      </c>
      <c r="P14" s="1">
        <f t="shared" si="0"/>
        <v>0.8670514285714287</v>
      </c>
      <c r="Q14" s="1">
        <f>AVERAGE(Q1:Q8)</f>
        <v>0.84386857142857152</v>
      </c>
      <c r="R14" s="1">
        <f t="shared" si="0"/>
        <v>0.84575142857142871</v>
      </c>
      <c r="S14" s="1">
        <f t="shared" si="0"/>
        <v>0.87828142857142855</v>
      </c>
      <c r="T14" s="1">
        <f t="shared" si="0"/>
        <v>0.85681857142857143</v>
      </c>
      <c r="U14" s="1">
        <f t="shared" si="0"/>
        <v>0.85871714285714285</v>
      </c>
      <c r="V14" s="1">
        <f t="shared" si="0"/>
        <v>45.512571428571434</v>
      </c>
      <c r="W14" s="1">
        <f t="shared" si="0"/>
        <v>38.419285714285714</v>
      </c>
      <c r="X14" s="1">
        <f>AVERAGE(X1:X8)</f>
        <v>0.83486999999999989</v>
      </c>
      <c r="Y14" s="1">
        <f t="shared" si="0"/>
        <v>3.7142857142857144E-2</v>
      </c>
      <c r="Z14" s="1">
        <f t="shared" si="0"/>
        <v>2.393185714285714</v>
      </c>
      <c r="AA14" s="1">
        <f t="shared" si="0"/>
        <v>0.83078714285714284</v>
      </c>
      <c r="AB14" s="1">
        <f t="shared" si="0"/>
        <v>6.862971428571428E-2</v>
      </c>
      <c r="AC14" s="1">
        <f t="shared" si="0"/>
        <v>2.2864714285714283</v>
      </c>
      <c r="AD14" s="1">
        <f t="shared" si="0"/>
        <v>15.857142857142858</v>
      </c>
    </row>
    <row r="15" spans="1:31" x14ac:dyDescent="0.2">
      <c r="A15" t="s">
        <v>30</v>
      </c>
      <c r="B15">
        <f>STDEV(B2:B13)</f>
        <v>8.875341326143775E-2</v>
      </c>
      <c r="C15">
        <f>STDEV(C2:C13)</f>
        <v>4.2426406871192854E-2</v>
      </c>
      <c r="D15">
        <f t="shared" ref="D15:AC15" si="1">STDEV(D2:D13)</f>
        <v>4.8930426117089955E-2</v>
      </c>
      <c r="E15">
        <f t="shared" si="1"/>
        <v>0.20425350039432208</v>
      </c>
      <c r="F15">
        <f t="shared" si="1"/>
        <v>0.17721352249946082</v>
      </c>
      <c r="G15">
        <f t="shared" si="1"/>
        <v>0.19546389328409894</v>
      </c>
      <c r="H15">
        <f t="shared" si="1"/>
        <v>0.19296136205353506</v>
      </c>
      <c r="I15">
        <f t="shared" si="1"/>
        <v>0.1995775039538388</v>
      </c>
      <c r="J15">
        <f t="shared" si="1"/>
        <v>0.19257770569016699</v>
      </c>
      <c r="K15">
        <f t="shared" si="1"/>
        <v>8.5880921611845924</v>
      </c>
      <c r="L15">
        <f>STDEV(L2:L13)</f>
        <v>9.8648415768604796</v>
      </c>
      <c r="M15">
        <f t="shared" si="1"/>
        <v>0.11973229398676516</v>
      </c>
      <c r="N15">
        <f t="shared" si="1"/>
        <v>9.8079078803223294E-2</v>
      </c>
      <c r="O15">
        <f t="shared" si="1"/>
        <v>0.10602190392660631</v>
      </c>
      <c r="P15">
        <f t="shared" si="1"/>
        <v>0.18615193776411029</v>
      </c>
      <c r="Q15">
        <f t="shared" si="1"/>
        <v>0.16156593997498372</v>
      </c>
      <c r="R15">
        <f>STDEV(R2:R13)</f>
        <v>0.17128035784123671</v>
      </c>
      <c r="S15">
        <f t="shared" si="1"/>
        <v>0.17641028118187016</v>
      </c>
      <c r="T15">
        <f t="shared" si="1"/>
        <v>0.17077713617460696</v>
      </c>
      <c r="U15">
        <f t="shared" si="1"/>
        <v>0.17138287864700219</v>
      </c>
      <c r="V15">
        <f t="shared" si="1"/>
        <v>10.796696013009408</v>
      </c>
      <c r="W15">
        <f t="shared" si="1"/>
        <v>9.8145946569438784</v>
      </c>
      <c r="X15">
        <f>STDEV(X2:X13)</f>
        <v>8.875341326143775E-2</v>
      </c>
      <c r="Y15">
        <f t="shared" si="1"/>
        <v>4.2426406871192861E-2</v>
      </c>
      <c r="Z15">
        <f t="shared" si="1"/>
        <v>0.2950720192691213</v>
      </c>
      <c r="AA15">
        <f t="shared" si="1"/>
        <v>0.11973229398676516</v>
      </c>
      <c r="AB15">
        <f t="shared" si="1"/>
        <v>9.8079145941541643E-2</v>
      </c>
      <c r="AC15">
        <f t="shared" si="1"/>
        <v>0.63567139912589188</v>
      </c>
      <c r="AD15">
        <f>STDEV(AD2:AD13)</f>
        <v>2.5495097567963922</v>
      </c>
    </row>
    <row r="16" spans="1:31" x14ac:dyDescent="0.2">
      <c r="A16" t="s">
        <v>31</v>
      </c>
      <c r="B16">
        <f>CONFIDENCE(0.05,B15,B17)</f>
        <v>5.5008924639512895E-2</v>
      </c>
      <c r="C16">
        <f>CONFIDENCE(0.05,C15,B17)</f>
        <v>2.6295676217297441E-2</v>
      </c>
      <c r="D16">
        <f>CONFIDENCE(0.05,D15,B17)</f>
        <v>3.0326835035917724E-2</v>
      </c>
      <c r="E16">
        <f>CONFIDENCE(0.05,E15,B17)</f>
        <v>0.12659530487521861</v>
      </c>
      <c r="F16">
        <f>CONFIDENCE(0.05,F15,B17)</f>
        <v>0.10983606090235844</v>
      </c>
      <c r="G16">
        <f>CONFIDENCE(0.05,G15,B17)</f>
        <v>0.12114755005239344</v>
      </c>
      <c r="H16">
        <f>CONFIDENCE(0.05,H15,B17)</f>
        <v>0.11959649362750294</v>
      </c>
      <c r="I16">
        <f>CONFIDENCE(0.05,I15,B17)</f>
        <v>0.12369714551033326</v>
      </c>
      <c r="J16">
        <f>CONFIDENCE(0.05,J15,B17)</f>
        <v>0.11935870531937537</v>
      </c>
      <c r="K16">
        <f>CONFIDENCE(0.05,K15,B17)</f>
        <v>5.322856858475955</v>
      </c>
      <c r="L16">
        <f>CONFIDENCE(0.05,L15,B17)</f>
        <v>6.1141798038096216</v>
      </c>
      <c r="M16">
        <f>CONFIDENCE(0.05,M15,B17)</f>
        <v>7.4209481019426357E-2</v>
      </c>
      <c r="N16">
        <f>CONFIDENCE(0.05,N15,B17)</f>
        <v>6.0788925815245407E-2</v>
      </c>
      <c r="O16">
        <f>CONFIDENCE(0.05,O15,B17)</f>
        <v>6.5711849369182049E-2</v>
      </c>
      <c r="P16">
        <f>CONFIDENCE(0.05,P15,B17)</f>
        <v>0.11537604628006344</v>
      </c>
      <c r="Q16">
        <f>CONFIDENCE(0.05,Q15,B17)</f>
        <v>0.10013776698611188</v>
      </c>
      <c r="R16">
        <f>CONFIDENCE(0.05,R15,B17)</f>
        <v>0.10615871492134614</v>
      </c>
      <c r="S16">
        <f>CONFIDENCE(0.05,S15,B17)</f>
        <v>0.10933821592397397</v>
      </c>
      <c r="T16">
        <f>CONFIDENCE(0.05,T15,B17)</f>
        <v>0.10584682063222101</v>
      </c>
      <c r="U16">
        <f>CONFIDENCE(0.05,U15,B17)</f>
        <v>0.10622225680746744</v>
      </c>
      <c r="V16">
        <f>CONFIDENCE(0.05,V15,B17)</f>
        <v>6.6917385541656946</v>
      </c>
      <c r="W16">
        <f>CONFIDENCE(0.05,W15,B17)</f>
        <v>6.0830370124567068</v>
      </c>
      <c r="X16">
        <f>CONFIDENCE(0.05,X15,B17)</f>
        <v>5.5008924639512895E-2</v>
      </c>
      <c r="Y16">
        <f>CONFIDENCE(0.05,Y15,B17)</f>
        <v>2.6295676217297444E-2</v>
      </c>
      <c r="Z16">
        <f>CONFIDENCE(0.05,Z15,B17)</f>
        <v>0.1828841717150772</v>
      </c>
      <c r="AA16">
        <f>CONFIDENCE(0.05,AA15,B17)</f>
        <v>7.4209481019426357E-2</v>
      </c>
      <c r="AB16">
        <f>CONFIDENCE(0.05,AB15,B17)</f>
        <v>6.0788967427241596E-2</v>
      </c>
      <c r="AC16">
        <f>CONFIDENCE(0.05,AC15,B17)</f>
        <v>0.39398597535631791</v>
      </c>
    </row>
    <row r="17" spans="1:2" x14ac:dyDescent="0.2">
      <c r="A17" t="s">
        <v>32</v>
      </c>
      <c r="B17">
        <f>COUNTA(A2:A12)</f>
        <v>10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413A08-3CE9-D84A-94B5-6030B59D53EB}">
  <dimension ref="A1:G8"/>
  <sheetViews>
    <sheetView workbookViewId="0">
      <selection activeCell="I35" sqref="I35"/>
    </sheetView>
  </sheetViews>
  <sheetFormatPr baseColWidth="10" defaultRowHeight="16" x14ac:dyDescent="0.2"/>
  <cols>
    <col min="1" max="1" width="15.6640625" bestFit="1" customWidth="1"/>
    <col min="2" max="2" width="4.6640625" customWidth="1"/>
    <col min="3" max="3" width="7.6640625" customWidth="1"/>
    <col min="4" max="4" width="12.6640625" customWidth="1"/>
  </cols>
  <sheetData>
    <row r="1" spans="1:7" s="3" customFormat="1" x14ac:dyDescent="0.2">
      <c r="A1" s="6" t="s">
        <v>0</v>
      </c>
      <c r="B1" s="6" t="s">
        <v>33</v>
      </c>
      <c r="C1" s="6" t="s">
        <v>34</v>
      </c>
      <c r="D1" s="6" t="s">
        <v>35</v>
      </c>
      <c r="F1" s="3" t="s">
        <v>33</v>
      </c>
    </row>
    <row r="2" spans="1:7" ht="17" x14ac:dyDescent="0.2">
      <c r="A2">
        <v>19</v>
      </c>
      <c r="B2" s="2">
        <v>25</v>
      </c>
      <c r="C2" s="5" t="s">
        <v>41</v>
      </c>
      <c r="D2" s="5" t="s">
        <v>37</v>
      </c>
      <c r="F2" t="s">
        <v>42</v>
      </c>
      <c r="G2">
        <f>AVERAGE(B2:B40)</f>
        <v>21</v>
      </c>
    </row>
    <row r="3" spans="1:7" ht="17" x14ac:dyDescent="0.2">
      <c r="A3">
        <v>20</v>
      </c>
      <c r="B3" s="2">
        <v>19</v>
      </c>
      <c r="C3" s="5" t="s">
        <v>40</v>
      </c>
      <c r="D3" s="5" t="s">
        <v>36</v>
      </c>
      <c r="F3" t="s">
        <v>43</v>
      </c>
      <c r="G3">
        <f>STDEV(B2:B40)</f>
        <v>2.8284271247461903</v>
      </c>
    </row>
    <row r="4" spans="1:7" ht="17" x14ac:dyDescent="0.2">
      <c r="A4">
        <v>21</v>
      </c>
      <c r="B4" s="2">
        <v>19</v>
      </c>
      <c r="C4" s="5" t="s">
        <v>40</v>
      </c>
      <c r="D4" s="5" t="s">
        <v>37</v>
      </c>
    </row>
    <row r="5" spans="1:7" ht="17" x14ac:dyDescent="0.2">
      <c r="A5">
        <v>22</v>
      </c>
      <c r="B5" s="2">
        <v>23</v>
      </c>
      <c r="C5" s="5" t="s">
        <v>44</v>
      </c>
      <c r="D5" s="5" t="s">
        <v>37</v>
      </c>
      <c r="F5" s="3" t="s">
        <v>34</v>
      </c>
    </row>
    <row r="6" spans="1:7" x14ac:dyDescent="0.2">
      <c r="A6">
        <v>23</v>
      </c>
      <c r="B6">
        <v>19</v>
      </c>
      <c r="C6" t="s">
        <v>40</v>
      </c>
      <c r="D6" t="s">
        <v>37</v>
      </c>
      <c r="F6" t="s">
        <v>41</v>
      </c>
      <c r="G6">
        <f>COUNTIF(C2:C40,"Male")</f>
        <v>1</v>
      </c>
    </row>
    <row r="7" spans="1:7" x14ac:dyDescent="0.2">
      <c r="B7" s="4"/>
      <c r="C7" s="4"/>
      <c r="D7" s="4"/>
      <c r="E7" s="3"/>
      <c r="F7" s="4" t="s">
        <v>40</v>
      </c>
      <c r="G7" s="4">
        <f>COUNTIF(C2:C40,"Female")</f>
        <v>3</v>
      </c>
    </row>
    <row r="8" spans="1:7" x14ac:dyDescent="0.2">
      <c r="C8" s="4"/>
      <c r="F8" s="4" t="s">
        <v>44</v>
      </c>
      <c r="G8">
        <f>COUNTIF(C2:C40,"Other")</f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0D52A8-E418-6C47-8204-A4EB1138D103}">
  <dimension ref="A1:M38"/>
  <sheetViews>
    <sheetView tabSelected="1" workbookViewId="0">
      <selection activeCell="J22" sqref="J22"/>
    </sheetView>
  </sheetViews>
  <sheetFormatPr baseColWidth="10" defaultRowHeight="16" x14ac:dyDescent="0.2"/>
  <cols>
    <col min="1" max="1" width="15.6640625" bestFit="1" customWidth="1"/>
    <col min="2" max="2" width="4.6640625" customWidth="1"/>
    <col min="3" max="3" width="7.6640625" customWidth="1"/>
    <col min="4" max="4" width="12.6640625" customWidth="1"/>
    <col min="10" max="10" width="31.33203125" bestFit="1" customWidth="1"/>
  </cols>
  <sheetData>
    <row r="1" spans="1:13" s="3" customFormat="1" x14ac:dyDescent="0.2">
      <c r="A1" s="6" t="s">
        <v>0</v>
      </c>
      <c r="B1" s="6" t="s">
        <v>33</v>
      </c>
      <c r="C1" s="6" t="s">
        <v>34</v>
      </c>
      <c r="D1" s="6" t="s">
        <v>35</v>
      </c>
      <c r="F1" s="3" t="s">
        <v>33</v>
      </c>
    </row>
    <row r="2" spans="1:13" ht="17" x14ac:dyDescent="0.2">
      <c r="A2">
        <v>24</v>
      </c>
      <c r="B2" s="2">
        <v>18</v>
      </c>
      <c r="C2" s="5" t="s">
        <v>127</v>
      </c>
      <c r="D2" s="5" t="s">
        <v>128</v>
      </c>
      <c r="F2" t="s">
        <v>42</v>
      </c>
      <c r="G2">
        <f>AVERAGE(B2:B40)</f>
        <v>19.810810810810811</v>
      </c>
      <c r="H2" t="s">
        <v>124</v>
      </c>
      <c r="I2">
        <f>MAX(B2:B40)</f>
        <v>25</v>
      </c>
    </row>
    <row r="3" spans="1:13" ht="17" x14ac:dyDescent="0.2">
      <c r="A3">
        <v>25</v>
      </c>
      <c r="B3" s="2">
        <v>20</v>
      </c>
      <c r="C3" s="5" t="s">
        <v>130</v>
      </c>
      <c r="D3" s="5" t="s">
        <v>131</v>
      </c>
      <c r="F3" t="s">
        <v>43</v>
      </c>
      <c r="G3">
        <f>STDEV(B2:B40)</f>
        <v>1.6639617690225843</v>
      </c>
      <c r="H3" t="s">
        <v>125</v>
      </c>
      <c r="I3">
        <f>MIN(B2:B40)</f>
        <v>18</v>
      </c>
    </row>
    <row r="4" spans="1:13" ht="17" x14ac:dyDescent="0.2">
      <c r="A4">
        <v>26</v>
      </c>
      <c r="B4" s="2">
        <v>22</v>
      </c>
      <c r="C4" s="5" t="s">
        <v>133</v>
      </c>
      <c r="D4" s="5" t="s">
        <v>134</v>
      </c>
    </row>
    <row r="5" spans="1:13" ht="17" x14ac:dyDescent="0.2">
      <c r="A5">
        <v>27</v>
      </c>
      <c r="B5" s="2">
        <v>18</v>
      </c>
      <c r="C5" s="5" t="s">
        <v>136</v>
      </c>
      <c r="D5" s="5" t="s">
        <v>137</v>
      </c>
      <c r="F5" s="3" t="s">
        <v>34</v>
      </c>
      <c r="I5" s="3" t="s">
        <v>114</v>
      </c>
      <c r="L5" s="3" t="s">
        <v>115</v>
      </c>
    </row>
    <row r="6" spans="1:13" x14ac:dyDescent="0.2">
      <c r="A6">
        <v>28</v>
      </c>
      <c r="B6">
        <v>20</v>
      </c>
      <c r="C6" t="s">
        <v>139</v>
      </c>
      <c r="D6" t="s">
        <v>140</v>
      </c>
      <c r="F6" t="s">
        <v>41</v>
      </c>
      <c r="G6">
        <f>COUNTIF(C2:C40,"Male")</f>
        <v>14</v>
      </c>
      <c r="I6" t="s">
        <v>41</v>
      </c>
      <c r="J6">
        <f>COUNTIFS(C2:C37, "Male", D2:D37, "mTBI")</f>
        <v>2</v>
      </c>
      <c r="L6" t="s">
        <v>41</v>
      </c>
      <c r="M6">
        <f>COUNTIFS(C2:C37, "Male", D2:D37, "Control")</f>
        <v>11</v>
      </c>
    </row>
    <row r="7" spans="1:13" x14ac:dyDescent="0.2">
      <c r="A7">
        <v>29</v>
      </c>
      <c r="B7" s="4">
        <v>21</v>
      </c>
      <c r="C7" s="4" t="s">
        <v>142</v>
      </c>
      <c r="D7" s="4" t="s">
        <v>143</v>
      </c>
      <c r="E7" s="3"/>
      <c r="F7" s="4" t="s">
        <v>40</v>
      </c>
      <c r="G7" s="4">
        <f>COUNTIF(C2:C40,"Female")</f>
        <v>22</v>
      </c>
      <c r="I7" t="s">
        <v>40</v>
      </c>
      <c r="J7">
        <f>COUNTIFS(C2:C37, "Female", D2:D37, "mTBI")</f>
        <v>9</v>
      </c>
      <c r="L7" t="s">
        <v>40</v>
      </c>
      <c r="M7">
        <f>COUNTIFS(C2:C37, "=Female", D2:D37, "Control")</f>
        <v>13</v>
      </c>
    </row>
    <row r="8" spans="1:13" x14ac:dyDescent="0.2">
      <c r="A8">
        <v>30</v>
      </c>
      <c r="B8">
        <v>18</v>
      </c>
      <c r="C8" s="4" t="s">
        <v>145</v>
      </c>
      <c r="D8" t="s">
        <v>146</v>
      </c>
      <c r="F8" s="4" t="s">
        <v>44</v>
      </c>
      <c r="G8">
        <f>COUNTIF(C2:C40,"Other")</f>
        <v>1</v>
      </c>
      <c r="L8" t="s">
        <v>44</v>
      </c>
      <c r="M8">
        <f>COUNTIFS(C2:C37, "Other", D2:D37, "Control")</f>
        <v>1</v>
      </c>
    </row>
    <row r="9" spans="1:13" x14ac:dyDescent="0.2">
      <c r="A9">
        <v>31</v>
      </c>
      <c r="B9">
        <v>18</v>
      </c>
      <c r="C9" t="s">
        <v>148</v>
      </c>
      <c r="D9" t="s">
        <v>149</v>
      </c>
    </row>
    <row r="10" spans="1:13" x14ac:dyDescent="0.2">
      <c r="A10">
        <v>34</v>
      </c>
      <c r="B10">
        <v>18</v>
      </c>
      <c r="C10" t="s">
        <v>151</v>
      </c>
      <c r="D10" t="s">
        <v>152</v>
      </c>
      <c r="F10" s="3" t="s">
        <v>99</v>
      </c>
      <c r="I10" s="3" t="s">
        <v>112</v>
      </c>
    </row>
    <row r="11" spans="1:13" x14ac:dyDescent="0.2">
      <c r="A11">
        <v>35</v>
      </c>
      <c r="B11">
        <v>19</v>
      </c>
      <c r="C11" t="s">
        <v>154</v>
      </c>
      <c r="D11" t="s">
        <v>155</v>
      </c>
      <c r="F11" t="s">
        <v>36</v>
      </c>
      <c r="G11">
        <f>COUNTIF(D2:D38,"mTBI")</f>
        <v>12</v>
      </c>
      <c r="I11" t="s">
        <v>42</v>
      </c>
      <c r="J11" s="13">
        <f>AVERAGEIF(D2:D38,"mTBI",B2:B38)</f>
        <v>20</v>
      </c>
      <c r="K11" t="s">
        <v>124</v>
      </c>
      <c r="L11" s="13" cm="1">
        <f t="array" ref="L11">MAX(IF(D2:D38="mTBI", B2:B38))</f>
        <v>25</v>
      </c>
    </row>
    <row r="12" spans="1:13" x14ac:dyDescent="0.2">
      <c r="A12">
        <v>39</v>
      </c>
      <c r="B12">
        <v>20</v>
      </c>
      <c r="C12" t="s">
        <v>157</v>
      </c>
      <c r="D12" t="s">
        <v>158</v>
      </c>
      <c r="F12" t="s">
        <v>37</v>
      </c>
      <c r="G12">
        <f>COUNTIF(D2:D38,"Control")</f>
        <v>25</v>
      </c>
      <c r="I12" t="s">
        <v>43</v>
      </c>
      <c r="J12" s="13" cm="1">
        <f t="array" ref="J12">_xlfn.STDEV.S(IF(D2:D38="mTBI", B2:B38))</f>
        <v>2</v>
      </c>
      <c r="K12" t="s">
        <v>125</v>
      </c>
      <c r="L12" s="13" cm="1">
        <f t="array" ref="L12">MIN(IF(D2:D38="mTBI", B2:B38))</f>
        <v>18</v>
      </c>
    </row>
    <row r="13" spans="1:13" x14ac:dyDescent="0.2">
      <c r="A13">
        <v>41</v>
      </c>
      <c r="B13">
        <v>18</v>
      </c>
      <c r="C13" t="s">
        <v>160</v>
      </c>
      <c r="D13" t="s">
        <v>161</v>
      </c>
      <c r="L13" s="13"/>
    </row>
    <row r="14" spans="1:13" x14ac:dyDescent="0.2">
      <c r="A14">
        <v>43</v>
      </c>
      <c r="B14">
        <v>23</v>
      </c>
      <c r="C14" t="s">
        <v>163</v>
      </c>
      <c r="D14" t="s">
        <v>164</v>
      </c>
      <c r="L14" s="13"/>
    </row>
    <row r="15" spans="1:13" x14ac:dyDescent="0.2">
      <c r="A15">
        <v>44</v>
      </c>
      <c r="B15">
        <v>25</v>
      </c>
      <c r="C15" t="s">
        <v>166</v>
      </c>
      <c r="D15" t="s">
        <v>167</v>
      </c>
      <c r="I15" s="3" t="s">
        <v>113</v>
      </c>
      <c r="L15" s="13"/>
    </row>
    <row r="16" spans="1:13" x14ac:dyDescent="0.2">
      <c r="A16">
        <v>45</v>
      </c>
      <c r="B16">
        <v>19</v>
      </c>
      <c r="C16" t="s">
        <v>169</v>
      </c>
      <c r="D16" t="s">
        <v>170</v>
      </c>
      <c r="I16" t="s">
        <v>42</v>
      </c>
      <c r="J16" s="13">
        <f>AVERAGEIF(D2:D38,"Control",B2:B38)</f>
        <v>19.72</v>
      </c>
      <c r="K16" t="s">
        <v>124</v>
      </c>
      <c r="L16" s="13" cm="1">
        <f t="array" ref="L16">MAX(IF(D2:D38="Control", B2:B38))</f>
        <v>23</v>
      </c>
    </row>
    <row r="17" spans="1:12" x14ac:dyDescent="0.2">
      <c r="A17">
        <v>46</v>
      </c>
      <c r="B17">
        <v>20</v>
      </c>
      <c r="C17" t="s">
        <v>172</v>
      </c>
      <c r="D17" t="s">
        <v>173</v>
      </c>
      <c r="I17" t="s">
        <v>43</v>
      </c>
      <c r="J17" s="13" cm="1">
        <f t="array" ref="J17">_xlfn.STDEV.S(IF(D2:D38="Control", B2:B38))</f>
        <v>1.5143755588800734</v>
      </c>
      <c r="K17" t="s">
        <v>125</v>
      </c>
      <c r="L17" s="13" cm="1">
        <f t="array" ref="L17">MIN(IF(D2:D38="Control", B2:B38))</f>
        <v>18</v>
      </c>
    </row>
    <row r="18" spans="1:12" x14ac:dyDescent="0.2">
      <c r="A18">
        <v>51</v>
      </c>
      <c r="B18">
        <v>19</v>
      </c>
      <c r="C18" t="s">
        <v>175</v>
      </c>
      <c r="D18" t="s">
        <v>176</v>
      </c>
    </row>
    <row r="19" spans="1:12" x14ac:dyDescent="0.2">
      <c r="A19">
        <v>52</v>
      </c>
      <c r="B19">
        <v>20</v>
      </c>
      <c r="C19" t="s">
        <v>178</v>
      </c>
      <c r="D19" t="s">
        <v>179</v>
      </c>
    </row>
    <row r="20" spans="1:12" x14ac:dyDescent="0.2">
      <c r="A20">
        <v>53</v>
      </c>
      <c r="B20">
        <v>19</v>
      </c>
      <c r="C20" t="s">
        <v>181</v>
      </c>
      <c r="D20" t="s">
        <v>182</v>
      </c>
    </row>
    <row r="21" spans="1:12" x14ac:dyDescent="0.2">
      <c r="A21">
        <v>54</v>
      </c>
      <c r="B21">
        <v>20</v>
      </c>
      <c r="C21" t="s">
        <v>184</v>
      </c>
      <c r="D21" t="s">
        <v>185</v>
      </c>
    </row>
    <row r="22" spans="1:12" x14ac:dyDescent="0.2">
      <c r="A22">
        <v>56</v>
      </c>
      <c r="B22">
        <v>20</v>
      </c>
      <c r="C22" t="s">
        <v>187</v>
      </c>
      <c r="D22" t="s">
        <v>188</v>
      </c>
    </row>
    <row r="23" spans="1:12" ht="17" customHeight="1" x14ac:dyDescent="0.2">
      <c r="A23">
        <v>57</v>
      </c>
      <c r="B23">
        <v>21</v>
      </c>
      <c r="C23" t="s">
        <v>190</v>
      </c>
      <c r="D23" t="s">
        <v>191</v>
      </c>
    </row>
    <row r="24" spans="1:12" x14ac:dyDescent="0.2">
      <c r="A24">
        <v>58</v>
      </c>
      <c r="B24">
        <v>19</v>
      </c>
      <c r="C24" t="s">
        <v>193</v>
      </c>
      <c r="D24" t="s">
        <v>194</v>
      </c>
    </row>
    <row r="25" spans="1:12" x14ac:dyDescent="0.2">
      <c r="A25">
        <v>63</v>
      </c>
      <c r="B25">
        <v>20</v>
      </c>
      <c r="C25" t="s">
        <v>196</v>
      </c>
      <c r="D25" t="s">
        <v>197</v>
      </c>
    </row>
    <row r="26" spans="1:12" x14ac:dyDescent="0.2">
      <c r="A26">
        <v>64</v>
      </c>
      <c r="B26">
        <v>20</v>
      </c>
      <c r="C26" t="s">
        <v>199</v>
      </c>
      <c r="D26" t="s">
        <v>200</v>
      </c>
    </row>
    <row r="27" spans="1:12" x14ac:dyDescent="0.2">
      <c r="A27">
        <v>65</v>
      </c>
      <c r="B27">
        <v>22</v>
      </c>
      <c r="C27" t="s">
        <v>202</v>
      </c>
      <c r="D27" t="s">
        <v>203</v>
      </c>
    </row>
    <row r="28" spans="1:12" x14ac:dyDescent="0.2">
      <c r="A28">
        <v>61</v>
      </c>
      <c r="B28">
        <v>21</v>
      </c>
      <c r="C28" t="s">
        <v>205</v>
      </c>
      <c r="D28" t="s">
        <v>206</v>
      </c>
    </row>
    <row r="29" spans="1:12" x14ac:dyDescent="0.2">
      <c r="A29">
        <v>66</v>
      </c>
      <c r="B29">
        <v>19</v>
      </c>
      <c r="C29" t="s">
        <v>208</v>
      </c>
      <c r="D29" t="s">
        <v>209</v>
      </c>
    </row>
    <row r="30" spans="1:12" x14ac:dyDescent="0.2">
      <c r="A30">
        <v>67</v>
      </c>
      <c r="B30">
        <v>18</v>
      </c>
      <c r="C30" t="s">
        <v>211</v>
      </c>
      <c r="D30" t="s">
        <v>212</v>
      </c>
    </row>
    <row r="31" spans="1:12" x14ac:dyDescent="0.2">
      <c r="A31">
        <v>68</v>
      </c>
      <c r="B31">
        <v>21</v>
      </c>
      <c r="C31" t="s">
        <v>214</v>
      </c>
      <c r="D31" t="s">
        <v>215</v>
      </c>
    </row>
    <row r="32" spans="1:12" x14ac:dyDescent="0.2">
      <c r="A32">
        <v>69</v>
      </c>
      <c r="B32">
        <v>19</v>
      </c>
      <c r="C32" t="s">
        <v>217</v>
      </c>
      <c r="D32" t="s">
        <v>218</v>
      </c>
    </row>
    <row r="33" spans="1:4" x14ac:dyDescent="0.2">
      <c r="A33">
        <v>71</v>
      </c>
      <c r="B33">
        <v>19</v>
      </c>
      <c r="C33" t="s">
        <v>220</v>
      </c>
      <c r="D33" t="s">
        <v>221</v>
      </c>
    </row>
    <row r="34" spans="1:4" x14ac:dyDescent="0.2">
      <c r="A34">
        <v>75</v>
      </c>
      <c r="B34">
        <v>19</v>
      </c>
      <c r="C34" t="s">
        <v>223</v>
      </c>
      <c r="D34" t="s">
        <v>224</v>
      </c>
    </row>
    <row r="35" spans="1:4" x14ac:dyDescent="0.2">
      <c r="A35">
        <v>76</v>
      </c>
      <c r="B35">
        <v>18</v>
      </c>
      <c r="C35" t="s">
        <v>226</v>
      </c>
      <c r="D35" t="s">
        <v>227</v>
      </c>
    </row>
    <row r="36" spans="1:4" x14ac:dyDescent="0.2">
      <c r="A36">
        <v>78</v>
      </c>
      <c r="B36">
        <v>21</v>
      </c>
      <c r="C36" t="s">
        <v>229</v>
      </c>
      <c r="D36" t="s">
        <v>230</v>
      </c>
    </row>
    <row r="37" spans="1:4" x14ac:dyDescent="0.2">
      <c r="A37">
        <v>79</v>
      </c>
      <c r="B37">
        <v>23</v>
      </c>
      <c r="C37" t="s">
        <v>232</v>
      </c>
      <c r="D37" t="s">
        <v>233</v>
      </c>
    </row>
    <row r="38" spans="1:4" x14ac:dyDescent="0.2">
      <c r="A38">
        <v>80</v>
      </c>
      <c r="B38">
        <v>18</v>
      </c>
      <c r="C38" t="s">
        <v>235</v>
      </c>
      <c r="D38" t="s">
        <v>236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FB877E-FD16-6344-A2E9-F81D431D174D}">
  <dimension ref="A1:G8"/>
  <sheetViews>
    <sheetView workbookViewId="0">
      <selection activeCell="M33" sqref="M33"/>
    </sheetView>
  </sheetViews>
  <sheetFormatPr baseColWidth="10" defaultRowHeight="16" x14ac:dyDescent="0.2"/>
  <cols>
    <col min="1" max="1" width="15.6640625" bestFit="1" customWidth="1"/>
    <col min="2" max="2" width="4.6640625" customWidth="1"/>
    <col min="3" max="3" width="7.6640625" customWidth="1"/>
    <col min="4" max="4" width="12.6640625" customWidth="1"/>
  </cols>
  <sheetData>
    <row r="1" spans="1:7" s="3" customFormat="1" x14ac:dyDescent="0.2">
      <c r="A1" s="6" t="s">
        <v>0</v>
      </c>
      <c r="B1" s="6" t="s">
        <v>33</v>
      </c>
      <c r="C1" s="6" t="s">
        <v>34</v>
      </c>
      <c r="D1" s="6" t="s">
        <v>35</v>
      </c>
      <c r="F1" s="3" t="s">
        <v>33</v>
      </c>
    </row>
    <row r="2" spans="1:7" ht="17" x14ac:dyDescent="0.2">
      <c r="A2">
        <v>12</v>
      </c>
      <c r="B2" s="2">
        <v>19</v>
      </c>
      <c r="C2" s="5" t="s">
        <v>41</v>
      </c>
      <c r="D2" s="5" t="s">
        <v>37</v>
      </c>
      <c r="F2" t="s">
        <v>42</v>
      </c>
      <c r="G2">
        <f>AVERAGE(B2:B40)</f>
        <v>19.166666666666668</v>
      </c>
    </row>
    <row r="3" spans="1:7" ht="17" x14ac:dyDescent="0.2">
      <c r="A3">
        <v>14</v>
      </c>
      <c r="B3" s="2">
        <v>20</v>
      </c>
      <c r="C3" s="5" t="s">
        <v>40</v>
      </c>
      <c r="D3" s="5" t="s">
        <v>37</v>
      </c>
      <c r="F3" t="s">
        <v>43</v>
      </c>
      <c r="G3">
        <f>STDEV(B2:B40)</f>
        <v>0.98319208025017502</v>
      </c>
    </row>
    <row r="4" spans="1:7" ht="17" x14ac:dyDescent="0.2">
      <c r="A4">
        <v>15</v>
      </c>
      <c r="B4" s="2">
        <v>18</v>
      </c>
      <c r="C4" s="5" t="s">
        <v>40</v>
      </c>
      <c r="D4" s="5" t="s">
        <v>37</v>
      </c>
    </row>
    <row r="5" spans="1:7" ht="17" x14ac:dyDescent="0.2">
      <c r="A5">
        <v>16</v>
      </c>
      <c r="B5" s="2">
        <v>20</v>
      </c>
      <c r="C5" s="5" t="s">
        <v>40</v>
      </c>
      <c r="D5" s="5" t="s">
        <v>37</v>
      </c>
      <c r="F5" s="3" t="s">
        <v>34</v>
      </c>
    </row>
    <row r="6" spans="1:7" x14ac:dyDescent="0.2">
      <c r="A6">
        <v>17</v>
      </c>
      <c r="B6">
        <v>20</v>
      </c>
      <c r="C6" t="s">
        <v>40</v>
      </c>
      <c r="D6" t="s">
        <v>36</v>
      </c>
      <c r="F6" t="s">
        <v>41</v>
      </c>
      <c r="G6">
        <f>COUNTIF(C2:C40,"Male")</f>
        <v>1</v>
      </c>
    </row>
    <row r="7" spans="1:7" x14ac:dyDescent="0.2">
      <c r="A7">
        <v>18</v>
      </c>
      <c r="B7" s="4">
        <v>18</v>
      </c>
      <c r="C7" s="4" t="s">
        <v>40</v>
      </c>
      <c r="D7" s="4" t="s">
        <v>37</v>
      </c>
      <c r="E7" s="3"/>
      <c r="F7" s="4" t="s">
        <v>40</v>
      </c>
      <c r="G7" s="4">
        <f>COUNTIF(C2:C40,"Female")</f>
        <v>5</v>
      </c>
    </row>
    <row r="8" spans="1:7" x14ac:dyDescent="0.2">
      <c r="C8" s="4"/>
      <c r="F8" s="4" t="s">
        <v>44</v>
      </c>
      <c r="G8">
        <f>COUNTIF(C2:C40,"Other")</f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4AEADA-E410-6C46-933A-EF92801FB732}">
  <dimension ref="A1:G11"/>
  <sheetViews>
    <sheetView workbookViewId="0">
      <selection activeCell="D36" sqref="D36"/>
    </sheetView>
  </sheetViews>
  <sheetFormatPr baseColWidth="10" defaultRowHeight="16" x14ac:dyDescent="0.2"/>
  <cols>
    <col min="1" max="1" width="15.6640625" bestFit="1" customWidth="1"/>
    <col min="2" max="2" width="4.6640625" customWidth="1"/>
    <col min="3" max="3" width="7.6640625" customWidth="1"/>
    <col min="4" max="4" width="12.6640625" customWidth="1"/>
  </cols>
  <sheetData>
    <row r="1" spans="1:7" s="3" customFormat="1" x14ac:dyDescent="0.2">
      <c r="A1" s="6" t="s">
        <v>0</v>
      </c>
      <c r="B1" s="6" t="s">
        <v>33</v>
      </c>
      <c r="C1" s="6" t="s">
        <v>34</v>
      </c>
      <c r="D1" s="6" t="s">
        <v>35</v>
      </c>
      <c r="F1" s="3" t="s">
        <v>33</v>
      </c>
    </row>
    <row r="2" spans="1:7" ht="17" x14ac:dyDescent="0.2">
      <c r="A2">
        <v>1</v>
      </c>
      <c r="B2" s="2">
        <v>18</v>
      </c>
      <c r="C2" s="5" t="s">
        <v>70</v>
      </c>
      <c r="D2" s="5" t="s">
        <v>71</v>
      </c>
      <c r="F2" t="s">
        <v>42</v>
      </c>
      <c r="G2">
        <f>AVERAGE(B2:B40)</f>
        <v>20.100000000000001</v>
      </c>
    </row>
    <row r="3" spans="1:7" ht="17" x14ac:dyDescent="0.2">
      <c r="A3">
        <v>2</v>
      </c>
      <c r="B3" s="2">
        <v>20</v>
      </c>
      <c r="C3" s="5" t="s">
        <v>73</v>
      </c>
      <c r="D3" s="5" t="s">
        <v>74</v>
      </c>
      <c r="F3" t="s">
        <v>43</v>
      </c>
      <c r="G3">
        <f>STDEV(B2:B40)</f>
        <v>2.1832697191750441</v>
      </c>
    </row>
    <row r="4" spans="1:7" ht="17" x14ac:dyDescent="0.2">
      <c r="A4">
        <v>3</v>
      </c>
      <c r="B4" s="2">
        <v>17</v>
      </c>
      <c r="C4" s="5" t="s">
        <v>76</v>
      </c>
      <c r="D4" s="5" t="s">
        <v>77</v>
      </c>
    </row>
    <row r="5" spans="1:7" ht="17" x14ac:dyDescent="0.2">
      <c r="A5">
        <v>4</v>
      </c>
      <c r="B5" s="2">
        <v>21</v>
      </c>
      <c r="C5" s="5" t="s">
        <v>79</v>
      </c>
      <c r="D5" s="5" t="s">
        <v>80</v>
      </c>
      <c r="F5" s="3" t="s">
        <v>34</v>
      </c>
    </row>
    <row r="6" spans="1:7" x14ac:dyDescent="0.2">
      <c r="A6">
        <v>5</v>
      </c>
      <c r="B6">
        <v>25</v>
      </c>
      <c r="C6" t="s">
        <v>82</v>
      </c>
      <c r="D6" t="s">
        <v>83</v>
      </c>
      <c r="F6" t="s">
        <v>41</v>
      </c>
      <c r="G6">
        <f>COUNTIF(C2:C40,"Male")</f>
        <v>5</v>
      </c>
    </row>
    <row r="7" spans="1:7" x14ac:dyDescent="0.2">
      <c r="A7">
        <v>7</v>
      </c>
      <c r="B7" s="4">
        <v>20</v>
      </c>
      <c r="C7" s="4" t="s">
        <v>85</v>
      </c>
      <c r="D7" s="4" t="s">
        <v>86</v>
      </c>
      <c r="E7" s="3"/>
      <c r="F7" s="4" t="s">
        <v>40</v>
      </c>
      <c r="G7" s="4">
        <f>COUNTIF(C2:C40,"Male")</f>
        <v>5</v>
      </c>
    </row>
    <row r="8" spans="1:7" x14ac:dyDescent="0.2">
      <c r="A8">
        <v>8</v>
      </c>
      <c r="B8">
        <v>19</v>
      </c>
      <c r="C8" s="4" t="s">
        <v>88</v>
      </c>
      <c r="D8" t="s">
        <v>89</v>
      </c>
      <c r="F8" s="4" t="s">
        <v>44</v>
      </c>
      <c r="G8">
        <f>COUNTIF(C2:C40,"Other")</f>
        <v>0</v>
      </c>
    </row>
    <row r="9" spans="1:7" x14ac:dyDescent="0.2">
      <c r="A9">
        <v>9</v>
      </c>
      <c r="B9">
        <v>19</v>
      </c>
      <c r="C9" t="s">
        <v>91</v>
      </c>
      <c r="D9" t="s">
        <v>92</v>
      </c>
    </row>
    <row r="10" spans="1:7" x14ac:dyDescent="0.2">
      <c r="A10">
        <v>10</v>
      </c>
      <c r="B10">
        <v>21</v>
      </c>
      <c r="C10" t="s">
        <v>94</v>
      </c>
      <c r="D10" t="s">
        <v>95</v>
      </c>
    </row>
    <row r="11" spans="1:7" x14ac:dyDescent="0.2">
      <c r="A11">
        <v>11</v>
      </c>
      <c r="B11">
        <v>21</v>
      </c>
      <c r="C11" t="s">
        <v>97</v>
      </c>
      <c r="D11" t="s">
        <v>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63E7D8-1554-9A40-A743-B054A7AF89DB}">
  <dimension ref="A1:AD39"/>
  <sheetViews>
    <sheetView topLeftCell="Y1" zoomScale="81" zoomScaleNormal="137" workbookViewId="0">
      <selection activeCell="AG16" sqref="AG16"/>
    </sheetView>
  </sheetViews>
  <sheetFormatPr baseColWidth="10" defaultRowHeight="16" x14ac:dyDescent="0.2"/>
  <cols>
    <col min="1" max="1" width="15.6640625" bestFit="1" customWidth="1"/>
    <col min="2" max="2" width="26.6640625" bestFit="1" customWidth="1"/>
    <col min="3" max="3" width="29.6640625" bestFit="1" customWidth="1"/>
    <col min="4" max="4" width="24.6640625" bestFit="1" customWidth="1"/>
    <col min="5" max="5" width="33.6640625" bestFit="1" customWidth="1"/>
    <col min="6" max="6" width="36.6640625" bestFit="1" customWidth="1"/>
    <col min="7" max="7" width="31.6640625" bestFit="1" customWidth="1"/>
    <col min="8" max="8" width="24.6640625" bestFit="1" customWidth="1"/>
    <col min="9" max="9" width="28.6640625" bestFit="1" customWidth="1"/>
    <col min="10" max="10" width="23.6640625" bestFit="1" customWidth="1"/>
    <col min="11" max="11" width="31.6640625" bestFit="1" customWidth="1"/>
    <col min="12" max="12" width="42.6640625" bestFit="1" customWidth="1"/>
    <col min="13" max="13" width="31.6640625" bestFit="1" customWidth="1"/>
    <col min="14" max="14" width="34.6640625" bestFit="1" customWidth="1"/>
    <col min="15" max="15" width="29.6640625" bestFit="1" customWidth="1"/>
    <col min="16" max="16" width="38.6640625" bestFit="1" customWidth="1"/>
    <col min="17" max="17" width="41.6640625" bestFit="1" customWidth="1"/>
    <col min="18" max="18" width="36.6640625" bestFit="1" customWidth="1"/>
    <col min="19" max="19" width="29.6640625" bestFit="1" customWidth="1"/>
    <col min="20" max="20" width="33.6640625" bestFit="1" customWidth="1"/>
    <col min="21" max="21" width="28.6640625" bestFit="1" customWidth="1"/>
    <col min="22" max="22" width="37.6640625" bestFit="1" customWidth="1"/>
    <col min="23" max="23" width="47.6640625" bestFit="1" customWidth="1"/>
    <col min="24" max="24" width="23.6640625" bestFit="1" customWidth="1"/>
    <col min="25" max="25" width="31.6640625" bestFit="1" customWidth="1"/>
    <col min="26" max="26" width="16.6640625" bestFit="1" customWidth="1"/>
    <col min="27" max="27" width="26.6640625" bestFit="1" customWidth="1"/>
    <col min="28" max="28" width="34.6640625" bestFit="1" customWidth="1"/>
    <col min="29" max="29" width="19.6640625" bestFit="1" customWidth="1"/>
    <col min="30" max="30" width="18.6640625" bestFit="1" customWidth="1"/>
  </cols>
  <sheetData>
    <row r="1" spans="1:30" x14ac:dyDescent="0.2">
      <c r="A1" s="3" t="s">
        <v>36</v>
      </c>
    </row>
    <row r="2" spans="1:30" x14ac:dyDescent="0.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24</v>
      </c>
      <c r="Y2" t="s">
        <v>25</v>
      </c>
      <c r="Z2" t="s">
        <v>23</v>
      </c>
      <c r="AA2" t="s">
        <v>26</v>
      </c>
      <c r="AB2" t="s">
        <v>27</v>
      </c>
      <c r="AC2" t="s">
        <v>28</v>
      </c>
      <c r="AD2" t="s">
        <v>38</v>
      </c>
    </row>
    <row r="3" spans="1:30" x14ac:dyDescent="0.2">
      <c r="A3">
        <v>20</v>
      </c>
      <c r="B3">
        <v>0.85714000000000001</v>
      </c>
      <c r="C3">
        <v>0.68</v>
      </c>
      <c r="D3">
        <v>0.76768000000000003</v>
      </c>
      <c r="E3">
        <v>0.79166000000000003</v>
      </c>
      <c r="F3">
        <v>0.93344000000000005</v>
      </c>
      <c r="G3">
        <v>0.82476000000000005</v>
      </c>
      <c r="H3">
        <v>0.79649000000000003</v>
      </c>
      <c r="I3">
        <v>0.91591999999999996</v>
      </c>
      <c r="J3">
        <v>0.84828000000000003</v>
      </c>
      <c r="K3">
        <v>11.8788</v>
      </c>
      <c r="L3">
        <v>10.2233</v>
      </c>
      <c r="M3">
        <v>0.82</v>
      </c>
      <c r="N3">
        <v>0.69388000000000005</v>
      </c>
      <c r="O3">
        <v>0.75758000000000003</v>
      </c>
      <c r="P3">
        <v>0.87836999999999998</v>
      </c>
      <c r="Q3">
        <v>0.83697999999999995</v>
      </c>
      <c r="R3">
        <v>0.84636</v>
      </c>
      <c r="S3">
        <v>0.92145999999999995</v>
      </c>
      <c r="T3">
        <v>0.82977999999999996</v>
      </c>
      <c r="U3">
        <v>0.86907000000000001</v>
      </c>
      <c r="V3">
        <v>41.030299999999997</v>
      </c>
      <c r="W3">
        <v>34.388100000000001</v>
      </c>
      <c r="X3">
        <v>0.85714000000000001</v>
      </c>
      <c r="Y3">
        <v>0.32</v>
      </c>
      <c r="Z3">
        <v>1.6113999999999999</v>
      </c>
      <c r="AA3">
        <v>0.82</v>
      </c>
      <c r="AB3">
        <v>0.30612</v>
      </c>
      <c r="AC3">
        <v>1.5416000000000001</v>
      </c>
      <c r="AD3">
        <v>16</v>
      </c>
    </row>
    <row r="17" spans="1:30" x14ac:dyDescent="0.2">
      <c r="A17" t="s">
        <v>29</v>
      </c>
      <c r="B17" s="1">
        <f>AVERAGE(B3:B15)</f>
        <v>0.85714000000000001</v>
      </c>
      <c r="C17" s="1">
        <f t="shared" ref="C17:AD17" si="0">AVERAGE(C3:C15)</f>
        <v>0.68</v>
      </c>
      <c r="D17" s="1">
        <f t="shared" si="0"/>
        <v>0.76768000000000003</v>
      </c>
      <c r="E17" s="1">
        <f t="shared" si="0"/>
        <v>0.79166000000000003</v>
      </c>
      <c r="F17" s="1">
        <f t="shared" si="0"/>
        <v>0.93344000000000005</v>
      </c>
      <c r="G17" s="1">
        <f t="shared" si="0"/>
        <v>0.82476000000000005</v>
      </c>
      <c r="H17" s="1">
        <f t="shared" si="0"/>
        <v>0.79649000000000003</v>
      </c>
      <c r="I17" s="1">
        <f t="shared" si="0"/>
        <v>0.91591999999999996</v>
      </c>
      <c r="J17" s="1">
        <f t="shared" si="0"/>
        <v>0.84828000000000003</v>
      </c>
      <c r="K17" s="1">
        <f t="shared" si="0"/>
        <v>11.8788</v>
      </c>
      <c r="L17" s="1">
        <f t="shared" si="0"/>
        <v>10.2233</v>
      </c>
      <c r="M17" s="1">
        <f t="shared" si="0"/>
        <v>0.82</v>
      </c>
      <c r="N17" s="1">
        <f t="shared" si="0"/>
        <v>0.69388000000000005</v>
      </c>
      <c r="O17" s="1">
        <f t="shared" si="0"/>
        <v>0.75758000000000003</v>
      </c>
      <c r="P17" s="1">
        <f t="shared" si="0"/>
        <v>0.87836999999999998</v>
      </c>
      <c r="Q17" s="1">
        <f t="shared" si="0"/>
        <v>0.83697999999999995</v>
      </c>
      <c r="R17" s="1">
        <f t="shared" si="0"/>
        <v>0.84636</v>
      </c>
      <c r="S17" s="1">
        <f t="shared" si="0"/>
        <v>0.92145999999999995</v>
      </c>
      <c r="T17" s="1">
        <f t="shared" si="0"/>
        <v>0.82977999999999996</v>
      </c>
      <c r="U17" s="1">
        <f t="shared" si="0"/>
        <v>0.86907000000000001</v>
      </c>
      <c r="V17" s="1">
        <f t="shared" si="0"/>
        <v>41.030299999999997</v>
      </c>
      <c r="W17" s="1">
        <f t="shared" si="0"/>
        <v>34.388100000000001</v>
      </c>
      <c r="X17" s="1">
        <f t="shared" si="0"/>
        <v>0.85714000000000001</v>
      </c>
      <c r="Y17" s="1">
        <f t="shared" si="0"/>
        <v>0.32</v>
      </c>
      <c r="Z17" s="1">
        <f t="shared" si="0"/>
        <v>1.6113999999999999</v>
      </c>
      <c r="AA17" s="1">
        <f t="shared" si="0"/>
        <v>0.82</v>
      </c>
      <c r="AB17" s="1">
        <f t="shared" si="0"/>
        <v>0.30612</v>
      </c>
      <c r="AC17" s="1">
        <f t="shared" si="0"/>
        <v>1.5416000000000001</v>
      </c>
      <c r="AD17" s="1">
        <f t="shared" si="0"/>
        <v>16</v>
      </c>
    </row>
    <row r="18" spans="1:30" x14ac:dyDescent="0.2">
      <c r="A18" t="s">
        <v>30</v>
      </c>
      <c r="B18" t="e">
        <f>STDEV(B3:B15)</f>
        <v>#DIV/0!</v>
      </c>
      <c r="C18" t="e">
        <f t="shared" ref="C18:AB18" si="1">STDEV(C3:C15)</f>
        <v>#DIV/0!</v>
      </c>
      <c r="D18" t="e">
        <f t="shared" si="1"/>
        <v>#DIV/0!</v>
      </c>
      <c r="E18" t="e">
        <f t="shared" si="1"/>
        <v>#DIV/0!</v>
      </c>
      <c r="F18" t="e">
        <f t="shared" si="1"/>
        <v>#DIV/0!</v>
      </c>
      <c r="G18" t="e">
        <f t="shared" si="1"/>
        <v>#DIV/0!</v>
      </c>
      <c r="H18" t="e">
        <f t="shared" si="1"/>
        <v>#DIV/0!</v>
      </c>
      <c r="I18" t="e">
        <f t="shared" si="1"/>
        <v>#DIV/0!</v>
      </c>
      <c r="J18" t="e">
        <f t="shared" si="1"/>
        <v>#DIV/0!</v>
      </c>
      <c r="K18" t="e">
        <f>STDEV(K3:K15)</f>
        <v>#DIV/0!</v>
      </c>
      <c r="L18" t="e">
        <f t="shared" si="1"/>
        <v>#DIV/0!</v>
      </c>
      <c r="M18" t="e">
        <f t="shared" si="1"/>
        <v>#DIV/0!</v>
      </c>
      <c r="N18" t="e">
        <f t="shared" si="1"/>
        <v>#DIV/0!</v>
      </c>
      <c r="O18" t="e">
        <f t="shared" si="1"/>
        <v>#DIV/0!</v>
      </c>
      <c r="P18" t="e">
        <f t="shared" si="1"/>
        <v>#DIV/0!</v>
      </c>
      <c r="Q18" t="e">
        <f>STDEV(Q3:Q15)</f>
        <v>#DIV/0!</v>
      </c>
      <c r="R18" t="e">
        <f t="shared" si="1"/>
        <v>#DIV/0!</v>
      </c>
      <c r="S18" t="e">
        <f t="shared" si="1"/>
        <v>#DIV/0!</v>
      </c>
      <c r="T18" t="e">
        <f t="shared" si="1"/>
        <v>#DIV/0!</v>
      </c>
      <c r="U18" t="e">
        <f t="shared" si="1"/>
        <v>#DIV/0!</v>
      </c>
      <c r="V18" t="e">
        <f t="shared" si="1"/>
        <v>#DIV/0!</v>
      </c>
      <c r="W18" t="e">
        <f>STDEV(W3:W15)</f>
        <v>#DIV/0!</v>
      </c>
      <c r="X18" t="e">
        <f t="shared" si="1"/>
        <v>#DIV/0!</v>
      </c>
      <c r="Y18" t="e">
        <f t="shared" si="1"/>
        <v>#DIV/0!</v>
      </c>
      <c r="Z18" t="e">
        <f t="shared" si="1"/>
        <v>#DIV/0!</v>
      </c>
      <c r="AA18" t="e">
        <f t="shared" si="1"/>
        <v>#DIV/0!</v>
      </c>
      <c r="AB18" t="e">
        <f t="shared" si="1"/>
        <v>#DIV/0!</v>
      </c>
      <c r="AC18" t="e">
        <f>STDEV(AC3:AC15)</f>
        <v>#DIV/0!</v>
      </c>
      <c r="AD18" t="e">
        <f>STDEV(AD3:AD15)</f>
        <v>#DIV/0!</v>
      </c>
    </row>
    <row r="19" spans="1:30" x14ac:dyDescent="0.2">
      <c r="A19" t="s">
        <v>31</v>
      </c>
      <c r="B19" t="e">
        <f>CONFIDENCE(0.05,B18,B20)</f>
        <v>#DIV/0!</v>
      </c>
      <c r="C19" t="e">
        <f>CONFIDENCE(0.05,C18,B20)</f>
        <v>#DIV/0!</v>
      </c>
      <c r="D19" t="e">
        <f>CONFIDENCE(0.05,D18,B20)</f>
        <v>#DIV/0!</v>
      </c>
      <c r="E19" t="e">
        <f>CONFIDENCE(0.05,E18,B20)</f>
        <v>#DIV/0!</v>
      </c>
      <c r="F19" t="e">
        <f>CONFIDENCE(0.05,F18,B20)</f>
        <v>#DIV/0!</v>
      </c>
      <c r="G19" t="e">
        <f>CONFIDENCE(0.05,G18,B20)</f>
        <v>#DIV/0!</v>
      </c>
      <c r="H19" t="e">
        <f>CONFIDENCE(0.05,H18,B20)</f>
        <v>#DIV/0!</v>
      </c>
      <c r="I19" t="e">
        <f>CONFIDENCE(0.05,I18,B20)</f>
        <v>#DIV/0!</v>
      </c>
      <c r="J19" t="e">
        <f>CONFIDENCE(0.05,J18,B20)</f>
        <v>#DIV/0!</v>
      </c>
      <c r="K19" t="e">
        <f>CONFIDENCE(0.05,K18,B20)</f>
        <v>#DIV/0!</v>
      </c>
      <c r="L19" t="e">
        <f>CONFIDENCE(0.05,L18,B20)</f>
        <v>#DIV/0!</v>
      </c>
      <c r="M19" t="e">
        <f>CONFIDENCE(0.05,M18,B20)</f>
        <v>#DIV/0!</v>
      </c>
      <c r="N19" t="e">
        <f>CONFIDENCE(0.05,N18,B20)</f>
        <v>#DIV/0!</v>
      </c>
      <c r="O19" t="e">
        <f>CONFIDENCE(0.05,O18,B20)</f>
        <v>#DIV/0!</v>
      </c>
      <c r="P19" t="e">
        <f>CONFIDENCE(0.05,P18,B20)</f>
        <v>#DIV/0!</v>
      </c>
      <c r="Q19" t="e">
        <f>CONFIDENCE(0.05,Q18,B20)</f>
        <v>#DIV/0!</v>
      </c>
      <c r="R19" t="e">
        <f>CONFIDENCE(0.05,R18,B20)</f>
        <v>#DIV/0!</v>
      </c>
      <c r="S19" t="e">
        <f>CONFIDENCE(0.05,S18,B20)</f>
        <v>#DIV/0!</v>
      </c>
      <c r="T19" t="e">
        <f>CONFIDENCE(0.05,T18,B20)</f>
        <v>#DIV/0!</v>
      </c>
      <c r="U19" t="e">
        <f>CONFIDENCE(0.05,U18,B20)</f>
        <v>#DIV/0!</v>
      </c>
      <c r="V19" t="e">
        <f>CONFIDENCE(0.05,V18,B20)</f>
        <v>#DIV/0!</v>
      </c>
      <c r="W19" t="e">
        <f>CONFIDENCE(0.05,W18,B20)</f>
        <v>#DIV/0!</v>
      </c>
      <c r="X19" t="e">
        <f>CONFIDENCE(0.05,X18,B20)</f>
        <v>#DIV/0!</v>
      </c>
      <c r="Y19" t="e">
        <f>CONFIDENCE(0.05,Y18,B20)</f>
        <v>#DIV/0!</v>
      </c>
      <c r="Z19" t="e">
        <f>CONFIDENCE(0.05,Z18,B20)</f>
        <v>#DIV/0!</v>
      </c>
      <c r="AA19" t="e">
        <f>CONFIDENCE(0.05,AA18,B20)</f>
        <v>#DIV/0!</v>
      </c>
      <c r="AB19" t="e">
        <f>CONFIDENCE(0.05,AB18,B20)</f>
        <v>#DIV/0!</v>
      </c>
      <c r="AC19" t="e">
        <f>CONFIDENCE(0.05,AC18,B20)</f>
        <v>#DIV/0!</v>
      </c>
      <c r="AD19" t="e">
        <f>CONFIDENCE(0.05,AD18,B20)</f>
        <v>#DIV/0!</v>
      </c>
    </row>
    <row r="20" spans="1:30" x14ac:dyDescent="0.2">
      <c r="A20" t="s">
        <v>32</v>
      </c>
      <c r="B20">
        <f>COUNTA(B3:B15)</f>
        <v>1</v>
      </c>
    </row>
    <row r="22" spans="1:30" x14ac:dyDescent="0.2">
      <c r="A22" s="3" t="s">
        <v>37</v>
      </c>
    </row>
    <row r="23" spans="1:30" x14ac:dyDescent="0.2">
      <c r="A23" t="s">
        <v>0</v>
      </c>
      <c r="B23" t="s">
        <v>1</v>
      </c>
      <c r="C23" t="s">
        <v>2</v>
      </c>
      <c r="D23" t="s">
        <v>3</v>
      </c>
      <c r="E23" t="s">
        <v>4</v>
      </c>
      <c r="F23" t="s">
        <v>5</v>
      </c>
      <c r="G23" t="s">
        <v>6</v>
      </c>
      <c r="H23" t="s">
        <v>7</v>
      </c>
      <c r="I23" t="s">
        <v>8</v>
      </c>
      <c r="J23" t="s">
        <v>9</v>
      </c>
      <c r="K23" t="s">
        <v>10</v>
      </c>
      <c r="L23" t="s">
        <v>11</v>
      </c>
      <c r="M23" t="s">
        <v>12</v>
      </c>
      <c r="N23" t="s">
        <v>13</v>
      </c>
      <c r="O23" t="s">
        <v>14</v>
      </c>
      <c r="P23" t="s">
        <v>15</v>
      </c>
      <c r="Q23" t="s">
        <v>16</v>
      </c>
      <c r="R23" t="s">
        <v>17</v>
      </c>
      <c r="S23" t="s">
        <v>18</v>
      </c>
      <c r="T23" t="s">
        <v>19</v>
      </c>
      <c r="U23" t="s">
        <v>20</v>
      </c>
      <c r="V23" t="s">
        <v>21</v>
      </c>
      <c r="W23" t="s">
        <v>22</v>
      </c>
      <c r="X23" t="s">
        <v>24</v>
      </c>
      <c r="Y23" t="s">
        <v>25</v>
      </c>
      <c r="Z23" t="s">
        <v>23</v>
      </c>
      <c r="AA23" t="s">
        <v>26</v>
      </c>
      <c r="AB23" t="s">
        <v>27</v>
      </c>
      <c r="AC23" t="s">
        <v>28</v>
      </c>
      <c r="AD23" t="s">
        <v>38</v>
      </c>
    </row>
    <row r="24" spans="1:30" x14ac:dyDescent="0.2">
      <c r="A24">
        <v>19</v>
      </c>
      <c r="B24">
        <v>0.61224000000000001</v>
      </c>
      <c r="C24">
        <v>0.48980000000000001</v>
      </c>
      <c r="D24">
        <v>0.55101999999999995</v>
      </c>
      <c r="E24">
        <v>0.71826999999999996</v>
      </c>
      <c r="F24">
        <v>0.74460000000000004</v>
      </c>
      <c r="G24">
        <v>0.72507999999999995</v>
      </c>
      <c r="H24">
        <v>0.80430000000000001</v>
      </c>
      <c r="I24">
        <v>0.79944999999999999</v>
      </c>
      <c r="J24">
        <v>0.80408000000000002</v>
      </c>
      <c r="K24">
        <v>57.322899999999997</v>
      </c>
      <c r="L24">
        <v>53.9086</v>
      </c>
      <c r="M24">
        <v>0.625</v>
      </c>
      <c r="N24">
        <v>0.62</v>
      </c>
      <c r="O24">
        <v>0.62244999999999995</v>
      </c>
      <c r="P24">
        <v>1.0343</v>
      </c>
      <c r="Q24">
        <v>0.81299999999999994</v>
      </c>
      <c r="R24">
        <v>0.87692000000000003</v>
      </c>
      <c r="S24">
        <v>1.0343</v>
      </c>
      <c r="T24">
        <v>0.88521000000000005</v>
      </c>
      <c r="U24">
        <v>0.98509000000000002</v>
      </c>
      <c r="V24">
        <v>61.346899999999998</v>
      </c>
      <c r="W24">
        <v>48.767699999999998</v>
      </c>
      <c r="X24">
        <v>0.61224000000000001</v>
      </c>
      <c r="Y24">
        <v>0.51019999999999999</v>
      </c>
      <c r="Z24">
        <v>0.30612</v>
      </c>
      <c r="AA24">
        <v>0.625</v>
      </c>
      <c r="AB24">
        <v>0.38</v>
      </c>
      <c r="AC24">
        <v>0.73499999999999999</v>
      </c>
      <c r="AD24">
        <v>18</v>
      </c>
    </row>
    <row r="25" spans="1:30" x14ac:dyDescent="0.2">
      <c r="A25">
        <v>21</v>
      </c>
      <c r="B25">
        <v>0.86</v>
      </c>
      <c r="C25">
        <v>0.66</v>
      </c>
      <c r="D25">
        <v>0.76</v>
      </c>
      <c r="E25">
        <v>0.77285000000000004</v>
      </c>
      <c r="F25">
        <v>0.81454000000000004</v>
      </c>
      <c r="G25">
        <v>0.79420000000000002</v>
      </c>
      <c r="H25">
        <v>0.78785000000000005</v>
      </c>
      <c r="I25">
        <v>0.81672</v>
      </c>
      <c r="J25">
        <v>0.80571999999999999</v>
      </c>
      <c r="K25">
        <v>34.299999999999997</v>
      </c>
      <c r="L25">
        <v>44.096200000000003</v>
      </c>
      <c r="M25">
        <v>0.94</v>
      </c>
      <c r="N25">
        <v>0.48</v>
      </c>
      <c r="O25">
        <v>0.71</v>
      </c>
      <c r="P25">
        <v>0.65403999999999995</v>
      </c>
      <c r="Q25">
        <v>1.0350999999999999</v>
      </c>
      <c r="R25">
        <v>0.74424999999999997</v>
      </c>
      <c r="S25">
        <v>0.67088000000000003</v>
      </c>
      <c r="T25">
        <v>0.87539</v>
      </c>
      <c r="U25">
        <v>0.74317999999999995</v>
      </c>
      <c r="V25">
        <v>46.23</v>
      </c>
      <c r="W25">
        <v>44.3307</v>
      </c>
      <c r="X25">
        <v>0.86</v>
      </c>
      <c r="Y25">
        <v>0.34</v>
      </c>
      <c r="Z25">
        <v>1.56</v>
      </c>
      <c r="AA25">
        <v>0.94</v>
      </c>
      <c r="AB25">
        <v>0.52</v>
      </c>
      <c r="AC25">
        <v>1.26</v>
      </c>
      <c r="AD25">
        <v>12</v>
      </c>
    </row>
    <row r="26" spans="1:30" x14ac:dyDescent="0.2">
      <c r="A26">
        <v>22</v>
      </c>
      <c r="B26">
        <v>0.74</v>
      </c>
      <c r="C26">
        <v>0.64583000000000002</v>
      </c>
      <c r="D26">
        <v>0.69388000000000005</v>
      </c>
      <c r="E26">
        <v>0.96865000000000001</v>
      </c>
      <c r="F26">
        <v>0.97462000000000004</v>
      </c>
      <c r="G26">
        <v>0.97197999999999996</v>
      </c>
      <c r="H26">
        <v>0.99407999999999996</v>
      </c>
      <c r="I26">
        <v>1.0768</v>
      </c>
      <c r="J26">
        <v>1.0044999999999999</v>
      </c>
      <c r="K26">
        <v>30.43</v>
      </c>
      <c r="L26">
        <v>41.0398</v>
      </c>
      <c r="M26">
        <v>0.85714000000000001</v>
      </c>
      <c r="N26">
        <v>0.79166999999999998</v>
      </c>
      <c r="O26">
        <v>0.82474000000000003</v>
      </c>
      <c r="P26">
        <v>1.4863999999999999</v>
      </c>
      <c r="Q26">
        <v>1.4902</v>
      </c>
      <c r="R26">
        <v>1.4863999999999999</v>
      </c>
      <c r="S26">
        <v>1.4511000000000001</v>
      </c>
      <c r="T26">
        <v>1.4129</v>
      </c>
      <c r="U26">
        <v>1.4285000000000001</v>
      </c>
      <c r="V26">
        <v>59.59</v>
      </c>
      <c r="W26">
        <v>51.234299999999998</v>
      </c>
      <c r="X26">
        <v>0.74</v>
      </c>
      <c r="Y26">
        <v>0.35416999999999998</v>
      </c>
      <c r="Z26">
        <v>1.1575</v>
      </c>
      <c r="AA26">
        <v>0.85714000000000001</v>
      </c>
      <c r="AB26">
        <v>0.20832999999999999</v>
      </c>
      <c r="AC26">
        <v>1.9463999999999999</v>
      </c>
      <c r="AD26">
        <v>16</v>
      </c>
    </row>
    <row r="27" spans="1:30" x14ac:dyDescent="0.2">
      <c r="A27">
        <v>23</v>
      </c>
      <c r="B27">
        <v>0.67347000000000001</v>
      </c>
      <c r="C27">
        <v>0.65305999999999997</v>
      </c>
      <c r="D27">
        <v>0.66327000000000003</v>
      </c>
      <c r="E27">
        <v>0.58957999999999999</v>
      </c>
      <c r="F27">
        <v>0.81830000000000003</v>
      </c>
      <c r="G27">
        <v>0.67088999999999999</v>
      </c>
      <c r="H27">
        <v>0.64141999999999999</v>
      </c>
      <c r="I27">
        <v>0.74778</v>
      </c>
      <c r="J27">
        <v>0.69535999999999998</v>
      </c>
      <c r="K27">
        <v>43.775500000000001</v>
      </c>
      <c r="L27">
        <v>44.500999999999998</v>
      </c>
      <c r="M27">
        <v>0.8</v>
      </c>
      <c r="N27">
        <v>0.48</v>
      </c>
      <c r="O27">
        <v>0.64</v>
      </c>
      <c r="P27">
        <v>0.72169000000000005</v>
      </c>
      <c r="Q27">
        <v>0.99556</v>
      </c>
      <c r="R27">
        <v>0.77727000000000002</v>
      </c>
      <c r="S27">
        <v>0.74695</v>
      </c>
      <c r="T27">
        <v>0.90473000000000003</v>
      </c>
      <c r="U27">
        <v>0.79318</v>
      </c>
      <c r="V27">
        <v>54.23</v>
      </c>
      <c r="W27">
        <v>41.744</v>
      </c>
      <c r="X27">
        <v>0.67347000000000001</v>
      </c>
      <c r="Y27">
        <v>0.34694000000000003</v>
      </c>
      <c r="Z27">
        <v>0.97958999999999996</v>
      </c>
      <c r="AA27">
        <v>0.8</v>
      </c>
      <c r="AB27">
        <v>0.52</v>
      </c>
      <c r="AC27">
        <v>0.84</v>
      </c>
      <c r="AD27">
        <v>19</v>
      </c>
    </row>
    <row r="36" spans="1:30" x14ac:dyDescent="0.2">
      <c r="A36" t="s">
        <v>29</v>
      </c>
      <c r="B36" s="1">
        <f>AVERAGE(B24:B34)</f>
        <v>0.7214275</v>
      </c>
      <c r="C36" s="1">
        <f>AVERAGE(C24:C34)</f>
        <v>0.61217250000000001</v>
      </c>
      <c r="D36" s="1">
        <f>AVERAGE(D24:D34)</f>
        <v>0.66704249999999998</v>
      </c>
      <c r="E36" s="1">
        <f t="shared" ref="E36:AD36" si="2">AVERAGE(E24:E34)</f>
        <v>0.76233749999999989</v>
      </c>
      <c r="F36" s="1">
        <f t="shared" si="2"/>
        <v>0.83801499999999995</v>
      </c>
      <c r="G36" s="1">
        <f t="shared" si="2"/>
        <v>0.7905375</v>
      </c>
      <c r="H36" s="1">
        <f t="shared" si="2"/>
        <v>0.80691250000000003</v>
      </c>
      <c r="I36" s="1">
        <f t="shared" si="2"/>
        <v>0.86018749999999999</v>
      </c>
      <c r="J36" s="1">
        <f t="shared" si="2"/>
        <v>0.82741500000000001</v>
      </c>
      <c r="K36" s="1">
        <f t="shared" si="2"/>
        <v>41.457099999999997</v>
      </c>
      <c r="L36" s="1">
        <f t="shared" si="2"/>
        <v>45.886400000000002</v>
      </c>
      <c r="M36" s="1">
        <f t="shared" si="2"/>
        <v>0.80553499999999989</v>
      </c>
      <c r="N36" s="1">
        <f t="shared" si="2"/>
        <v>0.59291749999999999</v>
      </c>
      <c r="O36" s="1">
        <f t="shared" si="2"/>
        <v>0.69929750000000002</v>
      </c>
      <c r="P36" s="1">
        <f t="shared" si="2"/>
        <v>0.97410750000000002</v>
      </c>
      <c r="Q36" s="1">
        <f t="shared" si="2"/>
        <v>1.0834649999999999</v>
      </c>
      <c r="R36" s="1">
        <f t="shared" si="2"/>
        <v>0.97121000000000002</v>
      </c>
      <c r="S36" s="1">
        <f t="shared" si="2"/>
        <v>0.97580749999999994</v>
      </c>
      <c r="T36" s="1">
        <f t="shared" si="2"/>
        <v>1.0195575000000001</v>
      </c>
      <c r="U36" s="1">
        <f t="shared" si="2"/>
        <v>0.98748749999999996</v>
      </c>
      <c r="V36" s="1">
        <f t="shared" si="2"/>
        <v>55.349224999999997</v>
      </c>
      <c r="W36" s="1">
        <f t="shared" si="2"/>
        <v>46.519174999999997</v>
      </c>
      <c r="X36" s="1">
        <f t="shared" si="2"/>
        <v>0.7214275</v>
      </c>
      <c r="Y36" s="1">
        <f t="shared" si="2"/>
        <v>0.38782749999999999</v>
      </c>
      <c r="Z36" s="1">
        <f t="shared" si="2"/>
        <v>1.0008025</v>
      </c>
      <c r="AA36" s="1">
        <f t="shared" si="2"/>
        <v>0.80553499999999989</v>
      </c>
      <c r="AB36" s="1">
        <f t="shared" si="2"/>
        <v>0.40708250000000001</v>
      </c>
      <c r="AC36" s="1">
        <f t="shared" si="2"/>
        <v>1.1953499999999999</v>
      </c>
      <c r="AD36" s="1">
        <f t="shared" si="2"/>
        <v>16.25</v>
      </c>
    </row>
    <row r="37" spans="1:30" x14ac:dyDescent="0.2">
      <c r="A37" t="s">
        <v>30</v>
      </c>
      <c r="B37">
        <f>STDEV(B24:B34)</f>
        <v>0.10609603742993098</v>
      </c>
      <c r="C37">
        <f>STDEV(C24:C34)</f>
        <v>8.1786538164908079E-2</v>
      </c>
      <c r="D37">
        <f t="shared" ref="D37:AD37" si="3">STDEV(D24:D34)</f>
        <v>8.7248305570939585E-2</v>
      </c>
      <c r="E37">
        <f>STDEV(E24:E34)</f>
        <v>0.15754624577670426</v>
      </c>
      <c r="F37">
        <f t="shared" si="3"/>
        <v>9.7171746751134755E-2</v>
      </c>
      <c r="G37">
        <f t="shared" si="3"/>
        <v>0.13106614522827739</v>
      </c>
      <c r="H37">
        <f t="shared" si="3"/>
        <v>0.14467163356488841</v>
      </c>
      <c r="I37">
        <f t="shared" si="3"/>
        <v>0.14734866663235682</v>
      </c>
      <c r="J37">
        <f t="shared" si="3"/>
        <v>0.12885756412928673</v>
      </c>
      <c r="K37">
        <f>STDEV(K24:K34)</f>
        <v>11.97107072654741</v>
      </c>
      <c r="L37">
        <f t="shared" si="3"/>
        <v>5.5668475100365624</v>
      </c>
      <c r="M37">
        <f t="shared" si="3"/>
        <v>0.13337595322995896</v>
      </c>
      <c r="N37">
        <f t="shared" si="3"/>
        <v>0.14802785962446405</v>
      </c>
      <c r="O37">
        <f t="shared" si="3"/>
        <v>9.1782525706149379E-2</v>
      </c>
      <c r="P37">
        <f>STDEV(P24:P34)</f>
        <v>0.37957192619888708</v>
      </c>
      <c r="Q37">
        <f t="shared" si="3"/>
        <v>0.28789531587019646</v>
      </c>
      <c r="R37">
        <f t="shared" si="3"/>
        <v>0.34805885776211243</v>
      </c>
      <c r="S37">
        <f>STDEV(S24:S34)</f>
        <v>0.35340291862358325</v>
      </c>
      <c r="T37">
        <f t="shared" si="3"/>
        <v>0.26251171140541474</v>
      </c>
      <c r="U37">
        <f t="shared" si="3"/>
        <v>0.31195049408252851</v>
      </c>
      <c r="V37">
        <f t="shared" si="3"/>
        <v>6.7913966950228275</v>
      </c>
      <c r="W37">
        <f>STDEV(W24:W34)</f>
        <v>4.2770701633828718</v>
      </c>
      <c r="X37">
        <f t="shared" si="3"/>
        <v>0.10609603742993098</v>
      </c>
      <c r="Y37">
        <f t="shared" si="3"/>
        <v>8.1786538164908537E-2</v>
      </c>
      <c r="Z37">
        <f t="shared" si="3"/>
        <v>0.52290524841982577</v>
      </c>
      <c r="AA37">
        <f>STDEV(AA24:AA34)</f>
        <v>0.13337595322995896</v>
      </c>
      <c r="AB37">
        <f t="shared" si="3"/>
        <v>0.14802785962446394</v>
      </c>
      <c r="AC37">
        <f t="shared" si="3"/>
        <v>0.5496821718047622</v>
      </c>
      <c r="AD37">
        <f t="shared" si="3"/>
        <v>3.0956959368344519</v>
      </c>
    </row>
    <row r="38" spans="1:30" x14ac:dyDescent="0.2">
      <c r="A38" t="s">
        <v>31</v>
      </c>
      <c r="B38">
        <f>CONFIDENCE(0.05,B37,B39)</f>
        <v>0.1039722061325391</v>
      </c>
      <c r="C38">
        <f>CONFIDENCE(0.05,C37,B39)</f>
        <v>8.0149334611715195E-2</v>
      </c>
      <c r="D38">
        <f>CONFIDENCE(0.05,D37,B39)</f>
        <v>8.550176831559346E-2</v>
      </c>
      <c r="E38">
        <f>CONFIDENCE(0.05,E37,B39)</f>
        <v>0.15439248381091794</v>
      </c>
      <c r="F38">
        <f>CONFIDENCE(0.05,F37,B39)</f>
        <v>9.5226561973535545E-2</v>
      </c>
      <c r="G38">
        <f>CONFIDENCE(0.05,G37,B39)</f>
        <v>0.12844246211995994</v>
      </c>
      <c r="H38">
        <f>CONFIDENCE(0.05,H37,B39)</f>
        <v>0.14177559568587861</v>
      </c>
      <c r="I38">
        <f>CONFIDENCE(0.05,I37,B39)</f>
        <v>0.14439903988470906</v>
      </c>
      <c r="J38">
        <f>CONFIDENCE(0.05,J37,B39)</f>
        <v>0.12627809241448115</v>
      </c>
      <c r="K38">
        <f>CONFIDENCE(0.05,K37,B39)</f>
        <v>11.731433740207327</v>
      </c>
      <c r="L38">
        <f>CONFIDENCE(0.05,L37,B39)</f>
        <v>5.4554103135490681</v>
      </c>
      <c r="M38">
        <f>CONFIDENCE(0.05,M37,B39)</f>
        <v>0.1307060323672091</v>
      </c>
      <c r="N38">
        <f>CONFIDENCE(0.05,N37,B39)</f>
        <v>0.14506463678625015</v>
      </c>
      <c r="O38">
        <f>CONFIDENCE(0.05,O37,B39)</f>
        <v>8.9945222397087216E-2</v>
      </c>
      <c r="P38">
        <f>CONFIDENCE(0.05,P37,B39)</f>
        <v>0.37197365244615693</v>
      </c>
      <c r="Q38">
        <f>CONFIDENCE(0.05,Q37,B39)</f>
        <v>0.2821322252116838</v>
      </c>
      <c r="R38">
        <f>CONFIDENCE(0.05,R37,B39)</f>
        <v>0.34109141285694483</v>
      </c>
      <c r="S38">
        <f>CONFIDENCE(0.05,S37,B39)</f>
        <v>0.34632849626678125</v>
      </c>
      <c r="T38">
        <f>CONFIDENCE(0.05,T37,B39)</f>
        <v>0.25725674993729264</v>
      </c>
      <c r="U38">
        <f>CONFIDENCE(0.05,U37,B39)</f>
        <v>0.3057058666806155</v>
      </c>
      <c r="V38">
        <f>CONFIDENCE(0.05,V37,B39)</f>
        <v>6.6554464634845463</v>
      </c>
      <c r="W38">
        <f>CONFIDENCE(0.05,W37,B39)</f>
        <v>4.1914517397906357</v>
      </c>
      <c r="X38">
        <f>CONFIDENCE(0.05,X37,B39)</f>
        <v>0.1039722061325391</v>
      </c>
      <c r="Y38">
        <f>CONFIDENCE(0.05,Y37,B39)</f>
        <v>8.0149334611715653E-2</v>
      </c>
      <c r="Z38">
        <f>CONFIDENCE(0.05,Z37,B39)</f>
        <v>0.5124377271149142</v>
      </c>
      <c r="AA38">
        <f>CONFIDENCE(0.05,AA37,B39)</f>
        <v>0.1307060323672091</v>
      </c>
      <c r="AB38">
        <f>CONFIDENCE(0.05,AB37,B39)</f>
        <v>0.14506463678625003</v>
      </c>
      <c r="AC38">
        <f>CONFIDENCE(0.05,AC37,B39)</f>
        <v>0.53867862984054604</v>
      </c>
      <c r="AD38">
        <f>CONFIDENCE(0.05,AD37,B39)</f>
        <v>3.0337262716412532</v>
      </c>
    </row>
    <row r="39" spans="1:30" x14ac:dyDescent="0.2">
      <c r="A39" t="s">
        <v>32</v>
      </c>
      <c r="B39">
        <f>COUNTA(B24:B34)</f>
        <v>4</v>
      </c>
    </row>
  </sheetData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77E2F9-8283-D044-87B6-423795DFDA19}">
  <dimension ref="A1:AT55"/>
  <sheetViews>
    <sheetView zoomScale="64" zoomScaleNormal="70" workbookViewId="0">
      <selection activeCell="U60" sqref="U60"/>
    </sheetView>
  </sheetViews>
  <sheetFormatPr baseColWidth="10" defaultRowHeight="16" x14ac:dyDescent="0.2"/>
  <cols>
    <col min="1" max="1" width="15.6640625" bestFit="1" customWidth="1"/>
    <col min="2" max="2" width="26.6640625" bestFit="1" customWidth="1"/>
    <col min="3" max="3" width="29.6640625" bestFit="1" customWidth="1"/>
    <col min="4" max="4" width="24.6640625" bestFit="1" customWidth="1"/>
    <col min="5" max="5" width="33.6640625" bestFit="1" customWidth="1"/>
    <col min="6" max="6" width="36.6640625" bestFit="1" customWidth="1"/>
    <col min="7" max="7" width="31.6640625" bestFit="1" customWidth="1"/>
    <col min="8" max="8" width="24.6640625" bestFit="1" customWidth="1"/>
    <col min="9" max="9" width="28.6640625" bestFit="1" customWidth="1"/>
    <col min="10" max="10" width="23.6640625" bestFit="1" customWidth="1"/>
    <col min="11" max="11" width="31.6640625" bestFit="1" customWidth="1"/>
    <col min="12" max="12" width="42.6640625" bestFit="1" customWidth="1"/>
    <col min="13" max="13" width="31.6640625" bestFit="1" customWidth="1"/>
    <col min="14" max="14" width="34.6640625" bestFit="1" customWidth="1"/>
    <col min="15" max="15" width="29.6640625" bestFit="1" customWidth="1"/>
    <col min="16" max="16" width="38.6640625" bestFit="1" customWidth="1"/>
    <col min="17" max="17" width="41.6640625" bestFit="1" customWidth="1"/>
    <col min="18" max="18" width="36.6640625" bestFit="1" customWidth="1"/>
    <col min="19" max="19" width="29.6640625" bestFit="1" customWidth="1"/>
    <col min="20" max="20" width="33.6640625" bestFit="1" customWidth="1"/>
    <col min="21" max="21" width="28.6640625" bestFit="1" customWidth="1"/>
    <col min="22" max="22" width="37.6640625" bestFit="1" customWidth="1"/>
    <col min="23" max="23" width="47.6640625" bestFit="1" customWidth="1"/>
    <col min="24" max="24" width="23.6640625" bestFit="1" customWidth="1"/>
    <col min="25" max="25" width="31.6640625" bestFit="1" customWidth="1"/>
    <col min="26" max="26" width="16.6640625" bestFit="1" customWidth="1"/>
    <col min="27" max="27" width="26.6640625" bestFit="1" customWidth="1"/>
    <col min="28" max="28" width="34.6640625" bestFit="1" customWidth="1"/>
    <col min="29" max="29" width="19.6640625" bestFit="1" customWidth="1"/>
    <col min="30" max="30" width="21.6640625" bestFit="1" customWidth="1"/>
    <col min="31" max="31" width="19.6640625" bestFit="1" customWidth="1"/>
    <col min="32" max="32" width="14.6640625" bestFit="1" customWidth="1"/>
    <col min="33" max="33" width="18.6640625" bestFit="1" customWidth="1"/>
    <col min="34" max="34" width="37.83203125" bestFit="1" customWidth="1"/>
    <col min="35" max="35" width="38.6640625" bestFit="1" customWidth="1"/>
    <col min="36" max="36" width="36.1640625" bestFit="1" customWidth="1"/>
    <col min="37" max="37" width="33.5" bestFit="1" customWidth="1"/>
    <col min="38" max="38" width="29.6640625" bestFit="1" customWidth="1"/>
    <col min="39" max="39" width="29.33203125" bestFit="1" customWidth="1"/>
  </cols>
  <sheetData>
    <row r="1" spans="1:46" x14ac:dyDescent="0.2">
      <c r="A1" s="3" t="s">
        <v>36</v>
      </c>
      <c r="D1" s="8"/>
      <c r="K1" s="8"/>
      <c r="O1" s="8"/>
      <c r="V1" s="8"/>
    </row>
    <row r="2" spans="1:46" ht="18" customHeight="1" x14ac:dyDescent="0.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24</v>
      </c>
      <c r="Y2" t="s">
        <v>25</v>
      </c>
      <c r="Z2" t="s">
        <v>23</v>
      </c>
      <c r="AA2" t="s">
        <v>26</v>
      </c>
      <c r="AB2" t="s">
        <v>27</v>
      </c>
      <c r="AC2" t="s">
        <v>28</v>
      </c>
      <c r="AD2" t="s">
        <v>120</v>
      </c>
      <c r="AE2" t="s">
        <v>121</v>
      </c>
      <c r="AF2" t="s">
        <v>122</v>
      </c>
      <c r="AG2" t="s">
        <v>38</v>
      </c>
      <c r="AI2" s="3" t="s">
        <v>104</v>
      </c>
      <c r="AJ2" t="s">
        <v>100</v>
      </c>
      <c r="AK2" t="s">
        <v>101</v>
      </c>
      <c r="AL2" t="s">
        <v>102</v>
      </c>
      <c r="AM2" t="s">
        <v>103</v>
      </c>
      <c r="AN2" t="s">
        <v>38</v>
      </c>
      <c r="AP2" s="3"/>
      <c r="AQ2" s="3"/>
      <c r="AR2" s="3"/>
      <c r="AS2" s="3"/>
      <c r="AT2" s="3"/>
    </row>
    <row r="3" spans="1:46" x14ac:dyDescent="0.2">
      <c r="A3">
        <v>26</v>
      </c>
      <c r="B3">
        <v>0.86</v>
      </c>
      <c r="C3">
        <v>0.71428999999999998</v>
      </c>
      <c r="D3">
        <v>0.78788000000000002</v>
      </c>
      <c r="E3">
        <v>0.61172000000000004</v>
      </c>
      <c r="F3">
        <v>0.70711000000000002</v>
      </c>
      <c r="G3">
        <v>0.65971000000000002</v>
      </c>
      <c r="H3">
        <v>0.63300000000000001</v>
      </c>
      <c r="I3">
        <v>0.69821999999999995</v>
      </c>
      <c r="J3">
        <v>0.66444999999999999</v>
      </c>
      <c r="K3">
        <v>27.626300000000001</v>
      </c>
      <c r="L3">
        <v>31.224900000000002</v>
      </c>
      <c r="M3">
        <v>0.96</v>
      </c>
      <c r="N3">
        <v>0.6</v>
      </c>
      <c r="O3">
        <v>0.78</v>
      </c>
      <c r="P3">
        <v>0.62653999999999999</v>
      </c>
      <c r="Q3">
        <v>0.70160999999999996</v>
      </c>
      <c r="R3">
        <v>0.65905000000000002</v>
      </c>
      <c r="S3">
        <v>0.63295000000000001</v>
      </c>
      <c r="T3">
        <v>0.69962999999999997</v>
      </c>
      <c r="U3">
        <v>0.66783000000000003</v>
      </c>
      <c r="V3">
        <v>46.798000000000002</v>
      </c>
      <c r="W3">
        <v>37.164499999999997</v>
      </c>
      <c r="X3">
        <v>0.86</v>
      </c>
      <c r="Y3">
        <v>0.28571000000000002</v>
      </c>
      <c r="Z3">
        <v>1.7229000000000001</v>
      </c>
      <c r="AA3">
        <v>0.96</v>
      </c>
      <c r="AB3">
        <v>0.4</v>
      </c>
      <c r="AC3">
        <v>1.68</v>
      </c>
      <c r="AD3">
        <v>27.626300000000001</v>
      </c>
      <c r="AE3">
        <v>0.78391999999999995</v>
      </c>
      <c r="AF3">
        <v>0.66666999999999998</v>
      </c>
      <c r="AG3">
        <v>22</v>
      </c>
      <c r="AI3">
        <v>26</v>
      </c>
      <c r="AJ3">
        <f>(O3-O52)/O53</f>
        <v>-0.49981379868480363</v>
      </c>
      <c r="AK3">
        <f>(V3-V52)/V53</f>
        <v>0.35449398270650018</v>
      </c>
      <c r="AL3">
        <f>(D3-D52)/D53</f>
        <v>-8.8440702482258687E-2</v>
      </c>
      <c r="AM3">
        <f>(K3-K52)/K53</f>
        <v>0.14321040104885574</v>
      </c>
      <c r="AN3">
        <v>22</v>
      </c>
      <c r="AO3" s="3"/>
    </row>
    <row r="4" spans="1:46" x14ac:dyDescent="0.2">
      <c r="A4">
        <v>34</v>
      </c>
      <c r="B4">
        <v>0.94</v>
      </c>
      <c r="C4">
        <v>0.92</v>
      </c>
      <c r="D4">
        <v>0.93</v>
      </c>
      <c r="E4">
        <v>0.63904000000000005</v>
      </c>
      <c r="F4">
        <v>0.92261000000000004</v>
      </c>
      <c r="G4">
        <v>0.80686000000000002</v>
      </c>
      <c r="H4">
        <v>0.64476999999999995</v>
      </c>
      <c r="I4">
        <v>0.91759999999999997</v>
      </c>
      <c r="J4">
        <v>0.81960999999999995</v>
      </c>
      <c r="K4">
        <v>27.828299999999999</v>
      </c>
      <c r="L4">
        <v>40.031399999999998</v>
      </c>
      <c r="M4">
        <v>0.96</v>
      </c>
      <c r="N4">
        <v>0.74</v>
      </c>
      <c r="O4">
        <v>0.85</v>
      </c>
      <c r="P4">
        <v>0.76912000000000003</v>
      </c>
      <c r="Q4">
        <v>0.8337</v>
      </c>
      <c r="R4">
        <v>0.80267999999999995</v>
      </c>
      <c r="S4">
        <v>0.78327000000000002</v>
      </c>
      <c r="T4">
        <v>0.82232000000000005</v>
      </c>
      <c r="U4">
        <v>0.80774999999999997</v>
      </c>
      <c r="V4">
        <v>42.080800000000004</v>
      </c>
      <c r="W4">
        <v>33.4086</v>
      </c>
      <c r="X4">
        <v>0.94</v>
      </c>
      <c r="Y4">
        <v>0.08</v>
      </c>
      <c r="Z4">
        <v>2.58</v>
      </c>
      <c r="AA4">
        <v>0.96</v>
      </c>
      <c r="AB4">
        <v>0.26</v>
      </c>
      <c r="AC4">
        <v>2.1</v>
      </c>
      <c r="AD4">
        <v>27.828299999999999</v>
      </c>
      <c r="AE4">
        <v>0.89</v>
      </c>
      <c r="AF4">
        <v>0.81105000000000005</v>
      </c>
      <c r="AG4">
        <v>19</v>
      </c>
      <c r="AI4">
        <v>34</v>
      </c>
      <c r="AJ4">
        <f>(O4-O52)/O53</f>
        <v>0.77451550534270563</v>
      </c>
      <c r="AK4">
        <f>(V4-V52)/V53</f>
        <v>-0.29098892937692489</v>
      </c>
      <c r="AL4">
        <f>(D4-D52)/D53</f>
        <v>2.2088967439241212</v>
      </c>
      <c r="AM4">
        <f>(K4-K52)/K53</f>
        <v>0.17047900745176628</v>
      </c>
      <c r="AN4">
        <v>19</v>
      </c>
    </row>
    <row r="5" spans="1:46" x14ac:dyDescent="0.2">
      <c r="A5">
        <v>39</v>
      </c>
      <c r="B5">
        <v>0.93877999999999995</v>
      </c>
      <c r="C5">
        <v>0.65305999999999997</v>
      </c>
      <c r="D5">
        <v>0.79591999999999996</v>
      </c>
      <c r="E5">
        <v>0.72565999999999997</v>
      </c>
      <c r="F5">
        <v>0.85655000000000003</v>
      </c>
      <c r="G5">
        <v>0.79413</v>
      </c>
      <c r="H5">
        <v>0.74268000000000001</v>
      </c>
      <c r="I5">
        <v>0.89363999999999999</v>
      </c>
      <c r="J5">
        <v>0.81484999999999996</v>
      </c>
      <c r="K5">
        <v>24.83</v>
      </c>
      <c r="L5">
        <v>29.0687</v>
      </c>
      <c r="M5">
        <v>0.93877999999999995</v>
      </c>
      <c r="N5">
        <v>0.76</v>
      </c>
      <c r="O5">
        <v>0.84848000000000001</v>
      </c>
      <c r="P5">
        <v>0.75446999999999997</v>
      </c>
      <c r="Q5">
        <v>0.86765000000000003</v>
      </c>
      <c r="R5">
        <v>0.82440999999999998</v>
      </c>
      <c r="S5">
        <v>0.79132000000000002</v>
      </c>
      <c r="T5">
        <v>0.88146000000000002</v>
      </c>
      <c r="U5">
        <v>0.83326</v>
      </c>
      <c r="V5">
        <v>42.14</v>
      </c>
      <c r="W5">
        <v>34.201700000000002</v>
      </c>
      <c r="X5">
        <v>0.93877999999999995</v>
      </c>
      <c r="Y5">
        <v>0.34694000000000003</v>
      </c>
      <c r="Z5">
        <v>1.7755000000000001</v>
      </c>
      <c r="AA5">
        <v>0.93877999999999995</v>
      </c>
      <c r="AB5">
        <v>0.24</v>
      </c>
      <c r="AC5">
        <v>2.0962999999999998</v>
      </c>
      <c r="AD5">
        <v>24.83</v>
      </c>
      <c r="AE5">
        <v>0.82233999999999996</v>
      </c>
      <c r="AF5">
        <v>0.82537000000000005</v>
      </c>
      <c r="AG5">
        <v>12</v>
      </c>
      <c r="AI5">
        <v>39</v>
      </c>
      <c r="AJ5">
        <f>(O5-O52)/O53</f>
        <v>0.746844354740966</v>
      </c>
      <c r="AK5">
        <f>(V5-V52)/V53</f>
        <v>-0.28288823650926254</v>
      </c>
      <c r="AL5">
        <f>(D5-D52)/D53</f>
        <v>4.1524067213119471E-2</v>
      </c>
      <c r="AM5">
        <f>(K5-K52)/K53</f>
        <v>-0.23427080729005256</v>
      </c>
      <c r="AN5">
        <v>12</v>
      </c>
    </row>
    <row r="6" spans="1:46" x14ac:dyDescent="0.2">
      <c r="A6">
        <v>44</v>
      </c>
      <c r="B6">
        <v>0.80850999999999995</v>
      </c>
      <c r="C6">
        <v>0.68</v>
      </c>
      <c r="D6">
        <v>0.74226999999999999</v>
      </c>
      <c r="E6">
        <v>0.65795999999999999</v>
      </c>
      <c r="F6">
        <v>0.74353999999999998</v>
      </c>
      <c r="G6">
        <v>0.71218000000000004</v>
      </c>
      <c r="H6">
        <v>0.68664000000000003</v>
      </c>
      <c r="I6">
        <v>0.76000999999999996</v>
      </c>
      <c r="J6">
        <v>0.72592000000000001</v>
      </c>
      <c r="K6">
        <v>32.4</v>
      </c>
      <c r="L6">
        <v>36.522599999999997</v>
      </c>
      <c r="M6">
        <v>0.98</v>
      </c>
      <c r="N6">
        <v>0.54</v>
      </c>
      <c r="O6">
        <v>0.76</v>
      </c>
      <c r="P6">
        <v>0.64773000000000003</v>
      </c>
      <c r="Q6">
        <v>0.82279999999999998</v>
      </c>
      <c r="R6">
        <v>0.71189999999999998</v>
      </c>
      <c r="S6">
        <v>0.65175000000000005</v>
      </c>
      <c r="T6">
        <v>0.72555000000000003</v>
      </c>
      <c r="U6">
        <v>0.69391999999999998</v>
      </c>
      <c r="V6">
        <v>46.595999999999997</v>
      </c>
      <c r="W6">
        <v>43.4694</v>
      </c>
      <c r="X6">
        <v>0.80850999999999995</v>
      </c>
      <c r="Y6">
        <v>0.32</v>
      </c>
      <c r="Z6">
        <v>1.4655</v>
      </c>
      <c r="AA6">
        <v>0.98</v>
      </c>
      <c r="AB6">
        <v>0.46</v>
      </c>
      <c r="AC6">
        <v>1.56</v>
      </c>
      <c r="AD6">
        <v>32.4</v>
      </c>
      <c r="AE6">
        <v>0.75126999999999999</v>
      </c>
      <c r="AF6">
        <v>0.71079000000000003</v>
      </c>
      <c r="AG6">
        <v>15</v>
      </c>
      <c r="AI6">
        <v>44</v>
      </c>
      <c r="AJ6">
        <f>(O6-O52)/O53</f>
        <v>-0.8639078855498068</v>
      </c>
      <c r="AK6">
        <f>(V6-V52)/V53</f>
        <v>0.32685310501616366</v>
      </c>
      <c r="AL6">
        <f>(D6-D52)/D53</f>
        <v>-0.82571596937358338</v>
      </c>
      <c r="AM6">
        <f>(K6-K52)/K53</f>
        <v>0.78762696731407922</v>
      </c>
      <c r="AN6">
        <v>15</v>
      </c>
    </row>
    <row r="7" spans="1:46" x14ac:dyDescent="0.2">
      <c r="A7">
        <v>45</v>
      </c>
      <c r="B7">
        <v>0.94</v>
      </c>
      <c r="C7">
        <v>0.68</v>
      </c>
      <c r="D7">
        <v>0.81</v>
      </c>
      <c r="E7">
        <v>0.59565000000000001</v>
      </c>
      <c r="F7">
        <v>0.65800999999999998</v>
      </c>
      <c r="G7">
        <v>0.63376999999999994</v>
      </c>
      <c r="H7">
        <v>0.60636999999999996</v>
      </c>
      <c r="I7">
        <v>0.66573000000000004</v>
      </c>
      <c r="J7">
        <v>0.63951000000000002</v>
      </c>
      <c r="K7">
        <v>20.5657</v>
      </c>
      <c r="L7">
        <v>29.3491</v>
      </c>
      <c r="M7">
        <v>0.9</v>
      </c>
      <c r="N7">
        <v>0.8</v>
      </c>
      <c r="O7">
        <v>0.85</v>
      </c>
      <c r="P7">
        <v>0.65954999999999997</v>
      </c>
      <c r="Q7">
        <v>0.87822</v>
      </c>
      <c r="R7">
        <v>0.73309000000000002</v>
      </c>
      <c r="S7">
        <v>0.66727999999999998</v>
      </c>
      <c r="T7">
        <v>0.87617999999999996</v>
      </c>
      <c r="U7">
        <v>0.76705000000000001</v>
      </c>
      <c r="V7">
        <v>50.1</v>
      </c>
      <c r="W7">
        <v>37.861899999999999</v>
      </c>
      <c r="X7">
        <v>0.94</v>
      </c>
      <c r="Y7">
        <v>0.32</v>
      </c>
      <c r="Z7">
        <v>1.86</v>
      </c>
      <c r="AA7">
        <v>0.9</v>
      </c>
      <c r="AB7">
        <v>0.2</v>
      </c>
      <c r="AC7">
        <v>2.1</v>
      </c>
      <c r="AD7">
        <v>20.5657</v>
      </c>
      <c r="AE7">
        <v>0.83</v>
      </c>
      <c r="AF7">
        <v>0.68750999999999995</v>
      </c>
      <c r="AG7">
        <v>14</v>
      </c>
      <c r="AI7">
        <v>45</v>
      </c>
      <c r="AJ7">
        <f>(O7-O52)/O53</f>
        <v>0.77451550534270563</v>
      </c>
      <c r="AK7">
        <f>(V7-V52)/V53</f>
        <v>0.80632654772377099</v>
      </c>
      <c r="AL7">
        <f>(D7-D52)/D53</f>
        <v>0.26912406190353627</v>
      </c>
      <c r="AM7">
        <f>(K7-K52)/K53</f>
        <v>-0.80992188790357933</v>
      </c>
      <c r="AN7">
        <v>14</v>
      </c>
    </row>
    <row r="8" spans="1:46" x14ac:dyDescent="0.2">
      <c r="A8">
        <v>46</v>
      </c>
      <c r="B8">
        <v>0.86</v>
      </c>
      <c r="C8">
        <v>0.82</v>
      </c>
      <c r="D8">
        <v>0.84</v>
      </c>
      <c r="E8">
        <v>0.48196</v>
      </c>
      <c r="F8">
        <v>0.5514</v>
      </c>
      <c r="G8">
        <v>0.52131000000000005</v>
      </c>
      <c r="H8">
        <v>0.50082000000000004</v>
      </c>
      <c r="I8">
        <v>0.55523999999999996</v>
      </c>
      <c r="J8">
        <v>0.53752</v>
      </c>
      <c r="K8">
        <v>24.8</v>
      </c>
      <c r="L8">
        <v>32.283499999999997</v>
      </c>
      <c r="M8">
        <v>0.87755000000000005</v>
      </c>
      <c r="N8">
        <v>0.74</v>
      </c>
      <c r="O8">
        <v>0.80808000000000002</v>
      </c>
      <c r="P8">
        <v>0.55113999999999996</v>
      </c>
      <c r="Q8">
        <v>0.64778000000000002</v>
      </c>
      <c r="R8">
        <v>0.62483</v>
      </c>
      <c r="S8">
        <v>0.55113999999999996</v>
      </c>
      <c r="T8">
        <v>0.64722999999999997</v>
      </c>
      <c r="U8">
        <v>0.62199000000000004</v>
      </c>
      <c r="V8">
        <v>47.191899999999997</v>
      </c>
      <c r="W8">
        <v>38.183399999999999</v>
      </c>
      <c r="X8">
        <v>0.86</v>
      </c>
      <c r="Y8">
        <v>0.18</v>
      </c>
      <c r="Z8">
        <v>2.04</v>
      </c>
      <c r="AA8">
        <v>0.87755000000000005</v>
      </c>
      <c r="AB8">
        <v>0.26</v>
      </c>
      <c r="AC8">
        <v>1.8527</v>
      </c>
      <c r="AD8">
        <v>24.8</v>
      </c>
      <c r="AE8">
        <v>0.82411999999999996</v>
      </c>
      <c r="AF8">
        <v>0.57481000000000004</v>
      </c>
      <c r="AG8">
        <v>14</v>
      </c>
      <c r="AI8">
        <v>46</v>
      </c>
      <c r="AJ8">
        <f>(O8-O52)/O53</f>
        <v>1.1374299273660321E-2</v>
      </c>
      <c r="AK8">
        <f>(V8-V52)/V53</f>
        <v>0.40839369420265426</v>
      </c>
      <c r="AL8">
        <f>(D8-D52)/D53</f>
        <v>0.75406723240868123</v>
      </c>
      <c r="AM8">
        <f>(K8-K52)/K53</f>
        <v>-0.23832060032018751</v>
      </c>
      <c r="AN8">
        <v>14</v>
      </c>
    </row>
    <row r="9" spans="1:46" x14ac:dyDescent="0.2">
      <c r="A9">
        <v>53</v>
      </c>
      <c r="B9">
        <v>0.64</v>
      </c>
      <c r="C9">
        <v>0.88</v>
      </c>
      <c r="D9">
        <v>0.76</v>
      </c>
      <c r="E9">
        <v>0.80710999999999999</v>
      </c>
      <c r="F9">
        <v>0.81693000000000005</v>
      </c>
      <c r="G9">
        <v>0.81489999999999996</v>
      </c>
      <c r="H9">
        <v>0.80710999999999999</v>
      </c>
      <c r="I9">
        <v>0.81693000000000005</v>
      </c>
      <c r="J9">
        <v>0.81489999999999996</v>
      </c>
      <c r="K9">
        <v>37.950000000000003</v>
      </c>
      <c r="L9">
        <v>46.337400000000002</v>
      </c>
      <c r="M9">
        <v>0.64</v>
      </c>
      <c r="N9">
        <v>0.85416999999999998</v>
      </c>
      <c r="O9">
        <v>0.74490000000000001</v>
      </c>
      <c r="P9">
        <v>1.0688</v>
      </c>
      <c r="Q9">
        <v>1.0278</v>
      </c>
      <c r="R9">
        <v>1.0443</v>
      </c>
      <c r="S9">
        <v>1.0921000000000001</v>
      </c>
      <c r="T9">
        <v>1.0499000000000001</v>
      </c>
      <c r="U9">
        <v>1.0702</v>
      </c>
      <c r="V9">
        <v>52.48</v>
      </c>
      <c r="W9">
        <v>46.459800000000001</v>
      </c>
      <c r="X9">
        <v>0.64</v>
      </c>
      <c r="Y9">
        <v>0.12</v>
      </c>
      <c r="Z9">
        <v>1.56</v>
      </c>
      <c r="AA9">
        <v>0.64</v>
      </c>
      <c r="AB9">
        <v>0.14582999999999999</v>
      </c>
      <c r="AC9">
        <v>1.4824999999999999</v>
      </c>
      <c r="AD9">
        <v>37.950000000000003</v>
      </c>
      <c r="AE9">
        <v>0.75253000000000003</v>
      </c>
      <c r="AF9">
        <v>0.93232000000000004</v>
      </c>
      <c r="AG9">
        <v>16</v>
      </c>
      <c r="AI9">
        <v>53</v>
      </c>
      <c r="AJ9">
        <f>(O9-O52)/O53</f>
        <v>-1.1387989211328839</v>
      </c>
      <c r="AK9">
        <f>(V9-V52)/V53</f>
        <v>1.1319962947683206</v>
      </c>
      <c r="AL9">
        <f>(D9-D52)/D53</f>
        <v>-0.53911455560504151</v>
      </c>
      <c r="AM9">
        <f>(K9-K52)/K53</f>
        <v>1.5368386778891037</v>
      </c>
      <c r="AN9">
        <v>16</v>
      </c>
    </row>
    <row r="10" spans="1:46" x14ac:dyDescent="0.2">
      <c r="A10">
        <v>54</v>
      </c>
      <c r="B10">
        <v>0.82</v>
      </c>
      <c r="C10">
        <v>0.7</v>
      </c>
      <c r="D10">
        <v>0.76</v>
      </c>
      <c r="E10">
        <v>0.64400999999999997</v>
      </c>
      <c r="F10">
        <v>0.76402999999999999</v>
      </c>
      <c r="G10">
        <v>0.67159999999999997</v>
      </c>
      <c r="H10">
        <v>0.66103000000000001</v>
      </c>
      <c r="I10">
        <v>0.7601</v>
      </c>
      <c r="J10">
        <v>0.70806000000000002</v>
      </c>
      <c r="K10">
        <v>15.1111</v>
      </c>
      <c r="L10">
        <v>12.984999999999999</v>
      </c>
      <c r="M10">
        <v>0.78</v>
      </c>
      <c r="N10">
        <v>0.59184000000000003</v>
      </c>
      <c r="O10">
        <v>0.68686999999999998</v>
      </c>
      <c r="P10">
        <v>0.66803999999999997</v>
      </c>
      <c r="Q10">
        <v>0.78908999999999996</v>
      </c>
      <c r="R10">
        <v>0.71548</v>
      </c>
      <c r="S10">
        <v>0.68791000000000002</v>
      </c>
      <c r="T10">
        <v>0.78908999999999996</v>
      </c>
      <c r="U10">
        <v>0.75141000000000002</v>
      </c>
      <c r="V10">
        <v>38.369999999999997</v>
      </c>
      <c r="W10">
        <v>31.515499999999999</v>
      </c>
      <c r="X10">
        <v>0.82</v>
      </c>
      <c r="Y10">
        <v>0.3</v>
      </c>
      <c r="Z10">
        <v>1.56</v>
      </c>
      <c r="AA10">
        <v>0.78</v>
      </c>
      <c r="AB10">
        <v>0.40816000000000002</v>
      </c>
      <c r="AC10">
        <v>1.1154999999999999</v>
      </c>
      <c r="AD10">
        <v>15.1111</v>
      </c>
      <c r="AE10">
        <v>0.72362000000000004</v>
      </c>
      <c r="AF10">
        <v>0.72853999999999997</v>
      </c>
      <c r="AG10">
        <v>17</v>
      </c>
      <c r="AI10">
        <v>54</v>
      </c>
      <c r="AJ10">
        <f>(O10-O52)/O53</f>
        <v>-2.1952179141716903</v>
      </c>
      <c r="AK10">
        <f>(V10-V52)/V53</f>
        <v>-0.79876006271008404</v>
      </c>
      <c r="AL10">
        <f>(D10-D52)/D53</f>
        <v>-0.53911455560504151</v>
      </c>
      <c r="AM10">
        <f>(K10-K52)/K53</f>
        <v>-1.546255256642773</v>
      </c>
      <c r="AN10">
        <v>17</v>
      </c>
    </row>
    <row r="11" spans="1:46" x14ac:dyDescent="0.2">
      <c r="A11">
        <v>63</v>
      </c>
      <c r="B11">
        <v>0.9</v>
      </c>
      <c r="C11">
        <v>0.8</v>
      </c>
      <c r="D11">
        <v>0.85</v>
      </c>
      <c r="E11">
        <v>0.57948</v>
      </c>
      <c r="F11">
        <v>0.66285000000000005</v>
      </c>
      <c r="G11">
        <v>0.62643000000000004</v>
      </c>
      <c r="H11">
        <v>0.58640999999999999</v>
      </c>
      <c r="I11">
        <v>0.72863999999999995</v>
      </c>
      <c r="J11">
        <v>0.65144999999999997</v>
      </c>
      <c r="K11">
        <v>26.97</v>
      </c>
      <c r="L11">
        <v>31.942599999999999</v>
      </c>
      <c r="M11">
        <v>0.96</v>
      </c>
      <c r="N11">
        <v>0.8</v>
      </c>
      <c r="O11">
        <v>0.88</v>
      </c>
      <c r="P11">
        <v>0.60931000000000002</v>
      </c>
      <c r="Q11">
        <v>0.76297000000000004</v>
      </c>
      <c r="R11">
        <v>0.67351000000000005</v>
      </c>
      <c r="S11">
        <v>0.60931000000000002</v>
      </c>
      <c r="T11">
        <v>0.80869999999999997</v>
      </c>
      <c r="U11">
        <v>0.70021999999999995</v>
      </c>
      <c r="V11">
        <v>54.171700000000001</v>
      </c>
      <c r="W11">
        <v>44.073500000000003</v>
      </c>
      <c r="X11">
        <v>0.9</v>
      </c>
      <c r="Y11">
        <v>0.2</v>
      </c>
      <c r="Z11">
        <v>2.1</v>
      </c>
      <c r="AA11">
        <v>0.96</v>
      </c>
      <c r="AB11">
        <v>0.2</v>
      </c>
      <c r="AC11">
        <v>2.2799999999999998</v>
      </c>
      <c r="AD11">
        <v>26.97</v>
      </c>
      <c r="AE11">
        <v>0.86499999999999999</v>
      </c>
      <c r="AF11">
        <v>0.66757</v>
      </c>
      <c r="AG11">
        <v>21</v>
      </c>
      <c r="AI11">
        <v>63</v>
      </c>
      <c r="AJ11">
        <f>(O11-O52)/O53</f>
        <v>1.3206566356402103</v>
      </c>
      <c r="AK11">
        <f>(V11-V52)/V53</f>
        <v>1.3634818036234748</v>
      </c>
      <c r="AL11">
        <f>(D11-D52)/D53</f>
        <v>0.91571495591039676</v>
      </c>
      <c r="AM11">
        <f>(K10-K52)/K53</f>
        <v>-1.546255256642773</v>
      </c>
      <c r="AN11">
        <v>21</v>
      </c>
    </row>
    <row r="12" spans="1:46" x14ac:dyDescent="0.2">
      <c r="A12">
        <v>68</v>
      </c>
      <c r="B12">
        <v>0.72</v>
      </c>
      <c r="C12">
        <v>0.96</v>
      </c>
      <c r="D12">
        <v>0.84</v>
      </c>
      <c r="E12">
        <v>0.59687999999999997</v>
      </c>
      <c r="F12">
        <v>0.62994000000000006</v>
      </c>
      <c r="G12">
        <v>0.62277000000000005</v>
      </c>
      <c r="H12">
        <v>0.625</v>
      </c>
      <c r="I12">
        <v>0.62994000000000006</v>
      </c>
      <c r="J12">
        <v>0.62910999999999995</v>
      </c>
      <c r="K12">
        <v>35.571399999999997</v>
      </c>
      <c r="L12">
        <v>43.5807</v>
      </c>
      <c r="M12">
        <v>0.86</v>
      </c>
      <c r="N12">
        <v>0.77551000000000003</v>
      </c>
      <c r="O12">
        <v>0.81818000000000002</v>
      </c>
      <c r="P12">
        <v>0.73348000000000002</v>
      </c>
      <c r="Q12">
        <v>0.86790999999999996</v>
      </c>
      <c r="R12">
        <v>0.81964000000000004</v>
      </c>
      <c r="S12">
        <v>0.78732999999999997</v>
      </c>
      <c r="T12">
        <v>0.88783999999999996</v>
      </c>
      <c r="U12">
        <v>0.83067999999999997</v>
      </c>
      <c r="V12">
        <v>47.7273</v>
      </c>
      <c r="W12">
        <v>43.958399999999997</v>
      </c>
      <c r="X12">
        <v>0.72</v>
      </c>
      <c r="Y12">
        <v>0.04</v>
      </c>
      <c r="Z12">
        <v>2.04</v>
      </c>
      <c r="AA12">
        <v>0.86</v>
      </c>
      <c r="AB12">
        <v>0.22449</v>
      </c>
      <c r="AC12">
        <v>1.9065000000000001</v>
      </c>
      <c r="AD12">
        <v>35.571399999999997</v>
      </c>
      <c r="AE12">
        <v>0.82915000000000005</v>
      </c>
      <c r="AF12">
        <v>0.71167000000000002</v>
      </c>
      <c r="AG12">
        <v>9</v>
      </c>
    </row>
    <row r="13" spans="1:46" x14ac:dyDescent="0.2">
      <c r="A13">
        <v>76</v>
      </c>
      <c r="B13">
        <v>0.64</v>
      </c>
      <c r="C13">
        <v>0.83672999999999997</v>
      </c>
      <c r="D13">
        <v>0.73736999999999997</v>
      </c>
      <c r="E13">
        <v>0.68830999999999998</v>
      </c>
      <c r="F13">
        <v>0.73558999999999997</v>
      </c>
      <c r="G13">
        <v>0.70672000000000001</v>
      </c>
      <c r="H13">
        <v>0.68830999999999998</v>
      </c>
      <c r="I13">
        <v>0.71687999999999996</v>
      </c>
      <c r="J13">
        <v>0.70147000000000004</v>
      </c>
      <c r="K13">
        <v>59.395800000000001</v>
      </c>
      <c r="L13">
        <v>52.689100000000003</v>
      </c>
      <c r="M13">
        <v>0.625</v>
      </c>
      <c r="N13">
        <v>0.61702000000000001</v>
      </c>
      <c r="O13">
        <v>0.62104999999999999</v>
      </c>
      <c r="P13">
        <v>0.91974999999999996</v>
      </c>
      <c r="Q13">
        <v>1.0803</v>
      </c>
      <c r="R13">
        <v>1.0275000000000001</v>
      </c>
      <c r="S13">
        <v>1.0795999999999999</v>
      </c>
      <c r="T13">
        <v>1.0803</v>
      </c>
      <c r="U13">
        <v>1.0803</v>
      </c>
      <c r="V13">
        <v>60.92</v>
      </c>
      <c r="W13">
        <v>50.163699999999999</v>
      </c>
      <c r="X13">
        <v>0.64</v>
      </c>
      <c r="Y13">
        <v>0.16327</v>
      </c>
      <c r="Z13">
        <v>1.4301999999999999</v>
      </c>
      <c r="AA13">
        <v>0.625</v>
      </c>
      <c r="AB13">
        <v>0.38297999999999999</v>
      </c>
      <c r="AC13">
        <v>0.72606000000000004</v>
      </c>
      <c r="AD13">
        <v>59.395800000000001</v>
      </c>
      <c r="AE13">
        <v>0.68040999999999996</v>
      </c>
      <c r="AF13">
        <v>0.85360999999999998</v>
      </c>
      <c r="AG13">
        <v>11</v>
      </c>
    </row>
    <row r="14" spans="1:46" x14ac:dyDescent="0.2">
      <c r="A14">
        <v>80</v>
      </c>
      <c r="B14">
        <v>0.57142999999999999</v>
      </c>
      <c r="C14">
        <v>0.9</v>
      </c>
      <c r="D14">
        <v>0.73736999999999997</v>
      </c>
      <c r="E14">
        <v>1.0542</v>
      </c>
      <c r="F14">
        <v>0.78798999999999997</v>
      </c>
      <c r="G14">
        <v>0.82755999999999996</v>
      </c>
      <c r="H14">
        <v>1.0461</v>
      </c>
      <c r="I14">
        <v>0.80435999999999996</v>
      </c>
      <c r="J14">
        <v>0.87577000000000005</v>
      </c>
      <c r="K14">
        <v>27.68</v>
      </c>
      <c r="L14">
        <v>31.697099999999999</v>
      </c>
      <c r="M14">
        <v>0.6</v>
      </c>
      <c r="N14">
        <v>0.87755000000000005</v>
      </c>
      <c r="O14">
        <v>0.73736999999999997</v>
      </c>
      <c r="P14">
        <v>1.3122</v>
      </c>
      <c r="Q14">
        <v>1.0084</v>
      </c>
      <c r="R14">
        <v>1.0891999999999999</v>
      </c>
      <c r="S14">
        <v>1.27</v>
      </c>
      <c r="T14">
        <v>1.046</v>
      </c>
      <c r="U14">
        <v>1.1601999999999999</v>
      </c>
      <c r="V14">
        <v>60.71</v>
      </c>
      <c r="W14">
        <v>44.823599999999999</v>
      </c>
      <c r="X14">
        <v>0.57142999999999999</v>
      </c>
      <c r="Y14">
        <v>0.1</v>
      </c>
      <c r="Z14">
        <v>1.4142999999999999</v>
      </c>
      <c r="AA14">
        <v>0.6</v>
      </c>
      <c r="AB14">
        <v>0.12245</v>
      </c>
      <c r="AC14">
        <v>1.4327000000000001</v>
      </c>
      <c r="AD14">
        <v>27.68</v>
      </c>
      <c r="AE14">
        <v>0.73736999999999997</v>
      </c>
      <c r="AF14">
        <v>1.0169999999999999</v>
      </c>
      <c r="AG14">
        <v>22</v>
      </c>
    </row>
    <row r="17" spans="1:40" x14ac:dyDescent="0.2">
      <c r="A17" t="s">
        <v>29</v>
      </c>
      <c r="B17" s="1">
        <f>AVERAGE(B3:B15)</f>
        <v>0.80322666666666676</v>
      </c>
      <c r="C17" s="1">
        <f t="shared" ref="C17:AC17" si="0">AVERAGE(C3:C15)</f>
        <v>0.79534000000000005</v>
      </c>
      <c r="D17" s="1">
        <f t="shared" si="0"/>
        <v>0.79923416666666658</v>
      </c>
      <c r="E17" s="1">
        <f t="shared" si="0"/>
        <v>0.67349833333333331</v>
      </c>
      <c r="F17" s="1">
        <f t="shared" si="0"/>
        <v>0.7363791666666667</v>
      </c>
      <c r="G17" s="1">
        <f t="shared" si="0"/>
        <v>0.69982833333333316</v>
      </c>
      <c r="H17" s="1">
        <f t="shared" si="0"/>
        <v>0.68568666666666667</v>
      </c>
      <c r="I17" s="1">
        <f t="shared" si="0"/>
        <v>0.7456075000000002</v>
      </c>
      <c r="J17" s="1">
        <f t="shared" si="0"/>
        <v>0.71521833333333318</v>
      </c>
      <c r="K17" s="1">
        <f>AVERAGE(K3:K15)</f>
        <v>30.060716666666664</v>
      </c>
      <c r="L17" s="1">
        <f t="shared" si="0"/>
        <v>34.809341666666661</v>
      </c>
      <c r="M17" s="1">
        <f t="shared" si="0"/>
        <v>0.84011083333333325</v>
      </c>
      <c r="N17" s="1">
        <f t="shared" si="0"/>
        <v>0.72467416666666662</v>
      </c>
      <c r="O17" s="1">
        <f t="shared" si="0"/>
        <v>0.78207750000000009</v>
      </c>
      <c r="P17" s="1">
        <f t="shared" si="0"/>
        <v>0.77667749999999991</v>
      </c>
      <c r="Q17" s="1">
        <f t="shared" si="0"/>
        <v>0.85735249999999985</v>
      </c>
      <c r="R17" s="1">
        <f t="shared" si="0"/>
        <v>0.81046583333333333</v>
      </c>
      <c r="S17" s="1">
        <f t="shared" si="0"/>
        <v>0.80032999999999987</v>
      </c>
      <c r="T17" s="1">
        <f t="shared" si="0"/>
        <v>0.85951666666666648</v>
      </c>
      <c r="U17" s="1">
        <f t="shared" si="0"/>
        <v>0.83206749999999996</v>
      </c>
      <c r="V17" s="1">
        <f>AVERAGE(V3:V15)</f>
        <v>49.107141666666671</v>
      </c>
      <c r="W17" s="1">
        <f t="shared" si="0"/>
        <v>40.440333333333335</v>
      </c>
      <c r="X17" s="1">
        <f t="shared" si="0"/>
        <v>0.80322666666666676</v>
      </c>
      <c r="Y17" s="1">
        <f t="shared" si="0"/>
        <v>0.20465999999999998</v>
      </c>
      <c r="Z17" s="1">
        <f t="shared" si="0"/>
        <v>1.7957000000000001</v>
      </c>
      <c r="AA17" s="1">
        <f t="shared" si="0"/>
        <v>0.84011083333333325</v>
      </c>
      <c r="AB17" s="1">
        <f t="shared" si="0"/>
        <v>0.27532583333333333</v>
      </c>
      <c r="AC17" s="1">
        <f t="shared" si="0"/>
        <v>1.6943550000000005</v>
      </c>
      <c r="AD17" s="12">
        <f>AVERAGE(AD3:AD15)</f>
        <v>30.060716666666664</v>
      </c>
      <c r="AE17" s="12">
        <f t="shared" ref="AE17:AG17" si="1">AVERAGE(AE3:AE15)</f>
        <v>0.79081083333333335</v>
      </c>
      <c r="AF17" s="12">
        <f t="shared" si="1"/>
        <v>0.76557583333333323</v>
      </c>
      <c r="AG17" s="1">
        <f t="shared" si="1"/>
        <v>16</v>
      </c>
    </row>
    <row r="18" spans="1:40" x14ac:dyDescent="0.2">
      <c r="A18" t="s">
        <v>30</v>
      </c>
      <c r="B18">
        <f>STDEV(B3:B15)</f>
        <v>0.12998308171963446</v>
      </c>
      <c r="C18">
        <f>STDEV(C3:C15)</f>
        <v>0.10686698333569912</v>
      </c>
      <c r="D18">
        <f t="shared" ref="D18:AB18" si="2">STDEV(D3:D15)</f>
        <v>5.8180197733707771E-2</v>
      </c>
      <c r="E18">
        <f t="shared" si="2"/>
        <v>0.14437895665311645</v>
      </c>
      <c r="F18">
        <f t="shared" si="2"/>
        <v>0.10315172994260174</v>
      </c>
      <c r="G18">
        <f t="shared" si="2"/>
        <v>9.5379447074527876E-2</v>
      </c>
      <c r="H18">
        <f t="shared" si="2"/>
        <v>0.13716644940518222</v>
      </c>
      <c r="I18">
        <f t="shared" si="2"/>
        <v>0.10436351331458442</v>
      </c>
      <c r="J18">
        <f t="shared" si="2"/>
        <v>9.9205509362530142E-2</v>
      </c>
      <c r="K18">
        <f>STDEV(K3:K15)</f>
        <v>11.092340148690113</v>
      </c>
      <c r="L18">
        <f t="shared" si="2"/>
        <v>10.161993409085074</v>
      </c>
      <c r="M18">
        <f t="shared" si="2"/>
        <v>0.14314402902216045</v>
      </c>
      <c r="N18">
        <f t="shared" si="2"/>
        <v>0.11064794435574248</v>
      </c>
      <c r="O18">
        <f t="shared" si="2"/>
        <v>7.6319628968628317E-2</v>
      </c>
      <c r="P18">
        <f t="shared" si="2"/>
        <v>0.22127208352552616</v>
      </c>
      <c r="Q18">
        <f>STDEV(Q3:Q15)</f>
        <v>0.12993835511328247</v>
      </c>
      <c r="R18">
        <f t="shared" si="2"/>
        <v>0.15973929786079766</v>
      </c>
      <c r="S18">
        <f t="shared" si="2"/>
        <v>0.22628813784039339</v>
      </c>
      <c r="T18">
        <f t="shared" si="2"/>
        <v>0.14104506019730309</v>
      </c>
      <c r="U18">
        <f t="shared" si="2"/>
        <v>0.17707214816796615</v>
      </c>
      <c r="V18">
        <f t="shared" si="2"/>
        <v>7.023263087697547</v>
      </c>
      <c r="W18">
        <f>STDEV(W3:W15)</f>
        <v>5.8405667770319729</v>
      </c>
      <c r="X18">
        <f t="shared" si="2"/>
        <v>0.12998308171963446</v>
      </c>
      <c r="Y18">
        <f t="shared" si="2"/>
        <v>0.10686698333569979</v>
      </c>
      <c r="Z18">
        <f t="shared" si="2"/>
        <v>0.34852019114588462</v>
      </c>
      <c r="AA18">
        <f t="shared" si="2"/>
        <v>0.14314402902216045</v>
      </c>
      <c r="AB18">
        <f t="shared" si="2"/>
        <v>0.1106479443557426</v>
      </c>
      <c r="AC18">
        <f>STDEV(AC3:AC15)</f>
        <v>0.45805773269514449</v>
      </c>
      <c r="AD18">
        <f>STDEV(AD3:AD15)</f>
        <v>11.092340148690113</v>
      </c>
      <c r="AE18">
        <f t="shared" ref="AE18:AG18" si="3">STDEV(AE3:AE15)</f>
        <v>6.258597918185442E-2</v>
      </c>
      <c r="AF18">
        <f t="shared" si="3"/>
        <v>0.12561244491460383</v>
      </c>
      <c r="AG18">
        <f t="shared" si="3"/>
        <v>4.3275019037861471</v>
      </c>
    </row>
    <row r="19" spans="1:40" x14ac:dyDescent="0.2">
      <c r="A19" t="s">
        <v>31</v>
      </c>
      <c r="B19">
        <f>CONFIDENCE(0.05,B18,B20)</f>
        <v>7.3543500472597778E-2</v>
      </c>
      <c r="C19">
        <f>CONFIDENCE(0.05,C18,B20)</f>
        <v>6.0464576893216541E-2</v>
      </c>
      <c r="D19">
        <f>CONFIDENCE(0.05,D18,B20)</f>
        <v>3.2917940880597261E-2</v>
      </c>
      <c r="E19">
        <f>CONFIDENCE(0.05,E18,B20)</f>
        <v>8.1688583824734262E-2</v>
      </c>
      <c r="F19">
        <f>CONFIDENCE(0.05,F18,B20)</f>
        <v>5.8362513024162996E-2</v>
      </c>
      <c r="G19">
        <f>CONFIDENCE(0.05,G18,B20)</f>
        <v>5.3965010816804493E-2</v>
      </c>
      <c r="H19">
        <f>CONFIDENCE(0.05,H18,B20)</f>
        <v>7.760779867039258E-2</v>
      </c>
      <c r="I19">
        <f>CONFIDENCE(0.05,I18,B20)</f>
        <v>5.9048131412426152E-2</v>
      </c>
      <c r="J19">
        <f>CONFIDENCE(0.05,J18,B20)</f>
        <v>5.6129769568199588E-2</v>
      </c>
      <c r="K19">
        <f>CONFIDENCE(0.05,K18,B20)</f>
        <v>6.2759669348890457</v>
      </c>
      <c r="L19">
        <f>CONFIDENCE(0.05,L18,B20)</f>
        <v>5.7495833857483749</v>
      </c>
      <c r="M19">
        <f>CONFIDENCE(0.05,M18,B20)</f>
        <v>8.0989870579831119E-2</v>
      </c>
      <c r="N19">
        <f>CONFIDENCE(0.05,N18,B20)</f>
        <v>6.2603817668906117E-2</v>
      </c>
      <c r="O19">
        <f>CONFIDENCE(0.05,O18,B20)</f>
        <v>4.318110168544316E-2</v>
      </c>
      <c r="P19">
        <f>CONFIDENCE(0.05,P18,B20)</f>
        <v>0.12519416653339824</v>
      </c>
      <c r="Q19">
        <f>CONFIDENCE(0.05,Q18,B20)</f>
        <v>7.3518194477756996E-2</v>
      </c>
      <c r="R19">
        <f>CONFIDENCE(0.05,R18,B20)</f>
        <v>9.0379355315311466E-2</v>
      </c>
      <c r="S19">
        <f>CONFIDENCE(0.05,S18,B20)</f>
        <v>0.12803221428542574</v>
      </c>
      <c r="T19">
        <f>CONFIDENCE(0.05,T18,B20)</f>
        <v>7.9802288990591511E-2</v>
      </c>
      <c r="U19">
        <f>CONFIDENCE(0.05,U18,B20)</f>
        <v>0.10018615838454629</v>
      </c>
      <c r="V19">
        <f>CONFIDENCE(0.05,V18,B20)</f>
        <v>3.9737121583511543</v>
      </c>
      <c r="W19">
        <f>CONFIDENCE(0.05,W18,B20)</f>
        <v>3.3045510219043122</v>
      </c>
      <c r="X19">
        <f>CONFIDENCE(0.05,X18,B20)</f>
        <v>7.3543500472597778E-2</v>
      </c>
      <c r="Y19">
        <f>CONFIDENCE(0.05,Y18,B20)</f>
        <v>6.0464576893216916E-2</v>
      </c>
      <c r="Z19">
        <f>CONFIDENCE(0.05,Z18,B20)</f>
        <v>0.19719023816909173</v>
      </c>
      <c r="AA19">
        <f>CONFIDENCE(0.05,AA18,B20)</f>
        <v>8.0989870579831119E-2</v>
      </c>
      <c r="AB19">
        <f>CONFIDENCE(0.05,AB18,B20)</f>
        <v>6.2603817668906186E-2</v>
      </c>
      <c r="AC19">
        <f>CONFIDENCE(0.05,AC18,B20)</f>
        <v>0.25916579785055094</v>
      </c>
      <c r="AD19">
        <f>CONFIDENCE(0.05,AD18,B20)</f>
        <v>6.2759669348890457</v>
      </c>
      <c r="AE19">
        <f>CONFIDENCE(0.05,AE18,B20)</f>
        <v>3.5410700597687361E-2</v>
      </c>
      <c r="AF19">
        <f>CONFIDENCE(0.05,AF18,B20)</f>
        <v>7.1070625343897312E-2</v>
      </c>
      <c r="AG19">
        <f>CONFIDENCE(0.05,AG18,B20)</f>
        <v>2.4484697092559387</v>
      </c>
    </row>
    <row r="20" spans="1:40" x14ac:dyDescent="0.2">
      <c r="A20" t="s">
        <v>32</v>
      </c>
      <c r="B20">
        <f>COUNTA(B3:B15)</f>
        <v>12</v>
      </c>
      <c r="AC20" t="s">
        <v>123</v>
      </c>
      <c r="AD20">
        <f>2*AD18</f>
        <v>22.184680297380226</v>
      </c>
      <c r="AE20">
        <f t="shared" ref="AE20:AF20" si="4">2*AE18</f>
        <v>0.12517195836370884</v>
      </c>
      <c r="AF20">
        <f t="shared" si="4"/>
        <v>0.25122488982920765</v>
      </c>
    </row>
    <row r="22" spans="1:40" x14ac:dyDescent="0.2">
      <c r="A22" s="3" t="s">
        <v>37</v>
      </c>
      <c r="D22" s="8"/>
      <c r="K22" s="8"/>
      <c r="O22" s="8"/>
      <c r="V22" s="8"/>
    </row>
    <row r="23" spans="1:40" x14ac:dyDescent="0.2">
      <c r="A23" t="s">
        <v>0</v>
      </c>
      <c r="B23" t="s">
        <v>1</v>
      </c>
      <c r="C23" t="s">
        <v>2</v>
      </c>
      <c r="D23" t="s">
        <v>3</v>
      </c>
      <c r="E23" t="s">
        <v>4</v>
      </c>
      <c r="F23" t="s">
        <v>5</v>
      </c>
      <c r="G23" t="s">
        <v>6</v>
      </c>
      <c r="H23" t="s">
        <v>7</v>
      </c>
      <c r="I23" t="s">
        <v>8</v>
      </c>
      <c r="J23" t="s">
        <v>9</v>
      </c>
      <c r="K23" t="s">
        <v>10</v>
      </c>
      <c r="L23" t="s">
        <v>11</v>
      </c>
      <c r="M23" t="s">
        <v>12</v>
      </c>
      <c r="N23" t="s">
        <v>13</v>
      </c>
      <c r="O23" t="s">
        <v>14</v>
      </c>
      <c r="P23" t="s">
        <v>15</v>
      </c>
      <c r="Q23" t="s">
        <v>16</v>
      </c>
      <c r="R23" t="s">
        <v>17</v>
      </c>
      <c r="S23" t="s">
        <v>18</v>
      </c>
      <c r="T23" t="s">
        <v>19</v>
      </c>
      <c r="U23" t="s">
        <v>20</v>
      </c>
      <c r="V23" t="s">
        <v>21</v>
      </c>
      <c r="W23" t="s">
        <v>22</v>
      </c>
      <c r="X23" t="s">
        <v>24</v>
      </c>
      <c r="Y23" t="s">
        <v>25</v>
      </c>
      <c r="Z23" t="s">
        <v>23</v>
      </c>
      <c r="AA23" t="s">
        <v>26</v>
      </c>
      <c r="AB23" t="s">
        <v>27</v>
      </c>
      <c r="AC23" t="s">
        <v>28</v>
      </c>
      <c r="AD23" t="s">
        <v>120</v>
      </c>
      <c r="AE23" t="s">
        <v>121</v>
      </c>
      <c r="AF23" t="s">
        <v>122</v>
      </c>
      <c r="AG23" t="s">
        <v>38</v>
      </c>
      <c r="AI23" s="3" t="s">
        <v>105</v>
      </c>
      <c r="AJ23" t="s">
        <v>100</v>
      </c>
      <c r="AK23" t="s">
        <v>101</v>
      </c>
      <c r="AL23" t="s">
        <v>102</v>
      </c>
      <c r="AM23" t="s">
        <v>103</v>
      </c>
      <c r="AN23" t="s">
        <v>38</v>
      </c>
    </row>
    <row r="24" spans="1:40" x14ac:dyDescent="0.2">
      <c r="A24">
        <v>24</v>
      </c>
      <c r="B24">
        <v>0.82</v>
      </c>
      <c r="C24">
        <v>0.86</v>
      </c>
      <c r="D24">
        <v>0.84</v>
      </c>
      <c r="E24">
        <v>1.0466</v>
      </c>
      <c r="F24">
        <v>0.98375999999999997</v>
      </c>
      <c r="G24">
        <v>1.0145999999999999</v>
      </c>
      <c r="H24">
        <v>1.1003000000000001</v>
      </c>
      <c r="I24">
        <v>0.99119000000000002</v>
      </c>
      <c r="J24">
        <v>1.0355000000000001</v>
      </c>
      <c r="K24">
        <v>26.41</v>
      </c>
      <c r="L24">
        <v>32.326599999999999</v>
      </c>
      <c r="M24">
        <v>0.875</v>
      </c>
      <c r="N24">
        <v>0.81633</v>
      </c>
      <c r="O24">
        <v>0.84536</v>
      </c>
      <c r="P24">
        <v>1.1962999999999999</v>
      </c>
      <c r="Q24">
        <v>1.1758</v>
      </c>
      <c r="R24">
        <v>1.1879</v>
      </c>
      <c r="S24">
        <v>1.2054</v>
      </c>
      <c r="T24">
        <v>1.1688000000000001</v>
      </c>
      <c r="U24">
        <v>1.1932</v>
      </c>
      <c r="V24">
        <v>48.6</v>
      </c>
      <c r="W24">
        <v>38.258800000000001</v>
      </c>
      <c r="X24">
        <v>0.82</v>
      </c>
      <c r="Y24">
        <v>0.14000000000000001</v>
      </c>
      <c r="Z24">
        <v>2.04</v>
      </c>
      <c r="AA24">
        <v>0.875</v>
      </c>
      <c r="AB24">
        <v>0.18367</v>
      </c>
      <c r="AC24">
        <v>2.0739999999999998</v>
      </c>
      <c r="AD24">
        <v>26.41</v>
      </c>
      <c r="AE24">
        <v>0.84263999999999994</v>
      </c>
      <c r="AF24">
        <v>1.1395</v>
      </c>
      <c r="AG24">
        <v>16</v>
      </c>
      <c r="AI24">
        <v>24</v>
      </c>
      <c r="AJ24">
        <f>(O24-O52)/O53</f>
        <v>0.6900456771900253</v>
      </c>
      <c r="AK24">
        <f>(V24-V52)/V53</f>
        <v>0.60107250546880242</v>
      </c>
      <c r="AL24">
        <f>(D24-D52)/D53</f>
        <v>0.75406723240868123</v>
      </c>
      <c r="AM24">
        <f>(K24-K52)/K53</f>
        <v>-2.0981707702928395E-2</v>
      </c>
      <c r="AN24">
        <v>16</v>
      </c>
    </row>
    <row r="25" spans="1:40" x14ac:dyDescent="0.2">
      <c r="A25">
        <v>25</v>
      </c>
      <c r="B25">
        <v>0.56000000000000005</v>
      </c>
      <c r="C25">
        <v>0.84</v>
      </c>
      <c r="D25">
        <v>0.7</v>
      </c>
      <c r="E25">
        <v>0.82310000000000005</v>
      </c>
      <c r="F25">
        <v>0.73924000000000001</v>
      </c>
      <c r="G25">
        <v>0.77298</v>
      </c>
      <c r="H25">
        <v>0.83323999999999998</v>
      </c>
      <c r="I25">
        <v>0.77954000000000001</v>
      </c>
      <c r="J25">
        <v>0.80735999999999997</v>
      </c>
      <c r="K25">
        <v>21.3673</v>
      </c>
      <c r="L25">
        <v>25.092199999999998</v>
      </c>
      <c r="M25">
        <v>0.8125</v>
      </c>
      <c r="N25">
        <v>0.74</v>
      </c>
      <c r="O25">
        <v>0.77551000000000003</v>
      </c>
      <c r="P25">
        <v>1.0254000000000001</v>
      </c>
      <c r="Q25">
        <v>0.88263000000000003</v>
      </c>
      <c r="R25">
        <v>0.93703000000000003</v>
      </c>
      <c r="S25">
        <v>1.0694999999999999</v>
      </c>
      <c r="T25">
        <v>0.92664000000000002</v>
      </c>
      <c r="U25">
        <v>0.97729999999999995</v>
      </c>
      <c r="V25">
        <v>50.041699999999999</v>
      </c>
      <c r="W25">
        <v>42.158299999999997</v>
      </c>
      <c r="X25">
        <v>0.56000000000000005</v>
      </c>
      <c r="Y25">
        <v>0.16</v>
      </c>
      <c r="Z25">
        <v>1.2</v>
      </c>
      <c r="AA25">
        <v>0.8125</v>
      </c>
      <c r="AB25">
        <v>0.26</v>
      </c>
      <c r="AC25">
        <v>1.6575</v>
      </c>
      <c r="AD25">
        <v>21.3673</v>
      </c>
      <c r="AE25">
        <v>0.73736999999999997</v>
      </c>
      <c r="AF25">
        <v>0.92157999999999995</v>
      </c>
      <c r="AG25">
        <v>21</v>
      </c>
      <c r="AI25">
        <v>25</v>
      </c>
      <c r="AJ25">
        <f>(O25-O52)/O53</f>
        <v>-0.58155292118599666</v>
      </c>
      <c r="AK25">
        <f>(V25-V52)/V53</f>
        <v>0.79834900728146085</v>
      </c>
      <c r="AL25">
        <f>(D25-D52)/D53</f>
        <v>-1.509000896615335</v>
      </c>
      <c r="AM25">
        <f>(K25-K52)/K53</f>
        <v>-0.70171141813836502</v>
      </c>
      <c r="AN25">
        <v>21</v>
      </c>
    </row>
    <row r="26" spans="1:40" x14ac:dyDescent="0.2">
      <c r="A26">
        <v>27</v>
      </c>
      <c r="B26">
        <v>0.6</v>
      </c>
      <c r="C26">
        <v>0.92</v>
      </c>
      <c r="D26">
        <v>0.76</v>
      </c>
      <c r="E26">
        <v>0.61490999999999996</v>
      </c>
      <c r="F26">
        <v>0.69262999999999997</v>
      </c>
      <c r="G26">
        <v>0.69015000000000004</v>
      </c>
      <c r="H26">
        <v>0.64893000000000001</v>
      </c>
      <c r="I26">
        <v>0.69262999999999997</v>
      </c>
      <c r="J26">
        <v>0.69123999999999997</v>
      </c>
      <c r="K26">
        <v>27.81</v>
      </c>
      <c r="L26">
        <v>34.607399999999998</v>
      </c>
      <c r="M26">
        <v>0.87234</v>
      </c>
      <c r="N26">
        <v>0.73912999999999995</v>
      </c>
      <c r="O26">
        <v>0.80645</v>
      </c>
      <c r="P26">
        <v>0.76741999999999999</v>
      </c>
      <c r="Q26">
        <v>0.81125000000000003</v>
      </c>
      <c r="R26">
        <v>0.78942000000000001</v>
      </c>
      <c r="S26">
        <v>0.78942000000000001</v>
      </c>
      <c r="T26">
        <v>0.80300000000000005</v>
      </c>
      <c r="U26">
        <v>0.79632000000000003</v>
      </c>
      <c r="V26">
        <v>42.218800000000002</v>
      </c>
      <c r="W26">
        <v>35.092399999999998</v>
      </c>
      <c r="X26">
        <v>0.6</v>
      </c>
      <c r="Y26">
        <v>0.08</v>
      </c>
      <c r="Z26">
        <v>1.56</v>
      </c>
      <c r="AA26">
        <v>0.87234</v>
      </c>
      <c r="AB26">
        <v>0.26086999999999999</v>
      </c>
      <c r="AC26">
        <v>1.8344</v>
      </c>
      <c r="AD26">
        <v>27.81</v>
      </c>
      <c r="AE26">
        <v>0.78237999999999996</v>
      </c>
      <c r="AF26">
        <v>0.76432</v>
      </c>
      <c r="AG26">
        <v>21</v>
      </c>
      <c r="AI26">
        <v>27</v>
      </c>
      <c r="AJ26">
        <f>(O26-O52)/O53</f>
        <v>-1.8299368805837782E-2</v>
      </c>
      <c r="AK26">
        <f>(V26-V52)/V53</f>
        <v>-0.27210555748946802</v>
      </c>
      <c r="AL26">
        <f>(D26-D52)/D53</f>
        <v>-0.53911455560504151</v>
      </c>
      <c r="AM26">
        <f>(K26-K52)/K53</f>
        <v>0.16800863370338376</v>
      </c>
      <c r="AN26">
        <v>21</v>
      </c>
    </row>
    <row r="27" spans="1:40" x14ac:dyDescent="0.2">
      <c r="A27">
        <v>28</v>
      </c>
      <c r="B27">
        <v>0.76</v>
      </c>
      <c r="C27">
        <v>0.98</v>
      </c>
      <c r="D27">
        <v>0.87</v>
      </c>
      <c r="E27">
        <v>0.62633000000000005</v>
      </c>
      <c r="F27">
        <v>0.60802</v>
      </c>
      <c r="G27">
        <v>0.61302000000000001</v>
      </c>
      <c r="H27">
        <v>0.64534000000000002</v>
      </c>
      <c r="I27">
        <v>0.60828000000000004</v>
      </c>
      <c r="J27">
        <v>0.62633000000000005</v>
      </c>
      <c r="K27">
        <v>16.71</v>
      </c>
      <c r="L27">
        <v>22.8978</v>
      </c>
      <c r="M27">
        <v>0.88</v>
      </c>
      <c r="N27">
        <v>0.94</v>
      </c>
      <c r="O27">
        <v>0.91</v>
      </c>
      <c r="P27">
        <v>0.78225999999999996</v>
      </c>
      <c r="Q27">
        <v>0.64798</v>
      </c>
      <c r="R27">
        <v>0.71572999999999998</v>
      </c>
      <c r="S27">
        <v>0.82128000000000001</v>
      </c>
      <c r="T27">
        <v>0.65764999999999996</v>
      </c>
      <c r="U27">
        <v>0.72887999999999997</v>
      </c>
      <c r="V27">
        <v>44.030299999999997</v>
      </c>
      <c r="W27">
        <v>36.188699999999997</v>
      </c>
      <c r="X27">
        <v>0.76</v>
      </c>
      <c r="Y27">
        <v>0.02</v>
      </c>
      <c r="Z27">
        <v>2.2200000000000002</v>
      </c>
      <c r="AA27">
        <v>0.88</v>
      </c>
      <c r="AB27">
        <v>0.06</v>
      </c>
      <c r="AC27">
        <v>2.46</v>
      </c>
      <c r="AD27">
        <v>16.71</v>
      </c>
      <c r="AE27">
        <v>0.89</v>
      </c>
      <c r="AF27">
        <v>0.68296999999999997</v>
      </c>
      <c r="AG27">
        <v>16</v>
      </c>
      <c r="AI27">
        <v>28</v>
      </c>
      <c r="AJ27">
        <f>(O27-O52)/O53</f>
        <v>1.8667977659377153</v>
      </c>
      <c r="AK27">
        <f>(V27-V52)/V53</f>
        <v>-2.422709245955159E-2</v>
      </c>
      <c r="AL27">
        <f>(D27-D52)/D53</f>
        <v>1.2390104029138278</v>
      </c>
      <c r="AM27">
        <f>(K27-K52)/K53</f>
        <v>-1.3304147874466639</v>
      </c>
      <c r="AN27">
        <v>16</v>
      </c>
    </row>
    <row r="28" spans="1:40" x14ac:dyDescent="0.2">
      <c r="A28">
        <v>29</v>
      </c>
      <c r="B28">
        <v>0.66</v>
      </c>
      <c r="C28">
        <v>0.82</v>
      </c>
      <c r="D28">
        <v>0.74</v>
      </c>
      <c r="E28">
        <v>0.70686000000000004</v>
      </c>
      <c r="F28">
        <v>0.66112000000000004</v>
      </c>
      <c r="G28">
        <v>0.68589999999999995</v>
      </c>
      <c r="H28">
        <v>0.75948000000000004</v>
      </c>
      <c r="I28">
        <v>0.66703999999999997</v>
      </c>
      <c r="J28">
        <v>0.72902999999999996</v>
      </c>
      <c r="K28">
        <v>22.050999999999998</v>
      </c>
      <c r="L28">
        <v>27.565200000000001</v>
      </c>
      <c r="M28">
        <v>0.68</v>
      </c>
      <c r="N28">
        <v>0.8</v>
      </c>
      <c r="O28">
        <v>0.74</v>
      </c>
      <c r="P28">
        <v>0.78744999999999998</v>
      </c>
      <c r="Q28">
        <v>0.67010999999999998</v>
      </c>
      <c r="R28">
        <v>0.71084000000000003</v>
      </c>
      <c r="S28">
        <v>0.77659999999999996</v>
      </c>
      <c r="T28">
        <v>0.68994999999999995</v>
      </c>
      <c r="U28">
        <v>0.71411999999999998</v>
      </c>
      <c r="V28">
        <v>39.525300000000001</v>
      </c>
      <c r="W28">
        <v>31.210100000000001</v>
      </c>
      <c r="X28">
        <v>0.66</v>
      </c>
      <c r="Y28">
        <v>0.18</v>
      </c>
      <c r="Z28">
        <v>1.44</v>
      </c>
      <c r="AA28">
        <v>0.68</v>
      </c>
      <c r="AB28">
        <v>0.2</v>
      </c>
      <c r="AC28">
        <v>1.44</v>
      </c>
      <c r="AD28">
        <v>22.050999999999998</v>
      </c>
      <c r="AE28">
        <v>0.74</v>
      </c>
      <c r="AF28">
        <v>0.71884000000000003</v>
      </c>
      <c r="AG28">
        <v>14</v>
      </c>
      <c r="AI28">
        <v>29</v>
      </c>
      <c r="AJ28">
        <f>(O28-O52)/O53</f>
        <v>-1.2280019724148101</v>
      </c>
      <c r="AK28">
        <f>(V28-V52)/V53</f>
        <v>-0.64067339936530665</v>
      </c>
      <c r="AL28">
        <f>(D28-D52)/D53</f>
        <v>-0.86241000260847267</v>
      </c>
      <c r="AM28">
        <f>(K28-K52)/K53</f>
        <v>-0.60941663498158261</v>
      </c>
      <c r="AN28">
        <v>14</v>
      </c>
    </row>
    <row r="29" spans="1:40" x14ac:dyDescent="0.2">
      <c r="A29">
        <v>30</v>
      </c>
      <c r="B29">
        <v>0.64</v>
      </c>
      <c r="C29">
        <v>0.8125</v>
      </c>
      <c r="D29">
        <v>0.72448999999999997</v>
      </c>
      <c r="E29">
        <v>1.0938000000000001</v>
      </c>
      <c r="F29">
        <v>1.1012999999999999</v>
      </c>
      <c r="G29">
        <v>1.0972</v>
      </c>
      <c r="H29">
        <v>1.0642</v>
      </c>
      <c r="I29">
        <v>1.0768</v>
      </c>
      <c r="J29">
        <v>1.0642</v>
      </c>
      <c r="K29">
        <v>36.861699999999999</v>
      </c>
      <c r="L29">
        <v>45.507599999999996</v>
      </c>
      <c r="M29">
        <v>0.72916999999999998</v>
      </c>
      <c r="N29">
        <v>0.77083000000000002</v>
      </c>
      <c r="O29">
        <v>0.75</v>
      </c>
      <c r="P29">
        <v>1.1267</v>
      </c>
      <c r="Q29">
        <v>1.1171</v>
      </c>
      <c r="R29">
        <v>1.1218999999999999</v>
      </c>
      <c r="S29">
        <v>1.2298</v>
      </c>
      <c r="T29">
        <v>1.2177</v>
      </c>
      <c r="U29">
        <v>1.2298</v>
      </c>
      <c r="V29">
        <v>55.636400000000002</v>
      </c>
      <c r="W29">
        <v>51.265300000000003</v>
      </c>
      <c r="X29">
        <v>0.64</v>
      </c>
      <c r="Y29">
        <v>0.1875</v>
      </c>
      <c r="Z29">
        <v>1.3574999999999999</v>
      </c>
      <c r="AA29">
        <v>0.72916999999999998</v>
      </c>
      <c r="AB29">
        <v>0.22917000000000001</v>
      </c>
      <c r="AC29">
        <v>1.5</v>
      </c>
      <c r="AD29">
        <v>36.861699999999999</v>
      </c>
      <c r="AE29">
        <v>0.73711000000000004</v>
      </c>
      <c r="AF29">
        <v>1.1273</v>
      </c>
      <c r="AG29">
        <v>18</v>
      </c>
      <c r="AI29">
        <v>30</v>
      </c>
      <c r="AJ29">
        <f>(O29-O52)/O53</f>
        <v>-1.0459549289823085</v>
      </c>
      <c r="AK29">
        <f>(V29-V52)/V53</f>
        <v>1.5639055340840433</v>
      </c>
      <c r="AL29">
        <f>(D29-D52)/D53</f>
        <v>-1.1131256217596337</v>
      </c>
      <c r="AM29">
        <f>(K29-K52)/K53</f>
        <v>1.3899256860658962</v>
      </c>
      <c r="AN29">
        <v>18</v>
      </c>
    </row>
    <row r="30" spans="1:40" x14ac:dyDescent="0.2">
      <c r="A30">
        <v>31</v>
      </c>
      <c r="B30">
        <v>0.94</v>
      </c>
      <c r="C30">
        <v>0.67347000000000001</v>
      </c>
      <c r="D30">
        <v>0.80808000000000002</v>
      </c>
      <c r="E30">
        <v>0.86234999999999995</v>
      </c>
      <c r="F30">
        <v>0.95948999999999995</v>
      </c>
      <c r="G30">
        <v>0.90324000000000004</v>
      </c>
      <c r="H30">
        <v>0.84577000000000002</v>
      </c>
      <c r="I30">
        <v>0.97223999999999999</v>
      </c>
      <c r="J30">
        <v>0.93408000000000002</v>
      </c>
      <c r="K30">
        <v>26.97</v>
      </c>
      <c r="L30">
        <v>33.431199999999997</v>
      </c>
      <c r="M30">
        <v>0.92</v>
      </c>
      <c r="N30">
        <v>0.75509999999999999</v>
      </c>
      <c r="O30">
        <v>0.83838000000000001</v>
      </c>
      <c r="P30">
        <v>0.99844999999999995</v>
      </c>
      <c r="Q30">
        <v>1.0437000000000001</v>
      </c>
      <c r="R30">
        <v>1.0162</v>
      </c>
      <c r="S30">
        <v>1.0711999999999999</v>
      </c>
      <c r="T30">
        <v>1.2059</v>
      </c>
      <c r="U30">
        <v>1.1061000000000001</v>
      </c>
      <c r="V30">
        <v>49.22</v>
      </c>
      <c r="W30">
        <v>39.7532</v>
      </c>
      <c r="X30">
        <v>0.94</v>
      </c>
      <c r="Y30">
        <v>0.32652999999999999</v>
      </c>
      <c r="Z30">
        <v>1.8404</v>
      </c>
      <c r="AA30">
        <v>0.92</v>
      </c>
      <c r="AB30">
        <v>0.24490000000000001</v>
      </c>
      <c r="AC30">
        <v>2.0253000000000001</v>
      </c>
      <c r="AD30">
        <v>26.97</v>
      </c>
      <c r="AE30">
        <v>0.82323000000000002</v>
      </c>
      <c r="AF30">
        <v>0.97228999999999999</v>
      </c>
      <c r="AG30">
        <v>10</v>
      </c>
      <c r="AI30">
        <v>31</v>
      </c>
      <c r="AJ30">
        <f>(O30-O52)/O53</f>
        <v>0.56297684087413957</v>
      </c>
      <c r="AK30">
        <f>(V30-V52)/V53</f>
        <v>0.68591084293418914</v>
      </c>
      <c r="AL30">
        <f>(D30-D52)/D53</f>
        <v>0.23808769899120638</v>
      </c>
      <c r="AM30">
        <f>(K30-K52)/K53</f>
        <v>5.4614428859596373E-2</v>
      </c>
      <c r="AN30">
        <v>10</v>
      </c>
    </row>
    <row r="31" spans="1:40" x14ac:dyDescent="0.2">
      <c r="A31">
        <v>35</v>
      </c>
      <c r="B31">
        <v>0.88</v>
      </c>
      <c r="C31">
        <v>0.66</v>
      </c>
      <c r="D31">
        <v>0.77</v>
      </c>
      <c r="E31">
        <v>0.48276999999999998</v>
      </c>
      <c r="F31">
        <v>0.57347000000000004</v>
      </c>
      <c r="G31">
        <v>0.5272</v>
      </c>
      <c r="H31">
        <v>0.51034000000000002</v>
      </c>
      <c r="I31">
        <v>0.55678000000000005</v>
      </c>
      <c r="J31">
        <v>0.54361000000000004</v>
      </c>
      <c r="K31">
        <v>32.909999999999997</v>
      </c>
      <c r="L31">
        <v>37.881</v>
      </c>
      <c r="M31">
        <v>0.88</v>
      </c>
      <c r="N31">
        <v>0.62</v>
      </c>
      <c r="O31">
        <v>0.75</v>
      </c>
      <c r="P31">
        <v>0.59382000000000001</v>
      </c>
      <c r="Q31">
        <v>0.65005000000000002</v>
      </c>
      <c r="R31">
        <v>0.61819000000000002</v>
      </c>
      <c r="S31">
        <v>0.60758000000000001</v>
      </c>
      <c r="T31">
        <v>0.60950000000000004</v>
      </c>
      <c r="U31">
        <v>0.60758000000000001</v>
      </c>
      <c r="V31">
        <v>34.040399999999998</v>
      </c>
      <c r="W31">
        <v>31.459</v>
      </c>
      <c r="X31">
        <v>0.88</v>
      </c>
      <c r="Y31">
        <v>0.34</v>
      </c>
      <c r="Z31">
        <v>1.62</v>
      </c>
      <c r="AA31">
        <v>0.88</v>
      </c>
      <c r="AB31">
        <v>0.38</v>
      </c>
      <c r="AC31">
        <v>1.5</v>
      </c>
      <c r="AD31">
        <v>32.909999999999997</v>
      </c>
      <c r="AE31">
        <v>0.76</v>
      </c>
      <c r="AF31">
        <v>0.56677</v>
      </c>
      <c r="AG31">
        <v>15</v>
      </c>
      <c r="AI31">
        <v>35</v>
      </c>
      <c r="AJ31">
        <f>(O31-O52)/O53</f>
        <v>-1.0459549289823085</v>
      </c>
      <c r="AK31">
        <f>(V31-V52)/V53</f>
        <v>-1.3912053302748253</v>
      </c>
      <c r="AL31">
        <f>(D31-D52)/D53</f>
        <v>-0.37746683210332599</v>
      </c>
      <c r="AM31">
        <f>(K31-K52)/K53</f>
        <v>0.85647344882637844</v>
      </c>
      <c r="AN31">
        <v>15</v>
      </c>
    </row>
    <row r="32" spans="1:40" x14ac:dyDescent="0.2">
      <c r="A32">
        <v>41</v>
      </c>
      <c r="B32">
        <v>0.84</v>
      </c>
      <c r="C32">
        <v>0.72</v>
      </c>
      <c r="D32">
        <v>0.78</v>
      </c>
      <c r="E32">
        <v>0.61024999999999996</v>
      </c>
      <c r="F32">
        <v>0.85462000000000005</v>
      </c>
      <c r="G32">
        <v>0.70938000000000001</v>
      </c>
      <c r="H32">
        <v>0.65302000000000004</v>
      </c>
      <c r="I32">
        <v>0.85462000000000005</v>
      </c>
      <c r="J32">
        <v>0.76390000000000002</v>
      </c>
      <c r="K32">
        <v>20.4468</v>
      </c>
      <c r="L32">
        <v>21.228200000000001</v>
      </c>
      <c r="M32">
        <v>0.92</v>
      </c>
      <c r="N32">
        <v>0.74</v>
      </c>
      <c r="O32">
        <v>0.83</v>
      </c>
      <c r="P32">
        <v>0.63763000000000003</v>
      </c>
      <c r="Q32">
        <v>0.72904000000000002</v>
      </c>
      <c r="R32">
        <v>0.67130000000000001</v>
      </c>
      <c r="S32">
        <v>0.64256999999999997</v>
      </c>
      <c r="T32">
        <v>0.74080999999999997</v>
      </c>
      <c r="U32">
        <v>0.70003000000000004</v>
      </c>
      <c r="V32">
        <v>35.8506</v>
      </c>
      <c r="W32">
        <v>27.006699999999999</v>
      </c>
      <c r="X32">
        <v>0.84</v>
      </c>
      <c r="Y32">
        <v>0.28000000000000003</v>
      </c>
      <c r="Z32">
        <v>1.68</v>
      </c>
      <c r="AA32">
        <v>0.92</v>
      </c>
      <c r="AB32">
        <v>0.26</v>
      </c>
      <c r="AC32">
        <v>1.98</v>
      </c>
      <c r="AD32">
        <v>20.4468</v>
      </c>
      <c r="AE32">
        <v>0.80500000000000005</v>
      </c>
      <c r="AF32">
        <v>0.73172000000000004</v>
      </c>
      <c r="AG32">
        <v>17</v>
      </c>
      <c r="AI32">
        <v>41</v>
      </c>
      <c r="AJ32">
        <f>(O32-O52)/O53</f>
        <v>0.41042141847770236</v>
      </c>
      <c r="AK32">
        <f>(V32-V52)/V53</f>
        <v>-1.1435047520815289</v>
      </c>
      <c r="AL32">
        <f>(D32-D52)/D53</f>
        <v>-0.21581910860161041</v>
      </c>
      <c r="AM32">
        <f>(K32-K52)/K53</f>
        <v>-0.82597256761301541</v>
      </c>
      <c r="AN32">
        <v>17</v>
      </c>
    </row>
    <row r="33" spans="1:40" x14ac:dyDescent="0.2">
      <c r="A33">
        <v>43</v>
      </c>
      <c r="B33">
        <v>0.54286000000000001</v>
      </c>
      <c r="C33">
        <v>0.89744000000000002</v>
      </c>
      <c r="D33">
        <v>0.72972999999999999</v>
      </c>
      <c r="E33">
        <v>0.96919999999999995</v>
      </c>
      <c r="F33">
        <v>0.77254999999999996</v>
      </c>
      <c r="G33">
        <v>0.85807</v>
      </c>
      <c r="H33">
        <v>0.93261000000000005</v>
      </c>
      <c r="I33">
        <v>0.77254999999999996</v>
      </c>
      <c r="J33">
        <v>0.86321000000000003</v>
      </c>
      <c r="K33">
        <v>32.418399999999998</v>
      </c>
      <c r="L33">
        <v>38.3354</v>
      </c>
      <c r="M33">
        <v>0.62</v>
      </c>
      <c r="N33">
        <v>0.86</v>
      </c>
      <c r="O33">
        <v>0.74</v>
      </c>
      <c r="P33">
        <v>1.1395</v>
      </c>
      <c r="Q33">
        <v>1.0213000000000001</v>
      </c>
      <c r="R33">
        <v>1.0481</v>
      </c>
      <c r="S33">
        <v>1.1266</v>
      </c>
      <c r="T33">
        <v>1.0660000000000001</v>
      </c>
      <c r="U33">
        <v>1.1073</v>
      </c>
      <c r="V33">
        <v>58.479599999999998</v>
      </c>
      <c r="W33">
        <v>47.369</v>
      </c>
      <c r="X33">
        <v>0.54286000000000001</v>
      </c>
      <c r="Y33">
        <v>0.10256</v>
      </c>
      <c r="Z33">
        <v>1.3209</v>
      </c>
      <c r="AA33">
        <v>0.62</v>
      </c>
      <c r="AB33">
        <v>0.14000000000000001</v>
      </c>
      <c r="AC33">
        <v>1.44</v>
      </c>
      <c r="AD33">
        <v>32.418399999999998</v>
      </c>
      <c r="AE33">
        <v>0.73563000000000001</v>
      </c>
      <c r="AF33">
        <v>0.99187000000000003</v>
      </c>
      <c r="AG33">
        <v>14</v>
      </c>
      <c r="AI33">
        <v>42</v>
      </c>
      <c r="AJ33">
        <f>(O33-O52)/O53</f>
        <v>-1.2280019724148101</v>
      </c>
      <c r="AK33">
        <f>(V33-V52)/V53</f>
        <v>1.9529577293769271</v>
      </c>
      <c r="AL33">
        <f>(D33-D52)/D53</f>
        <v>-1.0284222146447344</v>
      </c>
      <c r="AM33">
        <f>(K33-K52)/K53</f>
        <v>0.79011084037256218</v>
      </c>
      <c r="AN33">
        <v>16</v>
      </c>
    </row>
    <row r="34" spans="1:40" x14ac:dyDescent="0.2">
      <c r="A34">
        <v>51</v>
      </c>
      <c r="B34">
        <v>0.60416999999999998</v>
      </c>
      <c r="C34">
        <v>0.86</v>
      </c>
      <c r="D34">
        <v>0.73468999999999995</v>
      </c>
      <c r="E34">
        <v>0.92362</v>
      </c>
      <c r="F34">
        <v>0.88900000000000001</v>
      </c>
      <c r="G34">
        <v>0.89978000000000002</v>
      </c>
      <c r="H34">
        <v>0.88675000000000004</v>
      </c>
      <c r="I34">
        <v>0.91417000000000004</v>
      </c>
      <c r="J34">
        <v>0.90866999999999998</v>
      </c>
      <c r="K34">
        <v>34.99</v>
      </c>
      <c r="L34">
        <v>44.607700000000001</v>
      </c>
      <c r="M34">
        <v>0.75509999999999999</v>
      </c>
      <c r="N34">
        <v>0.87234</v>
      </c>
      <c r="O34">
        <v>0.8125</v>
      </c>
      <c r="P34">
        <v>1.2203999999999999</v>
      </c>
      <c r="Q34">
        <v>1.0579000000000001</v>
      </c>
      <c r="R34">
        <v>1.1344000000000001</v>
      </c>
      <c r="S34">
        <v>1.2292000000000001</v>
      </c>
      <c r="T34">
        <v>1.0682</v>
      </c>
      <c r="U34">
        <v>1.1899</v>
      </c>
      <c r="V34">
        <v>56.54</v>
      </c>
      <c r="W34">
        <v>47.021900000000002</v>
      </c>
      <c r="X34">
        <v>0.60416999999999998</v>
      </c>
      <c r="Y34">
        <v>0.14000000000000001</v>
      </c>
      <c r="Z34">
        <v>1.3925000000000001</v>
      </c>
      <c r="AA34">
        <v>0.75509999999999999</v>
      </c>
      <c r="AB34">
        <v>0.12766</v>
      </c>
      <c r="AC34">
        <v>1.8823000000000001</v>
      </c>
      <c r="AD34">
        <v>34.99</v>
      </c>
      <c r="AE34">
        <v>0.7732</v>
      </c>
      <c r="AF34">
        <v>1.0223</v>
      </c>
      <c r="AG34">
        <v>12</v>
      </c>
      <c r="AI34">
        <v>43</v>
      </c>
      <c r="AJ34">
        <f>(O34-O52)/O53</f>
        <v>9.1839092470825584E-2</v>
      </c>
      <c r="AK34">
        <f>(V34-V52)/V53</f>
        <v>1.687550569138436</v>
      </c>
      <c r="AL34">
        <f>(D34-D52)/D53</f>
        <v>-0.94824494378788415</v>
      </c>
      <c r="AM34">
        <f>(K34-K52)/K53</f>
        <v>1.1372590989157576</v>
      </c>
      <c r="AN34">
        <v>14</v>
      </c>
    </row>
    <row r="35" spans="1:40" x14ac:dyDescent="0.2">
      <c r="A35">
        <v>52</v>
      </c>
      <c r="B35">
        <v>0.9</v>
      </c>
      <c r="C35">
        <v>0.94</v>
      </c>
      <c r="D35">
        <v>0.92</v>
      </c>
      <c r="E35">
        <v>0.80720000000000003</v>
      </c>
      <c r="F35">
        <v>0.7671</v>
      </c>
      <c r="G35">
        <v>0.79349999999999998</v>
      </c>
      <c r="H35">
        <v>0.81630999999999998</v>
      </c>
      <c r="I35">
        <v>0.77949999999999997</v>
      </c>
      <c r="J35">
        <v>0.80935000000000001</v>
      </c>
      <c r="K35">
        <v>14.94</v>
      </c>
      <c r="L35">
        <v>21.958100000000002</v>
      </c>
      <c r="M35">
        <v>0.92</v>
      </c>
      <c r="N35">
        <v>0.9</v>
      </c>
      <c r="O35">
        <v>0.91</v>
      </c>
      <c r="P35">
        <v>1.0216000000000001</v>
      </c>
      <c r="Q35">
        <v>1.0529999999999999</v>
      </c>
      <c r="R35">
        <v>1.0403</v>
      </c>
      <c r="S35">
        <v>1.0639000000000001</v>
      </c>
      <c r="T35">
        <v>1.1507000000000001</v>
      </c>
      <c r="U35">
        <v>1.1088</v>
      </c>
      <c r="V35">
        <v>39.630000000000003</v>
      </c>
      <c r="W35">
        <v>41.569099999999999</v>
      </c>
      <c r="X35">
        <v>0.9</v>
      </c>
      <c r="Y35">
        <v>0.06</v>
      </c>
      <c r="Z35">
        <v>2.52</v>
      </c>
      <c r="AA35">
        <v>0.92</v>
      </c>
      <c r="AB35">
        <v>0.1</v>
      </c>
      <c r="AC35">
        <v>2.46</v>
      </c>
      <c r="AD35">
        <v>14.94</v>
      </c>
      <c r="AE35">
        <v>0.91500000000000004</v>
      </c>
      <c r="AF35">
        <v>0.90925</v>
      </c>
      <c r="AG35">
        <v>13</v>
      </c>
      <c r="AI35">
        <v>48</v>
      </c>
      <c r="AJ35">
        <f>(O35-O52)/O53</f>
        <v>1.8667977659377153</v>
      </c>
      <c r="AK35">
        <f>(V35-V52)/V53</f>
        <v>-0.6263466672159097</v>
      </c>
      <c r="AL35">
        <f>(D35-D52)/D53</f>
        <v>2.0472490204224059</v>
      </c>
      <c r="AM35">
        <f>(K35-K52)/K53</f>
        <v>-1.5693525762246445</v>
      </c>
      <c r="AN35">
        <v>14</v>
      </c>
    </row>
    <row r="36" spans="1:40" x14ac:dyDescent="0.2">
      <c r="A36">
        <v>56</v>
      </c>
      <c r="B36">
        <v>0.77083000000000002</v>
      </c>
      <c r="C36">
        <v>0.84</v>
      </c>
      <c r="D36">
        <v>0.80611999999999995</v>
      </c>
      <c r="E36">
        <v>1.0849</v>
      </c>
      <c r="F36">
        <v>1.0944</v>
      </c>
      <c r="G36">
        <v>1.0936999999999999</v>
      </c>
      <c r="H36">
        <v>1.1371</v>
      </c>
      <c r="I36">
        <v>1.0999000000000001</v>
      </c>
      <c r="J36">
        <v>1.1178999999999999</v>
      </c>
      <c r="K36">
        <v>22.91</v>
      </c>
      <c r="L36">
        <v>28.933599999999998</v>
      </c>
      <c r="M36">
        <v>0.72</v>
      </c>
      <c r="N36">
        <v>0.79591999999999996</v>
      </c>
      <c r="O36">
        <v>0.75758000000000003</v>
      </c>
      <c r="P36">
        <v>1.1242000000000001</v>
      </c>
      <c r="Q36">
        <v>1.4128000000000001</v>
      </c>
      <c r="R36">
        <v>1.2649999999999999</v>
      </c>
      <c r="S36">
        <v>1.1365000000000001</v>
      </c>
      <c r="T36">
        <v>1.4128000000000001</v>
      </c>
      <c r="U36">
        <v>1.2665999999999999</v>
      </c>
      <c r="V36">
        <v>46.556699999999999</v>
      </c>
      <c r="W36">
        <v>36.0593</v>
      </c>
      <c r="X36">
        <v>0.77083000000000002</v>
      </c>
      <c r="Y36">
        <v>0.16</v>
      </c>
      <c r="Z36">
        <v>1.8325</v>
      </c>
      <c r="AA36">
        <v>0.72</v>
      </c>
      <c r="AB36">
        <v>0.20408000000000001</v>
      </c>
      <c r="AC36">
        <v>1.5478000000000001</v>
      </c>
      <c r="AD36">
        <v>22.91</v>
      </c>
      <c r="AE36">
        <v>0.78173000000000004</v>
      </c>
      <c r="AF36">
        <v>1.1571</v>
      </c>
      <c r="AG36">
        <v>17</v>
      </c>
      <c r="AI36">
        <v>51</v>
      </c>
      <c r="AJ36">
        <f>(O36-O52)/O53</f>
        <v>-0.90796327006047173</v>
      </c>
      <c r="AK36">
        <f>(V36-V52)/V53</f>
        <v>0.32147544910908388</v>
      </c>
      <c r="AL36">
        <f>(D36-D52)/D53</f>
        <v>0.20640474518486898</v>
      </c>
      <c r="AM36">
        <f>(K36-K52)/K53</f>
        <v>-0.49345756121870926</v>
      </c>
      <c r="AN36">
        <v>12</v>
      </c>
    </row>
    <row r="37" spans="1:40" x14ac:dyDescent="0.2">
      <c r="A37">
        <v>57</v>
      </c>
      <c r="B37">
        <v>0.68</v>
      </c>
      <c r="C37">
        <v>0.87755000000000005</v>
      </c>
      <c r="D37">
        <v>0.77778000000000003</v>
      </c>
      <c r="E37">
        <v>0.82582999999999995</v>
      </c>
      <c r="F37">
        <v>0.83065</v>
      </c>
      <c r="G37">
        <v>0.82723000000000002</v>
      </c>
      <c r="H37">
        <v>0.92400000000000004</v>
      </c>
      <c r="I37">
        <v>0.83313000000000004</v>
      </c>
      <c r="J37">
        <v>0.90949999999999998</v>
      </c>
      <c r="K37">
        <v>31.7</v>
      </c>
      <c r="L37">
        <v>39.682699999999997</v>
      </c>
      <c r="M37">
        <v>0.65956999999999999</v>
      </c>
      <c r="N37">
        <v>0.96</v>
      </c>
      <c r="O37">
        <v>0.81442999999999999</v>
      </c>
      <c r="P37">
        <v>1.1244000000000001</v>
      </c>
      <c r="Q37">
        <v>0.84123999999999999</v>
      </c>
      <c r="R37">
        <v>0.92813999999999997</v>
      </c>
      <c r="S37">
        <v>1.0859000000000001</v>
      </c>
      <c r="T37">
        <v>0.82508000000000004</v>
      </c>
      <c r="U37">
        <v>0.92813999999999997</v>
      </c>
      <c r="V37">
        <v>42.798000000000002</v>
      </c>
      <c r="W37">
        <v>38.290999999999997</v>
      </c>
      <c r="X37">
        <v>0.68</v>
      </c>
      <c r="Y37">
        <v>0.12245</v>
      </c>
      <c r="Z37">
        <v>1.6727000000000001</v>
      </c>
      <c r="AA37">
        <v>0.65956999999999999</v>
      </c>
      <c r="AB37">
        <v>0.04</v>
      </c>
      <c r="AC37">
        <v>1.8587</v>
      </c>
      <c r="AD37">
        <v>31.7</v>
      </c>
      <c r="AE37">
        <v>0.79591999999999996</v>
      </c>
      <c r="AF37">
        <v>0.91108</v>
      </c>
      <c r="AG37">
        <v>21</v>
      </c>
      <c r="AI37">
        <v>52</v>
      </c>
      <c r="AJ37">
        <f>(O37-O52)/O53</f>
        <v>0.12697417185329812</v>
      </c>
      <c r="AK37">
        <f>(V37-V52)/V53</f>
        <v>-0.19285012997341613</v>
      </c>
      <c r="AL37">
        <f>(D37-D52)/D53</f>
        <v>-0.25170490321899125</v>
      </c>
      <c r="AM37">
        <f>(K37-K52)/K53</f>
        <v>0.69313179661092317</v>
      </c>
      <c r="AN37">
        <v>13</v>
      </c>
    </row>
    <row r="38" spans="1:40" x14ac:dyDescent="0.2">
      <c r="A38">
        <v>58</v>
      </c>
      <c r="B38">
        <v>0.94</v>
      </c>
      <c r="C38">
        <v>0.75509999999999999</v>
      </c>
      <c r="D38">
        <v>0.84848000000000001</v>
      </c>
      <c r="E38">
        <v>0.57669999999999999</v>
      </c>
      <c r="F38">
        <v>0.65459000000000001</v>
      </c>
      <c r="G38">
        <v>0.62105999999999995</v>
      </c>
      <c r="H38">
        <v>0.57813000000000003</v>
      </c>
      <c r="I38">
        <v>0.65269999999999995</v>
      </c>
      <c r="J38">
        <v>0.61985999999999997</v>
      </c>
      <c r="K38">
        <v>36.214300000000001</v>
      </c>
      <c r="L38">
        <v>42.182499999999997</v>
      </c>
      <c r="M38">
        <v>0.78</v>
      </c>
      <c r="N38">
        <v>0.88</v>
      </c>
      <c r="O38">
        <v>0.83</v>
      </c>
      <c r="P38">
        <v>0.52256999999999998</v>
      </c>
      <c r="Q38">
        <v>0.61033999999999999</v>
      </c>
      <c r="R38">
        <v>0.58203000000000005</v>
      </c>
      <c r="S38">
        <v>0.55079</v>
      </c>
      <c r="T38">
        <v>0.61033999999999999</v>
      </c>
      <c r="U38">
        <v>0.59082999999999997</v>
      </c>
      <c r="V38">
        <v>52.938099999999999</v>
      </c>
      <c r="W38">
        <v>40.1447</v>
      </c>
      <c r="X38">
        <v>0.94</v>
      </c>
      <c r="Y38">
        <v>0.24490000000000001</v>
      </c>
      <c r="Z38">
        <v>2.0853000000000002</v>
      </c>
      <c r="AA38">
        <v>0.78</v>
      </c>
      <c r="AB38">
        <v>0.12</v>
      </c>
      <c r="AC38">
        <v>1.98</v>
      </c>
      <c r="AD38">
        <v>36.214300000000001</v>
      </c>
      <c r="AE38">
        <v>0.83919999999999995</v>
      </c>
      <c r="AF38">
        <v>0.60755999999999999</v>
      </c>
      <c r="AG38">
        <v>17</v>
      </c>
      <c r="AI38">
        <v>56</v>
      </c>
      <c r="AJ38">
        <f>(O38-O52)/O53</f>
        <v>0.41042141847770236</v>
      </c>
      <c r="AK38">
        <f>(V38-V52)/V53</f>
        <v>1.1946808792729882</v>
      </c>
      <c r="AL38">
        <f>(D38-D52)/D53</f>
        <v>0.89114450193813655</v>
      </c>
      <c r="AM38">
        <f>(K38-K52)/K53</f>
        <v>1.3025311524755776</v>
      </c>
      <c r="AN38">
        <v>17</v>
      </c>
    </row>
    <row r="39" spans="1:40" x14ac:dyDescent="0.2">
      <c r="A39">
        <v>64</v>
      </c>
      <c r="B39">
        <v>0.68</v>
      </c>
      <c r="C39">
        <v>0.89795999999999998</v>
      </c>
      <c r="D39">
        <v>0.78788000000000002</v>
      </c>
      <c r="E39">
        <v>0.62848000000000004</v>
      </c>
      <c r="F39">
        <v>0.65968000000000004</v>
      </c>
      <c r="G39">
        <v>0.65317999999999998</v>
      </c>
      <c r="H39">
        <v>0.69682999999999995</v>
      </c>
      <c r="I39">
        <v>0.66713999999999996</v>
      </c>
      <c r="J39">
        <v>0.67430999999999996</v>
      </c>
      <c r="K39">
        <v>31.25</v>
      </c>
      <c r="L39">
        <v>39.134399999999999</v>
      </c>
      <c r="M39">
        <v>0.69388000000000005</v>
      </c>
      <c r="N39">
        <v>0.84</v>
      </c>
      <c r="O39">
        <v>0.76768000000000003</v>
      </c>
      <c r="P39">
        <v>0.88222</v>
      </c>
      <c r="Q39">
        <v>0.77925</v>
      </c>
      <c r="R39">
        <v>0.81677</v>
      </c>
      <c r="S39">
        <v>0.87982000000000005</v>
      </c>
      <c r="T39">
        <v>0.81389</v>
      </c>
      <c r="U39">
        <v>0.81891000000000003</v>
      </c>
      <c r="V39">
        <v>43.17</v>
      </c>
      <c r="W39">
        <v>40.095399999999998</v>
      </c>
      <c r="X39">
        <v>0.68</v>
      </c>
      <c r="Y39">
        <v>0.10204000000000001</v>
      </c>
      <c r="Z39">
        <v>1.7339</v>
      </c>
      <c r="AA39">
        <v>0.69388000000000005</v>
      </c>
      <c r="AB39">
        <v>0.16</v>
      </c>
      <c r="AC39">
        <v>1.6015999999999999</v>
      </c>
      <c r="AD39">
        <v>31.25</v>
      </c>
      <c r="AE39">
        <v>0.77778000000000003</v>
      </c>
      <c r="AF39">
        <v>0.75997000000000003</v>
      </c>
      <c r="AG39">
        <v>14</v>
      </c>
      <c r="AI39">
        <v>57</v>
      </c>
      <c r="AJ39">
        <f>(O39-O52)/O53</f>
        <v>-0.7240957561936453</v>
      </c>
      <c r="AK39">
        <f>(V39-V52)/V53</f>
        <v>-0.14194712749418392</v>
      </c>
      <c r="AL39">
        <f>(D39-D52)/D53</f>
        <v>-8.8440702482258687E-2</v>
      </c>
      <c r="AM39">
        <f>(K39-K52)/K53</f>
        <v>0.63238490115889423</v>
      </c>
      <c r="AN39">
        <v>21</v>
      </c>
    </row>
    <row r="40" spans="1:40" x14ac:dyDescent="0.2">
      <c r="A40">
        <v>65</v>
      </c>
      <c r="B40">
        <v>0.94</v>
      </c>
      <c r="C40">
        <v>0.85714000000000001</v>
      </c>
      <c r="D40">
        <v>0.89898999999999996</v>
      </c>
      <c r="E40">
        <v>1.2111000000000001</v>
      </c>
      <c r="F40">
        <v>1.1082000000000001</v>
      </c>
      <c r="G40">
        <v>1.1657</v>
      </c>
      <c r="H40">
        <v>1.2136</v>
      </c>
      <c r="I40">
        <v>1.0934999999999999</v>
      </c>
      <c r="J40">
        <v>1.1524000000000001</v>
      </c>
      <c r="K40">
        <v>13.71</v>
      </c>
      <c r="L40">
        <v>15.4628</v>
      </c>
      <c r="M40">
        <v>0.91837000000000002</v>
      </c>
      <c r="N40">
        <v>0.8</v>
      </c>
      <c r="O40">
        <v>0.85858999999999996</v>
      </c>
      <c r="P40">
        <v>1.2871999999999999</v>
      </c>
      <c r="Q40">
        <v>1.3496999999999999</v>
      </c>
      <c r="R40">
        <v>1.3148</v>
      </c>
      <c r="S40">
        <v>1.2984</v>
      </c>
      <c r="T40">
        <v>1.379</v>
      </c>
      <c r="U40">
        <v>1.3517999999999999</v>
      </c>
      <c r="V40">
        <v>38.47</v>
      </c>
      <c r="W40">
        <v>28.0823</v>
      </c>
      <c r="X40">
        <v>0.94</v>
      </c>
      <c r="Y40">
        <v>0.14285999999999999</v>
      </c>
      <c r="Z40">
        <v>2.3914</v>
      </c>
      <c r="AA40">
        <v>0.91837000000000002</v>
      </c>
      <c r="AB40">
        <v>0.2</v>
      </c>
      <c r="AC40">
        <v>2.1551</v>
      </c>
      <c r="AD40">
        <v>13.71</v>
      </c>
      <c r="AE40">
        <v>0.87878999999999996</v>
      </c>
      <c r="AF40">
        <v>1.2450000000000001</v>
      </c>
      <c r="AG40">
        <v>18</v>
      </c>
      <c r="AI40">
        <v>58</v>
      </c>
      <c r="AJ40">
        <f>(O40-O52)/O53</f>
        <v>0.93089391565122404</v>
      </c>
      <c r="AK40">
        <f>(V40-V52)/V53</f>
        <v>-0.78507645989308594</v>
      </c>
      <c r="AL40">
        <f>(D40-D52)/D53</f>
        <v>1.7076271533453002</v>
      </c>
      <c r="AM40">
        <f>(K40-K52)/K53</f>
        <v>-1.7353940904601903</v>
      </c>
      <c r="AN40">
        <v>17</v>
      </c>
    </row>
    <row r="41" spans="1:40" x14ac:dyDescent="0.2">
      <c r="A41">
        <v>61</v>
      </c>
      <c r="B41">
        <v>0.76</v>
      </c>
      <c r="C41">
        <v>0.82</v>
      </c>
      <c r="D41">
        <v>0.79</v>
      </c>
      <c r="E41">
        <v>0.77778000000000003</v>
      </c>
      <c r="F41">
        <v>0.94754000000000005</v>
      </c>
      <c r="G41">
        <v>0.84740000000000004</v>
      </c>
      <c r="H41">
        <v>0.83655999999999997</v>
      </c>
      <c r="I41">
        <v>0.92064999999999997</v>
      </c>
      <c r="J41">
        <v>0.88099000000000005</v>
      </c>
      <c r="K41">
        <v>33.520000000000003</v>
      </c>
      <c r="L41">
        <v>40.059199999999997</v>
      </c>
      <c r="M41">
        <v>0.71738999999999997</v>
      </c>
      <c r="N41">
        <v>0.79591999999999996</v>
      </c>
      <c r="O41">
        <v>0.75788999999999995</v>
      </c>
      <c r="P41">
        <v>1.0667</v>
      </c>
      <c r="Q41">
        <v>1.0787</v>
      </c>
      <c r="R41">
        <v>1.0786</v>
      </c>
      <c r="S41">
        <v>1.1972</v>
      </c>
      <c r="T41">
        <v>1.1281000000000001</v>
      </c>
      <c r="U41">
        <v>1.1452</v>
      </c>
      <c r="V41">
        <v>43.88</v>
      </c>
      <c r="W41">
        <v>44.634399999999999</v>
      </c>
      <c r="X41">
        <v>0.76</v>
      </c>
      <c r="Y41">
        <v>0.18</v>
      </c>
      <c r="Z41">
        <v>1.74</v>
      </c>
      <c r="AA41">
        <v>0.71738999999999997</v>
      </c>
      <c r="AB41">
        <v>0.20408000000000001</v>
      </c>
      <c r="AC41">
        <v>1.5399</v>
      </c>
      <c r="AD41">
        <v>33.520000000000003</v>
      </c>
      <c r="AE41">
        <v>0.77436000000000005</v>
      </c>
      <c r="AF41">
        <v>0.97806000000000004</v>
      </c>
      <c r="AG41">
        <v>17</v>
      </c>
    </row>
    <row r="42" spans="1:40" x14ac:dyDescent="0.2">
      <c r="A42">
        <v>66</v>
      </c>
      <c r="B42">
        <v>0.57999999999999996</v>
      </c>
      <c r="C42">
        <v>0.81633</v>
      </c>
      <c r="D42">
        <v>0.69696999999999998</v>
      </c>
      <c r="E42">
        <v>0.90027999999999997</v>
      </c>
      <c r="F42">
        <v>0.92225000000000001</v>
      </c>
      <c r="G42">
        <v>0.91612000000000005</v>
      </c>
      <c r="H42">
        <v>0.98470000000000002</v>
      </c>
      <c r="I42">
        <v>0.92837999999999998</v>
      </c>
      <c r="J42">
        <v>0.95138999999999996</v>
      </c>
      <c r="K42">
        <v>20.2</v>
      </c>
      <c r="L42">
        <v>23.7346</v>
      </c>
      <c r="M42">
        <v>0.89583000000000002</v>
      </c>
      <c r="N42">
        <v>0.78261000000000003</v>
      </c>
      <c r="O42">
        <v>0.84043000000000001</v>
      </c>
      <c r="P42">
        <v>0.91762999999999995</v>
      </c>
      <c r="Q42">
        <v>1.1841999999999999</v>
      </c>
      <c r="R42">
        <v>0.98143999999999998</v>
      </c>
      <c r="S42">
        <v>0.93323999999999996</v>
      </c>
      <c r="T42">
        <v>1.1019000000000001</v>
      </c>
      <c r="U42">
        <v>0.99045000000000005</v>
      </c>
      <c r="V42">
        <v>36.2121</v>
      </c>
      <c r="W42">
        <v>30.959900000000001</v>
      </c>
      <c r="X42">
        <v>0.57999999999999996</v>
      </c>
      <c r="Y42">
        <v>0.18367</v>
      </c>
      <c r="Z42">
        <v>1.1890000000000001</v>
      </c>
      <c r="AA42">
        <v>0.89583000000000002</v>
      </c>
      <c r="AB42">
        <v>0.21739</v>
      </c>
      <c r="AC42">
        <v>2.0352999999999999</v>
      </c>
      <c r="AD42">
        <v>20.2</v>
      </c>
      <c r="AE42">
        <v>0.76683999999999997</v>
      </c>
      <c r="AF42">
        <v>0.96758</v>
      </c>
      <c r="AG42">
        <v>14</v>
      </c>
    </row>
    <row r="43" spans="1:40" x14ac:dyDescent="0.2">
      <c r="A43">
        <v>67</v>
      </c>
      <c r="B43">
        <v>0.92</v>
      </c>
      <c r="C43">
        <v>0.88</v>
      </c>
      <c r="D43">
        <v>0.9</v>
      </c>
      <c r="E43">
        <v>0.54867999999999995</v>
      </c>
      <c r="F43">
        <v>0.58552000000000004</v>
      </c>
      <c r="G43">
        <v>0.58023999999999998</v>
      </c>
      <c r="H43">
        <v>0.57847000000000004</v>
      </c>
      <c r="I43">
        <v>0.59189000000000003</v>
      </c>
      <c r="J43">
        <v>0.58513000000000004</v>
      </c>
      <c r="K43">
        <v>18.32</v>
      </c>
      <c r="L43">
        <v>23.378699999999998</v>
      </c>
      <c r="M43">
        <v>0.84</v>
      </c>
      <c r="N43">
        <v>0.73468999999999995</v>
      </c>
      <c r="O43">
        <v>0.78788000000000002</v>
      </c>
      <c r="P43">
        <v>0.61672000000000005</v>
      </c>
      <c r="Q43">
        <v>0.64027999999999996</v>
      </c>
      <c r="R43">
        <v>0.63261999999999996</v>
      </c>
      <c r="S43">
        <v>0.63304000000000005</v>
      </c>
      <c r="T43">
        <v>0.65556999999999999</v>
      </c>
      <c r="U43">
        <v>0.64422999999999997</v>
      </c>
      <c r="V43">
        <v>35.32</v>
      </c>
      <c r="W43">
        <v>25.372299999999999</v>
      </c>
      <c r="X43">
        <v>0.92</v>
      </c>
      <c r="Y43">
        <v>0.12</v>
      </c>
      <c r="Z43">
        <v>2.4</v>
      </c>
      <c r="AA43">
        <v>0.84</v>
      </c>
      <c r="AB43">
        <v>0.26530999999999999</v>
      </c>
      <c r="AC43">
        <v>1.7241</v>
      </c>
      <c r="AD43">
        <v>18.32</v>
      </c>
      <c r="AE43">
        <v>0.84421999999999997</v>
      </c>
      <c r="AF43">
        <v>0.61275000000000002</v>
      </c>
      <c r="AG43">
        <v>22</v>
      </c>
    </row>
    <row r="44" spans="1:40" x14ac:dyDescent="0.2">
      <c r="A44">
        <v>69</v>
      </c>
      <c r="B44">
        <v>0.73468999999999995</v>
      </c>
      <c r="C44">
        <v>0.74</v>
      </c>
      <c r="D44">
        <v>0.73736999999999997</v>
      </c>
      <c r="E44">
        <v>0.58858999999999995</v>
      </c>
      <c r="F44">
        <v>0.68554000000000004</v>
      </c>
      <c r="G44">
        <v>0.66266000000000003</v>
      </c>
      <c r="H44">
        <v>0.62060999999999999</v>
      </c>
      <c r="I44">
        <v>0.67623</v>
      </c>
      <c r="J44">
        <v>0.66683999999999999</v>
      </c>
      <c r="K44">
        <v>30.37</v>
      </c>
      <c r="L44">
        <v>45.676900000000003</v>
      </c>
      <c r="M44">
        <v>0.84</v>
      </c>
      <c r="N44">
        <v>0.83672999999999997</v>
      </c>
      <c r="O44">
        <v>0.83838000000000001</v>
      </c>
      <c r="P44">
        <v>0.66115999999999997</v>
      </c>
      <c r="Q44">
        <v>0.74543999999999999</v>
      </c>
      <c r="R44">
        <v>0.71545999999999998</v>
      </c>
      <c r="S44">
        <v>0.69649000000000005</v>
      </c>
      <c r="T44">
        <v>0.76088999999999996</v>
      </c>
      <c r="U44">
        <v>0.74543999999999999</v>
      </c>
      <c r="V44">
        <v>34.26</v>
      </c>
      <c r="W44">
        <v>30.5596</v>
      </c>
      <c r="X44">
        <v>0.73468999999999995</v>
      </c>
      <c r="Y44">
        <v>0.26</v>
      </c>
      <c r="Z44">
        <v>1.4240999999999999</v>
      </c>
      <c r="AA44">
        <v>0.84</v>
      </c>
      <c r="AB44">
        <v>0.16327</v>
      </c>
      <c r="AC44">
        <v>2.0301999999999998</v>
      </c>
      <c r="AD44">
        <v>30.37</v>
      </c>
      <c r="AE44">
        <v>0.78788000000000002</v>
      </c>
      <c r="AF44">
        <v>0.69847999999999999</v>
      </c>
      <c r="AG44">
        <v>13</v>
      </c>
    </row>
    <row r="45" spans="1:40" x14ac:dyDescent="0.2">
      <c r="A45">
        <v>71</v>
      </c>
      <c r="B45">
        <v>0.86</v>
      </c>
      <c r="C45">
        <v>0.82</v>
      </c>
      <c r="D45">
        <v>0.84</v>
      </c>
      <c r="E45">
        <v>0.85236000000000001</v>
      </c>
      <c r="F45">
        <v>0.93347000000000002</v>
      </c>
      <c r="G45">
        <v>0.87585999999999997</v>
      </c>
      <c r="H45">
        <v>0.87585999999999997</v>
      </c>
      <c r="I45">
        <v>0.91291999999999995</v>
      </c>
      <c r="J45">
        <v>0.89015</v>
      </c>
      <c r="K45">
        <v>18.14</v>
      </c>
      <c r="L45">
        <v>29.358499999999999</v>
      </c>
      <c r="M45">
        <v>0.93877999999999995</v>
      </c>
      <c r="N45">
        <v>0.85714000000000001</v>
      </c>
      <c r="O45">
        <v>0.89795999999999998</v>
      </c>
      <c r="P45">
        <v>1.0771999999999999</v>
      </c>
      <c r="Q45">
        <v>1.1909000000000001</v>
      </c>
      <c r="R45">
        <v>1.1105</v>
      </c>
      <c r="S45">
        <v>1.0657000000000001</v>
      </c>
      <c r="T45">
        <v>1.1926000000000001</v>
      </c>
      <c r="U45">
        <v>1.1105</v>
      </c>
      <c r="V45">
        <v>39.85</v>
      </c>
      <c r="W45">
        <v>34.407400000000003</v>
      </c>
      <c r="X45">
        <v>0.86</v>
      </c>
      <c r="Y45">
        <v>0.18</v>
      </c>
      <c r="Z45">
        <v>2.04</v>
      </c>
      <c r="AA45">
        <v>0.93877999999999995</v>
      </c>
      <c r="AB45">
        <v>0.14285999999999999</v>
      </c>
      <c r="AC45">
        <v>2.3877999999999999</v>
      </c>
      <c r="AD45">
        <v>18.14</v>
      </c>
      <c r="AE45">
        <v>0.86868999999999996</v>
      </c>
      <c r="AF45">
        <v>1.0153000000000001</v>
      </c>
      <c r="AG45">
        <v>16</v>
      </c>
    </row>
    <row r="46" spans="1:40" x14ac:dyDescent="0.2">
      <c r="A46">
        <v>75</v>
      </c>
      <c r="B46">
        <v>0.92</v>
      </c>
      <c r="C46">
        <v>0.64</v>
      </c>
      <c r="D46">
        <v>0.78</v>
      </c>
      <c r="E46">
        <v>0.63297999999999999</v>
      </c>
      <c r="F46">
        <v>0.69120999999999999</v>
      </c>
      <c r="G46">
        <v>0.65664</v>
      </c>
      <c r="H46">
        <v>0.63858000000000004</v>
      </c>
      <c r="I46">
        <v>0.67691999999999997</v>
      </c>
      <c r="J46">
        <v>0.65539999999999998</v>
      </c>
      <c r="K46">
        <v>31.616199999999999</v>
      </c>
      <c r="L46">
        <v>33.0916</v>
      </c>
      <c r="M46">
        <v>0.82</v>
      </c>
      <c r="N46">
        <v>0.62</v>
      </c>
      <c r="O46">
        <v>0.72</v>
      </c>
      <c r="P46">
        <v>0.56637000000000004</v>
      </c>
      <c r="Q46">
        <v>0.66318999999999995</v>
      </c>
      <c r="R46">
        <v>0.61477999999999999</v>
      </c>
      <c r="S46">
        <v>0.58477000000000001</v>
      </c>
      <c r="T46">
        <v>0.69816999999999996</v>
      </c>
      <c r="U46">
        <v>0.65778000000000003</v>
      </c>
      <c r="V46">
        <v>43.2121</v>
      </c>
      <c r="W46">
        <v>39.560699999999997</v>
      </c>
      <c r="X46">
        <v>0.92</v>
      </c>
      <c r="Y46">
        <v>0.36</v>
      </c>
      <c r="Z46">
        <v>1.68</v>
      </c>
      <c r="AA46">
        <v>0.82</v>
      </c>
      <c r="AB46">
        <v>0.38</v>
      </c>
      <c r="AC46">
        <v>1.32</v>
      </c>
      <c r="AD46">
        <v>31.616199999999999</v>
      </c>
      <c r="AE46">
        <v>0.75</v>
      </c>
      <c r="AF46">
        <v>0.65681</v>
      </c>
      <c r="AG46">
        <v>20</v>
      </c>
    </row>
    <row r="47" spans="1:40" x14ac:dyDescent="0.2">
      <c r="A47">
        <v>78</v>
      </c>
      <c r="B47">
        <v>0.88</v>
      </c>
      <c r="C47">
        <v>0.76</v>
      </c>
      <c r="D47">
        <v>0.82</v>
      </c>
      <c r="E47">
        <v>0.69164999999999999</v>
      </c>
      <c r="F47">
        <v>0.79359000000000002</v>
      </c>
      <c r="G47">
        <v>0.74531999999999998</v>
      </c>
      <c r="H47">
        <v>0.73892999999999998</v>
      </c>
      <c r="I47">
        <v>0.79359000000000002</v>
      </c>
      <c r="J47">
        <v>0.76742999999999995</v>
      </c>
      <c r="K47">
        <v>38.79</v>
      </c>
      <c r="L47">
        <v>43.904699999999998</v>
      </c>
      <c r="M47">
        <v>0.91837000000000002</v>
      </c>
      <c r="N47">
        <v>0.77551000000000003</v>
      </c>
      <c r="O47">
        <v>0.84694000000000003</v>
      </c>
      <c r="P47">
        <v>0.93406999999999996</v>
      </c>
      <c r="Q47">
        <v>1.1188</v>
      </c>
      <c r="R47">
        <v>1.0267999999999999</v>
      </c>
      <c r="S47">
        <v>0.98526999999999998</v>
      </c>
      <c r="T47">
        <v>1.1332</v>
      </c>
      <c r="U47">
        <v>1.0408999999999999</v>
      </c>
      <c r="V47">
        <v>54.33</v>
      </c>
      <c r="W47">
        <v>43.9527</v>
      </c>
      <c r="X47">
        <v>0.88</v>
      </c>
      <c r="Y47">
        <v>0.24</v>
      </c>
      <c r="Z47">
        <v>1.92</v>
      </c>
      <c r="AA47">
        <v>0.91837000000000002</v>
      </c>
      <c r="AB47">
        <v>0.22449</v>
      </c>
      <c r="AC47">
        <v>2.0815999999999999</v>
      </c>
      <c r="AD47">
        <v>38.79</v>
      </c>
      <c r="AE47">
        <v>0.83333000000000002</v>
      </c>
      <c r="AF47">
        <v>0.89315999999999995</v>
      </c>
      <c r="AG47">
        <v>12</v>
      </c>
    </row>
    <row r="48" spans="1:40" x14ac:dyDescent="0.2">
      <c r="A48">
        <v>79</v>
      </c>
      <c r="B48">
        <v>0.72916999999999998</v>
      </c>
      <c r="C48">
        <v>0.81633</v>
      </c>
      <c r="D48">
        <v>0.7732</v>
      </c>
      <c r="E48">
        <v>1.0338000000000001</v>
      </c>
      <c r="F48">
        <v>1.0364</v>
      </c>
      <c r="G48">
        <v>1.0338000000000001</v>
      </c>
      <c r="H48">
        <v>1.0482</v>
      </c>
      <c r="I48">
        <v>1.0818000000000001</v>
      </c>
      <c r="J48">
        <v>1.0643</v>
      </c>
      <c r="K48">
        <v>23.51</v>
      </c>
      <c r="L48">
        <v>24.378499999999999</v>
      </c>
      <c r="M48">
        <v>0.77083000000000002</v>
      </c>
      <c r="N48">
        <v>0.75</v>
      </c>
      <c r="O48">
        <v>0.76041999999999998</v>
      </c>
      <c r="P48">
        <v>0.92625000000000002</v>
      </c>
      <c r="Q48">
        <v>1.0061</v>
      </c>
      <c r="R48">
        <v>0.97030000000000005</v>
      </c>
      <c r="S48">
        <v>0.96292</v>
      </c>
      <c r="T48">
        <v>0.98997999999999997</v>
      </c>
      <c r="U48">
        <v>0.97628999999999999</v>
      </c>
      <c r="V48">
        <v>40.373699999999999</v>
      </c>
      <c r="W48">
        <v>36.354100000000003</v>
      </c>
      <c r="X48">
        <v>0.72916999999999998</v>
      </c>
      <c r="Y48">
        <v>0.18367</v>
      </c>
      <c r="Z48">
        <v>1.6365000000000001</v>
      </c>
      <c r="AA48">
        <v>0.77083000000000002</v>
      </c>
      <c r="AB48">
        <v>0.25</v>
      </c>
      <c r="AC48">
        <v>1.5625</v>
      </c>
      <c r="AD48">
        <v>23.51</v>
      </c>
      <c r="AE48">
        <v>0.76683999999999997</v>
      </c>
      <c r="AF48">
        <v>0.99387999999999999</v>
      </c>
      <c r="AG48">
        <v>19</v>
      </c>
    </row>
    <row r="49" spans="1:33" x14ac:dyDescent="0.2">
      <c r="AG49" s="3"/>
    </row>
    <row r="52" spans="1:33" x14ac:dyDescent="0.2">
      <c r="A52" t="s">
        <v>29</v>
      </c>
      <c r="B52" s="1">
        <f>AVERAGE(B24:B51)</f>
        <v>0.76566879999999993</v>
      </c>
      <c r="C52" s="1">
        <f t="shared" ref="C52:AC52" si="5">AVERAGE(C24:C51)</f>
        <v>0.82015280000000002</v>
      </c>
      <c r="D52" s="1">
        <f t="shared" si="5"/>
        <v>0.79335120000000003</v>
      </c>
      <c r="E52" s="1">
        <f t="shared" si="5"/>
        <v>0.79680479999999998</v>
      </c>
      <c r="F52" s="1">
        <f t="shared" si="5"/>
        <v>0.82181360000000014</v>
      </c>
      <c r="G52" s="1">
        <f t="shared" si="5"/>
        <v>0.80975719999999995</v>
      </c>
      <c r="H52" s="1">
        <f t="shared" si="5"/>
        <v>0.82271439999999996</v>
      </c>
      <c r="I52" s="1">
        <f t="shared" si="5"/>
        <v>0.82376360000000004</v>
      </c>
      <c r="J52" s="1">
        <f t="shared" si="5"/>
        <v>0.82848319999999998</v>
      </c>
      <c r="K52" s="1">
        <f t="shared" si="5"/>
        <v>26.565427999999997</v>
      </c>
      <c r="L52" s="1">
        <f t="shared" si="5"/>
        <v>32.576684000000007</v>
      </c>
      <c r="M52" s="1">
        <f t="shared" si="5"/>
        <v>0.81508520000000007</v>
      </c>
      <c r="N52" s="1">
        <f t="shared" si="5"/>
        <v>0.79929000000000017</v>
      </c>
      <c r="O52" s="1">
        <f t="shared" si="5"/>
        <v>0.80745520000000015</v>
      </c>
      <c r="P52" s="1">
        <f t="shared" si="5"/>
        <v>0.92014479999999976</v>
      </c>
      <c r="Q52" s="1">
        <f t="shared" si="5"/>
        <v>0.93923200000000007</v>
      </c>
      <c r="R52" s="1">
        <f t="shared" si="5"/>
        <v>0.92114200000000024</v>
      </c>
      <c r="S52" s="1">
        <f t="shared" si="5"/>
        <v>0.9457236</v>
      </c>
      <c r="T52" s="1">
        <f t="shared" si="5"/>
        <v>0.96025480000000019</v>
      </c>
      <c r="U52" s="1">
        <f t="shared" si="5"/>
        <v>0.94905599999999979</v>
      </c>
      <c r="V52" s="1">
        <f t="shared" si="5"/>
        <v>44.207352</v>
      </c>
      <c r="W52" s="1">
        <f t="shared" si="5"/>
        <v>37.47305200000001</v>
      </c>
      <c r="X52" s="1">
        <f t="shared" si="5"/>
        <v>0.76566879999999993</v>
      </c>
      <c r="Y52" s="1">
        <f t="shared" si="5"/>
        <v>0.17984720000000004</v>
      </c>
      <c r="Z52" s="1">
        <f t="shared" si="5"/>
        <v>1.757468</v>
      </c>
      <c r="AA52" s="1">
        <f t="shared" si="5"/>
        <v>0.81508520000000007</v>
      </c>
      <c r="AB52" s="1">
        <f t="shared" si="5"/>
        <v>0.20071000000000003</v>
      </c>
      <c r="AC52" s="1">
        <f t="shared" si="5"/>
        <v>1.8431240000000002</v>
      </c>
      <c r="AD52" s="12">
        <f>AVERAGE(AD24:AD51)</f>
        <v>26.565427999999997</v>
      </c>
      <c r="AE52" s="12">
        <f>AVERAGE(AE24:AE51)</f>
        <v>0.80028560000000004</v>
      </c>
      <c r="AF52" s="12">
        <f>AVERAGE(AF24:AF51)</f>
        <v>0.88181760000000009</v>
      </c>
      <c r="AG52" s="1">
        <f t="shared" ref="AG52" si="6">AVERAGE(AG24:AG51)</f>
        <v>16.28</v>
      </c>
    </row>
    <row r="53" spans="1:33" x14ac:dyDescent="0.2">
      <c r="A53" t="s">
        <v>30</v>
      </c>
      <c r="B53">
        <f>STDEV(B24:B51)</f>
        <v>0.13296894375254203</v>
      </c>
      <c r="C53">
        <f t="shared" ref="C53:AG53" si="7">STDEV(C24:C51)</f>
        <v>8.6151937563817393E-2</v>
      </c>
      <c r="D53">
        <f t="shared" si="7"/>
        <v>6.1862918842119537E-2</v>
      </c>
      <c r="E53">
        <f t="shared" si="7"/>
        <v>0.19901407146899625</v>
      </c>
      <c r="F53">
        <f t="shared" si="7"/>
        <v>0.16811876362361547</v>
      </c>
      <c r="G53">
        <f t="shared" si="7"/>
        <v>0.1756652727139513</v>
      </c>
      <c r="H53">
        <f t="shared" si="7"/>
        <v>0.19400906037863297</v>
      </c>
      <c r="I53">
        <f t="shared" si="7"/>
        <v>0.16894253936570683</v>
      </c>
      <c r="J53">
        <f t="shared" si="7"/>
        <v>0.17461676868502626</v>
      </c>
      <c r="K53">
        <f t="shared" si="7"/>
        <v>7.4077859724594344</v>
      </c>
      <c r="L53">
        <f t="shared" si="7"/>
        <v>8.8576654928409955</v>
      </c>
      <c r="M53">
        <f t="shared" si="7"/>
        <v>9.5890926409471458E-2</v>
      </c>
      <c r="N53">
        <f t="shared" si="7"/>
        <v>8.2455576777234668E-2</v>
      </c>
      <c r="O53">
        <f t="shared" si="7"/>
        <v>5.4930856395411627E-2</v>
      </c>
      <c r="P53">
        <f t="shared" si="7"/>
        <v>0.22723138836730686</v>
      </c>
      <c r="Q53">
        <f t="shared" si="7"/>
        <v>0.23766900777832392</v>
      </c>
      <c r="R53">
        <f t="shared" si="7"/>
        <v>0.21898802946736506</v>
      </c>
      <c r="S53">
        <f t="shared" si="7"/>
        <v>0.23198128733585391</v>
      </c>
      <c r="T53">
        <f t="shared" si="7"/>
        <v>0.24727291333194248</v>
      </c>
      <c r="U53">
        <f t="shared" si="7"/>
        <v>0.23107133532382124</v>
      </c>
      <c r="V53">
        <f t="shared" si="7"/>
        <v>7.3080168532646246</v>
      </c>
      <c r="W53">
        <f t="shared" si="7"/>
        <v>6.6643636504244474</v>
      </c>
      <c r="X53">
        <f t="shared" si="7"/>
        <v>0.13296894375254203</v>
      </c>
      <c r="Y53">
        <f t="shared" si="7"/>
        <v>8.6151937563817921E-2</v>
      </c>
      <c r="Z53">
        <f t="shared" si="7"/>
        <v>0.37295788716690265</v>
      </c>
      <c r="AA53">
        <f t="shared" si="7"/>
        <v>9.5890926409471458E-2</v>
      </c>
      <c r="AB53">
        <f t="shared" si="7"/>
        <v>8.2455576777236014E-2</v>
      </c>
      <c r="AC53">
        <f t="shared" si="7"/>
        <v>0.32969055602691044</v>
      </c>
      <c r="AD53">
        <f t="shared" si="7"/>
        <v>7.4077859724594344</v>
      </c>
      <c r="AE53">
        <f t="shared" si="7"/>
        <v>5.1572115372553795E-2</v>
      </c>
      <c r="AF53">
        <f t="shared" si="7"/>
        <v>0.19073128875637144</v>
      </c>
      <c r="AG53">
        <f t="shared" si="7"/>
        <v>3.221283388133783</v>
      </c>
    </row>
    <row r="54" spans="1:33" x14ac:dyDescent="0.2">
      <c r="A54" t="s">
        <v>31</v>
      </c>
      <c r="B54">
        <f>CONFIDENCE(0.05,B53,B55)</f>
        <v>5.2122868163462906E-2</v>
      </c>
      <c r="C54">
        <f>CONFIDENCE(0.05,C53,B55)</f>
        <v>3.3770938964685089E-2</v>
      </c>
      <c r="D54">
        <f>CONFIDENCE(0.05,D53,B55)</f>
        <v>2.4249818581815713E-2</v>
      </c>
      <c r="E54">
        <f>CONFIDENCE(0.05,E53,B55)</f>
        <v>7.8012082499182567E-2</v>
      </c>
      <c r="F54">
        <f>CONFIDENCE(0.05,F53,B55)</f>
        <v>6.5901344365537753E-2</v>
      </c>
      <c r="G54">
        <f>CONFIDENCE(0.05,G53,B55)</f>
        <v>6.8859521570750232E-2</v>
      </c>
      <c r="H54">
        <f>CONFIDENCE(0.05,H53,B55)</f>
        <v>7.605015420331547E-2</v>
      </c>
      <c r="I54">
        <f>CONFIDENCE(0.05,I53,B55)</f>
        <v>6.6224258522705123E-2</v>
      </c>
      <c r="J54">
        <f>CONFIDENCE(0.05,J53,B55)</f>
        <v>6.8448515543882593E-2</v>
      </c>
      <c r="K54">
        <f>CONFIDENCE(0.05,K53,B55)</f>
        <v>2.9037987422403018</v>
      </c>
      <c r="L54">
        <f>CONFIDENCE(0.05,L53,B55)</f>
        <v>3.472141070614315</v>
      </c>
      <c r="M54">
        <f>CONFIDENCE(0.05,M53,B55)</f>
        <v>3.7588552441348948E-2</v>
      </c>
      <c r="N54">
        <f>CONFIDENCE(0.05,N53,B55)</f>
        <v>3.2321992161571431E-2</v>
      </c>
      <c r="O54">
        <f>CONFIDENCE(0.05,O53,B55)</f>
        <v>2.1532500034989695E-2</v>
      </c>
      <c r="P54">
        <f>CONFIDENCE(0.05,P53,B55)</f>
        <v>8.9073067471391029E-2</v>
      </c>
      <c r="Q54">
        <f>CONFIDENCE(0.05,Q53,B55)</f>
        <v>9.3164539097376958E-2</v>
      </c>
      <c r="R54">
        <f>CONFIDENCE(0.05,R53,B55)</f>
        <v>8.5841730160286303E-2</v>
      </c>
      <c r="S54">
        <f>CONFIDENCE(0.05,S53,B55)</f>
        <v>9.0934993653102272E-2</v>
      </c>
      <c r="T54">
        <f>CONFIDENCE(0.05,T53,B55)</f>
        <v>9.6929200896580262E-2</v>
      </c>
      <c r="U54">
        <f>CONFIDENCE(0.05,U53,B55)</f>
        <v>9.0578299018853503E-2</v>
      </c>
      <c r="V54">
        <f>CONFIDENCE(0.05,V53,B55)</f>
        <v>2.8646899661620799</v>
      </c>
      <c r="W54">
        <f>CONFIDENCE(0.05,W53,B55)</f>
        <v>2.6123825469419595</v>
      </c>
      <c r="X54">
        <f>CONFIDENCE(0.05,X53,B55)</f>
        <v>5.2122868163462906E-2</v>
      </c>
      <c r="Y54">
        <f>CONFIDENCE(0.05,Y53,B55)</f>
        <v>3.3770938964685297E-2</v>
      </c>
      <c r="Z54">
        <f>CONFIDENCE(0.05,Z53,B55)</f>
        <v>0.14619680531945645</v>
      </c>
      <c r="AA54">
        <f>CONFIDENCE(0.05,AA53,B55)</f>
        <v>3.7588552441348948E-2</v>
      </c>
      <c r="AB54">
        <f>CONFIDENCE(0.05,AB53,B55)</f>
        <v>3.2321992161571965E-2</v>
      </c>
      <c r="AC54">
        <f>CONFIDENCE(0.05,AC53,B55)</f>
        <v>0.12923632317114583</v>
      </c>
      <c r="AD54">
        <f>CONFIDENCE(0.05,AD53,B55)</f>
        <v>2.9037987422403018</v>
      </c>
      <c r="AE54">
        <f>CONFIDENCE(0.05,AE53,B55)</f>
        <v>2.0215897747349977E-2</v>
      </c>
      <c r="AF54">
        <f>CONFIDENCE(0.05,AF53,B55)</f>
        <v>7.4765291337479459E-2</v>
      </c>
      <c r="AG54">
        <f>CONFIDENCE(0.05,AG53,B55)</f>
        <v>1.2627198849478747</v>
      </c>
    </row>
    <row r="55" spans="1:33" x14ac:dyDescent="0.2">
      <c r="A55" t="s">
        <v>32</v>
      </c>
      <c r="B55">
        <f>COUNTA(B24:B51)</f>
        <v>25</v>
      </c>
      <c r="AC55" t="s">
        <v>123</v>
      </c>
      <c r="AD55">
        <f>2*AD53</f>
        <v>14.815571944918869</v>
      </c>
      <c r="AE55">
        <f t="shared" ref="AE55:AF55" si="8">2*AE53</f>
        <v>0.10314423074510759</v>
      </c>
      <c r="AF55">
        <f t="shared" si="8"/>
        <v>0.38146257751274287</v>
      </c>
    </row>
  </sheetData>
  <conditionalFormatting sqref="AD24:AD48">
    <cfRule type="cellIs" dxfId="5" priority="5" operator="lessThan">
      <formula>$AD$52-$AD$55</formula>
    </cfRule>
    <cfRule type="cellIs" dxfId="4" priority="6" operator="greaterThan">
      <formula>$AD$52+$AD$55</formula>
    </cfRule>
  </conditionalFormatting>
  <conditionalFormatting sqref="AE24:AE48">
    <cfRule type="cellIs" dxfId="3" priority="3" operator="lessThan">
      <formula>$AE$52-$AE$55</formula>
    </cfRule>
    <cfRule type="cellIs" dxfId="2" priority="4" operator="greaterThan">
      <formula>$AE$52+$AE$55</formula>
    </cfRule>
  </conditionalFormatting>
  <conditionalFormatting sqref="AF24:AF48">
    <cfRule type="cellIs" dxfId="1" priority="1" operator="lessThan">
      <formula>$AF$52-$AF$55</formula>
    </cfRule>
    <cfRule type="cellIs" dxfId="0" priority="2" operator="greaterThan">
      <formula>$AF$52+$AF$55</formula>
    </cfRule>
  </conditionalFormatting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808665-8224-D946-BB69-4B35EC1526C8}">
  <dimension ref="A1:O101"/>
  <sheetViews>
    <sheetView zoomScaleNormal="132" workbookViewId="0">
      <selection activeCell="N5" sqref="N5"/>
    </sheetView>
  </sheetViews>
  <sheetFormatPr baseColWidth="10" defaultRowHeight="16" x14ac:dyDescent="0.2"/>
  <cols>
    <col min="1" max="1" width="12.33203125" bestFit="1" customWidth="1"/>
    <col min="3" max="3" width="37.6640625" bestFit="1" customWidth="1"/>
    <col min="4" max="4" width="34.6640625" bestFit="1" customWidth="1"/>
    <col min="5" max="5" width="35.1640625" bestFit="1" customWidth="1"/>
    <col min="6" max="6" width="32.33203125" bestFit="1" customWidth="1"/>
    <col min="7" max="7" width="34.6640625" bestFit="1" customWidth="1"/>
    <col min="9" max="9" width="12.33203125" bestFit="1" customWidth="1"/>
    <col min="10" max="10" width="12.83203125" bestFit="1" customWidth="1"/>
    <col min="11" max="11" width="37.6640625" bestFit="1" customWidth="1"/>
    <col min="12" max="12" width="34.6640625" bestFit="1" customWidth="1"/>
    <col min="13" max="13" width="35.1640625" bestFit="1" customWidth="1"/>
    <col min="14" max="14" width="32.33203125" bestFit="1" customWidth="1"/>
    <col min="15" max="15" width="14.83203125" bestFit="1" customWidth="1"/>
  </cols>
  <sheetData>
    <row r="1" spans="1:15" x14ac:dyDescent="0.2">
      <c r="A1" t="s">
        <v>111</v>
      </c>
      <c r="B1" t="s">
        <v>39</v>
      </c>
      <c r="C1" t="s">
        <v>106</v>
      </c>
      <c r="D1" t="s">
        <v>117</v>
      </c>
      <c r="E1" t="s">
        <v>119</v>
      </c>
      <c r="F1" t="s">
        <v>118</v>
      </c>
      <c r="I1" t="s">
        <v>0</v>
      </c>
      <c r="J1" t="s">
        <v>39</v>
      </c>
      <c r="K1" t="s">
        <v>100</v>
      </c>
      <c r="L1" t="s">
        <v>101</v>
      </c>
      <c r="M1" t="s">
        <v>102</v>
      </c>
      <c r="N1" t="s">
        <v>103</v>
      </c>
      <c r="O1" t="s">
        <v>38</v>
      </c>
    </row>
    <row r="2" spans="1:15" x14ac:dyDescent="0.2">
      <c r="A2">
        <v>26</v>
      </c>
      <c r="B2" t="s">
        <v>36</v>
      </c>
      <c r="C2" t="s">
        <v>107</v>
      </c>
      <c r="D2" t="s">
        <v>108</v>
      </c>
      <c r="E2">
        <v>-0.41604306793072687</v>
      </c>
      <c r="F2">
        <v>22</v>
      </c>
      <c r="I2">
        <v>26</v>
      </c>
      <c r="J2" t="s">
        <v>36</v>
      </c>
      <c r="K2">
        <v>-0.41604306793072687</v>
      </c>
      <c r="L2">
        <v>5.5277256359123207E-2</v>
      </c>
      <c r="M2">
        <v>0.16440728288490095</v>
      </c>
      <c r="N2">
        <v>-2.3847409804020579E-2</v>
      </c>
      <c r="O2">
        <v>22</v>
      </c>
    </row>
    <row r="3" spans="1:15" x14ac:dyDescent="0.2">
      <c r="A3">
        <v>26</v>
      </c>
      <c r="B3" t="s">
        <v>36</v>
      </c>
      <c r="C3" t="s">
        <v>109</v>
      </c>
      <c r="D3" t="s">
        <v>108</v>
      </c>
      <c r="E3">
        <v>5.5277256359123207E-2</v>
      </c>
      <c r="F3">
        <v>22</v>
      </c>
      <c r="I3">
        <v>34</v>
      </c>
      <c r="J3" t="s">
        <v>36</v>
      </c>
      <c r="K3">
        <v>0.81816755887678716</v>
      </c>
      <c r="L3">
        <v>-0.54057136960407615</v>
      </c>
      <c r="M3">
        <v>2.1059223703341301</v>
      </c>
      <c r="N3">
        <v>-2.365214211909247E-4</v>
      </c>
      <c r="O3">
        <v>19</v>
      </c>
    </row>
    <row r="4" spans="1:15" x14ac:dyDescent="0.2">
      <c r="A4">
        <v>26</v>
      </c>
      <c r="B4" t="s">
        <v>36</v>
      </c>
      <c r="C4" t="s">
        <v>107</v>
      </c>
      <c r="D4" t="s">
        <v>110</v>
      </c>
      <c r="E4">
        <v>0.16440728288490095</v>
      </c>
      <c r="F4">
        <v>22</v>
      </c>
      <c r="I4">
        <v>39</v>
      </c>
      <c r="J4" t="s">
        <v>36</v>
      </c>
      <c r="K4">
        <v>0.79136755669468173</v>
      </c>
      <c r="L4">
        <v>-0.53309357797831947</v>
      </c>
      <c r="M4">
        <v>0.27424250173581338</v>
      </c>
      <c r="N4">
        <v>-0.35069457408573945</v>
      </c>
      <c r="O4">
        <v>12</v>
      </c>
    </row>
    <row r="5" spans="1:15" x14ac:dyDescent="0.2">
      <c r="A5">
        <v>26</v>
      </c>
      <c r="B5" t="s">
        <v>36</v>
      </c>
      <c r="C5" t="s">
        <v>109</v>
      </c>
      <c r="D5" t="s">
        <v>110</v>
      </c>
      <c r="E5">
        <v>-2.3847409804020579E-2</v>
      </c>
      <c r="F5">
        <v>22</v>
      </c>
      <c r="I5">
        <v>44</v>
      </c>
      <c r="J5" t="s">
        <v>36</v>
      </c>
      <c r="K5">
        <v>-0.76867467559001712</v>
      </c>
      <c r="L5">
        <v>2.9761818717181067E-2</v>
      </c>
      <c r="M5">
        <v>-0.45867534544720856</v>
      </c>
      <c r="N5">
        <v>4.1108282455806764</v>
      </c>
      <c r="O5">
        <v>15</v>
      </c>
    </row>
    <row r="6" spans="1:15" x14ac:dyDescent="0.2">
      <c r="A6">
        <v>34</v>
      </c>
      <c r="B6" t="s">
        <v>36</v>
      </c>
      <c r="C6" t="s">
        <v>107</v>
      </c>
      <c r="D6" t="s">
        <v>108</v>
      </c>
      <c r="E6">
        <v>0.81816755887678716</v>
      </c>
      <c r="F6">
        <v>19</v>
      </c>
      <c r="I6">
        <v>45</v>
      </c>
      <c r="J6" t="s">
        <v>36</v>
      </c>
      <c r="O6">
        <v>14</v>
      </c>
    </row>
    <row r="7" spans="1:15" x14ac:dyDescent="0.2">
      <c r="A7">
        <v>34</v>
      </c>
      <c r="B7" t="s">
        <v>36</v>
      </c>
      <c r="C7" t="s">
        <v>109</v>
      </c>
      <c r="D7" t="s">
        <v>108</v>
      </c>
      <c r="E7">
        <v>-0.54057136960407615</v>
      </c>
      <c r="F7">
        <v>19</v>
      </c>
      <c r="I7">
        <v>46</v>
      </c>
      <c r="J7" t="s">
        <v>36</v>
      </c>
      <c r="K7">
        <v>7.9051709222916169E-2</v>
      </c>
      <c r="L7">
        <v>0.10503235976090845</v>
      </c>
      <c r="M7">
        <v>0.87642365185375615</v>
      </c>
      <c r="N7">
        <v>-0.35420114166734756</v>
      </c>
      <c r="O7">
        <v>14</v>
      </c>
    </row>
    <row r="8" spans="1:15" x14ac:dyDescent="0.2">
      <c r="A8">
        <v>34</v>
      </c>
      <c r="B8" t="s">
        <v>36</v>
      </c>
      <c r="C8" t="s">
        <v>107</v>
      </c>
      <c r="D8" t="s">
        <v>110</v>
      </c>
      <c r="E8">
        <v>2.1059223703341301</v>
      </c>
      <c r="F8">
        <v>19</v>
      </c>
      <c r="I8">
        <v>53</v>
      </c>
      <c r="J8" t="s">
        <v>36</v>
      </c>
      <c r="K8">
        <v>-1.034911539372781</v>
      </c>
      <c r="L8">
        <v>0.77299367557452581</v>
      </c>
      <c r="M8">
        <v>-0.21646409790657475</v>
      </c>
      <c r="N8">
        <v>1.1828443149376662</v>
      </c>
      <c r="O8">
        <v>16</v>
      </c>
    </row>
    <row r="9" spans="1:15" x14ac:dyDescent="0.2">
      <c r="A9">
        <v>34</v>
      </c>
      <c r="B9" t="s">
        <v>36</v>
      </c>
      <c r="C9" t="s">
        <v>109</v>
      </c>
      <c r="D9" t="s">
        <v>110</v>
      </c>
      <c r="E9">
        <v>-2.365214211909247E-4</v>
      </c>
      <c r="F9">
        <v>19</v>
      </c>
      <c r="I9">
        <v>54</v>
      </c>
      <c r="J9" t="s">
        <v>36</v>
      </c>
      <c r="K9">
        <v>-2.0580721489962115</v>
      </c>
      <c r="L9">
        <v>-1.0092975379294058</v>
      </c>
      <c r="M9">
        <v>-0.21646409790657475</v>
      </c>
      <c r="N9">
        <v>-1.4866938963822005</v>
      </c>
      <c r="O9">
        <v>17</v>
      </c>
    </row>
    <row r="10" spans="1:15" x14ac:dyDescent="0.2">
      <c r="A10">
        <v>39</v>
      </c>
      <c r="B10" t="s">
        <v>36</v>
      </c>
      <c r="C10" t="s">
        <v>107</v>
      </c>
      <c r="D10" t="s">
        <v>108</v>
      </c>
      <c r="E10">
        <v>0.79136755669468173</v>
      </c>
      <c r="F10">
        <v>12</v>
      </c>
      <c r="I10">
        <v>24</v>
      </c>
      <c r="J10" t="s">
        <v>37</v>
      </c>
      <c r="K10">
        <v>0.50238311266203872</v>
      </c>
      <c r="L10">
        <v>0.29534310348348425</v>
      </c>
      <c r="M10">
        <v>0.69314192240729733</v>
      </c>
      <c r="N10">
        <v>-0.10223170922553627</v>
      </c>
      <c r="O10">
        <v>16</v>
      </c>
    </row>
    <row r="11" spans="1:15" x14ac:dyDescent="0.2">
      <c r="A11">
        <v>39</v>
      </c>
      <c r="B11" t="s">
        <v>36</v>
      </c>
      <c r="C11" t="s">
        <v>109</v>
      </c>
      <c r="D11" t="s">
        <v>108</v>
      </c>
      <c r="E11">
        <v>-0.53309357797831947</v>
      </c>
      <c r="F11">
        <v>12</v>
      </c>
      <c r="I11">
        <v>25</v>
      </c>
      <c r="J11" t="s">
        <v>37</v>
      </c>
      <c r="K11">
        <v>-0.52474296710817259</v>
      </c>
      <c r="L11">
        <v>0.47097558336212625</v>
      </c>
      <c r="M11">
        <v>-1.0377129462626975</v>
      </c>
      <c r="N11">
        <v>-0.65036290700255217</v>
      </c>
      <c r="O11">
        <v>21</v>
      </c>
    </row>
    <row r="12" spans="1:15" x14ac:dyDescent="0.2">
      <c r="A12">
        <v>39</v>
      </c>
      <c r="B12" t="s">
        <v>36</v>
      </c>
      <c r="C12" t="s">
        <v>107</v>
      </c>
      <c r="D12" t="s">
        <v>110</v>
      </c>
      <c r="E12">
        <v>0.27424250173581338</v>
      </c>
      <c r="F12">
        <v>12</v>
      </c>
      <c r="I12">
        <v>27</v>
      </c>
      <c r="J12" t="s">
        <v>37</v>
      </c>
      <c r="K12">
        <v>-6.9778315596500176E-2</v>
      </c>
      <c r="L12">
        <v>-0.48203497836543874</v>
      </c>
      <c r="M12">
        <v>-0.29591800254698486</v>
      </c>
      <c r="N12">
        <v>4.9945433354395406E-2</v>
      </c>
      <c r="O12">
        <v>21</v>
      </c>
    </row>
    <row r="13" spans="1:15" x14ac:dyDescent="0.2">
      <c r="A13">
        <v>39</v>
      </c>
      <c r="B13" t="s">
        <v>36</v>
      </c>
      <c r="C13" t="s">
        <v>109</v>
      </c>
      <c r="D13" t="s">
        <v>110</v>
      </c>
      <c r="E13">
        <v>-0.35069457408573945</v>
      </c>
      <c r="F13">
        <v>12</v>
      </c>
      <c r="I13">
        <v>28</v>
      </c>
      <c r="J13" t="s">
        <v>37</v>
      </c>
      <c r="K13">
        <v>1.4528974977206861</v>
      </c>
      <c r="L13">
        <v>-0.26135228619636075</v>
      </c>
      <c r="M13">
        <v>1.0640393942651536</v>
      </c>
      <c r="N13">
        <v>-1.1566019113864925</v>
      </c>
      <c r="O13">
        <v>16</v>
      </c>
    </row>
    <row r="14" spans="1:15" x14ac:dyDescent="0.2">
      <c r="A14">
        <v>44</v>
      </c>
      <c r="B14" t="s">
        <v>36</v>
      </c>
      <c r="C14" t="s">
        <v>107</v>
      </c>
      <c r="D14" t="s">
        <v>108</v>
      </c>
      <c r="E14">
        <v>-0.76867467559001712</v>
      </c>
      <c r="F14">
        <v>15</v>
      </c>
      <c r="I14">
        <v>29</v>
      </c>
      <c r="J14" t="s">
        <v>37</v>
      </c>
      <c r="K14">
        <v>-1.0469082798159788</v>
      </c>
      <c r="L14">
        <v>-0.81016571607309162</v>
      </c>
      <c r="M14">
        <v>-0.54318298378555574</v>
      </c>
      <c r="N14">
        <v>-0.57604611244405279</v>
      </c>
      <c r="O14">
        <v>14</v>
      </c>
    </row>
    <row r="15" spans="1:15" x14ac:dyDescent="0.2">
      <c r="A15">
        <v>44</v>
      </c>
      <c r="B15" t="s">
        <v>36</v>
      </c>
      <c r="C15" t="s">
        <v>109</v>
      </c>
      <c r="D15" t="s">
        <v>108</v>
      </c>
      <c r="E15">
        <v>2.9761818717181067E-2</v>
      </c>
      <c r="F15">
        <v>15</v>
      </c>
      <c r="I15">
        <v>30</v>
      </c>
      <c r="J15" t="s">
        <v>37</v>
      </c>
      <c r="K15">
        <v>-0.8998608811373513</v>
      </c>
      <c r="L15">
        <v>1.1525397334467768</v>
      </c>
      <c r="M15">
        <v>-0.73493697673606762</v>
      </c>
      <c r="N15">
        <v>1.0338467487049448</v>
      </c>
      <c r="O15">
        <v>18</v>
      </c>
    </row>
    <row r="16" spans="1:15" x14ac:dyDescent="0.2">
      <c r="A16">
        <v>44</v>
      </c>
      <c r="B16" t="s">
        <v>36</v>
      </c>
      <c r="C16" t="s">
        <v>107</v>
      </c>
      <c r="D16" t="s">
        <v>110</v>
      </c>
      <c r="E16">
        <v>-0.45867534544720856</v>
      </c>
      <c r="F16">
        <v>15</v>
      </c>
      <c r="I16">
        <v>31</v>
      </c>
      <c r="J16" t="s">
        <v>37</v>
      </c>
      <c r="K16">
        <v>0.39974402838435702</v>
      </c>
      <c r="L16">
        <v>0.37087347563078105</v>
      </c>
      <c r="M16">
        <v>0.29850701235053917</v>
      </c>
      <c r="N16">
        <v>-4.1360852193563682E-2</v>
      </c>
      <c r="O16">
        <v>10</v>
      </c>
    </row>
    <row r="17" spans="1:15" x14ac:dyDescent="0.2">
      <c r="A17">
        <v>44</v>
      </c>
      <c r="B17" t="s">
        <v>36</v>
      </c>
      <c r="C17" t="s">
        <v>109</v>
      </c>
      <c r="D17" t="s">
        <v>110</v>
      </c>
      <c r="E17">
        <v>4.1108282455806764</v>
      </c>
      <c r="F17">
        <v>15</v>
      </c>
      <c r="I17">
        <v>35</v>
      </c>
      <c r="J17" t="s">
        <v>37</v>
      </c>
      <c r="K17">
        <v>-0.8998608811373513</v>
      </c>
      <c r="L17">
        <v>-1.4783536808968176</v>
      </c>
      <c r="M17">
        <v>-0.17228551192769942</v>
      </c>
      <c r="N17">
        <v>0.60430502418128973</v>
      </c>
      <c r="O17">
        <v>15</v>
      </c>
    </row>
    <row r="18" spans="1:15" x14ac:dyDescent="0.2">
      <c r="A18">
        <v>45</v>
      </c>
      <c r="B18" t="s">
        <v>36</v>
      </c>
      <c r="C18" t="s">
        <v>107</v>
      </c>
      <c r="D18" t="s">
        <v>108</v>
      </c>
      <c r="E18">
        <v>0.81816755887678716</v>
      </c>
      <c r="F18">
        <v>14</v>
      </c>
      <c r="I18">
        <v>41</v>
      </c>
      <c r="J18" t="s">
        <v>37</v>
      </c>
      <c r="K18">
        <v>0.27651830829166651</v>
      </c>
      <c r="L18">
        <v>-1.2578293588628864</v>
      </c>
      <c r="M18">
        <v>-4.8653021308413973E-2</v>
      </c>
      <c r="N18">
        <v>-0.7504193782488574</v>
      </c>
      <c r="O18">
        <v>17</v>
      </c>
    </row>
    <row r="19" spans="1:15" x14ac:dyDescent="0.2">
      <c r="A19">
        <v>45</v>
      </c>
      <c r="B19" t="s">
        <v>36</v>
      </c>
      <c r="C19" t="s">
        <v>109</v>
      </c>
      <c r="D19" t="s">
        <v>108</v>
      </c>
      <c r="E19">
        <v>0.4723662419714536</v>
      </c>
      <c r="F19">
        <v>14</v>
      </c>
      <c r="I19">
        <v>42</v>
      </c>
      <c r="J19" t="s">
        <v>37</v>
      </c>
      <c r="K19">
        <v>27.567448537653842</v>
      </c>
      <c r="L19">
        <v>6.2790924819460425</v>
      </c>
      <c r="M19">
        <v>21.75956789172621</v>
      </c>
      <c r="N19">
        <v>-1.6370468901031348</v>
      </c>
      <c r="O19">
        <v>16</v>
      </c>
    </row>
    <row r="20" spans="1:15" x14ac:dyDescent="0.2">
      <c r="A20">
        <v>45</v>
      </c>
      <c r="B20" t="s">
        <v>36</v>
      </c>
      <c r="C20" t="s">
        <v>107</v>
      </c>
      <c r="D20" t="s">
        <v>110</v>
      </c>
      <c r="E20">
        <v>0.46659074569363296</v>
      </c>
      <c r="F20">
        <v>14</v>
      </c>
      <c r="I20">
        <v>43</v>
      </c>
      <c r="J20" t="s">
        <v>37</v>
      </c>
      <c r="K20">
        <v>-1.0469082798159788</v>
      </c>
      <c r="L20">
        <v>1.4989074013325749</v>
      </c>
      <c r="M20">
        <v>-0.67015355165156176</v>
      </c>
      <c r="N20">
        <v>0.5508691075439367</v>
      </c>
      <c r="O20">
        <v>14</v>
      </c>
    </row>
    <row r="21" spans="1:15" x14ac:dyDescent="0.2">
      <c r="A21">
        <v>45</v>
      </c>
      <c r="B21" t="s">
        <v>36</v>
      </c>
      <c r="C21" t="s">
        <v>109</v>
      </c>
      <c r="D21" t="s">
        <v>110</v>
      </c>
      <c r="E21">
        <v>-0.84912977869416206</v>
      </c>
      <c r="F21">
        <v>14</v>
      </c>
      <c r="I21">
        <v>48</v>
      </c>
      <c r="J21" t="s">
        <v>37</v>
      </c>
      <c r="K21">
        <v>-1.3273276690961215</v>
      </c>
      <c r="L21">
        <v>1.2175445827658053</v>
      </c>
      <c r="M21">
        <v>-2.2740378524555505</v>
      </c>
      <c r="N21">
        <v>2.2401223485483692</v>
      </c>
      <c r="O21">
        <v>14</v>
      </c>
    </row>
    <row r="22" spans="1:15" x14ac:dyDescent="0.2">
      <c r="A22">
        <v>46</v>
      </c>
      <c r="B22" t="s">
        <v>36</v>
      </c>
      <c r="C22" t="s">
        <v>107</v>
      </c>
      <c r="D22" t="s">
        <v>108</v>
      </c>
      <c r="E22">
        <v>7.9051709222916169E-2</v>
      </c>
      <c r="F22">
        <v>14</v>
      </c>
      <c r="I22">
        <v>51</v>
      </c>
      <c r="J22" t="s">
        <v>37</v>
      </c>
      <c r="K22">
        <v>1.9185360604069335E-2</v>
      </c>
      <c r="L22">
        <v>1.2626191596924179</v>
      </c>
      <c r="M22">
        <v>-0.60883183630439675</v>
      </c>
      <c r="N22">
        <v>0.83039677887147478</v>
      </c>
      <c r="O22">
        <v>12</v>
      </c>
    </row>
    <row r="23" spans="1:15" x14ac:dyDescent="0.2">
      <c r="A23">
        <v>46</v>
      </c>
      <c r="B23" t="s">
        <v>36</v>
      </c>
      <c r="C23" t="s">
        <v>109</v>
      </c>
      <c r="D23" t="s">
        <v>108</v>
      </c>
      <c r="E23">
        <v>0.10503235976090845</v>
      </c>
      <c r="F23">
        <v>14</v>
      </c>
      <c r="I23">
        <v>52</v>
      </c>
      <c r="J23" t="s">
        <v>37</v>
      </c>
      <c r="K23">
        <v>1.4528974977206861</v>
      </c>
      <c r="L23">
        <v>-0.79741082903466887</v>
      </c>
      <c r="M23">
        <v>1.6822018473615807</v>
      </c>
      <c r="N23">
        <v>-1.3489972987911207</v>
      </c>
      <c r="O23">
        <v>13</v>
      </c>
    </row>
    <row r="24" spans="1:15" x14ac:dyDescent="0.2">
      <c r="A24">
        <v>46</v>
      </c>
      <c r="B24" t="s">
        <v>36</v>
      </c>
      <c r="C24" t="s">
        <v>107</v>
      </c>
      <c r="D24" t="s">
        <v>110</v>
      </c>
      <c r="E24">
        <v>0.87642365185375615</v>
      </c>
      <c r="F24">
        <v>14</v>
      </c>
      <c r="I24">
        <v>56</v>
      </c>
      <c r="J24" t="s">
        <v>37</v>
      </c>
      <c r="K24">
        <v>-0.78839895293895135</v>
      </c>
      <c r="L24">
        <v>4.6421797985786953E-2</v>
      </c>
      <c r="M24">
        <v>0.27427504418915832</v>
      </c>
      <c r="N24">
        <v>-0.48267456567536587</v>
      </c>
      <c r="O24">
        <v>17</v>
      </c>
    </row>
    <row r="25" spans="1:15" x14ac:dyDescent="0.2">
      <c r="A25">
        <v>46</v>
      </c>
      <c r="B25" t="s">
        <v>36</v>
      </c>
      <c r="C25" t="s">
        <v>109</v>
      </c>
      <c r="D25" t="s">
        <v>110</v>
      </c>
      <c r="E25">
        <v>-0.35420114166734756</v>
      </c>
      <c r="F25">
        <v>14</v>
      </c>
      <c r="I25">
        <v>57</v>
      </c>
      <c r="J25" t="s">
        <v>37</v>
      </c>
      <c r="K25">
        <v>4.7565508549044219E-2</v>
      </c>
      <c r="L25">
        <v>-0.41147499199815729</v>
      </c>
      <c r="M25">
        <v>-7.609943422589531E-2</v>
      </c>
      <c r="N25">
        <v>0.47278049380863463</v>
      </c>
      <c r="O25">
        <v>21</v>
      </c>
    </row>
    <row r="26" spans="1:15" x14ac:dyDescent="0.2">
      <c r="A26">
        <v>53</v>
      </c>
      <c r="B26" t="s">
        <v>36</v>
      </c>
      <c r="C26" t="s">
        <v>107</v>
      </c>
      <c r="D26" t="s">
        <v>108</v>
      </c>
      <c r="E26">
        <v>-1.034911539372781</v>
      </c>
      <c r="F26">
        <v>16</v>
      </c>
      <c r="I26">
        <v>58</v>
      </c>
      <c r="J26" t="s">
        <v>37</v>
      </c>
      <c r="K26">
        <v>0.27651830829166651</v>
      </c>
      <c r="L26">
        <v>0.82382424447088642</v>
      </c>
      <c r="M26">
        <v>0.79798227445245173</v>
      </c>
      <c r="N26">
        <v>0.96347569005762512</v>
      </c>
      <c r="O26">
        <v>17</v>
      </c>
    </row>
    <row r="27" spans="1:15" x14ac:dyDescent="0.2">
      <c r="A27">
        <v>53</v>
      </c>
      <c r="B27" t="s">
        <v>36</v>
      </c>
      <c r="C27" t="s">
        <v>109</v>
      </c>
      <c r="D27" t="s">
        <v>108</v>
      </c>
      <c r="E27">
        <v>0.77299367557452581</v>
      </c>
      <c r="F27">
        <v>16</v>
      </c>
    </row>
    <row r="28" spans="1:15" x14ac:dyDescent="0.2">
      <c r="A28">
        <v>53</v>
      </c>
      <c r="B28" t="s">
        <v>36</v>
      </c>
      <c r="C28" t="s">
        <v>107</v>
      </c>
      <c r="D28" t="s">
        <v>110</v>
      </c>
      <c r="E28">
        <v>-0.21646409790657475</v>
      </c>
      <c r="F28">
        <v>16</v>
      </c>
    </row>
    <row r="29" spans="1:15" x14ac:dyDescent="0.2">
      <c r="A29">
        <v>53</v>
      </c>
      <c r="B29" t="s">
        <v>36</v>
      </c>
      <c r="C29" t="s">
        <v>109</v>
      </c>
      <c r="D29" t="s">
        <v>110</v>
      </c>
      <c r="E29">
        <v>1.1828443149376662</v>
      </c>
      <c r="F29">
        <v>16</v>
      </c>
    </row>
    <row r="30" spans="1:15" x14ac:dyDescent="0.2">
      <c r="A30">
        <v>54</v>
      </c>
      <c r="B30" t="s">
        <v>36</v>
      </c>
      <c r="C30" t="s">
        <v>107</v>
      </c>
      <c r="D30" t="s">
        <v>108</v>
      </c>
      <c r="E30">
        <v>-2.0580721489962115</v>
      </c>
      <c r="F30">
        <v>17</v>
      </c>
    </row>
    <row r="31" spans="1:15" x14ac:dyDescent="0.2">
      <c r="A31">
        <v>54</v>
      </c>
      <c r="B31" t="s">
        <v>36</v>
      </c>
      <c r="C31" t="s">
        <v>109</v>
      </c>
      <c r="D31" t="s">
        <v>108</v>
      </c>
      <c r="E31">
        <v>-1.0092975379294058</v>
      </c>
      <c r="F31">
        <v>17</v>
      </c>
    </row>
    <row r="32" spans="1:15" x14ac:dyDescent="0.2">
      <c r="A32">
        <v>54</v>
      </c>
      <c r="B32" t="s">
        <v>36</v>
      </c>
      <c r="C32" t="s">
        <v>107</v>
      </c>
      <c r="D32" t="s">
        <v>110</v>
      </c>
      <c r="E32">
        <v>-0.21646409790657475</v>
      </c>
      <c r="F32">
        <v>17</v>
      </c>
    </row>
    <row r="33" spans="1:6" x14ac:dyDescent="0.2">
      <c r="A33">
        <v>54</v>
      </c>
      <c r="B33" t="s">
        <v>36</v>
      </c>
      <c r="C33" t="s">
        <v>109</v>
      </c>
      <c r="D33" t="s">
        <v>110</v>
      </c>
      <c r="E33">
        <v>-1.4866938963822005</v>
      </c>
      <c r="F33">
        <v>17</v>
      </c>
    </row>
    <row r="34" spans="1:6" x14ac:dyDescent="0.2">
      <c r="A34">
        <v>24</v>
      </c>
      <c r="B34" t="s">
        <v>37</v>
      </c>
      <c r="C34" t="s">
        <v>107</v>
      </c>
      <c r="D34" t="s">
        <v>108</v>
      </c>
      <c r="E34">
        <v>0.50238311266203872</v>
      </c>
      <c r="F34">
        <v>16</v>
      </c>
    </row>
    <row r="35" spans="1:6" x14ac:dyDescent="0.2">
      <c r="A35">
        <v>24</v>
      </c>
      <c r="B35" t="s">
        <v>37</v>
      </c>
      <c r="C35" t="s">
        <v>109</v>
      </c>
      <c r="D35" t="s">
        <v>108</v>
      </c>
      <c r="E35">
        <v>0.29534310348348425</v>
      </c>
      <c r="F35">
        <v>16</v>
      </c>
    </row>
    <row r="36" spans="1:6" x14ac:dyDescent="0.2">
      <c r="A36">
        <v>24</v>
      </c>
      <c r="B36" t="s">
        <v>37</v>
      </c>
      <c r="C36" t="s">
        <v>107</v>
      </c>
      <c r="D36" t="s">
        <v>110</v>
      </c>
      <c r="E36">
        <v>0.69314192240729733</v>
      </c>
      <c r="F36">
        <v>16</v>
      </c>
    </row>
    <row r="37" spans="1:6" x14ac:dyDescent="0.2">
      <c r="A37">
        <v>24</v>
      </c>
      <c r="B37" t="s">
        <v>37</v>
      </c>
      <c r="C37" t="s">
        <v>109</v>
      </c>
      <c r="D37" t="s">
        <v>110</v>
      </c>
      <c r="E37">
        <v>-0.10223170922553627</v>
      </c>
      <c r="F37">
        <v>16</v>
      </c>
    </row>
    <row r="38" spans="1:6" x14ac:dyDescent="0.2">
      <c r="A38">
        <v>25</v>
      </c>
      <c r="B38" t="s">
        <v>37</v>
      </c>
      <c r="C38" t="s">
        <v>107</v>
      </c>
      <c r="D38" t="s">
        <v>108</v>
      </c>
      <c r="E38">
        <v>-0.52474296710817259</v>
      </c>
      <c r="F38">
        <v>21</v>
      </c>
    </row>
    <row r="39" spans="1:6" x14ac:dyDescent="0.2">
      <c r="A39">
        <v>25</v>
      </c>
      <c r="B39" t="s">
        <v>37</v>
      </c>
      <c r="C39" t="s">
        <v>109</v>
      </c>
      <c r="D39" t="s">
        <v>108</v>
      </c>
      <c r="E39">
        <v>0.47097558336212625</v>
      </c>
      <c r="F39">
        <v>21</v>
      </c>
    </row>
    <row r="40" spans="1:6" x14ac:dyDescent="0.2">
      <c r="A40">
        <v>25</v>
      </c>
      <c r="B40" t="s">
        <v>37</v>
      </c>
      <c r="C40" t="s">
        <v>107</v>
      </c>
      <c r="D40" t="s">
        <v>110</v>
      </c>
      <c r="E40">
        <v>-1.0377129462626975</v>
      </c>
      <c r="F40">
        <v>21</v>
      </c>
    </row>
    <row r="41" spans="1:6" x14ac:dyDescent="0.2">
      <c r="A41">
        <v>25</v>
      </c>
      <c r="B41" t="s">
        <v>37</v>
      </c>
      <c r="C41" t="s">
        <v>109</v>
      </c>
      <c r="D41" t="s">
        <v>110</v>
      </c>
      <c r="E41">
        <v>-0.65036290700255217</v>
      </c>
      <c r="F41">
        <v>21</v>
      </c>
    </row>
    <row r="42" spans="1:6" x14ac:dyDescent="0.2">
      <c r="A42">
        <v>27</v>
      </c>
      <c r="C42" t="s">
        <v>107</v>
      </c>
      <c r="D42" t="s">
        <v>108</v>
      </c>
      <c r="E42">
        <v>-6.9778315596500176E-2</v>
      </c>
      <c r="F42">
        <v>21</v>
      </c>
    </row>
    <row r="43" spans="1:6" x14ac:dyDescent="0.2">
      <c r="A43">
        <v>27</v>
      </c>
      <c r="C43" t="s">
        <v>109</v>
      </c>
      <c r="D43" t="s">
        <v>108</v>
      </c>
      <c r="E43">
        <v>-0.48203497836543874</v>
      </c>
      <c r="F43">
        <v>21</v>
      </c>
    </row>
    <row r="44" spans="1:6" x14ac:dyDescent="0.2">
      <c r="A44">
        <v>27</v>
      </c>
      <c r="C44" t="s">
        <v>107</v>
      </c>
      <c r="D44" t="s">
        <v>110</v>
      </c>
      <c r="E44">
        <v>-0.29591800254698486</v>
      </c>
      <c r="F44">
        <v>21</v>
      </c>
    </row>
    <row r="45" spans="1:6" x14ac:dyDescent="0.2">
      <c r="A45">
        <v>27</v>
      </c>
      <c r="C45" t="s">
        <v>109</v>
      </c>
      <c r="D45" t="s">
        <v>110</v>
      </c>
      <c r="E45">
        <v>4.9945433354395406E-2</v>
      </c>
      <c r="F45">
        <v>21</v>
      </c>
    </row>
    <row r="46" spans="1:6" x14ac:dyDescent="0.2">
      <c r="A46">
        <v>28</v>
      </c>
      <c r="C46" t="s">
        <v>107</v>
      </c>
      <c r="D46" t="s">
        <v>108</v>
      </c>
      <c r="E46">
        <v>1.4528974977206861</v>
      </c>
      <c r="F46">
        <v>16</v>
      </c>
    </row>
    <row r="47" spans="1:6" x14ac:dyDescent="0.2">
      <c r="A47">
        <v>28</v>
      </c>
      <c r="C47" t="s">
        <v>109</v>
      </c>
      <c r="D47" t="s">
        <v>108</v>
      </c>
      <c r="E47">
        <v>-0.26135228619636075</v>
      </c>
      <c r="F47">
        <v>16</v>
      </c>
    </row>
    <row r="48" spans="1:6" x14ac:dyDescent="0.2">
      <c r="A48">
        <v>28</v>
      </c>
      <c r="C48" t="s">
        <v>107</v>
      </c>
      <c r="D48" t="s">
        <v>110</v>
      </c>
      <c r="E48">
        <v>1.0640393942651536</v>
      </c>
      <c r="F48">
        <v>16</v>
      </c>
    </row>
    <row r="49" spans="1:6" x14ac:dyDescent="0.2">
      <c r="A49">
        <v>28</v>
      </c>
      <c r="C49" t="s">
        <v>109</v>
      </c>
      <c r="D49" t="s">
        <v>110</v>
      </c>
      <c r="E49">
        <v>-1.1566019113864925</v>
      </c>
      <c r="F49">
        <v>16</v>
      </c>
    </row>
    <row r="50" spans="1:6" x14ac:dyDescent="0.2">
      <c r="A50">
        <v>29</v>
      </c>
      <c r="C50" t="s">
        <v>107</v>
      </c>
      <c r="D50" t="s">
        <v>108</v>
      </c>
      <c r="E50">
        <v>-1.0469082798159788</v>
      </c>
      <c r="F50">
        <v>14</v>
      </c>
    </row>
    <row r="51" spans="1:6" x14ac:dyDescent="0.2">
      <c r="A51">
        <v>29</v>
      </c>
      <c r="C51" t="s">
        <v>109</v>
      </c>
      <c r="D51" t="s">
        <v>108</v>
      </c>
      <c r="E51">
        <v>-0.81016571607309162</v>
      </c>
      <c r="F51">
        <v>14</v>
      </c>
    </row>
    <row r="52" spans="1:6" x14ac:dyDescent="0.2">
      <c r="A52">
        <v>29</v>
      </c>
      <c r="C52" t="s">
        <v>107</v>
      </c>
      <c r="D52" t="s">
        <v>110</v>
      </c>
      <c r="E52">
        <v>-0.54318298378555574</v>
      </c>
      <c r="F52">
        <v>14</v>
      </c>
    </row>
    <row r="53" spans="1:6" x14ac:dyDescent="0.2">
      <c r="A53">
        <v>29</v>
      </c>
      <c r="C53" t="s">
        <v>109</v>
      </c>
      <c r="D53" t="s">
        <v>110</v>
      </c>
      <c r="E53">
        <v>-0.57604611244405279</v>
      </c>
      <c r="F53">
        <v>14</v>
      </c>
    </row>
    <row r="54" spans="1:6" x14ac:dyDescent="0.2">
      <c r="A54">
        <v>30</v>
      </c>
      <c r="C54" t="s">
        <v>107</v>
      </c>
      <c r="D54" t="s">
        <v>108</v>
      </c>
      <c r="E54">
        <v>-0.8998608811373513</v>
      </c>
      <c r="F54">
        <v>18</v>
      </c>
    </row>
    <row r="55" spans="1:6" x14ac:dyDescent="0.2">
      <c r="A55">
        <v>30</v>
      </c>
      <c r="C55" t="s">
        <v>109</v>
      </c>
      <c r="D55" t="s">
        <v>108</v>
      </c>
      <c r="E55">
        <v>1.1525397334467768</v>
      </c>
      <c r="F55">
        <v>18</v>
      </c>
    </row>
    <row r="56" spans="1:6" x14ac:dyDescent="0.2">
      <c r="A56">
        <v>30</v>
      </c>
      <c r="C56" t="s">
        <v>107</v>
      </c>
      <c r="D56" t="s">
        <v>110</v>
      </c>
      <c r="E56">
        <v>-0.73493697673606762</v>
      </c>
      <c r="F56">
        <v>18</v>
      </c>
    </row>
    <row r="57" spans="1:6" x14ac:dyDescent="0.2">
      <c r="A57">
        <v>30</v>
      </c>
      <c r="C57" t="s">
        <v>109</v>
      </c>
      <c r="D57" t="s">
        <v>110</v>
      </c>
      <c r="E57">
        <v>1.0338467487049448</v>
      </c>
      <c r="F57">
        <v>18</v>
      </c>
    </row>
    <row r="58" spans="1:6" x14ac:dyDescent="0.2">
      <c r="A58">
        <v>31</v>
      </c>
      <c r="C58" t="s">
        <v>107</v>
      </c>
      <c r="D58" t="s">
        <v>108</v>
      </c>
      <c r="E58">
        <v>0.39974402838435702</v>
      </c>
      <c r="F58">
        <v>10</v>
      </c>
    </row>
    <row r="59" spans="1:6" x14ac:dyDescent="0.2">
      <c r="A59">
        <v>31</v>
      </c>
      <c r="C59" t="s">
        <v>109</v>
      </c>
      <c r="D59" t="s">
        <v>108</v>
      </c>
      <c r="E59">
        <v>0.37087347563078105</v>
      </c>
      <c r="F59">
        <v>10</v>
      </c>
    </row>
    <row r="60" spans="1:6" x14ac:dyDescent="0.2">
      <c r="A60">
        <v>31</v>
      </c>
      <c r="C60" t="s">
        <v>107</v>
      </c>
      <c r="D60" t="s">
        <v>110</v>
      </c>
      <c r="E60">
        <v>0.29850701235053917</v>
      </c>
      <c r="F60">
        <v>10</v>
      </c>
    </row>
    <row r="61" spans="1:6" x14ac:dyDescent="0.2">
      <c r="A61">
        <v>31</v>
      </c>
      <c r="C61" t="s">
        <v>109</v>
      </c>
      <c r="D61" t="s">
        <v>110</v>
      </c>
      <c r="E61">
        <v>-4.1360852193563682E-2</v>
      </c>
      <c r="F61">
        <v>10</v>
      </c>
    </row>
    <row r="62" spans="1:6" x14ac:dyDescent="0.2">
      <c r="A62">
        <v>35</v>
      </c>
      <c r="C62" t="s">
        <v>107</v>
      </c>
      <c r="D62" t="s">
        <v>108</v>
      </c>
      <c r="E62">
        <v>-0.8998608811373513</v>
      </c>
      <c r="F62">
        <v>15</v>
      </c>
    </row>
    <row r="63" spans="1:6" x14ac:dyDescent="0.2">
      <c r="A63">
        <v>35</v>
      </c>
      <c r="C63" t="s">
        <v>109</v>
      </c>
      <c r="D63" t="s">
        <v>108</v>
      </c>
      <c r="E63">
        <v>-1.4783536808968176</v>
      </c>
      <c r="F63">
        <v>15</v>
      </c>
    </row>
    <row r="64" spans="1:6" x14ac:dyDescent="0.2">
      <c r="A64">
        <v>35</v>
      </c>
      <c r="C64" t="s">
        <v>107</v>
      </c>
      <c r="D64" t="s">
        <v>110</v>
      </c>
      <c r="E64">
        <v>-0.17228551192769942</v>
      </c>
      <c r="F64">
        <v>15</v>
      </c>
    </row>
    <row r="65" spans="1:6" x14ac:dyDescent="0.2">
      <c r="A65">
        <v>35</v>
      </c>
      <c r="C65" t="s">
        <v>109</v>
      </c>
      <c r="D65" t="s">
        <v>110</v>
      </c>
      <c r="E65">
        <v>0.60430502418128973</v>
      </c>
      <c r="F65">
        <v>15</v>
      </c>
    </row>
    <row r="66" spans="1:6" x14ac:dyDescent="0.2">
      <c r="A66">
        <v>41</v>
      </c>
      <c r="C66" t="s">
        <v>107</v>
      </c>
      <c r="D66" t="s">
        <v>108</v>
      </c>
      <c r="E66">
        <v>0.27651830829166651</v>
      </c>
      <c r="F66">
        <v>17</v>
      </c>
    </row>
    <row r="67" spans="1:6" x14ac:dyDescent="0.2">
      <c r="A67">
        <v>41</v>
      </c>
      <c r="C67" t="s">
        <v>109</v>
      </c>
      <c r="D67" t="s">
        <v>108</v>
      </c>
      <c r="E67">
        <v>-1.2578293588628864</v>
      </c>
      <c r="F67">
        <v>17</v>
      </c>
    </row>
    <row r="68" spans="1:6" x14ac:dyDescent="0.2">
      <c r="A68">
        <v>41</v>
      </c>
      <c r="C68" t="s">
        <v>107</v>
      </c>
      <c r="D68" t="s">
        <v>110</v>
      </c>
      <c r="E68">
        <v>-4.8653021308413973E-2</v>
      </c>
      <c r="F68">
        <v>17</v>
      </c>
    </row>
    <row r="69" spans="1:6" x14ac:dyDescent="0.2">
      <c r="A69">
        <v>41</v>
      </c>
      <c r="C69" t="s">
        <v>109</v>
      </c>
      <c r="D69" t="s">
        <v>110</v>
      </c>
      <c r="E69">
        <v>-0.7504193782488574</v>
      </c>
      <c r="F69">
        <v>17</v>
      </c>
    </row>
    <row r="70" spans="1:6" x14ac:dyDescent="0.2">
      <c r="A70">
        <v>42</v>
      </c>
      <c r="C70" t="s">
        <v>107</v>
      </c>
      <c r="D70" t="s">
        <v>108</v>
      </c>
      <c r="E70">
        <v>27.567448537653842</v>
      </c>
      <c r="F70">
        <v>16</v>
      </c>
    </row>
    <row r="71" spans="1:6" x14ac:dyDescent="0.2">
      <c r="A71">
        <v>42</v>
      </c>
      <c r="C71" t="s">
        <v>109</v>
      </c>
      <c r="D71" t="s">
        <v>108</v>
      </c>
      <c r="E71">
        <v>6.2790924819460425</v>
      </c>
      <c r="F71">
        <v>16</v>
      </c>
    </row>
    <row r="72" spans="1:6" x14ac:dyDescent="0.2">
      <c r="A72">
        <v>42</v>
      </c>
      <c r="C72" t="s">
        <v>107</v>
      </c>
      <c r="D72" t="s">
        <v>110</v>
      </c>
      <c r="E72">
        <v>21.75956789172621</v>
      </c>
      <c r="F72">
        <v>16</v>
      </c>
    </row>
    <row r="73" spans="1:6" x14ac:dyDescent="0.2">
      <c r="A73">
        <v>42</v>
      </c>
      <c r="C73" t="s">
        <v>109</v>
      </c>
      <c r="D73" t="s">
        <v>110</v>
      </c>
      <c r="E73">
        <v>-1.6370468901031348</v>
      </c>
      <c r="F73">
        <v>16</v>
      </c>
    </row>
    <row r="74" spans="1:6" x14ac:dyDescent="0.2">
      <c r="A74">
        <v>43</v>
      </c>
      <c r="C74" t="s">
        <v>107</v>
      </c>
      <c r="D74" t="s">
        <v>108</v>
      </c>
      <c r="E74">
        <v>-1.0469082798159788</v>
      </c>
      <c r="F74">
        <v>14</v>
      </c>
    </row>
    <row r="75" spans="1:6" x14ac:dyDescent="0.2">
      <c r="A75">
        <v>43</v>
      </c>
      <c r="C75" t="s">
        <v>109</v>
      </c>
      <c r="D75" t="s">
        <v>108</v>
      </c>
      <c r="E75">
        <v>1.4989074013325749</v>
      </c>
      <c r="F75">
        <v>14</v>
      </c>
    </row>
    <row r="76" spans="1:6" x14ac:dyDescent="0.2">
      <c r="A76">
        <v>43</v>
      </c>
      <c r="C76" t="s">
        <v>107</v>
      </c>
      <c r="D76" t="s">
        <v>110</v>
      </c>
      <c r="E76">
        <v>-0.67015355165156176</v>
      </c>
      <c r="F76">
        <v>14</v>
      </c>
    </row>
    <row r="77" spans="1:6" x14ac:dyDescent="0.2">
      <c r="A77">
        <v>43</v>
      </c>
      <c r="C77" t="s">
        <v>109</v>
      </c>
      <c r="D77" t="s">
        <v>110</v>
      </c>
      <c r="E77">
        <v>0.5508691075439367</v>
      </c>
      <c r="F77">
        <v>14</v>
      </c>
    </row>
    <row r="78" spans="1:6" x14ac:dyDescent="0.2">
      <c r="A78">
        <v>48</v>
      </c>
      <c r="C78" t="s">
        <v>107</v>
      </c>
      <c r="D78" t="s">
        <v>108</v>
      </c>
      <c r="E78">
        <v>-1.3273276690961215</v>
      </c>
      <c r="F78">
        <v>14</v>
      </c>
    </row>
    <row r="79" spans="1:6" x14ac:dyDescent="0.2">
      <c r="A79">
        <v>48</v>
      </c>
      <c r="C79" t="s">
        <v>109</v>
      </c>
      <c r="D79" t="s">
        <v>108</v>
      </c>
      <c r="E79">
        <v>1.2175445827658053</v>
      </c>
      <c r="F79">
        <v>14</v>
      </c>
    </row>
    <row r="80" spans="1:6" x14ac:dyDescent="0.2">
      <c r="A80">
        <v>48</v>
      </c>
      <c r="C80" t="s">
        <v>107</v>
      </c>
      <c r="D80" t="s">
        <v>110</v>
      </c>
      <c r="E80">
        <v>-2.2740378524555505</v>
      </c>
      <c r="F80">
        <v>14</v>
      </c>
    </row>
    <row r="81" spans="1:6" x14ac:dyDescent="0.2">
      <c r="A81">
        <v>48</v>
      </c>
      <c r="C81" t="s">
        <v>109</v>
      </c>
      <c r="D81" t="s">
        <v>110</v>
      </c>
      <c r="E81">
        <v>2.2401223485483692</v>
      </c>
      <c r="F81">
        <v>14</v>
      </c>
    </row>
    <row r="82" spans="1:6" x14ac:dyDescent="0.2">
      <c r="A82">
        <v>51</v>
      </c>
      <c r="C82" t="s">
        <v>107</v>
      </c>
      <c r="D82" t="s">
        <v>108</v>
      </c>
      <c r="E82">
        <v>1.9185360604069335E-2</v>
      </c>
      <c r="F82">
        <v>12</v>
      </c>
    </row>
    <row r="83" spans="1:6" x14ac:dyDescent="0.2">
      <c r="A83">
        <v>51</v>
      </c>
      <c r="C83" t="s">
        <v>109</v>
      </c>
      <c r="D83" t="s">
        <v>108</v>
      </c>
      <c r="E83">
        <v>1.2626191596924179</v>
      </c>
      <c r="F83">
        <v>12</v>
      </c>
    </row>
    <row r="84" spans="1:6" x14ac:dyDescent="0.2">
      <c r="A84">
        <v>51</v>
      </c>
      <c r="C84" t="s">
        <v>107</v>
      </c>
      <c r="D84" t="s">
        <v>110</v>
      </c>
      <c r="E84">
        <v>-0.60883183630439675</v>
      </c>
      <c r="F84">
        <v>12</v>
      </c>
    </row>
    <row r="85" spans="1:6" x14ac:dyDescent="0.2">
      <c r="A85">
        <v>51</v>
      </c>
      <c r="C85" t="s">
        <v>109</v>
      </c>
      <c r="D85" t="s">
        <v>110</v>
      </c>
      <c r="E85">
        <v>0.83039677887147478</v>
      </c>
      <c r="F85">
        <v>12</v>
      </c>
    </row>
    <row r="86" spans="1:6" x14ac:dyDescent="0.2">
      <c r="A86">
        <v>52</v>
      </c>
      <c r="C86" t="s">
        <v>107</v>
      </c>
      <c r="D86" t="s">
        <v>108</v>
      </c>
      <c r="E86">
        <v>1.4528974977206861</v>
      </c>
      <c r="F86">
        <v>13</v>
      </c>
    </row>
    <row r="87" spans="1:6" x14ac:dyDescent="0.2">
      <c r="A87">
        <v>52</v>
      </c>
      <c r="C87" t="s">
        <v>109</v>
      </c>
      <c r="D87" t="s">
        <v>108</v>
      </c>
      <c r="E87">
        <v>-0.79741082903466887</v>
      </c>
      <c r="F87">
        <v>13</v>
      </c>
    </row>
    <row r="88" spans="1:6" x14ac:dyDescent="0.2">
      <c r="A88">
        <v>52</v>
      </c>
      <c r="C88" t="s">
        <v>107</v>
      </c>
      <c r="D88" t="s">
        <v>110</v>
      </c>
      <c r="E88">
        <v>1.6822018473615807</v>
      </c>
      <c r="F88">
        <v>13</v>
      </c>
    </row>
    <row r="89" spans="1:6" x14ac:dyDescent="0.2">
      <c r="A89">
        <v>52</v>
      </c>
      <c r="C89" t="s">
        <v>109</v>
      </c>
      <c r="D89" t="s">
        <v>110</v>
      </c>
      <c r="E89">
        <v>-1.3489972987911207</v>
      </c>
      <c r="F89">
        <v>13</v>
      </c>
    </row>
    <row r="90" spans="1:6" x14ac:dyDescent="0.2">
      <c r="A90">
        <v>56</v>
      </c>
      <c r="C90" t="s">
        <v>107</v>
      </c>
      <c r="D90" t="s">
        <v>108</v>
      </c>
      <c r="E90">
        <v>-0.78839895293895135</v>
      </c>
      <c r="F90">
        <v>17</v>
      </c>
    </row>
    <row r="91" spans="1:6" x14ac:dyDescent="0.2">
      <c r="A91">
        <v>56</v>
      </c>
      <c r="C91" t="s">
        <v>109</v>
      </c>
      <c r="D91" t="s">
        <v>108</v>
      </c>
      <c r="E91">
        <v>4.6421797985786953E-2</v>
      </c>
      <c r="F91">
        <v>17</v>
      </c>
    </row>
    <row r="92" spans="1:6" x14ac:dyDescent="0.2">
      <c r="A92">
        <v>56</v>
      </c>
      <c r="C92" t="s">
        <v>107</v>
      </c>
      <c r="D92" t="s">
        <v>110</v>
      </c>
      <c r="E92">
        <v>0.27427504418915832</v>
      </c>
      <c r="F92">
        <v>17</v>
      </c>
    </row>
    <row r="93" spans="1:6" x14ac:dyDescent="0.2">
      <c r="A93">
        <v>56</v>
      </c>
      <c r="C93" t="s">
        <v>109</v>
      </c>
      <c r="D93" t="s">
        <v>110</v>
      </c>
      <c r="E93">
        <v>-0.48267456567536587</v>
      </c>
      <c r="F93">
        <v>17</v>
      </c>
    </row>
    <row r="94" spans="1:6" x14ac:dyDescent="0.2">
      <c r="A94">
        <v>57</v>
      </c>
      <c r="C94" t="s">
        <v>107</v>
      </c>
      <c r="D94" t="s">
        <v>108</v>
      </c>
      <c r="E94">
        <v>4.7565508549044219E-2</v>
      </c>
      <c r="F94">
        <v>21</v>
      </c>
    </row>
    <row r="95" spans="1:6" x14ac:dyDescent="0.2">
      <c r="A95">
        <v>57</v>
      </c>
      <c r="C95" t="s">
        <v>109</v>
      </c>
      <c r="D95" t="s">
        <v>108</v>
      </c>
      <c r="E95">
        <v>-0.41147499199815729</v>
      </c>
      <c r="F95">
        <v>21</v>
      </c>
    </row>
    <row r="96" spans="1:6" x14ac:dyDescent="0.2">
      <c r="A96">
        <v>57</v>
      </c>
      <c r="C96" t="s">
        <v>107</v>
      </c>
      <c r="D96" t="s">
        <v>110</v>
      </c>
      <c r="E96">
        <v>-7.609943422589531E-2</v>
      </c>
      <c r="F96">
        <v>21</v>
      </c>
    </row>
    <row r="97" spans="1:6" x14ac:dyDescent="0.2">
      <c r="A97">
        <v>57</v>
      </c>
      <c r="C97" t="s">
        <v>109</v>
      </c>
      <c r="D97" t="s">
        <v>110</v>
      </c>
      <c r="E97">
        <v>0.47278049380863463</v>
      </c>
      <c r="F97">
        <v>21</v>
      </c>
    </row>
    <row r="98" spans="1:6" x14ac:dyDescent="0.2">
      <c r="A98">
        <v>58</v>
      </c>
      <c r="C98" t="s">
        <v>107</v>
      </c>
      <c r="D98" t="s">
        <v>108</v>
      </c>
      <c r="E98">
        <v>0.27651830829166651</v>
      </c>
      <c r="F98">
        <v>17</v>
      </c>
    </row>
    <row r="99" spans="1:6" x14ac:dyDescent="0.2">
      <c r="A99">
        <v>58</v>
      </c>
      <c r="C99" t="s">
        <v>109</v>
      </c>
      <c r="D99" t="s">
        <v>108</v>
      </c>
      <c r="E99">
        <v>0.82382424447088642</v>
      </c>
      <c r="F99">
        <v>17</v>
      </c>
    </row>
    <row r="100" spans="1:6" x14ac:dyDescent="0.2">
      <c r="A100">
        <v>58</v>
      </c>
      <c r="C100" t="s">
        <v>107</v>
      </c>
      <c r="D100" t="s">
        <v>110</v>
      </c>
      <c r="E100">
        <v>0.79798227445245173</v>
      </c>
      <c r="F100">
        <v>17</v>
      </c>
    </row>
    <row r="101" spans="1:6" x14ac:dyDescent="0.2">
      <c r="A101">
        <v>58</v>
      </c>
      <c r="C101" t="s">
        <v>109</v>
      </c>
      <c r="D101" t="s">
        <v>110</v>
      </c>
      <c r="E101">
        <v>0.96347569005762512</v>
      </c>
      <c r="F101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BEBF03-E5A3-4248-9DC3-2DC91F48786D}">
  <dimension ref="A1:AC47"/>
  <sheetViews>
    <sheetView zoomScale="84" workbookViewId="0">
      <selection activeCell="K58" sqref="K58"/>
    </sheetView>
  </sheetViews>
  <sheetFormatPr baseColWidth="10" defaultRowHeight="16" x14ac:dyDescent="0.2"/>
  <cols>
    <col min="1" max="1" width="15.6640625" bestFit="1" customWidth="1"/>
    <col min="2" max="2" width="16.6640625" bestFit="1" customWidth="1"/>
    <col min="3" max="5" width="15.6640625" bestFit="1" customWidth="1"/>
    <col min="6" max="13" width="18.6640625" bestFit="1" customWidth="1"/>
    <col min="14" max="17" width="21.6640625" bestFit="1" customWidth="1"/>
    <col min="18" max="21" width="17.6640625" bestFit="1" customWidth="1"/>
    <col min="22" max="25" width="20.6640625" bestFit="1" customWidth="1"/>
  </cols>
  <sheetData>
    <row r="1" spans="1:25" x14ac:dyDescent="0.2">
      <c r="A1" t="s">
        <v>0</v>
      </c>
      <c r="B1" t="s">
        <v>45</v>
      </c>
      <c r="C1" t="s">
        <v>46</v>
      </c>
      <c r="D1" t="s">
        <v>47</v>
      </c>
      <c r="E1" t="s">
        <v>48</v>
      </c>
      <c r="F1" t="s">
        <v>49</v>
      </c>
      <c r="G1" t="s">
        <v>50</v>
      </c>
      <c r="H1" s="7" t="s">
        <v>51</v>
      </c>
      <c r="I1" s="7" t="s">
        <v>52</v>
      </c>
      <c r="J1" t="s">
        <v>53</v>
      </c>
      <c r="K1" t="s">
        <v>54</v>
      </c>
      <c r="L1" s="7" t="s">
        <v>55</v>
      </c>
      <c r="M1" s="7" t="s">
        <v>56</v>
      </c>
      <c r="N1" t="s">
        <v>57</v>
      </c>
      <c r="O1" t="s">
        <v>58</v>
      </c>
      <c r="P1" s="7" t="s">
        <v>59</v>
      </c>
      <c r="Q1" s="7" t="s">
        <v>60</v>
      </c>
      <c r="R1" t="s">
        <v>61</v>
      </c>
      <c r="S1" t="s">
        <v>62</v>
      </c>
      <c r="T1" s="7" t="s">
        <v>63</v>
      </c>
      <c r="U1" s="7" t="s">
        <v>64</v>
      </c>
      <c r="V1" t="s">
        <v>65</v>
      </c>
      <c r="W1" t="s">
        <v>66</v>
      </c>
      <c r="X1" s="7" t="s">
        <v>67</v>
      </c>
      <c r="Y1" s="7" t="s">
        <v>68</v>
      </c>
    </row>
    <row r="2" spans="1:25" x14ac:dyDescent="0.2">
      <c r="A2">
        <v>24</v>
      </c>
      <c r="B2">
        <v>34.200000000000003</v>
      </c>
      <c r="C2">
        <v>15.76</v>
      </c>
      <c r="D2">
        <v>27.48</v>
      </c>
      <c r="E2">
        <v>28.2</v>
      </c>
      <c r="F2">
        <v>64.28</v>
      </c>
      <c r="G2">
        <v>38.76</v>
      </c>
      <c r="H2">
        <v>43.6</v>
      </c>
      <c r="I2">
        <v>47.76</v>
      </c>
      <c r="J2">
        <v>0.76</v>
      </c>
      <c r="K2">
        <v>0.8</v>
      </c>
      <c r="L2">
        <v>0.88</v>
      </c>
      <c r="M2">
        <v>0.92</v>
      </c>
      <c r="N2">
        <v>0.875</v>
      </c>
      <c r="O2">
        <v>0.84</v>
      </c>
      <c r="P2">
        <v>0.84</v>
      </c>
      <c r="Q2">
        <v>0.82608695652173914</v>
      </c>
      <c r="R2">
        <v>0.98376012499988974</v>
      </c>
      <c r="S2">
        <v>1.0146121670002231</v>
      </c>
      <c r="T2">
        <v>1.0178626455001449</v>
      </c>
      <c r="U2">
        <v>1.0466210829999909</v>
      </c>
      <c r="V2">
        <v>1.1957190410000749</v>
      </c>
      <c r="W2">
        <v>1.1406373749998693</v>
      </c>
      <c r="X2">
        <v>1.4308675830000084</v>
      </c>
      <c r="Y2">
        <v>1.1161666250000053</v>
      </c>
    </row>
    <row r="3" spans="1:25" x14ac:dyDescent="0.2">
      <c r="A3">
        <v>25</v>
      </c>
      <c r="B3">
        <v>16.916666666666668</v>
      </c>
      <c r="C3">
        <v>18.04</v>
      </c>
      <c r="D3">
        <v>21.2</v>
      </c>
      <c r="E3">
        <v>29.458333333333332</v>
      </c>
      <c r="F3">
        <v>56.833333333333336</v>
      </c>
      <c r="G3">
        <v>42.75</v>
      </c>
      <c r="H3">
        <v>61.56</v>
      </c>
      <c r="I3">
        <v>38.043478260869563</v>
      </c>
      <c r="J3">
        <v>0.56000000000000005</v>
      </c>
      <c r="K3">
        <v>0.8</v>
      </c>
      <c r="L3">
        <v>0.76</v>
      </c>
      <c r="M3">
        <v>0.68</v>
      </c>
      <c r="N3">
        <v>0.70833333333333337</v>
      </c>
      <c r="O3">
        <v>0.70833333333333337</v>
      </c>
      <c r="P3">
        <v>0.96</v>
      </c>
      <c r="Q3">
        <v>0.72</v>
      </c>
      <c r="R3">
        <v>0.88505224999971688</v>
      </c>
      <c r="S3">
        <v>0.68522258299981331</v>
      </c>
      <c r="T3">
        <v>1.0214923749999798</v>
      </c>
      <c r="U3">
        <v>0.7271110410001711</v>
      </c>
      <c r="V3">
        <v>0.99309154200000194</v>
      </c>
      <c r="W3">
        <v>0.78551204099949246</v>
      </c>
      <c r="X3">
        <v>0.96798897949975071</v>
      </c>
      <c r="Y3">
        <v>0.90008079200015345</v>
      </c>
    </row>
    <row r="4" spans="1:25" x14ac:dyDescent="0.2">
      <c r="A4">
        <v>26</v>
      </c>
      <c r="B4">
        <v>24.24</v>
      </c>
      <c r="C4">
        <v>24.28</v>
      </c>
      <c r="D4">
        <v>30.28</v>
      </c>
      <c r="E4">
        <v>31.875</v>
      </c>
      <c r="F4">
        <v>44.04</v>
      </c>
      <c r="G4">
        <v>47.208333333333336</v>
      </c>
      <c r="H4">
        <v>48.2</v>
      </c>
      <c r="I4">
        <v>47.76</v>
      </c>
      <c r="J4">
        <v>0.72</v>
      </c>
      <c r="K4">
        <v>0.76</v>
      </c>
      <c r="L4">
        <v>0.79166666666666663</v>
      </c>
      <c r="M4">
        <v>0.88</v>
      </c>
      <c r="N4">
        <v>0.8</v>
      </c>
      <c r="O4">
        <v>0.84</v>
      </c>
      <c r="P4">
        <v>0.72</v>
      </c>
      <c r="Q4">
        <v>0.76</v>
      </c>
      <c r="R4">
        <v>0.63096320849945187</v>
      </c>
      <c r="S4">
        <v>0.66667320800115704</v>
      </c>
      <c r="T4">
        <v>0.71647604200006754</v>
      </c>
      <c r="U4">
        <v>0.63400318749972939</v>
      </c>
      <c r="V4">
        <v>0.66994614549912512</v>
      </c>
      <c r="W4">
        <v>0.60764579200076696</v>
      </c>
      <c r="X4">
        <v>0.69017162499949336</v>
      </c>
      <c r="Y4">
        <v>0.67019154199988407</v>
      </c>
    </row>
    <row r="5" spans="1:25" x14ac:dyDescent="0.2">
      <c r="A5">
        <v>27</v>
      </c>
      <c r="B5">
        <v>26.52</v>
      </c>
      <c r="C5">
        <v>32.119999999999997</v>
      </c>
      <c r="D5">
        <v>23.28</v>
      </c>
      <c r="E5">
        <v>29.32</v>
      </c>
      <c r="F5">
        <v>33.5</v>
      </c>
      <c r="G5">
        <v>43.56</v>
      </c>
      <c r="H5">
        <v>35.136363636363633</v>
      </c>
      <c r="I5">
        <v>55.48</v>
      </c>
      <c r="J5">
        <v>0.72</v>
      </c>
      <c r="K5">
        <v>0.76</v>
      </c>
      <c r="L5">
        <v>0.76</v>
      </c>
      <c r="M5">
        <v>0.8</v>
      </c>
      <c r="N5">
        <v>0.80952380952380953</v>
      </c>
      <c r="O5">
        <v>0.88</v>
      </c>
      <c r="P5">
        <v>0.65217391304347827</v>
      </c>
      <c r="Q5">
        <v>0.875</v>
      </c>
      <c r="R5">
        <v>0.72520185399935144</v>
      </c>
      <c r="S5">
        <v>0.78146754099907412</v>
      </c>
      <c r="T5">
        <v>0.65326212499894609</v>
      </c>
      <c r="U5">
        <v>0.68745187550121045</v>
      </c>
      <c r="V5">
        <v>1.0564350840013503</v>
      </c>
      <c r="W5">
        <v>0.74560716699943441</v>
      </c>
      <c r="X5">
        <v>0.78774737500134506</v>
      </c>
      <c r="Y5">
        <v>0.77219620799951372</v>
      </c>
    </row>
    <row r="6" spans="1:25" x14ac:dyDescent="0.2">
      <c r="A6">
        <v>28</v>
      </c>
      <c r="B6">
        <v>12.72</v>
      </c>
      <c r="C6">
        <v>21.12</v>
      </c>
      <c r="D6">
        <v>13.24</v>
      </c>
      <c r="E6">
        <v>19.760000000000002</v>
      </c>
      <c r="F6">
        <v>41.36</v>
      </c>
      <c r="G6">
        <v>37.64</v>
      </c>
      <c r="H6">
        <v>56.25</v>
      </c>
      <c r="I6">
        <v>41.36</v>
      </c>
      <c r="J6">
        <v>0.84</v>
      </c>
      <c r="K6">
        <v>0.88</v>
      </c>
      <c r="L6">
        <v>0.88</v>
      </c>
      <c r="M6">
        <v>0.88</v>
      </c>
      <c r="N6">
        <v>0.88</v>
      </c>
      <c r="O6">
        <v>0.96</v>
      </c>
      <c r="P6">
        <v>0.88</v>
      </c>
      <c r="Q6">
        <v>0.92</v>
      </c>
      <c r="R6">
        <v>0.62170274999880348</v>
      </c>
      <c r="S6">
        <v>0.64164472950051277</v>
      </c>
      <c r="T6">
        <v>0.6276496459995542</v>
      </c>
      <c r="U6">
        <v>0.59874910450071184</v>
      </c>
      <c r="V6">
        <v>0.85412037500009319</v>
      </c>
      <c r="W6">
        <v>0.76518447900025421</v>
      </c>
      <c r="X6">
        <v>0.61492016650026926</v>
      </c>
      <c r="Y6">
        <v>0.68172833300013735</v>
      </c>
    </row>
    <row r="7" spans="1:25" x14ac:dyDescent="0.2">
      <c r="A7">
        <v>29</v>
      </c>
      <c r="B7">
        <v>26.2</v>
      </c>
      <c r="C7">
        <v>14.28</v>
      </c>
      <c r="D7">
        <v>21.12</v>
      </c>
      <c r="E7">
        <v>27</v>
      </c>
      <c r="F7">
        <v>42.16</v>
      </c>
      <c r="G7">
        <v>44.56</v>
      </c>
      <c r="H7">
        <v>29.8</v>
      </c>
      <c r="I7">
        <v>41.666666666666664</v>
      </c>
      <c r="J7">
        <v>0.84</v>
      </c>
      <c r="K7">
        <v>0.64</v>
      </c>
      <c r="L7">
        <v>0.76</v>
      </c>
      <c r="M7">
        <v>0.72</v>
      </c>
      <c r="N7">
        <v>0.76</v>
      </c>
      <c r="O7">
        <v>0.8</v>
      </c>
      <c r="P7">
        <v>0.6</v>
      </c>
      <c r="Q7">
        <v>0.8</v>
      </c>
      <c r="R7">
        <v>0.80685554199953913</v>
      </c>
      <c r="S7">
        <v>0.72958412500065606</v>
      </c>
      <c r="T7">
        <v>0.63940783300131443</v>
      </c>
      <c r="U7">
        <v>0.57750047950048611</v>
      </c>
      <c r="V7">
        <v>0.92181354199965426</v>
      </c>
      <c r="W7">
        <v>0.67010947949984256</v>
      </c>
      <c r="X7">
        <v>0.81584258300063084</v>
      </c>
      <c r="Y7">
        <v>0.64550952050012711</v>
      </c>
    </row>
    <row r="8" spans="1:25" x14ac:dyDescent="0.2">
      <c r="A8">
        <v>30</v>
      </c>
      <c r="B8">
        <v>37.96</v>
      </c>
      <c r="C8">
        <v>43.6</v>
      </c>
      <c r="D8">
        <v>37.913043478260867</v>
      </c>
      <c r="E8">
        <v>26.38095238095238</v>
      </c>
      <c r="F8">
        <v>52.24</v>
      </c>
      <c r="G8">
        <v>44.92</v>
      </c>
      <c r="H8">
        <v>63.44</v>
      </c>
      <c r="I8">
        <v>62.208333333333336</v>
      </c>
      <c r="J8">
        <v>0.72</v>
      </c>
      <c r="K8">
        <v>0.76</v>
      </c>
      <c r="L8">
        <v>0.69565217391304346</v>
      </c>
      <c r="M8">
        <v>0.72</v>
      </c>
      <c r="N8">
        <v>0.82608695652173914</v>
      </c>
      <c r="O8">
        <v>0.68</v>
      </c>
      <c r="P8">
        <v>0.72</v>
      </c>
      <c r="Q8">
        <v>0.78260869565217395</v>
      </c>
      <c r="R8">
        <v>1.1026705205003964</v>
      </c>
      <c r="S8">
        <v>1.0484138749998237</v>
      </c>
      <c r="T8">
        <v>1.1460345414998301</v>
      </c>
      <c r="U8">
        <v>0.99121399999967252</v>
      </c>
      <c r="V8">
        <v>1.1039138749983977</v>
      </c>
      <c r="W8">
        <v>1.2056615000001329</v>
      </c>
      <c r="X8">
        <v>1.2567121459996997</v>
      </c>
      <c r="Y8">
        <v>1.1069287915015593</v>
      </c>
    </row>
    <row r="9" spans="1:25" x14ac:dyDescent="0.2">
      <c r="A9">
        <v>31</v>
      </c>
      <c r="B9">
        <v>29.56</v>
      </c>
      <c r="C9">
        <v>28.92</v>
      </c>
      <c r="D9">
        <v>26.32</v>
      </c>
      <c r="E9">
        <v>23.08</v>
      </c>
      <c r="F9">
        <v>45.76</v>
      </c>
      <c r="G9">
        <v>50.36</v>
      </c>
      <c r="H9">
        <v>44.72</v>
      </c>
      <c r="I9">
        <v>56.04</v>
      </c>
      <c r="J9">
        <v>0.88</v>
      </c>
      <c r="K9">
        <v>0.84</v>
      </c>
      <c r="L9">
        <v>0.76</v>
      </c>
      <c r="M9">
        <v>0.75</v>
      </c>
      <c r="N9">
        <v>0.84</v>
      </c>
      <c r="O9">
        <v>0.8</v>
      </c>
      <c r="P9">
        <v>0.875</v>
      </c>
      <c r="Q9">
        <v>0.84</v>
      </c>
      <c r="R9">
        <v>0.92741920849971393</v>
      </c>
      <c r="S9">
        <v>0.87202345800005787</v>
      </c>
      <c r="T9">
        <v>1.0345064159996582</v>
      </c>
      <c r="U9">
        <v>0.80161083300004066</v>
      </c>
      <c r="V9">
        <v>1.216140249999853</v>
      </c>
      <c r="W9">
        <v>0.89902166700005637</v>
      </c>
      <c r="X9">
        <v>1.1065977079999811</v>
      </c>
      <c r="Y9">
        <v>0.95281058299997312</v>
      </c>
    </row>
    <row r="10" spans="1:25" x14ac:dyDescent="0.2">
      <c r="A10">
        <v>34</v>
      </c>
      <c r="B10">
        <v>15.96</v>
      </c>
      <c r="C10">
        <v>30.92</v>
      </c>
      <c r="D10">
        <v>25.875</v>
      </c>
      <c r="E10">
        <v>38.479999999999997</v>
      </c>
      <c r="F10">
        <v>57.72</v>
      </c>
      <c r="G10">
        <v>34.5</v>
      </c>
      <c r="H10">
        <v>38.200000000000003</v>
      </c>
      <c r="I10">
        <v>37.6</v>
      </c>
      <c r="J10">
        <v>0.96</v>
      </c>
      <c r="K10">
        <v>0.88</v>
      </c>
      <c r="L10">
        <v>0.96</v>
      </c>
      <c r="M10">
        <v>0.92</v>
      </c>
      <c r="N10">
        <v>0.96</v>
      </c>
      <c r="O10">
        <v>0.8</v>
      </c>
      <c r="P10">
        <v>0.76</v>
      </c>
      <c r="Q10">
        <v>0.88</v>
      </c>
      <c r="R10">
        <v>0.76993531199696008</v>
      </c>
      <c r="S10">
        <v>0.92325474999961443</v>
      </c>
      <c r="T10">
        <v>0.67480266699567437</v>
      </c>
      <c r="U10">
        <v>0.77672629199514631</v>
      </c>
      <c r="V10">
        <v>0.8848063334953622</v>
      </c>
      <c r="W10">
        <v>0.7171284790019854</v>
      </c>
      <c r="X10">
        <v>0.80267866699432489</v>
      </c>
      <c r="Y10">
        <v>0.81784277100814506</v>
      </c>
    </row>
    <row r="11" spans="1:25" x14ac:dyDescent="0.2">
      <c r="A11">
        <v>35</v>
      </c>
      <c r="B11">
        <v>45.68</v>
      </c>
      <c r="C11">
        <v>25.84</v>
      </c>
      <c r="D11">
        <v>30.88</v>
      </c>
      <c r="E11">
        <v>29.24</v>
      </c>
      <c r="F11">
        <v>33.520000000000003</v>
      </c>
      <c r="G11">
        <v>31.28</v>
      </c>
      <c r="H11">
        <v>42.75</v>
      </c>
      <c r="I11">
        <v>28.96</v>
      </c>
      <c r="J11">
        <v>0.64</v>
      </c>
      <c r="K11">
        <v>0.84</v>
      </c>
      <c r="L11">
        <v>0.84</v>
      </c>
      <c r="M11">
        <v>0.76</v>
      </c>
      <c r="N11">
        <v>0.76</v>
      </c>
      <c r="O11">
        <v>0.8</v>
      </c>
      <c r="P11">
        <v>0.72</v>
      </c>
      <c r="Q11">
        <v>0.72</v>
      </c>
      <c r="R11">
        <v>0.50651531200128375</v>
      </c>
      <c r="S11">
        <v>0.52352420800889377</v>
      </c>
      <c r="T11">
        <v>0.52665775000059512</v>
      </c>
      <c r="U11">
        <v>0.54857750001247041</v>
      </c>
      <c r="V11">
        <v>0.82644037499267142</v>
      </c>
      <c r="W11">
        <v>0.61134274999494664</v>
      </c>
      <c r="X11">
        <v>0.59608887449576287</v>
      </c>
      <c r="Y11">
        <v>0.61893789600435412</v>
      </c>
    </row>
    <row r="12" spans="1:25" x14ac:dyDescent="0.2">
      <c r="A12">
        <v>39</v>
      </c>
      <c r="B12">
        <v>16.64</v>
      </c>
      <c r="C12">
        <v>21.2</v>
      </c>
      <c r="D12">
        <v>34.880000000000003</v>
      </c>
      <c r="E12">
        <v>26.6</v>
      </c>
      <c r="F12">
        <v>51.48</v>
      </c>
      <c r="G12">
        <v>49</v>
      </c>
      <c r="H12">
        <v>40.08</v>
      </c>
      <c r="I12">
        <v>28</v>
      </c>
      <c r="J12">
        <v>0.625</v>
      </c>
      <c r="K12">
        <v>0.79166666666666663</v>
      </c>
      <c r="L12">
        <v>0.8</v>
      </c>
      <c r="M12">
        <v>0.96</v>
      </c>
      <c r="N12">
        <v>0.83333333333333337</v>
      </c>
      <c r="O12">
        <v>0.8</v>
      </c>
      <c r="P12">
        <v>0.96</v>
      </c>
      <c r="Q12">
        <v>0.8</v>
      </c>
      <c r="R12">
        <v>0.87646062500061817</v>
      </c>
      <c r="S12">
        <v>0.71652308300144796</v>
      </c>
      <c r="T12">
        <v>0.7700853955002458</v>
      </c>
      <c r="U12">
        <v>0.76801781250014756</v>
      </c>
      <c r="V12">
        <v>0.7537062085011712</v>
      </c>
      <c r="W12">
        <v>0.87255660399932822</v>
      </c>
      <c r="X12">
        <v>0.85028595849962585</v>
      </c>
      <c r="Y12">
        <v>0.83409070800007612</v>
      </c>
    </row>
    <row r="13" spans="1:25" x14ac:dyDescent="0.2">
      <c r="A13">
        <v>41</v>
      </c>
      <c r="B13">
        <v>19.84</v>
      </c>
      <c r="C13">
        <v>21</v>
      </c>
      <c r="D13">
        <v>23.375</v>
      </c>
      <c r="E13">
        <v>17.19047619047619</v>
      </c>
      <c r="F13">
        <v>25.8</v>
      </c>
      <c r="G13">
        <v>39.119999999999997</v>
      </c>
      <c r="H13">
        <v>37.4</v>
      </c>
      <c r="I13">
        <v>39.863636363636367</v>
      </c>
      <c r="J13">
        <v>0.72</v>
      </c>
      <c r="K13">
        <v>0.8</v>
      </c>
      <c r="L13">
        <v>0.76</v>
      </c>
      <c r="M13">
        <v>0.84</v>
      </c>
      <c r="N13">
        <v>0.76</v>
      </c>
      <c r="O13">
        <v>0.84</v>
      </c>
      <c r="P13">
        <v>0.92</v>
      </c>
      <c r="Q13">
        <v>0.8</v>
      </c>
      <c r="R13">
        <v>0.70637999998871237</v>
      </c>
      <c r="S13">
        <v>0.83294072901480831</v>
      </c>
      <c r="T13">
        <v>0.63304779198369943</v>
      </c>
      <c r="U13">
        <v>0.72370499998214655</v>
      </c>
      <c r="V13">
        <v>0.63969966699369252</v>
      </c>
      <c r="W13">
        <v>0.69686479200026952</v>
      </c>
      <c r="X13">
        <v>0.64859283398254775</v>
      </c>
      <c r="Y13">
        <v>0.70838762501080055</v>
      </c>
    </row>
    <row r="14" spans="1:25" x14ac:dyDescent="0.2">
      <c r="A14">
        <v>43</v>
      </c>
      <c r="B14">
        <v>30.56</v>
      </c>
      <c r="C14">
        <v>38.44</v>
      </c>
      <c r="D14">
        <v>33.840000000000003</v>
      </c>
      <c r="E14">
        <v>26.347826086956523</v>
      </c>
      <c r="F14">
        <v>66.291666666666671</v>
      </c>
      <c r="G14">
        <v>57.68</v>
      </c>
      <c r="H14">
        <v>63.48</v>
      </c>
      <c r="I14">
        <v>46.291666666666664</v>
      </c>
      <c r="K14">
        <v>0.84</v>
      </c>
      <c r="L14">
        <v>0.66666666666666663</v>
      </c>
      <c r="M14">
        <v>0.68</v>
      </c>
      <c r="N14">
        <v>0.8</v>
      </c>
      <c r="O14">
        <v>0.64</v>
      </c>
      <c r="P14">
        <v>0.8</v>
      </c>
      <c r="Q14">
        <v>0.72</v>
      </c>
      <c r="S14">
        <v>0.92053183300004093</v>
      </c>
      <c r="T14">
        <v>0.7993328965001183</v>
      </c>
      <c r="U14">
        <v>0.83677716599981977</v>
      </c>
      <c r="V14">
        <v>0.95649047899985362</v>
      </c>
      <c r="W14">
        <v>0.99522129150000183</v>
      </c>
      <c r="X14">
        <v>1.264580562500214</v>
      </c>
      <c r="Y14">
        <v>1.0521896875002312</v>
      </c>
    </row>
    <row r="15" spans="1:25" x14ac:dyDescent="0.2">
      <c r="A15">
        <v>44</v>
      </c>
      <c r="B15">
        <v>47.84</v>
      </c>
      <c r="C15">
        <v>20.52</v>
      </c>
      <c r="D15">
        <v>31.32</v>
      </c>
      <c r="E15">
        <v>29.92</v>
      </c>
      <c r="F15">
        <v>55.72</v>
      </c>
      <c r="G15">
        <v>41</v>
      </c>
      <c r="H15">
        <v>40.159999999999997</v>
      </c>
      <c r="I15">
        <v>49.28</v>
      </c>
      <c r="J15">
        <v>0.84</v>
      </c>
      <c r="K15">
        <v>0.72</v>
      </c>
      <c r="L15">
        <v>0.63636363636363635</v>
      </c>
      <c r="M15">
        <v>0.76</v>
      </c>
      <c r="N15">
        <v>0.76</v>
      </c>
      <c r="O15">
        <v>0.76</v>
      </c>
      <c r="P15">
        <v>0.72</v>
      </c>
      <c r="Q15">
        <v>0.8</v>
      </c>
      <c r="R15">
        <v>0.72376783400000022</v>
      </c>
      <c r="S15">
        <v>0.68968102099995576</v>
      </c>
      <c r="T15">
        <v>0.67657439599997815</v>
      </c>
      <c r="U15">
        <v>0.71656270800031052</v>
      </c>
      <c r="V15">
        <v>0.83428945800005749</v>
      </c>
      <c r="W15">
        <v>0.63275454199992964</v>
      </c>
      <c r="X15">
        <v>0.71438402050011973</v>
      </c>
      <c r="Y15">
        <v>0.67852270849994056</v>
      </c>
    </row>
    <row r="16" spans="1:25" x14ac:dyDescent="0.2">
      <c r="A16">
        <v>45</v>
      </c>
      <c r="B16">
        <v>19.04</v>
      </c>
      <c r="C16">
        <v>19.04</v>
      </c>
      <c r="D16">
        <v>14.56</v>
      </c>
      <c r="E16">
        <v>30</v>
      </c>
      <c r="F16">
        <v>53.04</v>
      </c>
      <c r="G16">
        <v>36.32</v>
      </c>
      <c r="H16">
        <v>46.52</v>
      </c>
      <c r="I16">
        <v>64.52</v>
      </c>
      <c r="J16">
        <v>0.88</v>
      </c>
      <c r="K16">
        <v>0.88</v>
      </c>
      <c r="L16">
        <v>0.8</v>
      </c>
      <c r="M16">
        <v>0.68</v>
      </c>
      <c r="N16">
        <v>0.8</v>
      </c>
      <c r="O16">
        <v>0.92</v>
      </c>
      <c r="P16">
        <v>0.84</v>
      </c>
      <c r="Q16">
        <v>0.84</v>
      </c>
      <c r="R16">
        <v>0.59336199999961536</v>
      </c>
      <c r="S16">
        <v>0.6372327499993844</v>
      </c>
      <c r="T16">
        <v>0.64916912450280506</v>
      </c>
      <c r="U16">
        <v>0.60582987499947194</v>
      </c>
      <c r="V16">
        <v>0.77280831299867714</v>
      </c>
      <c r="W16">
        <v>0.77282649998960551</v>
      </c>
      <c r="X16">
        <v>0.66947079199599102</v>
      </c>
      <c r="Y16">
        <v>0.66762404200562742</v>
      </c>
    </row>
    <row r="17" spans="1:29" x14ac:dyDescent="0.2">
      <c r="A17">
        <v>46</v>
      </c>
      <c r="B17" s="9">
        <v>15.4</v>
      </c>
      <c r="C17" s="9">
        <v>23.8</v>
      </c>
      <c r="D17" s="9">
        <v>18.68</v>
      </c>
      <c r="E17" s="9">
        <v>41.32</v>
      </c>
      <c r="F17" s="9">
        <v>53.48</v>
      </c>
      <c r="G17" s="9">
        <v>38.416666666666664</v>
      </c>
      <c r="H17" s="9">
        <v>45.64</v>
      </c>
      <c r="I17" s="9">
        <v>50.88</v>
      </c>
      <c r="J17" s="9">
        <v>0.88</v>
      </c>
      <c r="K17" s="9">
        <v>0.72</v>
      </c>
      <c r="L17" s="9">
        <v>0.92</v>
      </c>
      <c r="M17" s="9">
        <v>0.84</v>
      </c>
      <c r="N17" s="9">
        <v>0.75</v>
      </c>
      <c r="O17" s="9">
        <v>0.8</v>
      </c>
      <c r="P17" s="9">
        <v>0.84</v>
      </c>
      <c r="Q17" s="9">
        <v>0.84</v>
      </c>
      <c r="R17" s="9">
        <v>0.53997214650735259</v>
      </c>
      <c r="S17" s="9">
        <v>0.55262689600931481</v>
      </c>
      <c r="T17" s="9">
        <v>0.48371829200186767</v>
      </c>
      <c r="U17" s="9">
        <v>0.46843395798350684</v>
      </c>
      <c r="V17" s="9">
        <v>0.64555716699396726</v>
      </c>
      <c r="W17" s="9">
        <v>0.57352743699448183</v>
      </c>
      <c r="X17" s="9">
        <v>0.58760558301582932</v>
      </c>
      <c r="Y17" s="9">
        <v>0.67304008398787118</v>
      </c>
      <c r="Z17" s="9"/>
      <c r="AA17" s="9"/>
      <c r="AB17" s="9"/>
      <c r="AC17" s="9"/>
    </row>
    <row r="18" spans="1:29" x14ac:dyDescent="0.2">
      <c r="A18">
        <v>51</v>
      </c>
      <c r="B18">
        <v>25.92</v>
      </c>
      <c r="C18">
        <v>49.8</v>
      </c>
      <c r="D18">
        <v>34.119999999999997</v>
      </c>
      <c r="E18">
        <v>30.12</v>
      </c>
      <c r="F18">
        <v>66.400000000000006</v>
      </c>
      <c r="G18">
        <v>54.48</v>
      </c>
      <c r="H18">
        <v>45.24</v>
      </c>
      <c r="I18">
        <v>60.04</v>
      </c>
      <c r="J18">
        <v>0.52</v>
      </c>
      <c r="K18">
        <v>0.79166666666666663</v>
      </c>
      <c r="L18">
        <v>0.84</v>
      </c>
      <c r="M18">
        <v>0.79166666666666663</v>
      </c>
      <c r="N18">
        <v>0.79166666666666663</v>
      </c>
      <c r="O18">
        <v>0.8</v>
      </c>
      <c r="P18">
        <v>0.77272727272727271</v>
      </c>
      <c r="Q18">
        <v>0.88</v>
      </c>
      <c r="R18">
        <v>0.94367833299838821</v>
      </c>
      <c r="S18">
        <v>0.9162762500000099</v>
      </c>
      <c r="T18">
        <v>0.87480712500109803</v>
      </c>
      <c r="U18">
        <v>0.86831104100019729</v>
      </c>
      <c r="V18">
        <v>1.1079175839986419</v>
      </c>
      <c r="W18">
        <v>1.2289622709995456</v>
      </c>
      <c r="X18">
        <v>1.2289179590006825</v>
      </c>
      <c r="Y18">
        <v>0.99755418749919045</v>
      </c>
    </row>
    <row r="19" spans="1:29" x14ac:dyDescent="0.2">
      <c r="A19">
        <v>52</v>
      </c>
      <c r="B19">
        <v>13.12</v>
      </c>
      <c r="C19">
        <v>14.04</v>
      </c>
      <c r="D19">
        <v>12.36</v>
      </c>
      <c r="E19">
        <v>20.239999999999998</v>
      </c>
      <c r="F19">
        <v>34.56</v>
      </c>
      <c r="G19">
        <v>30.72</v>
      </c>
      <c r="H19">
        <v>44.48</v>
      </c>
      <c r="I19">
        <v>48.76</v>
      </c>
      <c r="J19">
        <v>0.96</v>
      </c>
      <c r="K19">
        <v>0.96</v>
      </c>
      <c r="L19">
        <v>0.84</v>
      </c>
      <c r="M19">
        <v>0.92</v>
      </c>
      <c r="N19">
        <v>0.92</v>
      </c>
      <c r="O19">
        <v>0.96</v>
      </c>
      <c r="P19">
        <v>0.92</v>
      </c>
      <c r="Q19">
        <v>0.84</v>
      </c>
      <c r="R19">
        <v>0.788301145999867</v>
      </c>
      <c r="S19">
        <v>0.78718879199732328</v>
      </c>
      <c r="T19">
        <v>0.81636858399724588</v>
      </c>
      <c r="U19">
        <v>0.73012533399742097</v>
      </c>
      <c r="V19">
        <v>1.3168149999983143</v>
      </c>
      <c r="W19">
        <v>1.0334926034993259</v>
      </c>
      <c r="X19">
        <v>0.93807920800463762</v>
      </c>
      <c r="Y19">
        <v>1.0524958330061054</v>
      </c>
    </row>
    <row r="20" spans="1:29" x14ac:dyDescent="0.2">
      <c r="A20">
        <v>53</v>
      </c>
      <c r="B20">
        <v>34.200000000000003</v>
      </c>
      <c r="C20">
        <v>20.32</v>
      </c>
      <c r="D20">
        <v>61.48</v>
      </c>
      <c r="E20">
        <v>35.799999999999997</v>
      </c>
      <c r="F20">
        <v>59.4</v>
      </c>
      <c r="G20">
        <v>48.68</v>
      </c>
      <c r="H20">
        <v>47.96</v>
      </c>
      <c r="I20">
        <v>53.88</v>
      </c>
      <c r="J20">
        <v>0.92</v>
      </c>
      <c r="K20">
        <v>0.72</v>
      </c>
      <c r="L20">
        <v>0.6</v>
      </c>
      <c r="M20">
        <v>0.8</v>
      </c>
      <c r="N20">
        <v>0.6</v>
      </c>
      <c r="O20">
        <v>0.73913043478260865</v>
      </c>
      <c r="P20">
        <v>0.84</v>
      </c>
      <c r="Q20">
        <v>0.8</v>
      </c>
      <c r="R20">
        <v>0.83145237500139046</v>
      </c>
      <c r="S20">
        <v>0.86123304149805335</v>
      </c>
      <c r="T20">
        <v>0.74364083399996161</v>
      </c>
      <c r="U20">
        <v>0.76467470900388435</v>
      </c>
      <c r="V20">
        <v>1.0461887080018641</v>
      </c>
      <c r="W20">
        <v>1.1099924159934744</v>
      </c>
      <c r="X20">
        <v>1.0196597920003114</v>
      </c>
      <c r="Y20">
        <v>1.0028291249982431</v>
      </c>
    </row>
    <row r="21" spans="1:29" x14ac:dyDescent="0.2">
      <c r="A21">
        <v>54</v>
      </c>
      <c r="B21">
        <v>12.68</v>
      </c>
      <c r="C21">
        <v>18.375</v>
      </c>
      <c r="D21">
        <v>13.56</v>
      </c>
      <c r="E21">
        <v>15.96</v>
      </c>
      <c r="F21">
        <v>51.64</v>
      </c>
      <c r="G21">
        <v>38.520000000000003</v>
      </c>
      <c r="H21">
        <v>29.12</v>
      </c>
      <c r="I21">
        <v>34.200000000000003</v>
      </c>
      <c r="J21">
        <v>0.72</v>
      </c>
      <c r="K21">
        <v>0.76</v>
      </c>
      <c r="L21">
        <v>0.76</v>
      </c>
      <c r="M21">
        <v>0.8</v>
      </c>
      <c r="N21">
        <v>0.6</v>
      </c>
      <c r="O21">
        <v>0.6</v>
      </c>
      <c r="P21">
        <v>0.76</v>
      </c>
      <c r="Q21">
        <v>0.79166666666666663</v>
      </c>
      <c r="R21">
        <v>0.70603510449984697</v>
      </c>
      <c r="S21">
        <v>0.71209812500001135</v>
      </c>
      <c r="T21">
        <v>0.64935658300009891</v>
      </c>
      <c r="U21">
        <v>0.64537889550001637</v>
      </c>
      <c r="V21">
        <v>0.71633891599981325</v>
      </c>
      <c r="W21">
        <v>0.68360233299995343</v>
      </c>
      <c r="X21">
        <v>0.76017908300013914</v>
      </c>
      <c r="Y21">
        <v>0.67442404200005512</v>
      </c>
    </row>
    <row r="22" spans="1:29" x14ac:dyDescent="0.2">
      <c r="A22">
        <v>56</v>
      </c>
      <c r="B22">
        <v>25.96</v>
      </c>
      <c r="C22">
        <v>19.920000000000002</v>
      </c>
      <c r="D22">
        <v>24.8</v>
      </c>
      <c r="E22">
        <v>20.96</v>
      </c>
      <c r="F22">
        <v>57.56</v>
      </c>
      <c r="G22">
        <v>35.958333333333336</v>
      </c>
      <c r="H22">
        <v>38.791666666666664</v>
      </c>
      <c r="I22">
        <v>53.458333333333336</v>
      </c>
      <c r="J22">
        <v>0.83333333333333337</v>
      </c>
      <c r="K22">
        <v>0.95833333333333337</v>
      </c>
      <c r="L22">
        <v>0.72</v>
      </c>
      <c r="M22">
        <v>0.72</v>
      </c>
      <c r="N22">
        <v>0.79166666666666663</v>
      </c>
      <c r="O22">
        <v>0.76</v>
      </c>
      <c r="P22">
        <v>0.76</v>
      </c>
      <c r="Q22">
        <v>0.72</v>
      </c>
      <c r="R22">
        <v>1.1453405624999959</v>
      </c>
      <c r="S22">
        <v>1.0335907920000409</v>
      </c>
      <c r="T22">
        <v>1.0975553750000699</v>
      </c>
      <c r="U22">
        <v>1.0788224789998822</v>
      </c>
      <c r="V22">
        <v>1.2666049160000057</v>
      </c>
      <c r="W22">
        <v>1.2743000000000393</v>
      </c>
      <c r="X22">
        <v>1.3584481670000059</v>
      </c>
      <c r="Y22">
        <v>1.222068833499975</v>
      </c>
    </row>
    <row r="23" spans="1:29" x14ac:dyDescent="0.2">
      <c r="A23">
        <v>57</v>
      </c>
      <c r="B23">
        <v>16.760000000000002</v>
      </c>
      <c r="C23">
        <v>46.56</v>
      </c>
      <c r="D23">
        <v>27.84</v>
      </c>
      <c r="E23">
        <v>35.64</v>
      </c>
      <c r="F23">
        <v>38</v>
      </c>
      <c r="G23">
        <v>36.840000000000003</v>
      </c>
      <c r="H23">
        <v>37.75</v>
      </c>
      <c r="I23">
        <v>58.4</v>
      </c>
      <c r="J23">
        <v>0.75</v>
      </c>
      <c r="K23">
        <v>0.76</v>
      </c>
      <c r="L23">
        <v>0.84</v>
      </c>
      <c r="M23">
        <v>0.76</v>
      </c>
      <c r="N23">
        <v>0.86956521739130432</v>
      </c>
      <c r="O23">
        <v>0.875</v>
      </c>
      <c r="P23">
        <v>0.64</v>
      </c>
      <c r="Q23">
        <v>0.88</v>
      </c>
      <c r="R23">
        <v>0.83188572950166417</v>
      </c>
      <c r="S23">
        <v>0.91266658299718983</v>
      </c>
      <c r="T23">
        <v>0.90949787500721868</v>
      </c>
      <c r="U23">
        <v>0.76962662501318846</v>
      </c>
      <c r="V23">
        <v>1.0090459374987404</v>
      </c>
      <c r="W23">
        <v>0.89303566599846818</v>
      </c>
      <c r="X23">
        <v>0.86288152100314619</v>
      </c>
      <c r="Y23">
        <v>0.8497083330003079</v>
      </c>
    </row>
    <row r="24" spans="1:29" x14ac:dyDescent="0.2">
      <c r="A24">
        <v>58</v>
      </c>
      <c r="B24">
        <v>38.119999999999997</v>
      </c>
      <c r="C24">
        <v>30.130434782608695</v>
      </c>
      <c r="D24">
        <v>39.4</v>
      </c>
      <c r="E24">
        <v>36.72</v>
      </c>
      <c r="F24">
        <v>47.08</v>
      </c>
      <c r="G24">
        <v>51.36</v>
      </c>
      <c r="H24">
        <v>62.086956521739133</v>
      </c>
      <c r="I24">
        <v>51.916666666666664</v>
      </c>
      <c r="J24">
        <v>0.875</v>
      </c>
      <c r="K24">
        <v>0.76</v>
      </c>
      <c r="L24">
        <v>0.92</v>
      </c>
      <c r="M24">
        <v>0.84</v>
      </c>
      <c r="N24">
        <v>0.92</v>
      </c>
      <c r="O24">
        <v>0.76</v>
      </c>
      <c r="P24">
        <v>0.84</v>
      </c>
      <c r="Q24">
        <v>0.8</v>
      </c>
      <c r="R24">
        <v>0.63049450000107754</v>
      </c>
      <c r="S24">
        <v>0.59178883300046436</v>
      </c>
      <c r="T24">
        <v>0.6222687080007745</v>
      </c>
      <c r="U24">
        <v>0.57955574999505188</v>
      </c>
      <c r="V24">
        <v>0.66913145899889059</v>
      </c>
      <c r="W24">
        <v>0.48527941700012889</v>
      </c>
      <c r="X24">
        <v>0.57793699999456294</v>
      </c>
      <c r="Y24">
        <v>0.62096022900368553</v>
      </c>
    </row>
    <row r="25" spans="1:29" x14ac:dyDescent="0.2">
      <c r="A25">
        <v>63</v>
      </c>
      <c r="B25">
        <v>29.32</v>
      </c>
      <c r="C25">
        <v>29.48</v>
      </c>
      <c r="D25">
        <v>27.32</v>
      </c>
      <c r="E25">
        <v>21.76</v>
      </c>
      <c r="F25">
        <v>65.08</v>
      </c>
      <c r="G25">
        <v>44.44</v>
      </c>
      <c r="H25">
        <v>57.291666666666664</v>
      </c>
      <c r="I25">
        <v>50</v>
      </c>
      <c r="J25">
        <v>0.84</v>
      </c>
      <c r="K25">
        <v>0.84</v>
      </c>
      <c r="L25">
        <v>0.92</v>
      </c>
      <c r="M25">
        <v>0.8</v>
      </c>
      <c r="N25">
        <v>0.84</v>
      </c>
      <c r="O25">
        <v>0.92</v>
      </c>
      <c r="P25">
        <v>0.84</v>
      </c>
      <c r="Q25">
        <v>0.92</v>
      </c>
      <c r="R25">
        <v>0.63030254200202762</v>
      </c>
      <c r="S25">
        <v>0.6011471249985334</v>
      </c>
      <c r="T25">
        <v>0.61309979199722875</v>
      </c>
      <c r="U25">
        <v>0.631782332999137</v>
      </c>
      <c r="V25">
        <v>0.80411191700113704</v>
      </c>
      <c r="W25">
        <v>0.65003487499780022</v>
      </c>
      <c r="X25">
        <v>0.64635433299918077</v>
      </c>
      <c r="Y25">
        <v>0.71679550000044401</v>
      </c>
    </row>
    <row r="26" spans="1:29" x14ac:dyDescent="0.2">
      <c r="A26">
        <v>64</v>
      </c>
      <c r="B26">
        <v>24.04</v>
      </c>
      <c r="C26">
        <v>28.36</v>
      </c>
      <c r="D26">
        <v>41.76</v>
      </c>
      <c r="E26">
        <v>30.84</v>
      </c>
      <c r="F26">
        <v>57.64</v>
      </c>
      <c r="G26">
        <v>38.76</v>
      </c>
      <c r="H26">
        <v>43.36</v>
      </c>
      <c r="I26">
        <v>32.92</v>
      </c>
      <c r="J26">
        <v>0.8</v>
      </c>
      <c r="K26">
        <v>0.8</v>
      </c>
      <c r="L26">
        <v>0.83333333333333337</v>
      </c>
      <c r="M26">
        <v>0.72</v>
      </c>
      <c r="N26">
        <v>0.70833333333333337</v>
      </c>
      <c r="O26">
        <v>0.84</v>
      </c>
      <c r="P26">
        <v>0.8</v>
      </c>
      <c r="Q26">
        <v>0.72</v>
      </c>
      <c r="R26">
        <v>0.73157183349997013</v>
      </c>
      <c r="S26">
        <v>0.60905425050003714</v>
      </c>
      <c r="T26">
        <v>0.68852502100003221</v>
      </c>
      <c r="U26">
        <v>0.59667252100007317</v>
      </c>
      <c r="V26">
        <v>0.88461908399995082</v>
      </c>
      <c r="W26">
        <v>0.90941525000016554</v>
      </c>
      <c r="X26">
        <v>0.77505185400013943</v>
      </c>
      <c r="Y26">
        <v>0.69476085400015108</v>
      </c>
    </row>
    <row r="27" spans="1:29" x14ac:dyDescent="0.2">
      <c r="A27">
        <v>65</v>
      </c>
      <c r="B27">
        <v>13.64</v>
      </c>
      <c r="C27">
        <v>11.88</v>
      </c>
      <c r="D27">
        <v>16.920000000000002</v>
      </c>
      <c r="E27">
        <v>12.4</v>
      </c>
      <c r="F27">
        <v>36.520000000000003</v>
      </c>
      <c r="G27">
        <v>46.76</v>
      </c>
      <c r="H27">
        <v>30.36</v>
      </c>
      <c r="I27">
        <v>40.24</v>
      </c>
      <c r="J27">
        <v>0.92</v>
      </c>
      <c r="K27">
        <v>1</v>
      </c>
      <c r="L27">
        <v>0.88</v>
      </c>
      <c r="M27">
        <v>0.8</v>
      </c>
      <c r="N27">
        <v>0.96</v>
      </c>
      <c r="O27">
        <v>0.91666666666666663</v>
      </c>
      <c r="P27">
        <v>0.8</v>
      </c>
      <c r="Q27">
        <v>0.76</v>
      </c>
      <c r="R27">
        <v>1.2110928750007588</v>
      </c>
      <c r="S27">
        <v>1.099893874999907</v>
      </c>
      <c r="T27">
        <v>1.123956500499844</v>
      </c>
      <c r="U27">
        <v>1.1931885209996835</v>
      </c>
      <c r="V27">
        <v>1.4243324369999755</v>
      </c>
      <c r="W27">
        <v>1.3009936045009454</v>
      </c>
      <c r="X27">
        <v>1.1689672704997065</v>
      </c>
      <c r="Y27">
        <v>1.2984053330001188</v>
      </c>
    </row>
    <row r="28" spans="1:29" x14ac:dyDescent="0.2">
      <c r="A28">
        <v>61</v>
      </c>
      <c r="B28">
        <v>30.4</v>
      </c>
      <c r="C28">
        <v>20.8</v>
      </c>
      <c r="D28">
        <v>47.4</v>
      </c>
      <c r="E28">
        <v>35.479999999999997</v>
      </c>
      <c r="F28">
        <v>37.68</v>
      </c>
      <c r="G28">
        <v>48</v>
      </c>
      <c r="H28">
        <v>49.16</v>
      </c>
      <c r="I28">
        <v>40.68</v>
      </c>
      <c r="J28">
        <v>0.8</v>
      </c>
      <c r="K28">
        <v>0.92</v>
      </c>
      <c r="L28">
        <v>0.8</v>
      </c>
      <c r="M28">
        <v>0.64</v>
      </c>
      <c r="N28">
        <v>0.65217391304347827</v>
      </c>
      <c r="O28">
        <v>0.8</v>
      </c>
      <c r="P28">
        <v>0.83333333333333337</v>
      </c>
      <c r="Q28">
        <v>0.73913043478260865</v>
      </c>
      <c r="R28">
        <v>0.88098589600122068</v>
      </c>
      <c r="S28">
        <v>0.94754016702063382</v>
      </c>
      <c r="T28">
        <v>0.99332572899584193</v>
      </c>
      <c r="U28">
        <v>0.78593120900040958</v>
      </c>
      <c r="V28">
        <v>1.3301466669945512</v>
      </c>
      <c r="W28">
        <v>1.1857555625028908</v>
      </c>
      <c r="X28">
        <v>1.052914478990715</v>
      </c>
      <c r="Y28">
        <v>0.88342108298093081</v>
      </c>
    </row>
    <row r="29" spans="1:29" x14ac:dyDescent="0.2">
      <c r="A29">
        <v>66</v>
      </c>
      <c r="B29">
        <v>19.16</v>
      </c>
      <c r="C29">
        <v>12.76</v>
      </c>
      <c r="D29">
        <v>25.08</v>
      </c>
      <c r="E29">
        <v>23.8</v>
      </c>
      <c r="F29">
        <v>37.541666666666664</v>
      </c>
      <c r="G29">
        <v>31.8</v>
      </c>
      <c r="H29">
        <v>42.68</v>
      </c>
      <c r="I29">
        <v>32.880000000000003</v>
      </c>
      <c r="J29">
        <v>0.6</v>
      </c>
      <c r="K29">
        <v>0.8</v>
      </c>
      <c r="L29">
        <v>0.66666666666666663</v>
      </c>
      <c r="M29">
        <v>0.72</v>
      </c>
      <c r="N29">
        <v>0.7</v>
      </c>
      <c r="O29">
        <v>0.8</v>
      </c>
      <c r="P29">
        <v>0.88</v>
      </c>
      <c r="Q29">
        <v>0.95833333333333337</v>
      </c>
      <c r="R29">
        <v>0.97578870900019865</v>
      </c>
      <c r="S29">
        <v>1.0527728125000522</v>
      </c>
      <c r="T29">
        <v>0.87089724999998452</v>
      </c>
      <c r="U29">
        <v>0.72710618749999867</v>
      </c>
      <c r="V29">
        <v>1.2751025000000027</v>
      </c>
      <c r="W29">
        <v>0.96894608349975897</v>
      </c>
      <c r="X29">
        <v>0.94312520850007786</v>
      </c>
      <c r="Y29">
        <v>0.95334283300007883</v>
      </c>
    </row>
    <row r="30" spans="1:29" x14ac:dyDescent="0.2">
      <c r="A30">
        <v>67</v>
      </c>
      <c r="B30">
        <v>16.559999999999999</v>
      </c>
      <c r="C30">
        <v>24.04</v>
      </c>
      <c r="D30">
        <v>16</v>
      </c>
      <c r="E30">
        <v>16.68</v>
      </c>
      <c r="F30">
        <v>32.44</v>
      </c>
      <c r="G30">
        <v>31.68</v>
      </c>
      <c r="H30">
        <v>35.200000000000003</v>
      </c>
      <c r="I30">
        <v>41.96</v>
      </c>
      <c r="J30">
        <v>0.84</v>
      </c>
      <c r="K30">
        <v>0.92</v>
      </c>
      <c r="L30">
        <v>0.88</v>
      </c>
      <c r="M30">
        <v>0.96</v>
      </c>
      <c r="N30">
        <v>0.84</v>
      </c>
      <c r="O30">
        <v>0.84</v>
      </c>
      <c r="P30">
        <v>0.79166666666666663</v>
      </c>
      <c r="Q30">
        <v>0.68</v>
      </c>
      <c r="R30">
        <v>0.63838133300032496</v>
      </c>
      <c r="S30">
        <v>0.6023822500001188</v>
      </c>
      <c r="T30">
        <v>0.58023550000052637</v>
      </c>
      <c r="U30">
        <v>0.49643724999987171</v>
      </c>
      <c r="V30">
        <v>0.71408058300039556</v>
      </c>
      <c r="W30">
        <v>0.60619962500095426</v>
      </c>
      <c r="X30">
        <v>0.58451475000038045</v>
      </c>
      <c r="Y30">
        <v>0.65556520900099713</v>
      </c>
    </row>
    <row r="31" spans="1:29" x14ac:dyDescent="0.2">
      <c r="A31">
        <v>68</v>
      </c>
      <c r="B31">
        <v>25.44</v>
      </c>
      <c r="C31">
        <v>29.4</v>
      </c>
      <c r="D31">
        <v>49.652173913043477</v>
      </c>
      <c r="E31">
        <v>38.92</v>
      </c>
      <c r="F31">
        <v>53.68</v>
      </c>
      <c r="G31">
        <v>45.64</v>
      </c>
      <c r="H31">
        <v>45.833333333333336</v>
      </c>
      <c r="I31">
        <v>45.68</v>
      </c>
      <c r="J31">
        <v>0.84</v>
      </c>
      <c r="K31">
        <v>0.84</v>
      </c>
      <c r="L31">
        <v>0.8</v>
      </c>
      <c r="M31">
        <v>0.88</v>
      </c>
      <c r="N31">
        <v>0.875</v>
      </c>
      <c r="O31">
        <v>0.8</v>
      </c>
      <c r="P31">
        <v>0.76</v>
      </c>
      <c r="Q31">
        <v>0.84</v>
      </c>
      <c r="R31">
        <v>0.68771608299994114</v>
      </c>
      <c r="S31">
        <v>0.62913662499977363</v>
      </c>
      <c r="T31">
        <v>0.60539197900016006</v>
      </c>
      <c r="U31">
        <v>0.5377835834999587</v>
      </c>
      <c r="V31">
        <v>0.92492324999989251</v>
      </c>
      <c r="W31">
        <v>0.85898433299996668</v>
      </c>
      <c r="X31">
        <v>0.76222495899992282</v>
      </c>
      <c r="Y31">
        <v>0.69386083400013376</v>
      </c>
    </row>
    <row r="32" spans="1:29" x14ac:dyDescent="0.2">
      <c r="A32">
        <v>69</v>
      </c>
      <c r="B32">
        <v>30.16</v>
      </c>
      <c r="C32">
        <v>30.36</v>
      </c>
      <c r="D32">
        <v>21.6</v>
      </c>
      <c r="E32">
        <v>39.36</v>
      </c>
      <c r="F32">
        <v>35.04</v>
      </c>
      <c r="G32">
        <v>30.52</v>
      </c>
      <c r="H32">
        <v>30.24</v>
      </c>
      <c r="I32">
        <v>41.24</v>
      </c>
      <c r="J32">
        <v>0.84</v>
      </c>
      <c r="K32">
        <v>0.79166666666666663</v>
      </c>
      <c r="L32">
        <v>0.68</v>
      </c>
      <c r="M32">
        <v>0.64</v>
      </c>
      <c r="N32">
        <v>0.75</v>
      </c>
      <c r="O32">
        <v>0.8</v>
      </c>
      <c r="P32">
        <v>0.92</v>
      </c>
      <c r="Q32">
        <v>0.88</v>
      </c>
      <c r="R32">
        <v>0.6206097909998789</v>
      </c>
      <c r="S32">
        <v>0.70843054100078007</v>
      </c>
      <c r="T32">
        <v>0.53247683300105564</v>
      </c>
      <c r="U32">
        <v>0.65499372900012531</v>
      </c>
      <c r="V32">
        <v>0.78829979200054368</v>
      </c>
      <c r="W32">
        <v>0.72366889599925344</v>
      </c>
      <c r="X32">
        <v>0.64521820799927809</v>
      </c>
      <c r="Y32">
        <v>0.68149868750060705</v>
      </c>
    </row>
    <row r="33" spans="1:25" x14ac:dyDescent="0.2">
      <c r="A33">
        <v>71</v>
      </c>
      <c r="B33">
        <v>23.92</v>
      </c>
      <c r="C33">
        <v>16.48</v>
      </c>
      <c r="D33">
        <v>16.04</v>
      </c>
      <c r="E33">
        <v>16.12</v>
      </c>
      <c r="F33">
        <v>38.76</v>
      </c>
      <c r="G33">
        <v>32.96</v>
      </c>
      <c r="H33">
        <v>50.64</v>
      </c>
      <c r="I33">
        <v>37.04</v>
      </c>
      <c r="J33">
        <v>0.76</v>
      </c>
      <c r="K33">
        <v>0.92</v>
      </c>
      <c r="L33">
        <v>0.84</v>
      </c>
      <c r="M33">
        <v>0.84</v>
      </c>
      <c r="N33">
        <v>0.91304347826086951</v>
      </c>
      <c r="O33">
        <v>0.88</v>
      </c>
      <c r="P33">
        <v>0.92</v>
      </c>
      <c r="Q33">
        <v>0.88</v>
      </c>
      <c r="R33">
        <v>0.87149462500019581</v>
      </c>
      <c r="S33">
        <v>0.93801629100198625</v>
      </c>
      <c r="T33">
        <v>0.76815324999915902</v>
      </c>
      <c r="U33">
        <v>0.97088799999983166</v>
      </c>
      <c r="V33">
        <v>1.1644663750012114</v>
      </c>
      <c r="W33">
        <v>1.0861123539998516</v>
      </c>
      <c r="X33">
        <v>1.0961418330007291</v>
      </c>
      <c r="Y33">
        <v>1.1104024374999426</v>
      </c>
    </row>
    <row r="34" spans="1:25" x14ac:dyDescent="0.2">
      <c r="A34">
        <v>75</v>
      </c>
      <c r="B34">
        <v>39.840000000000003</v>
      </c>
      <c r="C34">
        <v>27.32</v>
      </c>
      <c r="D34">
        <v>31.12</v>
      </c>
      <c r="E34">
        <v>28.041666666666668</v>
      </c>
      <c r="F34">
        <v>46</v>
      </c>
      <c r="G34">
        <v>43.291666666666664</v>
      </c>
      <c r="H34">
        <v>37.96</v>
      </c>
      <c r="I34">
        <v>45.6</v>
      </c>
      <c r="J34">
        <v>0.88</v>
      </c>
      <c r="K34">
        <v>0.88</v>
      </c>
      <c r="L34">
        <v>0.6</v>
      </c>
      <c r="M34">
        <v>0.76</v>
      </c>
      <c r="N34">
        <v>0.64</v>
      </c>
      <c r="O34">
        <v>0.76</v>
      </c>
      <c r="P34">
        <v>0.76</v>
      </c>
      <c r="Q34">
        <v>0.72</v>
      </c>
      <c r="R34">
        <v>0.66544625000005908</v>
      </c>
      <c r="S34">
        <v>0.73725614549948659</v>
      </c>
      <c r="T34">
        <v>0.61434337500031688</v>
      </c>
      <c r="U34">
        <v>0.60128441599954385</v>
      </c>
      <c r="V34">
        <v>0.72901477099912881</v>
      </c>
      <c r="W34">
        <v>0.63525604200003727</v>
      </c>
      <c r="X34">
        <v>0.58551991700005601</v>
      </c>
      <c r="Y34">
        <v>0.56819441650077351</v>
      </c>
    </row>
    <row r="35" spans="1:25" x14ac:dyDescent="0.2">
      <c r="A35">
        <v>76</v>
      </c>
      <c r="B35">
        <v>45.28</v>
      </c>
      <c r="C35">
        <v>51</v>
      </c>
      <c r="D35">
        <v>80.666666666666671</v>
      </c>
      <c r="E35">
        <v>60.48</v>
      </c>
      <c r="F35">
        <v>41.28</v>
      </c>
      <c r="G35">
        <v>88.64</v>
      </c>
      <c r="H35">
        <v>66.400000000000006</v>
      </c>
      <c r="I35">
        <v>47.36</v>
      </c>
      <c r="J35">
        <v>0.76</v>
      </c>
      <c r="K35">
        <v>0.75</v>
      </c>
      <c r="L35">
        <v>0.8</v>
      </c>
      <c r="M35">
        <v>0.64</v>
      </c>
      <c r="N35">
        <v>0.54545454545454541</v>
      </c>
      <c r="O35">
        <v>0.58333333333333337</v>
      </c>
      <c r="P35">
        <v>0.58333333333333337</v>
      </c>
      <c r="Q35">
        <v>0.76</v>
      </c>
      <c r="R35">
        <v>0.78065629100092337</v>
      </c>
      <c r="S35">
        <v>0.70395558299969707</v>
      </c>
      <c r="T35">
        <v>0.72254499999871769</v>
      </c>
      <c r="U35">
        <v>0.6581426040011138</v>
      </c>
      <c r="V35">
        <v>0.99160687500079803</v>
      </c>
      <c r="W35">
        <v>1.3257778124989272</v>
      </c>
      <c r="X35">
        <v>1.1415845209994586</v>
      </c>
      <c r="Y35">
        <v>0.90848866699889186</v>
      </c>
    </row>
    <row r="36" spans="1:25" x14ac:dyDescent="0.2">
      <c r="A36">
        <v>78</v>
      </c>
      <c r="B36">
        <v>45.76</v>
      </c>
      <c r="C36">
        <v>32.96</v>
      </c>
      <c r="D36">
        <v>29.96</v>
      </c>
      <c r="E36">
        <v>46.48</v>
      </c>
      <c r="F36">
        <v>54.16</v>
      </c>
      <c r="G36">
        <v>36.28</v>
      </c>
      <c r="H36">
        <v>60.68</v>
      </c>
      <c r="I36">
        <v>66.2</v>
      </c>
      <c r="J36">
        <v>0.84</v>
      </c>
      <c r="K36">
        <v>0.76</v>
      </c>
      <c r="L36">
        <v>0.84</v>
      </c>
      <c r="M36">
        <v>0.84</v>
      </c>
      <c r="N36">
        <v>0.92</v>
      </c>
      <c r="O36">
        <v>0.86956521739130432</v>
      </c>
      <c r="P36">
        <v>0.76</v>
      </c>
      <c r="Q36">
        <v>0.84</v>
      </c>
      <c r="R36">
        <v>0.80807549999735784</v>
      </c>
      <c r="S36">
        <v>0.66995375000988133</v>
      </c>
      <c r="T36">
        <v>0.70228800000040792</v>
      </c>
      <c r="U36">
        <v>0.91382433399849106</v>
      </c>
      <c r="V36">
        <v>1.2718537920009112</v>
      </c>
      <c r="W36">
        <v>1.1142628955058171</v>
      </c>
      <c r="X36">
        <v>1.1355081249930663</v>
      </c>
      <c r="Y36">
        <v>0.79430658300407231</v>
      </c>
    </row>
    <row r="37" spans="1:25" x14ac:dyDescent="0.2">
      <c r="A37">
        <v>79</v>
      </c>
      <c r="B37">
        <v>27.68</v>
      </c>
      <c r="C37">
        <v>22.88</v>
      </c>
      <c r="D37">
        <v>27.36</v>
      </c>
      <c r="E37">
        <v>16.12</v>
      </c>
      <c r="F37">
        <v>37.119999999999997</v>
      </c>
      <c r="G37">
        <v>36.520000000000003</v>
      </c>
      <c r="H37">
        <v>49.416666666666664</v>
      </c>
      <c r="I37">
        <v>38.799999999999997</v>
      </c>
      <c r="J37">
        <v>0.66666666666666663</v>
      </c>
      <c r="K37">
        <v>0.68</v>
      </c>
      <c r="L37">
        <v>0.875</v>
      </c>
      <c r="M37">
        <v>0.875</v>
      </c>
      <c r="N37">
        <v>0.78260869565217395</v>
      </c>
      <c r="O37">
        <v>0.76</v>
      </c>
      <c r="P37">
        <v>0.875</v>
      </c>
      <c r="Q37">
        <v>0.625</v>
      </c>
      <c r="R37">
        <v>0.99864002100366633</v>
      </c>
      <c r="S37">
        <v>0.98833129099512007</v>
      </c>
      <c r="T37">
        <v>1.2966203749965644</v>
      </c>
      <c r="U37">
        <v>0.94506345900299493</v>
      </c>
      <c r="V37">
        <v>1.1230389795018709</v>
      </c>
      <c r="W37">
        <v>0.98013533400080632</v>
      </c>
      <c r="X37">
        <v>0.92872887500561774</v>
      </c>
      <c r="Y37">
        <v>0.92625408399908338</v>
      </c>
    </row>
    <row r="38" spans="1:25" x14ac:dyDescent="0.2">
      <c r="A38">
        <v>80</v>
      </c>
      <c r="B38">
        <v>15.88</v>
      </c>
      <c r="C38">
        <v>34.4</v>
      </c>
      <c r="D38">
        <v>20.12</v>
      </c>
      <c r="E38">
        <v>40.32</v>
      </c>
      <c r="F38">
        <v>48.16</v>
      </c>
      <c r="G38">
        <v>63.68</v>
      </c>
      <c r="H38">
        <v>65.84</v>
      </c>
      <c r="I38">
        <v>65.16</v>
      </c>
      <c r="J38">
        <v>0.76</v>
      </c>
      <c r="K38">
        <v>0.8</v>
      </c>
      <c r="L38">
        <v>0.64</v>
      </c>
      <c r="M38">
        <v>0.75</v>
      </c>
      <c r="N38">
        <v>0.66666666666666663</v>
      </c>
      <c r="O38">
        <v>0.72</v>
      </c>
      <c r="P38">
        <v>0.8</v>
      </c>
      <c r="Q38">
        <v>0.76</v>
      </c>
      <c r="R38">
        <v>0.73540733300001193</v>
      </c>
      <c r="S38">
        <v>0.92264395849997527</v>
      </c>
      <c r="T38">
        <v>0.77514720849990226</v>
      </c>
      <c r="U38">
        <v>1.2132098960000803</v>
      </c>
      <c r="V38">
        <v>1.2104641250002715</v>
      </c>
      <c r="W38">
        <v>1.1541526665000674</v>
      </c>
      <c r="X38">
        <v>0.915773583499913</v>
      </c>
      <c r="Y38">
        <v>1.1722030410001025</v>
      </c>
    </row>
    <row r="44" spans="1:25" s="11" customFormat="1" x14ac:dyDescent="0.2">
      <c r="A44" t="s">
        <v>29</v>
      </c>
      <c r="B44" s="11">
        <f>AVERAGE(B2:B43)</f>
        <v>26.300450450450445</v>
      </c>
      <c r="C44" s="11">
        <f>AVERAGE(C2:C43)</f>
        <v>26.220146886016451</v>
      </c>
      <c r="D44" s="11">
        <f>AVERAGE(D2:D43)</f>
        <v>29.156807677242451</v>
      </c>
      <c r="E44" s="11">
        <f t="shared" ref="E44:Y44" si="0">AVERAGE(E2:E43)</f>
        <v>29.09227715292932</v>
      </c>
      <c r="F44" s="11">
        <f t="shared" si="0"/>
        <v>47.377477477477477</v>
      </c>
      <c r="G44" s="11">
        <f t="shared" si="0"/>
        <v>43.043378378378392</v>
      </c>
      <c r="H44" s="11">
        <f t="shared" si="0"/>
        <v>46.146666310579363</v>
      </c>
      <c r="I44" s="11">
        <f t="shared" si="0"/>
        <v>46.544021115977642</v>
      </c>
      <c r="J44" s="11">
        <f t="shared" si="0"/>
        <v>0.78638888888888914</v>
      </c>
      <c r="K44" s="11">
        <f t="shared" si="0"/>
        <v>0.81414414414414449</v>
      </c>
      <c r="L44" s="11">
        <f t="shared" si="0"/>
        <v>0.79041484171918963</v>
      </c>
      <c r="M44" s="11">
        <f t="shared" si="0"/>
        <v>0.79153153153153144</v>
      </c>
      <c r="N44" s="11">
        <f t="shared" si="0"/>
        <v>0.78941774637426831</v>
      </c>
      <c r="O44" s="11">
        <f t="shared" si="0"/>
        <v>0.80140618879749337</v>
      </c>
      <c r="P44" s="11">
        <f t="shared" si="0"/>
        <v>0.80170904105686736</v>
      </c>
      <c r="Q44" s="11">
        <f t="shared" si="0"/>
        <v>0.80318448883666282</v>
      </c>
      <c r="R44" s="11">
        <f t="shared" si="0"/>
        <v>0.79203820891667143</v>
      </c>
      <c r="S44" s="11">
        <f t="shared" si="0"/>
        <v>0.79084632535280686</v>
      </c>
      <c r="T44" s="11">
        <f t="shared" si="0"/>
        <v>0.77488056309407261</v>
      </c>
      <c r="U44" s="11">
        <f t="shared" si="0"/>
        <v>0.75328904843205369</v>
      </c>
      <c r="V44" s="11">
        <f t="shared" si="0"/>
        <v>0.9754886898235382</v>
      </c>
      <c r="W44" s="11">
        <f t="shared" si="0"/>
        <v>0.88918816044536686</v>
      </c>
      <c r="X44" s="11">
        <f t="shared" si="0"/>
        <v>0.89006124606695458</v>
      </c>
      <c r="Y44" s="11">
        <f t="shared" si="0"/>
        <v>0.84794021790573759</v>
      </c>
    </row>
    <row r="45" spans="1:25" x14ac:dyDescent="0.2">
      <c r="A45" t="s">
        <v>30</v>
      </c>
      <c r="B45">
        <f>STDEV(B2:B43)</f>
        <v>10.275053577769132</v>
      </c>
      <c r="C45">
        <f t="shared" ref="C45:Y45" si="1">STDEV(C2:C43)</f>
        <v>9.9626702193610122</v>
      </c>
      <c r="D45">
        <f t="shared" si="1"/>
        <v>13.825055701979073</v>
      </c>
      <c r="E45">
        <f t="shared" si="1"/>
        <v>9.8797038431582376</v>
      </c>
      <c r="F45">
        <f t="shared" si="1"/>
        <v>10.845828709903699</v>
      </c>
      <c r="G45">
        <f t="shared" si="1"/>
        <v>10.976424775248022</v>
      </c>
      <c r="H45">
        <f t="shared" si="1"/>
        <v>10.701037790238022</v>
      </c>
      <c r="I45">
        <f t="shared" si="1"/>
        <v>10.099493540690046</v>
      </c>
      <c r="J45">
        <f t="shared" si="1"/>
        <v>0.1081492942245557</v>
      </c>
      <c r="K45">
        <f t="shared" si="1"/>
        <v>8.0480445464113232E-2</v>
      </c>
      <c r="L45">
        <f t="shared" si="1"/>
        <v>9.3782706121856518E-2</v>
      </c>
      <c r="M45">
        <f t="shared" si="1"/>
        <v>8.9449084057014752E-2</v>
      </c>
      <c r="N45">
        <f t="shared" si="1"/>
        <v>0.10285881633399786</v>
      </c>
      <c r="O45">
        <f t="shared" si="1"/>
        <v>8.7916405086059218E-2</v>
      </c>
      <c r="P45">
        <f t="shared" si="1"/>
        <v>9.3372504168398734E-2</v>
      </c>
      <c r="Q45">
        <f t="shared" si="1"/>
        <v>7.365493190237167E-2</v>
      </c>
      <c r="R45">
        <f t="shared" si="1"/>
        <v>0.16802066646417138</v>
      </c>
      <c r="S45">
        <f t="shared" si="1"/>
        <v>0.16235149047327338</v>
      </c>
      <c r="T45">
        <f t="shared" si="1"/>
        <v>0.1974605511287244</v>
      </c>
      <c r="U45">
        <f t="shared" si="1"/>
        <v>0.18603714789519846</v>
      </c>
      <c r="V45">
        <f t="shared" si="1"/>
        <v>0.22431288508511615</v>
      </c>
      <c r="W45">
        <f t="shared" si="1"/>
        <v>0.23940841080899078</v>
      </c>
      <c r="X45">
        <f t="shared" si="1"/>
        <v>0.2446838399117218</v>
      </c>
      <c r="Y45">
        <f t="shared" si="1"/>
        <v>0.19610094973787928</v>
      </c>
    </row>
    <row r="46" spans="1:25" x14ac:dyDescent="0.2">
      <c r="A46" t="s">
        <v>31</v>
      </c>
      <c r="B46">
        <f>CONFIDENCE(0.05,B45,B47)</f>
        <v>3.3107876316617575</v>
      </c>
      <c r="C46">
        <f>CONFIDENCE(0.05,C45,B47)</f>
        <v>3.2101326860182415</v>
      </c>
      <c r="D46">
        <f>CONFIDENCE(0.05,D45,B47)</f>
        <v>4.4546554505738083</v>
      </c>
      <c r="E46">
        <f>CONFIDENCE(0.05,E45,B47)</f>
        <v>3.1833995843271476</v>
      </c>
      <c r="F46">
        <f>CONFIDENCE(0.05,F45,B47)</f>
        <v>3.4947005654122711</v>
      </c>
      <c r="G46">
        <f>CONFIDENCE(0.05,G45,B47)</f>
        <v>3.536780719507151</v>
      </c>
      <c r="H46">
        <f>CONFIDENCE(0.05,H45,B47)</f>
        <v>3.4480466008000366</v>
      </c>
      <c r="I46">
        <f>CONFIDENCE(0.05,I45,B47)</f>
        <v>3.2542193622141822</v>
      </c>
      <c r="J46">
        <f>CONFIDENCE(0.05,J45,B47)</f>
        <v>3.4847443176967585E-2</v>
      </c>
      <c r="K46">
        <f>CONFIDENCE(0.05,K45,B47)</f>
        <v>2.5932094797997712E-2</v>
      </c>
      <c r="L46">
        <f>CONFIDENCE(0.05,L45,B47)</f>
        <v>3.0218297271343765E-2</v>
      </c>
      <c r="M46">
        <f>CONFIDENCE(0.05,M45,B47)</f>
        <v>2.8821934495813623E-2</v>
      </c>
      <c r="N46">
        <f>CONFIDENCE(0.05,N45,B47)</f>
        <v>3.3142766054549917E-2</v>
      </c>
      <c r="O46">
        <f>CONFIDENCE(0.05,O45,B47)</f>
        <v>2.8328080664109384E-2</v>
      </c>
      <c r="P46">
        <f>CONFIDENCE(0.05,P45,B47)</f>
        <v>3.0086123600061909E-2</v>
      </c>
      <c r="Q46">
        <f>CONFIDENCE(0.05,Q45,B47)</f>
        <v>2.3732804477133041E-2</v>
      </c>
      <c r="R46">
        <f>CONFIDENCE(0.05,R45,B47)</f>
        <v>5.4138962895210613E-2</v>
      </c>
      <c r="S46">
        <f>CONFIDENCE(0.05,S45,B47)</f>
        <v>5.2312263150015317E-2</v>
      </c>
      <c r="T46">
        <f>CONFIDENCE(0.05,T45,B47)</f>
        <v>6.3624967545914624E-2</v>
      </c>
      <c r="U46">
        <f>CONFIDENCE(0.05,U45,B47)</f>
        <v>5.9944163173383642E-2</v>
      </c>
      <c r="V46">
        <f>CONFIDENCE(0.05,V45,B47)</f>
        <v>7.2277221713855894E-2</v>
      </c>
      <c r="W46">
        <f>CONFIDENCE(0.05,W45,B47)</f>
        <v>7.7141243052700037E-2</v>
      </c>
      <c r="X46">
        <f>CONFIDENCE(0.05,X45,B47)</f>
        <v>7.8841071213481509E-2</v>
      </c>
      <c r="Y46">
        <f>CONFIDENCE(0.05,Y45,B47)</f>
        <v>6.3186882096069444E-2</v>
      </c>
    </row>
    <row r="47" spans="1:25" x14ac:dyDescent="0.2">
      <c r="A47" t="s">
        <v>32</v>
      </c>
      <c r="B47">
        <f>COUNTA(A2:A43)</f>
        <v>37</v>
      </c>
    </row>
  </sheetData>
  <pageMargins left="0.7" right="0.7" top="0.75" bottom="0.75" header="0.3" footer="0.3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5C5866-76AE-2841-9E2B-B67929E51979}">
  <dimension ref="A1:AD39"/>
  <sheetViews>
    <sheetView zoomScale="81" zoomScaleNormal="81" workbookViewId="0">
      <selection activeCell="C10" sqref="C10"/>
    </sheetView>
  </sheetViews>
  <sheetFormatPr baseColWidth="10" defaultRowHeight="16" x14ac:dyDescent="0.2"/>
  <cols>
    <col min="1" max="1" width="15.6640625" bestFit="1" customWidth="1"/>
    <col min="2" max="2" width="26.6640625" bestFit="1" customWidth="1"/>
    <col min="3" max="3" width="29.6640625" bestFit="1" customWidth="1"/>
    <col min="4" max="4" width="24.6640625" bestFit="1" customWidth="1"/>
    <col min="5" max="5" width="33.6640625" bestFit="1" customWidth="1"/>
    <col min="6" max="6" width="36.6640625" bestFit="1" customWidth="1"/>
    <col min="7" max="7" width="31.6640625" bestFit="1" customWidth="1"/>
    <col min="8" max="8" width="24.6640625" bestFit="1" customWidth="1"/>
    <col min="9" max="9" width="28.6640625" bestFit="1" customWidth="1"/>
    <col min="10" max="10" width="23.6640625" bestFit="1" customWidth="1"/>
    <col min="11" max="11" width="31.6640625" bestFit="1" customWidth="1"/>
    <col min="12" max="12" width="42.6640625" bestFit="1" customWidth="1"/>
    <col min="13" max="13" width="31.6640625" bestFit="1" customWidth="1"/>
    <col min="14" max="14" width="34.6640625" bestFit="1" customWidth="1"/>
    <col min="15" max="15" width="29.6640625" bestFit="1" customWidth="1"/>
    <col min="16" max="16" width="38.6640625" bestFit="1" customWidth="1"/>
    <col min="17" max="17" width="41.6640625" bestFit="1" customWidth="1"/>
    <col min="18" max="18" width="36.6640625" bestFit="1" customWidth="1"/>
    <col min="19" max="19" width="29.6640625" bestFit="1" customWidth="1"/>
    <col min="20" max="20" width="33.6640625" bestFit="1" customWidth="1"/>
    <col min="21" max="21" width="28.6640625" bestFit="1" customWidth="1"/>
    <col min="22" max="22" width="37.6640625" bestFit="1" customWidth="1"/>
    <col min="23" max="23" width="47.6640625" bestFit="1" customWidth="1"/>
    <col min="24" max="24" width="23.6640625" bestFit="1" customWidth="1"/>
    <col min="25" max="25" width="31.6640625" bestFit="1" customWidth="1"/>
    <col min="26" max="26" width="16.6640625" bestFit="1" customWidth="1"/>
    <col min="27" max="27" width="26.6640625" bestFit="1" customWidth="1"/>
    <col min="28" max="28" width="34.6640625" bestFit="1" customWidth="1"/>
    <col min="29" max="29" width="19.6640625" bestFit="1" customWidth="1"/>
    <col min="30" max="30" width="18.6640625" bestFit="1" customWidth="1"/>
  </cols>
  <sheetData>
    <row r="1" spans="1:30" x14ac:dyDescent="0.2">
      <c r="A1" s="3" t="s">
        <v>36</v>
      </c>
    </row>
    <row r="2" spans="1:30" x14ac:dyDescent="0.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24</v>
      </c>
      <c r="Y2" t="s">
        <v>25</v>
      </c>
      <c r="Z2" t="s">
        <v>23</v>
      </c>
      <c r="AA2" t="s">
        <v>26</v>
      </c>
      <c r="AB2" t="s">
        <v>27</v>
      </c>
      <c r="AC2" t="s">
        <v>28</v>
      </c>
      <c r="AD2" t="s">
        <v>38</v>
      </c>
    </row>
    <row r="3" spans="1:30" x14ac:dyDescent="0.2">
      <c r="A3">
        <v>1</v>
      </c>
      <c r="B3">
        <v>0.76</v>
      </c>
      <c r="C3">
        <v>1</v>
      </c>
      <c r="D3">
        <v>0.88</v>
      </c>
      <c r="E3">
        <v>0.64295000000000002</v>
      </c>
      <c r="F3">
        <v>0.60609000000000002</v>
      </c>
      <c r="G3">
        <v>0.62290000000000001</v>
      </c>
      <c r="H3">
        <v>0.6794</v>
      </c>
      <c r="I3">
        <v>0.60609000000000002</v>
      </c>
      <c r="J3">
        <v>0.63636999999999999</v>
      </c>
      <c r="K3">
        <v>38.8367</v>
      </c>
      <c r="L3">
        <v>44.315300000000001</v>
      </c>
      <c r="M3">
        <v>0.88</v>
      </c>
      <c r="N3">
        <v>0.96</v>
      </c>
      <c r="O3">
        <v>0.92</v>
      </c>
      <c r="P3">
        <v>0.79762999999999995</v>
      </c>
      <c r="Q3">
        <v>0.75695999999999997</v>
      </c>
      <c r="R3">
        <v>0.76685999999999999</v>
      </c>
      <c r="S3">
        <v>0.84304000000000001</v>
      </c>
      <c r="T3">
        <v>0.76841999999999999</v>
      </c>
      <c r="U3">
        <v>0.78513999999999995</v>
      </c>
      <c r="V3">
        <v>58.5657</v>
      </c>
      <c r="W3">
        <v>48.138199999999998</v>
      </c>
      <c r="X3">
        <v>0.76</v>
      </c>
      <c r="Y3">
        <v>0</v>
      </c>
      <c r="Z3">
        <v>2.2799999999999998</v>
      </c>
      <c r="AA3">
        <v>0.88</v>
      </c>
      <c r="AB3">
        <v>0.04</v>
      </c>
      <c r="AC3">
        <v>2.52</v>
      </c>
      <c r="AD3">
        <v>14</v>
      </c>
    </row>
    <row r="4" spans="1:30" x14ac:dyDescent="0.2">
      <c r="A4">
        <v>4</v>
      </c>
      <c r="B4">
        <v>0.94</v>
      </c>
      <c r="C4">
        <v>0.98</v>
      </c>
      <c r="D4">
        <v>0.96</v>
      </c>
      <c r="E4">
        <v>0.78030999999999995</v>
      </c>
      <c r="F4">
        <v>0.73509000000000002</v>
      </c>
      <c r="G4">
        <v>0.75963999999999998</v>
      </c>
      <c r="H4">
        <v>0.78696999999999995</v>
      </c>
      <c r="I4">
        <v>0.73614000000000002</v>
      </c>
      <c r="J4">
        <v>0.76922999999999997</v>
      </c>
      <c r="K4">
        <v>17.649999999999999</v>
      </c>
      <c r="L4">
        <v>23.090699999999998</v>
      </c>
      <c r="M4">
        <v>0.98</v>
      </c>
      <c r="N4">
        <v>0.98</v>
      </c>
      <c r="O4">
        <v>0.98</v>
      </c>
      <c r="P4">
        <v>0.81745000000000001</v>
      </c>
      <c r="Q4">
        <v>0.75017</v>
      </c>
      <c r="R4">
        <v>0.77407999999999999</v>
      </c>
      <c r="S4">
        <v>0.83736999999999995</v>
      </c>
      <c r="T4">
        <v>0.75019999999999998</v>
      </c>
      <c r="U4">
        <v>0.77908999999999995</v>
      </c>
      <c r="V4">
        <v>40.151499999999999</v>
      </c>
      <c r="W4">
        <v>33.454300000000003</v>
      </c>
      <c r="X4">
        <v>0.94</v>
      </c>
      <c r="Y4">
        <v>0.02</v>
      </c>
      <c r="Z4">
        <v>2.76</v>
      </c>
      <c r="AA4">
        <v>0.98</v>
      </c>
      <c r="AB4">
        <v>0.02</v>
      </c>
      <c r="AC4">
        <v>2.88</v>
      </c>
      <c r="AD4">
        <v>15</v>
      </c>
    </row>
    <row r="5" spans="1:30" x14ac:dyDescent="0.2">
      <c r="A5">
        <v>7</v>
      </c>
      <c r="B5">
        <v>0.75509999999999999</v>
      </c>
      <c r="C5">
        <v>1</v>
      </c>
      <c r="D5">
        <v>0.87755000000000005</v>
      </c>
      <c r="E5">
        <v>0.73324999999999996</v>
      </c>
      <c r="F5">
        <v>0.74758999999999998</v>
      </c>
      <c r="G5">
        <v>0.73348000000000002</v>
      </c>
      <c r="H5">
        <v>0.73370999999999997</v>
      </c>
      <c r="I5">
        <v>0.74758999999999998</v>
      </c>
      <c r="J5">
        <v>0.73665999999999998</v>
      </c>
      <c r="K5">
        <v>27.3</v>
      </c>
      <c r="L5">
        <v>32.195599999999999</v>
      </c>
      <c r="M5">
        <v>0.84</v>
      </c>
      <c r="N5">
        <v>0.92</v>
      </c>
      <c r="O5">
        <v>0.88</v>
      </c>
      <c r="P5">
        <v>0.60972999999999999</v>
      </c>
      <c r="Q5">
        <v>0.62409999999999999</v>
      </c>
      <c r="R5">
        <v>0.61255999999999999</v>
      </c>
      <c r="S5">
        <v>0.61143999999999998</v>
      </c>
      <c r="T5">
        <v>0.61895</v>
      </c>
      <c r="U5">
        <v>0.6129</v>
      </c>
      <c r="V5">
        <v>50.540799999999997</v>
      </c>
      <c r="W5">
        <v>42.581699999999998</v>
      </c>
      <c r="X5">
        <v>0.75509999999999999</v>
      </c>
      <c r="Y5">
        <v>0</v>
      </c>
      <c r="Z5">
        <v>2.2652999999999999</v>
      </c>
      <c r="AA5">
        <v>0.84</v>
      </c>
      <c r="AB5">
        <v>0.08</v>
      </c>
      <c r="AC5">
        <v>2.2799999999999998</v>
      </c>
      <c r="AD5">
        <v>15</v>
      </c>
    </row>
    <row r="17" spans="1:30" x14ac:dyDescent="0.2">
      <c r="A17" t="s">
        <v>29</v>
      </c>
      <c r="B17" s="1">
        <f>AVERAGE(B3:B15)</f>
        <v>0.81836666666666658</v>
      </c>
      <c r="C17" s="1">
        <f t="shared" ref="C17:AD17" si="0">AVERAGE(C3:C15)</f>
        <v>0.99333333333333329</v>
      </c>
      <c r="D17" s="1">
        <f t="shared" si="0"/>
        <v>0.90585000000000004</v>
      </c>
      <c r="E17" s="1">
        <f t="shared" si="0"/>
        <v>0.71883666666666668</v>
      </c>
      <c r="F17" s="1">
        <f t="shared" si="0"/>
        <v>0.69625666666666675</v>
      </c>
      <c r="G17" s="1">
        <f t="shared" si="0"/>
        <v>0.70534000000000008</v>
      </c>
      <c r="H17" s="1">
        <f t="shared" si="0"/>
        <v>0.7333599999999999</v>
      </c>
      <c r="I17" s="1">
        <f t="shared" si="0"/>
        <v>0.69660666666666671</v>
      </c>
      <c r="J17" s="1">
        <f t="shared" si="0"/>
        <v>0.71408666666666665</v>
      </c>
      <c r="K17" s="1">
        <f t="shared" si="0"/>
        <v>27.928899999999999</v>
      </c>
      <c r="L17" s="1">
        <f t="shared" si="0"/>
        <v>33.200533333333333</v>
      </c>
      <c r="M17" s="1">
        <f t="shared" si="0"/>
        <v>0.89999999999999991</v>
      </c>
      <c r="N17" s="1">
        <f t="shared" si="0"/>
        <v>0.95333333333333325</v>
      </c>
      <c r="O17" s="1">
        <f t="shared" si="0"/>
        <v>0.92666666666666664</v>
      </c>
      <c r="P17" s="1">
        <f t="shared" si="0"/>
        <v>0.74160333333333328</v>
      </c>
      <c r="Q17" s="1">
        <f t="shared" si="0"/>
        <v>0.71040999999999999</v>
      </c>
      <c r="R17" s="1">
        <f t="shared" si="0"/>
        <v>0.71783333333333343</v>
      </c>
      <c r="S17" s="1">
        <f t="shared" si="0"/>
        <v>0.76395000000000002</v>
      </c>
      <c r="T17" s="1">
        <f t="shared" si="0"/>
        <v>0.71252333333333329</v>
      </c>
      <c r="U17" s="1">
        <f t="shared" si="0"/>
        <v>0.72570999999999997</v>
      </c>
      <c r="V17" s="1">
        <f t="shared" si="0"/>
        <v>49.752666666666663</v>
      </c>
      <c r="W17" s="1">
        <f t="shared" si="0"/>
        <v>41.391399999999997</v>
      </c>
      <c r="X17" s="1">
        <f t="shared" si="0"/>
        <v>0.81836666666666658</v>
      </c>
      <c r="Y17" s="1">
        <f t="shared" si="0"/>
        <v>6.6666666666666671E-3</v>
      </c>
      <c r="Z17" s="1">
        <f t="shared" si="0"/>
        <v>2.4350999999999998</v>
      </c>
      <c r="AA17" s="1">
        <f t="shared" si="0"/>
        <v>0.89999999999999991</v>
      </c>
      <c r="AB17" s="1">
        <f t="shared" si="0"/>
        <v>4.6666666666666669E-2</v>
      </c>
      <c r="AC17" s="1">
        <f t="shared" si="0"/>
        <v>2.56</v>
      </c>
      <c r="AD17" s="1">
        <f t="shared" si="0"/>
        <v>14.666666666666666</v>
      </c>
    </row>
    <row r="18" spans="1:30" x14ac:dyDescent="0.2">
      <c r="A18" t="s">
        <v>30</v>
      </c>
      <c r="B18">
        <f>STDEV(B3:B15)</f>
        <v>0.10536604449884855</v>
      </c>
      <c r="C18">
        <f t="shared" ref="C18:AB18" si="1">STDEV(C3:C15)</f>
        <v>1.1547005383792525E-2</v>
      </c>
      <c r="D18">
        <f t="shared" si="1"/>
        <v>4.6911272632492042E-2</v>
      </c>
      <c r="E18">
        <f t="shared" si="1"/>
        <v>6.980508959476614E-2</v>
      </c>
      <c r="F18">
        <f t="shared" si="1"/>
        <v>7.8336347459741384E-2</v>
      </c>
      <c r="G18">
        <f t="shared" si="1"/>
        <v>7.2583411327933597E-2</v>
      </c>
      <c r="H18">
        <f t="shared" si="1"/>
        <v>5.3785854088226552E-2</v>
      </c>
      <c r="I18">
        <f t="shared" si="1"/>
        <v>7.8598510376045497E-2</v>
      </c>
      <c r="J18">
        <f t="shared" si="1"/>
        <v>6.924674312437612E-2</v>
      </c>
      <c r="K18">
        <f>STDEV(K3:K15)</f>
        <v>10.607341826772629</v>
      </c>
      <c r="L18">
        <f t="shared" si="1"/>
        <v>10.64792606770601</v>
      </c>
      <c r="M18">
        <f t="shared" si="1"/>
        <v>7.211102550927978E-2</v>
      </c>
      <c r="N18">
        <f t="shared" si="1"/>
        <v>3.0550504633038902E-2</v>
      </c>
      <c r="O18">
        <f t="shared" si="1"/>
        <v>5.0332229568471651E-2</v>
      </c>
      <c r="P18">
        <f t="shared" si="1"/>
        <v>0.11463481204823189</v>
      </c>
      <c r="Q18">
        <f>STDEV(Q3:Q15)</f>
        <v>7.4823713487102469E-2</v>
      </c>
      <c r="R18">
        <f t="shared" si="1"/>
        <v>9.1240824926855507E-2</v>
      </c>
      <c r="S18">
        <f t="shared" si="1"/>
        <v>0.13210795698972824</v>
      </c>
      <c r="T18">
        <f t="shared" si="1"/>
        <v>8.1547339829900839E-2</v>
      </c>
      <c r="U18">
        <f t="shared" si="1"/>
        <v>9.7743146562814714E-2</v>
      </c>
      <c r="V18">
        <f t="shared" si="1"/>
        <v>9.2323645954508233</v>
      </c>
      <c r="W18">
        <f>STDEV(W3:W15)</f>
        <v>7.4139625282300807</v>
      </c>
      <c r="X18">
        <f t="shared" si="1"/>
        <v>0.10536604449884855</v>
      </c>
      <c r="Y18">
        <f t="shared" si="1"/>
        <v>1.1547005383792516E-2</v>
      </c>
      <c r="Z18">
        <f t="shared" si="1"/>
        <v>0.28146763579495243</v>
      </c>
      <c r="AA18">
        <f t="shared" si="1"/>
        <v>7.211102550927978E-2</v>
      </c>
      <c r="AB18">
        <f t="shared" si="1"/>
        <v>3.0550504633038933E-2</v>
      </c>
      <c r="AC18">
        <f>STDEV(AC3:AC15)</f>
        <v>0.30199337741083004</v>
      </c>
      <c r="AD18">
        <f>STDEV(AD3:AD15)</f>
        <v>0.57735026918962573</v>
      </c>
    </row>
    <row r="19" spans="1:30" x14ac:dyDescent="0.2">
      <c r="A19" t="s">
        <v>31</v>
      </c>
      <c r="B19">
        <f>CONFIDENCE(0.05,B18,B20)</f>
        <v>0.11923071281093209</v>
      </c>
      <c r="C19">
        <f>CONFIDENCE(0.05,C18,B20)</f>
        <v>1.3066426563600369E-2</v>
      </c>
      <c r="D19">
        <f>CONFIDENCE(0.05,D18,B20)</f>
        <v>5.3084126878285919E-2</v>
      </c>
      <c r="E19">
        <f>CONFIDENCE(0.05,E18,B20)</f>
        <v>7.8990443551346365E-2</v>
      </c>
      <c r="F19">
        <f>CONFIDENCE(0.05,F18,B20)</f>
        <v>8.8644293245077499E-2</v>
      </c>
      <c r="G19">
        <f>CONFIDENCE(0.05,G18,B20)</f>
        <v>8.2134352789272433E-2</v>
      </c>
      <c r="H19">
        <f>CONFIDENCE(0.05,H18,B20)</f>
        <v>6.0863305181339693E-2</v>
      </c>
      <c r="I19">
        <f>CONFIDENCE(0.05,I18,B20)</f>
        <v>8.894095306117103E-2</v>
      </c>
      <c r="J19">
        <f>CONFIDENCE(0.05,J18,B20)</f>
        <v>7.8358626650781235E-2</v>
      </c>
      <c r="K19">
        <f>CONFIDENCE(0.05,K18,B20)</f>
        <v>12.003116687645383</v>
      </c>
      <c r="L19">
        <f>CONFIDENCE(0.05,L18,B20)</f>
        <v>12.049041235713908</v>
      </c>
      <c r="M19">
        <f>CONFIDENCE(0.05,M18,B20)</f>
        <v>8.159980773590389E-2</v>
      </c>
      <c r="N19">
        <f>CONFIDENCE(0.05,N18,B20)</f>
        <v>3.4570515211574802E-2</v>
      </c>
      <c r="O19">
        <f>CONFIDENCE(0.05,O18,B20)</f>
        <v>5.6955232943929381E-2</v>
      </c>
      <c r="P19">
        <f>CONFIDENCE(0.05,P18,B20)</f>
        <v>0.12971911794228244</v>
      </c>
      <c r="Q19">
        <f>CONFIDENCE(0.05,Q18,B20)</f>
        <v>8.4669446752607985E-2</v>
      </c>
      <c r="R19">
        <f>CONFIDENCE(0.05,R18,B20)</f>
        <v>0.10324681585257124</v>
      </c>
      <c r="S19">
        <f>CONFIDENCE(0.05,S18,B20)</f>
        <v>0.14949147948752492</v>
      </c>
      <c r="T19">
        <f>CONFIDENCE(0.05,T18,B20)</f>
        <v>9.2277806403377349E-2</v>
      </c>
      <c r="U19">
        <f>CONFIDENCE(0.05,U18,B20)</f>
        <v>0.11060475025419751</v>
      </c>
      <c r="V19">
        <f>CONFIDENCE(0.05,V18,B20)</f>
        <v>10.447212068002075</v>
      </c>
      <c r="W19">
        <f>CONFIDENCE(0.05,W18,B20)</f>
        <v>8.3895342299204643</v>
      </c>
      <c r="X19">
        <f>CONFIDENCE(0.05,X18,B20)</f>
        <v>0.11923071281093209</v>
      </c>
      <c r="Y19">
        <f>CONFIDENCE(0.05,Y18,B20)</f>
        <v>1.3066426563600358E-2</v>
      </c>
      <c r="Z19">
        <f>CONFIDENCE(0.05,Z18,B20)</f>
        <v>0.31850476126971572</v>
      </c>
      <c r="AA19">
        <f>CONFIDENCE(0.05,AA18,B20)</f>
        <v>8.159980773590389E-2</v>
      </c>
      <c r="AB19">
        <f>CONFIDENCE(0.05,AB18,B20)</f>
        <v>3.4570515211574837E-2</v>
      </c>
      <c r="AC19">
        <f>CONFIDENCE(0.05,AC18,B20)</f>
        <v>0.34173139766357646</v>
      </c>
      <c r="AD19">
        <f>CONFIDENCE(0.05,AD18,B20)</f>
        <v>0.65332132818001787</v>
      </c>
    </row>
    <row r="20" spans="1:30" x14ac:dyDescent="0.2">
      <c r="A20" t="s">
        <v>32</v>
      </c>
      <c r="B20">
        <f>COUNTA(B3:B15)</f>
        <v>3</v>
      </c>
    </row>
    <row r="22" spans="1:30" x14ac:dyDescent="0.2">
      <c r="A22" s="3" t="s">
        <v>37</v>
      </c>
    </row>
    <row r="23" spans="1:30" x14ac:dyDescent="0.2">
      <c r="A23" t="s">
        <v>0</v>
      </c>
      <c r="B23" t="s">
        <v>1</v>
      </c>
      <c r="C23" t="s">
        <v>2</v>
      </c>
      <c r="D23" t="s">
        <v>3</v>
      </c>
      <c r="E23" t="s">
        <v>4</v>
      </c>
      <c r="F23" t="s">
        <v>5</v>
      </c>
      <c r="G23" t="s">
        <v>6</v>
      </c>
      <c r="H23" t="s">
        <v>7</v>
      </c>
      <c r="I23" t="s">
        <v>8</v>
      </c>
      <c r="J23" t="s">
        <v>9</v>
      </c>
      <c r="K23" t="s">
        <v>10</v>
      </c>
      <c r="L23" t="s">
        <v>11</v>
      </c>
      <c r="M23" t="s">
        <v>12</v>
      </c>
      <c r="N23" t="s">
        <v>13</v>
      </c>
      <c r="O23" t="s">
        <v>14</v>
      </c>
      <c r="P23" t="s">
        <v>15</v>
      </c>
      <c r="Q23" t="s">
        <v>16</v>
      </c>
      <c r="R23" t="s">
        <v>17</v>
      </c>
      <c r="S23" t="s">
        <v>18</v>
      </c>
      <c r="T23" t="s">
        <v>19</v>
      </c>
      <c r="U23" t="s">
        <v>20</v>
      </c>
      <c r="V23" t="s">
        <v>21</v>
      </c>
      <c r="W23" t="s">
        <v>22</v>
      </c>
      <c r="X23" t="s">
        <v>24</v>
      </c>
      <c r="Y23" t="s">
        <v>25</v>
      </c>
      <c r="Z23" t="s">
        <v>23</v>
      </c>
      <c r="AA23" t="s">
        <v>26</v>
      </c>
      <c r="AB23" t="s">
        <v>27</v>
      </c>
      <c r="AC23" t="s">
        <v>28</v>
      </c>
      <c r="AD23" t="s">
        <v>38</v>
      </c>
    </row>
    <row r="24" spans="1:30" x14ac:dyDescent="0.2">
      <c r="A24">
        <v>2</v>
      </c>
      <c r="B24">
        <v>0.79591999999999996</v>
      </c>
      <c r="C24">
        <v>0.86</v>
      </c>
      <c r="D24">
        <v>0.82828000000000002</v>
      </c>
      <c r="E24">
        <v>1.2657</v>
      </c>
      <c r="F24">
        <v>1.1187</v>
      </c>
      <c r="G24">
        <v>1.2381</v>
      </c>
      <c r="H24">
        <v>1.2402</v>
      </c>
      <c r="I24">
        <v>1.2289000000000001</v>
      </c>
      <c r="J24">
        <v>1.2402</v>
      </c>
      <c r="K24">
        <v>39.76</v>
      </c>
      <c r="L24">
        <v>47.389200000000002</v>
      </c>
      <c r="M24">
        <v>0.54</v>
      </c>
      <c r="N24">
        <v>0.68</v>
      </c>
      <c r="O24">
        <v>0.61</v>
      </c>
      <c r="P24">
        <v>1.1788000000000001</v>
      </c>
      <c r="Q24">
        <v>1.0438000000000001</v>
      </c>
      <c r="R24">
        <v>1.1188</v>
      </c>
      <c r="S24">
        <v>1.1086</v>
      </c>
      <c r="T24">
        <v>1.1083000000000001</v>
      </c>
      <c r="U24">
        <v>1.1086</v>
      </c>
      <c r="V24">
        <v>61.61</v>
      </c>
      <c r="W24">
        <v>54.167499999999997</v>
      </c>
      <c r="X24">
        <v>0.79591999999999996</v>
      </c>
      <c r="Y24">
        <v>0.14000000000000001</v>
      </c>
      <c r="Z24">
        <v>1.9678</v>
      </c>
      <c r="AA24">
        <v>0.54</v>
      </c>
      <c r="AB24">
        <v>0.32</v>
      </c>
      <c r="AC24">
        <v>0.66</v>
      </c>
      <c r="AD24">
        <v>14</v>
      </c>
    </row>
    <row r="25" spans="1:30" x14ac:dyDescent="0.2">
      <c r="A25">
        <v>3</v>
      </c>
      <c r="B25">
        <v>0.93877999999999995</v>
      </c>
      <c r="C25">
        <v>0.98</v>
      </c>
      <c r="D25">
        <v>0.95960000000000001</v>
      </c>
      <c r="E25">
        <v>0.61665000000000003</v>
      </c>
      <c r="F25">
        <v>0.74800999999999995</v>
      </c>
      <c r="G25">
        <v>0.67178000000000004</v>
      </c>
      <c r="H25">
        <v>0.62944</v>
      </c>
      <c r="I25">
        <v>0.73902000000000001</v>
      </c>
      <c r="J25">
        <v>0.69060999999999995</v>
      </c>
      <c r="K25">
        <v>22.52</v>
      </c>
      <c r="L25">
        <v>29.450299999999999</v>
      </c>
      <c r="M25">
        <v>0.83672999999999997</v>
      </c>
      <c r="N25">
        <v>0.97958999999999996</v>
      </c>
      <c r="O25">
        <v>0.90815999999999997</v>
      </c>
      <c r="P25">
        <v>0.71140000000000003</v>
      </c>
      <c r="Q25">
        <v>0.85060999999999998</v>
      </c>
      <c r="R25">
        <v>0.75524000000000002</v>
      </c>
      <c r="S25">
        <v>0.76473999999999998</v>
      </c>
      <c r="T25">
        <v>0.87041999999999997</v>
      </c>
      <c r="U25">
        <v>0.79383999999999999</v>
      </c>
      <c r="V25">
        <v>35.700000000000003</v>
      </c>
      <c r="W25">
        <v>28.611499999999999</v>
      </c>
      <c r="X25">
        <v>0.93877999999999995</v>
      </c>
      <c r="Y25">
        <v>0.02</v>
      </c>
      <c r="Z25">
        <v>2.7563</v>
      </c>
      <c r="AA25">
        <v>0.83672999999999997</v>
      </c>
      <c r="AB25">
        <v>2.0407999999999999E-2</v>
      </c>
      <c r="AC25">
        <v>2.4489999999999998</v>
      </c>
      <c r="AD25">
        <v>16</v>
      </c>
    </row>
    <row r="26" spans="1:30" x14ac:dyDescent="0.2">
      <c r="A26">
        <v>5</v>
      </c>
      <c r="B26">
        <v>0.94</v>
      </c>
      <c r="C26">
        <v>0.94</v>
      </c>
      <c r="D26">
        <v>0.94</v>
      </c>
      <c r="E26">
        <v>0.62348999999999999</v>
      </c>
      <c r="F26">
        <v>0.59709000000000001</v>
      </c>
      <c r="G26">
        <v>0.61284000000000005</v>
      </c>
      <c r="H26">
        <v>0.63639999999999997</v>
      </c>
      <c r="I26">
        <v>0.60424</v>
      </c>
      <c r="J26">
        <v>0.61568000000000001</v>
      </c>
      <c r="K26">
        <v>13.81</v>
      </c>
      <c r="L26">
        <v>18.378599999999999</v>
      </c>
      <c r="M26">
        <v>0.93877999999999995</v>
      </c>
      <c r="N26">
        <v>1</v>
      </c>
      <c r="O26">
        <v>0.96970000000000001</v>
      </c>
      <c r="P26">
        <v>0.91025</v>
      </c>
      <c r="Q26">
        <v>0.73973999999999995</v>
      </c>
      <c r="R26">
        <v>0.79881999999999997</v>
      </c>
      <c r="S26">
        <v>0.88148000000000004</v>
      </c>
      <c r="T26">
        <v>0.73973999999999995</v>
      </c>
      <c r="U26">
        <v>0.80245</v>
      </c>
      <c r="V26">
        <v>32.71</v>
      </c>
      <c r="W26">
        <v>28.777899999999999</v>
      </c>
      <c r="X26">
        <v>0.94</v>
      </c>
      <c r="Y26">
        <v>0.06</v>
      </c>
      <c r="Z26">
        <v>2.64</v>
      </c>
      <c r="AA26">
        <v>0.93877999999999995</v>
      </c>
      <c r="AB26">
        <v>0</v>
      </c>
      <c r="AC26">
        <v>2.8163</v>
      </c>
      <c r="AD26">
        <v>16</v>
      </c>
    </row>
    <row r="27" spans="1:30" x14ac:dyDescent="0.2">
      <c r="A27">
        <v>8</v>
      </c>
      <c r="B27">
        <v>0.71428999999999998</v>
      </c>
      <c r="C27">
        <v>0.98</v>
      </c>
      <c r="D27">
        <v>0.84848000000000001</v>
      </c>
      <c r="E27">
        <v>0.94418999999999997</v>
      </c>
      <c r="F27">
        <v>0.81567000000000001</v>
      </c>
      <c r="G27">
        <v>0.85972000000000004</v>
      </c>
      <c r="H27">
        <v>0.96789000000000003</v>
      </c>
      <c r="I27">
        <v>0.82828999999999997</v>
      </c>
      <c r="J27">
        <v>0.89078999999999997</v>
      </c>
      <c r="K27">
        <v>28.0306</v>
      </c>
      <c r="L27">
        <v>32.802</v>
      </c>
      <c r="M27">
        <v>0.8</v>
      </c>
      <c r="N27">
        <v>1</v>
      </c>
      <c r="O27">
        <v>0.89898999999999996</v>
      </c>
      <c r="P27">
        <v>1.0441</v>
      </c>
      <c r="Q27">
        <v>1.1416999999999999</v>
      </c>
      <c r="R27">
        <v>1.0939000000000001</v>
      </c>
      <c r="S27">
        <v>1.1012999999999999</v>
      </c>
      <c r="T27">
        <v>1.1416999999999999</v>
      </c>
      <c r="U27">
        <v>1.129</v>
      </c>
      <c r="V27">
        <v>39.31</v>
      </c>
      <c r="W27">
        <v>33.203899999999997</v>
      </c>
      <c r="X27">
        <v>0.71428999999999998</v>
      </c>
      <c r="Y27">
        <v>0.02</v>
      </c>
      <c r="Z27">
        <v>2.0829</v>
      </c>
      <c r="AA27">
        <v>0.8</v>
      </c>
      <c r="AB27">
        <v>0</v>
      </c>
      <c r="AC27">
        <v>2.4</v>
      </c>
      <c r="AD27">
        <v>21</v>
      </c>
    </row>
    <row r="28" spans="1:30" x14ac:dyDescent="0.2">
      <c r="A28">
        <v>9</v>
      </c>
      <c r="B28">
        <v>0.88</v>
      </c>
      <c r="C28">
        <v>0.98</v>
      </c>
      <c r="D28">
        <v>0.93</v>
      </c>
      <c r="E28">
        <v>0.66944000000000004</v>
      </c>
      <c r="F28">
        <v>0.77088000000000001</v>
      </c>
      <c r="G28">
        <v>0.70769000000000004</v>
      </c>
      <c r="H28">
        <v>0.68232999999999999</v>
      </c>
      <c r="I28">
        <v>0.77331000000000005</v>
      </c>
      <c r="J28">
        <v>0.72585</v>
      </c>
      <c r="K28">
        <v>22.29</v>
      </c>
      <c r="L28">
        <v>23.1038</v>
      </c>
      <c r="M28">
        <v>0.89795999999999998</v>
      </c>
      <c r="N28">
        <v>1</v>
      </c>
      <c r="O28">
        <v>0.94948999999999995</v>
      </c>
      <c r="P28">
        <v>0.89114000000000004</v>
      </c>
      <c r="Q28">
        <v>0.79925999999999997</v>
      </c>
      <c r="R28">
        <v>0.80964000000000003</v>
      </c>
      <c r="S28">
        <v>0.89400999999999997</v>
      </c>
      <c r="T28">
        <v>0.79925999999999997</v>
      </c>
      <c r="U28">
        <v>0.81303999999999998</v>
      </c>
      <c r="V28">
        <v>51.08</v>
      </c>
      <c r="W28">
        <v>45.337699999999998</v>
      </c>
      <c r="X28">
        <v>0.88</v>
      </c>
      <c r="Y28">
        <v>0.02</v>
      </c>
      <c r="Z28">
        <v>2.58</v>
      </c>
      <c r="AA28">
        <v>0.89795999999999998</v>
      </c>
      <c r="AB28">
        <v>0</v>
      </c>
      <c r="AC28">
        <v>2.6939000000000002</v>
      </c>
      <c r="AD28">
        <v>17</v>
      </c>
    </row>
    <row r="29" spans="1:30" x14ac:dyDescent="0.2">
      <c r="A29">
        <v>10</v>
      </c>
      <c r="B29">
        <v>0.79591999999999996</v>
      </c>
      <c r="C29">
        <v>0.98</v>
      </c>
      <c r="D29">
        <v>0.88888999999999996</v>
      </c>
      <c r="E29">
        <v>0.95177999999999996</v>
      </c>
      <c r="F29">
        <v>0.92315000000000003</v>
      </c>
      <c r="G29">
        <v>0.93169000000000002</v>
      </c>
      <c r="H29">
        <v>0.95177999999999996</v>
      </c>
      <c r="I29">
        <v>0.92364000000000002</v>
      </c>
      <c r="J29">
        <v>0.93667</v>
      </c>
      <c r="K29">
        <v>32.42</v>
      </c>
      <c r="L29">
        <v>40.490200000000002</v>
      </c>
      <c r="M29">
        <v>0.84</v>
      </c>
      <c r="N29">
        <v>0.98</v>
      </c>
      <c r="O29">
        <v>0.91</v>
      </c>
      <c r="P29">
        <v>1.0128999999999999</v>
      </c>
      <c r="Q29">
        <v>0.86872000000000005</v>
      </c>
      <c r="R29">
        <v>0.93976000000000004</v>
      </c>
      <c r="S29">
        <v>1.0434000000000001</v>
      </c>
      <c r="T29">
        <v>0.88122999999999996</v>
      </c>
      <c r="U29">
        <v>0.95767999999999998</v>
      </c>
      <c r="V29">
        <v>56.575800000000001</v>
      </c>
      <c r="W29">
        <v>50.313499999999998</v>
      </c>
      <c r="X29">
        <v>0.79591999999999996</v>
      </c>
      <c r="Y29">
        <v>0.02</v>
      </c>
      <c r="Z29">
        <v>2.3277999999999999</v>
      </c>
      <c r="AA29">
        <v>0.84</v>
      </c>
      <c r="AB29">
        <v>0.02</v>
      </c>
      <c r="AC29">
        <v>2.46</v>
      </c>
      <c r="AD29">
        <v>11</v>
      </c>
    </row>
    <row r="30" spans="1:30" x14ac:dyDescent="0.2">
      <c r="A30">
        <v>11</v>
      </c>
      <c r="B30">
        <v>0.92</v>
      </c>
      <c r="C30">
        <v>1</v>
      </c>
      <c r="D30">
        <v>0.96</v>
      </c>
      <c r="E30">
        <v>0.86570999999999998</v>
      </c>
      <c r="F30">
        <v>1.08</v>
      </c>
      <c r="G30">
        <v>0.98755999999999999</v>
      </c>
      <c r="H30">
        <v>0.86570999999999998</v>
      </c>
      <c r="I30">
        <v>1.08</v>
      </c>
      <c r="J30">
        <v>0.98755999999999999</v>
      </c>
      <c r="K30">
        <v>21.51</v>
      </c>
      <c r="L30">
        <v>23.848199999999999</v>
      </c>
      <c r="M30">
        <v>0.89795999999999998</v>
      </c>
      <c r="N30">
        <v>1</v>
      </c>
      <c r="O30">
        <v>0.94948999999999995</v>
      </c>
      <c r="P30">
        <v>1.1549</v>
      </c>
      <c r="Q30">
        <v>1.0185999999999999</v>
      </c>
      <c r="R30">
        <v>1.0682</v>
      </c>
      <c r="S30">
        <v>1.17</v>
      </c>
      <c r="T30">
        <v>1.0185999999999999</v>
      </c>
      <c r="U30">
        <v>1.0693999999999999</v>
      </c>
      <c r="V30">
        <v>34.700000000000003</v>
      </c>
      <c r="W30">
        <v>29.150099999999998</v>
      </c>
      <c r="X30">
        <v>0.92</v>
      </c>
      <c r="Y30">
        <v>0</v>
      </c>
      <c r="Z30">
        <v>2.76</v>
      </c>
      <c r="AA30">
        <v>0.89795999999999998</v>
      </c>
      <c r="AB30">
        <v>0</v>
      </c>
      <c r="AC30">
        <v>2.6939000000000002</v>
      </c>
      <c r="AD30">
        <v>16</v>
      </c>
    </row>
    <row r="36" spans="1:30" x14ac:dyDescent="0.2">
      <c r="A36" t="s">
        <v>29</v>
      </c>
      <c r="B36" s="1">
        <f>AVERAGE(B24:B34)</f>
        <v>0.85498714285714272</v>
      </c>
      <c r="C36" s="1">
        <f>AVERAGE(C24:C34)</f>
        <v>0.96000000000000008</v>
      </c>
      <c r="D36" s="1">
        <f t="shared" ref="D36:AD36" si="2">AVERAGE(D24:D34)</f>
        <v>0.90789285714285717</v>
      </c>
      <c r="E36" s="1">
        <f t="shared" si="2"/>
        <v>0.84813714285714281</v>
      </c>
      <c r="F36" s="1">
        <f t="shared" si="2"/>
        <v>0.86478571428571427</v>
      </c>
      <c r="G36" s="1">
        <f t="shared" si="2"/>
        <v>0.85848285714285721</v>
      </c>
      <c r="H36" s="1">
        <f t="shared" si="2"/>
        <v>0.85339285714285729</v>
      </c>
      <c r="I36" s="1">
        <f t="shared" si="2"/>
        <v>0.88248571428571432</v>
      </c>
      <c r="J36" s="1">
        <f t="shared" si="2"/>
        <v>0.86962285714285714</v>
      </c>
      <c r="K36" s="1">
        <f t="shared" si="2"/>
        <v>25.762942857142857</v>
      </c>
      <c r="L36" s="1">
        <f t="shared" si="2"/>
        <v>30.780328571428573</v>
      </c>
      <c r="M36" s="1">
        <f t="shared" si="2"/>
        <v>0.82163285714285716</v>
      </c>
      <c r="N36" s="1">
        <f t="shared" si="2"/>
        <v>0.94851285714285716</v>
      </c>
      <c r="O36" s="1">
        <f t="shared" si="2"/>
        <v>0.88511857142857142</v>
      </c>
      <c r="P36" s="1">
        <f t="shared" si="2"/>
        <v>0.98621285714285711</v>
      </c>
      <c r="Q36" s="1">
        <f t="shared" si="2"/>
        <v>0.92320428571428581</v>
      </c>
      <c r="R36" s="1">
        <f t="shared" si="2"/>
        <v>0.9406228571428572</v>
      </c>
      <c r="S36" s="1">
        <f t="shared" si="2"/>
        <v>0.99478999999999995</v>
      </c>
      <c r="T36" s="1">
        <f t="shared" si="2"/>
        <v>0.93703571428571419</v>
      </c>
      <c r="U36" s="1">
        <f t="shared" si="2"/>
        <v>0.95342999999999989</v>
      </c>
      <c r="V36" s="1">
        <f t="shared" si="2"/>
        <v>44.526542857142864</v>
      </c>
      <c r="W36" s="1">
        <f t="shared" si="2"/>
        <v>38.508871428571425</v>
      </c>
      <c r="X36" s="1">
        <f t="shared" si="2"/>
        <v>0.85498714285714272</v>
      </c>
      <c r="Y36" s="1">
        <f t="shared" si="2"/>
        <v>0.04</v>
      </c>
      <c r="Z36" s="1">
        <f t="shared" si="2"/>
        <v>2.4449714285714288</v>
      </c>
      <c r="AA36" s="1">
        <f t="shared" si="2"/>
        <v>0.82163285714285716</v>
      </c>
      <c r="AB36" s="1">
        <f t="shared" si="2"/>
        <v>5.1486857142857147E-2</v>
      </c>
      <c r="AC36" s="1">
        <f t="shared" si="2"/>
        <v>2.3104428571428572</v>
      </c>
      <c r="AD36" s="1">
        <f t="shared" si="2"/>
        <v>15.857142857142858</v>
      </c>
    </row>
    <row r="37" spans="1:30" x14ac:dyDescent="0.2">
      <c r="A37" t="s">
        <v>30</v>
      </c>
      <c r="B37">
        <f>STDEV(B24:B34)</f>
        <v>8.7439773694866829E-2</v>
      </c>
      <c r="C37">
        <f>STDEV(C24:C34)</f>
        <v>4.760952285695233E-2</v>
      </c>
      <c r="D37">
        <f t="shared" ref="D37:AD37" si="3">STDEV(D24:D34)</f>
        <v>5.3444021403797094E-2</v>
      </c>
      <c r="E37">
        <f>STDEV(E24:E34)</f>
        <v>0.23474129133397667</v>
      </c>
      <c r="F37">
        <f t="shared" si="3"/>
        <v>0.18740519495264335</v>
      </c>
      <c r="G37">
        <f t="shared" si="3"/>
        <v>0.21758820285991956</v>
      </c>
      <c r="H37">
        <f t="shared" si="3"/>
        <v>0.22325784299133258</v>
      </c>
      <c r="I37">
        <f t="shared" si="3"/>
        <v>0.21352908715653887</v>
      </c>
      <c r="J37">
        <f t="shared" si="3"/>
        <v>0.21345693084041412</v>
      </c>
      <c r="K37">
        <f>STDEV(K24:K34)</f>
        <v>8.454926214315762</v>
      </c>
      <c r="L37">
        <f t="shared" si="3"/>
        <v>10.301931159207365</v>
      </c>
      <c r="M37">
        <f t="shared" si="3"/>
        <v>0.13274376378500663</v>
      </c>
      <c r="N37">
        <f t="shared" si="3"/>
        <v>0.11878558199746359</v>
      </c>
      <c r="O37">
        <f t="shared" si="3"/>
        <v>0.12414643066805793</v>
      </c>
      <c r="P37">
        <f>STDEV(P24:P34)</f>
        <v>0.16326848794896973</v>
      </c>
      <c r="Q37">
        <f t="shared" si="3"/>
        <v>0.14642622919148748</v>
      </c>
      <c r="R37">
        <f t="shared" si="3"/>
        <v>0.15446089663884596</v>
      </c>
      <c r="S37">
        <f>STDEV(S24:S34)</f>
        <v>0.14903989365267384</v>
      </c>
      <c r="T37">
        <f t="shared" si="3"/>
        <v>0.15455923113347736</v>
      </c>
      <c r="U37">
        <f t="shared" si="3"/>
        <v>0.15074423029312553</v>
      </c>
      <c r="V37">
        <f t="shared" si="3"/>
        <v>11.699634709234452</v>
      </c>
      <c r="W37">
        <f>STDEV(W24:W34)</f>
        <v>11.102206197826076</v>
      </c>
      <c r="X37">
        <f t="shared" si="3"/>
        <v>8.7439773694866829E-2</v>
      </c>
      <c r="Y37">
        <f t="shared" si="3"/>
        <v>4.7609522856952337E-2</v>
      </c>
      <c r="Z37">
        <f t="shared" si="3"/>
        <v>0.32273693474347842</v>
      </c>
      <c r="AA37">
        <f>STDEV(AA24:AA34)</f>
        <v>0.13274376378500663</v>
      </c>
      <c r="AB37">
        <f t="shared" si="3"/>
        <v>0.11878566920779146</v>
      </c>
      <c r="AC37">
        <f t="shared" si="3"/>
        <v>0.74425776640700347</v>
      </c>
      <c r="AD37">
        <f t="shared" si="3"/>
        <v>3.0237157840738185</v>
      </c>
    </row>
    <row r="38" spans="1:30" x14ac:dyDescent="0.2">
      <c r="A38" t="s">
        <v>31</v>
      </c>
      <c r="B38">
        <f>CONFIDENCE(0.05,B37,B39)</f>
        <v>6.4775100570322597E-2</v>
      </c>
      <c r="C38">
        <f>CONFIDENCE(0.05,C37,B39)</f>
        <v>3.526898001733051E-2</v>
      </c>
      <c r="D38">
        <f>CONFIDENCE(0.05,D37,B39)</f>
        <v>3.9591157605164976E-2</v>
      </c>
      <c r="E38">
        <f>CONFIDENCE(0.05,E37,B39)</f>
        <v>0.17389558677527059</v>
      </c>
      <c r="F38">
        <f>CONFIDENCE(0.05,F37,B39)</f>
        <v>0.13882916020368224</v>
      </c>
      <c r="G38">
        <f>CONFIDENCE(0.05,G37,B39)</f>
        <v>0.16118863450345888</v>
      </c>
      <c r="H38">
        <f>CONFIDENCE(0.05,H37,B39)</f>
        <v>0.16538868551218391</v>
      </c>
      <c r="I38">
        <f>CONFIDENCE(0.05,I37,B39)</f>
        <v>0.1581816547641175</v>
      </c>
      <c r="J38">
        <f>CONFIDENCE(0.05,J37,B39)</f>
        <v>0.15812820159931315</v>
      </c>
      <c r="K38">
        <f>CONFIDENCE(0.05,K37,B39)</f>
        <v>6.2633818993874124</v>
      </c>
      <c r="L38">
        <f>CONFIDENCE(0.05,L37,B39)</f>
        <v>7.6316371681708928</v>
      </c>
      <c r="M38">
        <f>CONFIDENCE(0.05,M37,B39)</f>
        <v>9.8336149396527184E-2</v>
      </c>
      <c r="N38">
        <f>CONFIDENCE(0.05,N37,B39)</f>
        <v>8.7995973629123259E-2</v>
      </c>
      <c r="O38">
        <f>CONFIDENCE(0.05,O37,B39)</f>
        <v>9.1967272925846097E-2</v>
      </c>
      <c r="P38">
        <f>CONFIDENCE(0.05,P37,B39)</f>
        <v>0.12094876599022887</v>
      </c>
      <c r="Q38">
        <f>CONFIDENCE(0.05,Q37,B39)</f>
        <v>0.10847207536366846</v>
      </c>
      <c r="R38">
        <f>CONFIDENCE(0.05,R37,B39)</f>
        <v>0.11442413093242956</v>
      </c>
      <c r="S38">
        <f>CONFIDENCE(0.05,S37,B39)</f>
        <v>0.11040826951395551</v>
      </c>
      <c r="T38">
        <f>CONFIDENCE(0.05,T37,B39)</f>
        <v>0.11449697680691122</v>
      </c>
      <c r="U38">
        <f>CONFIDENCE(0.05,U37,B39)</f>
        <v>0.11167083656583507</v>
      </c>
      <c r="V38">
        <f>CONFIDENCE(0.05,V37,B39)</f>
        <v>8.6670514218312551</v>
      </c>
      <c r="W38">
        <f>CONFIDENCE(0.05,W37,B39)</f>
        <v>8.2244783195140023</v>
      </c>
      <c r="X38">
        <f>CONFIDENCE(0.05,X37,B39)</f>
        <v>6.4775100570322597E-2</v>
      </c>
      <c r="Y38">
        <f>CONFIDENCE(0.05,Y37,B39)</f>
        <v>3.5268980017330517E-2</v>
      </c>
      <c r="Z38">
        <f>CONFIDENCE(0.05,Z37,B39)</f>
        <v>0.23908247382613834</v>
      </c>
      <c r="AA38">
        <f>CONFIDENCE(0.05,AA37,B39)</f>
        <v>9.8336149396527184E-2</v>
      </c>
      <c r="AB38">
        <f>CONFIDENCE(0.05,AB37,B39)</f>
        <v>8.7996038234251089E-2</v>
      </c>
      <c r="AC38">
        <f>CONFIDENCE(0.05,AC37,B39)</f>
        <v>0.55134373789084334</v>
      </c>
      <c r="AD38">
        <f>CONFIDENCE(0.05,AD37,B39)</f>
        <v>2.2399588394743475</v>
      </c>
    </row>
    <row r="39" spans="1:30" x14ac:dyDescent="0.2">
      <c r="A39" t="s">
        <v>32</v>
      </c>
      <c r="B39">
        <f>COUNTA(B24:B34)</f>
        <v>7</v>
      </c>
    </row>
  </sheetData>
  <pageMargins left="0.7" right="0.7" top="0.75" bottom="0.75" header="0.3" footer="0.3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74E460-61C4-3A42-BFE3-C7CFCBB78AA7}">
  <dimension ref="A1:AC20"/>
  <sheetViews>
    <sheetView zoomScale="84" workbookViewId="0">
      <selection activeCell="J47" sqref="J47"/>
    </sheetView>
  </sheetViews>
  <sheetFormatPr baseColWidth="10" defaultRowHeight="16" x14ac:dyDescent="0.2"/>
  <cols>
    <col min="1" max="1" width="15.6640625" bestFit="1" customWidth="1"/>
    <col min="2" max="2" width="16.6640625" bestFit="1" customWidth="1"/>
    <col min="3" max="5" width="15.6640625" bestFit="1" customWidth="1"/>
    <col min="6" max="13" width="18.6640625" bestFit="1" customWidth="1"/>
    <col min="14" max="17" width="21.6640625" bestFit="1" customWidth="1"/>
    <col min="18" max="21" width="17.6640625" bestFit="1" customWidth="1"/>
    <col min="22" max="25" width="20.6640625" bestFit="1" customWidth="1"/>
  </cols>
  <sheetData>
    <row r="1" spans="1:25" x14ac:dyDescent="0.2">
      <c r="A1" t="s">
        <v>0</v>
      </c>
      <c r="B1" t="s">
        <v>45</v>
      </c>
      <c r="C1" t="s">
        <v>46</v>
      </c>
      <c r="D1" t="s">
        <v>47</v>
      </c>
      <c r="E1" t="s">
        <v>48</v>
      </c>
      <c r="F1" t="s">
        <v>49</v>
      </c>
      <c r="G1" t="s">
        <v>50</v>
      </c>
      <c r="H1" s="7" t="s">
        <v>51</v>
      </c>
      <c r="I1" s="7" t="s">
        <v>52</v>
      </c>
      <c r="J1" t="s">
        <v>53</v>
      </c>
      <c r="K1" t="s">
        <v>54</v>
      </c>
      <c r="L1" s="7" t="s">
        <v>55</v>
      </c>
      <c r="M1" s="7" t="s">
        <v>56</v>
      </c>
      <c r="N1" t="s">
        <v>57</v>
      </c>
      <c r="O1" t="s">
        <v>58</v>
      </c>
      <c r="P1" s="7" t="s">
        <v>59</v>
      </c>
      <c r="Q1" s="7" t="s">
        <v>60</v>
      </c>
      <c r="R1" t="s">
        <v>61</v>
      </c>
      <c r="S1" t="s">
        <v>62</v>
      </c>
      <c r="T1" s="7" t="s">
        <v>63</v>
      </c>
      <c r="U1" s="7" t="s">
        <v>64</v>
      </c>
      <c r="V1" t="s">
        <v>65</v>
      </c>
      <c r="W1" t="s">
        <v>66</v>
      </c>
      <c r="X1" s="7" t="s">
        <v>67</v>
      </c>
      <c r="Y1" s="7" t="s">
        <v>68</v>
      </c>
    </row>
    <row r="2" spans="1:25" x14ac:dyDescent="0.2">
      <c r="A2">
        <v>19</v>
      </c>
      <c r="B2">
        <v>52.68</v>
      </c>
      <c r="C2">
        <v>77.319999999999993</v>
      </c>
      <c r="D2">
        <v>52.304347826086953</v>
      </c>
      <c r="E2">
        <v>45.652173913043477</v>
      </c>
      <c r="F2">
        <v>62.36</v>
      </c>
      <c r="G2">
        <v>68.739130434782609</v>
      </c>
      <c r="H2">
        <v>66.680000000000007</v>
      </c>
      <c r="I2">
        <v>48.2</v>
      </c>
      <c r="J2">
        <v>0.66666666666666663</v>
      </c>
      <c r="K2">
        <v>0.45833333333333331</v>
      </c>
      <c r="L2">
        <v>0.6</v>
      </c>
      <c r="M2">
        <v>0.48</v>
      </c>
      <c r="N2">
        <v>0.60869565217391308</v>
      </c>
      <c r="O2">
        <v>0.64</v>
      </c>
      <c r="P2">
        <v>0.6</v>
      </c>
      <c r="Q2">
        <v>0.64</v>
      </c>
      <c r="R2">
        <v>0.7704857290000291</v>
      </c>
      <c r="S2">
        <v>0.74155466699994577</v>
      </c>
      <c r="T2">
        <v>0.70005716599916923</v>
      </c>
      <c r="U2">
        <v>0.73952462499892135</v>
      </c>
      <c r="V2">
        <v>1.1901423540002725</v>
      </c>
      <c r="W2">
        <v>0.81198981250054203</v>
      </c>
      <c r="X2">
        <v>0.85282154200103832</v>
      </c>
      <c r="Y2">
        <v>0.8059348124988901</v>
      </c>
    </row>
    <row r="3" spans="1:25" x14ac:dyDescent="0.2">
      <c r="A3">
        <v>20</v>
      </c>
      <c r="B3">
        <v>15.333333333333334</v>
      </c>
      <c r="C3">
        <v>12.24</v>
      </c>
      <c r="D3">
        <v>9.24</v>
      </c>
      <c r="E3">
        <v>10.84</v>
      </c>
      <c r="F3">
        <v>42.68</v>
      </c>
      <c r="G3">
        <v>44.5</v>
      </c>
      <c r="H3">
        <v>32.119999999999997</v>
      </c>
      <c r="I3">
        <v>44.96</v>
      </c>
      <c r="J3">
        <v>0.75</v>
      </c>
      <c r="K3">
        <v>0.76</v>
      </c>
      <c r="L3">
        <v>0.76</v>
      </c>
      <c r="M3">
        <v>0.8</v>
      </c>
      <c r="N3">
        <v>0.75</v>
      </c>
      <c r="O3">
        <v>0.76</v>
      </c>
      <c r="P3">
        <v>0.76</v>
      </c>
      <c r="Q3">
        <v>0.76</v>
      </c>
      <c r="R3">
        <v>0.85173520850003115</v>
      </c>
      <c r="S3">
        <v>0.77245662499990431</v>
      </c>
      <c r="T3">
        <v>0.90062887499971112</v>
      </c>
      <c r="U3">
        <v>0.87975347900010092</v>
      </c>
      <c r="V3">
        <v>0.81728820800003632</v>
      </c>
      <c r="W3">
        <v>0.86343870799987599</v>
      </c>
      <c r="X3">
        <v>0.923992250000083</v>
      </c>
      <c r="Y3">
        <v>0.84635754199985058</v>
      </c>
    </row>
    <row r="4" spans="1:25" x14ac:dyDescent="0.2">
      <c r="A4">
        <v>21</v>
      </c>
      <c r="B4">
        <v>37.24</v>
      </c>
      <c r="C4">
        <v>40.6</v>
      </c>
      <c r="D4">
        <v>18.760000000000002</v>
      </c>
      <c r="E4">
        <v>40.6</v>
      </c>
      <c r="F4">
        <v>32.24</v>
      </c>
      <c r="G4">
        <v>60.12</v>
      </c>
      <c r="H4">
        <v>50.6</v>
      </c>
      <c r="I4">
        <v>41.96</v>
      </c>
      <c r="J4">
        <v>0.88</v>
      </c>
      <c r="K4">
        <v>0.64</v>
      </c>
      <c r="L4">
        <v>0.88</v>
      </c>
      <c r="M4">
        <v>0.64</v>
      </c>
      <c r="N4">
        <v>0.72</v>
      </c>
      <c r="O4">
        <v>0.72</v>
      </c>
      <c r="P4">
        <v>0.72</v>
      </c>
      <c r="Q4">
        <v>0.68</v>
      </c>
      <c r="R4">
        <v>0.9892736045003403</v>
      </c>
      <c r="S4">
        <v>0.83287647900033335</v>
      </c>
      <c r="T4">
        <v>0.67611981299978652</v>
      </c>
      <c r="U4">
        <v>0.75731550000000425</v>
      </c>
      <c r="V4">
        <v>0.88019735400030186</v>
      </c>
      <c r="W4">
        <v>0.71008895850081899</v>
      </c>
      <c r="X4">
        <v>0.75747483350096445</v>
      </c>
      <c r="Y4">
        <v>0.6660412080000242</v>
      </c>
    </row>
    <row r="5" spans="1:25" x14ac:dyDescent="0.2">
      <c r="A5">
        <v>22</v>
      </c>
      <c r="B5">
        <v>22.44</v>
      </c>
      <c r="C5">
        <v>41.36</v>
      </c>
      <c r="D5">
        <v>32.119999999999997</v>
      </c>
      <c r="E5">
        <v>25.8</v>
      </c>
      <c r="F5">
        <v>56.28</v>
      </c>
      <c r="G5">
        <v>70.88</v>
      </c>
      <c r="H5">
        <v>41.52</v>
      </c>
      <c r="I5">
        <v>69.680000000000007</v>
      </c>
      <c r="J5">
        <v>0.5</v>
      </c>
      <c r="K5">
        <v>0.6</v>
      </c>
      <c r="L5">
        <v>0.95833333333333337</v>
      </c>
      <c r="M5">
        <v>0.72</v>
      </c>
      <c r="N5">
        <v>0.91666666666666663</v>
      </c>
      <c r="O5">
        <v>0.79166666666666663</v>
      </c>
      <c r="P5">
        <v>0.84</v>
      </c>
      <c r="Q5">
        <v>0.75</v>
      </c>
      <c r="R5">
        <v>1.0207005420002133</v>
      </c>
      <c r="S5">
        <v>1.0134629170001972</v>
      </c>
      <c r="T5">
        <v>0.92986324999992576</v>
      </c>
      <c r="U5">
        <v>0.92914289600025768</v>
      </c>
      <c r="V5">
        <v>1.3814970415000971</v>
      </c>
      <c r="W5">
        <v>1.4284879590004493</v>
      </c>
      <c r="X5">
        <v>1.5826595420003287</v>
      </c>
      <c r="Y5">
        <v>1.4734790625002461</v>
      </c>
    </row>
    <row r="6" spans="1:25" x14ac:dyDescent="0.2">
      <c r="A6">
        <v>23</v>
      </c>
      <c r="B6">
        <v>41.68</v>
      </c>
      <c r="C6">
        <v>42.739130434782609</v>
      </c>
      <c r="D6">
        <v>26.88</v>
      </c>
      <c r="E6">
        <v>63.72</v>
      </c>
      <c r="F6">
        <v>58.68</v>
      </c>
      <c r="G6">
        <v>60.48</v>
      </c>
      <c r="H6">
        <v>52.48</v>
      </c>
      <c r="I6">
        <v>45.28</v>
      </c>
      <c r="J6">
        <v>0.88</v>
      </c>
      <c r="K6">
        <v>0.6</v>
      </c>
      <c r="L6">
        <v>0.58333333333333337</v>
      </c>
      <c r="M6">
        <v>0.58333333333333337</v>
      </c>
      <c r="N6">
        <v>0.72</v>
      </c>
      <c r="O6">
        <v>0.64</v>
      </c>
      <c r="P6">
        <v>0.68</v>
      </c>
      <c r="Q6">
        <v>0.52</v>
      </c>
      <c r="R6">
        <v>0.78503866649998599</v>
      </c>
      <c r="S6">
        <v>0.63701674999992974</v>
      </c>
      <c r="T6">
        <v>0.65972339600011765</v>
      </c>
      <c r="U6">
        <v>0.57316345799972623</v>
      </c>
      <c r="V6">
        <v>0.76141285400035486</v>
      </c>
      <c r="W6">
        <v>0.86527112499970826</v>
      </c>
      <c r="X6">
        <v>0.79044062499997381</v>
      </c>
      <c r="Y6">
        <v>0.75071891599964147</v>
      </c>
    </row>
    <row r="17" spans="1:29" x14ac:dyDescent="0.2">
      <c r="A17" t="s">
        <v>29</v>
      </c>
      <c r="B17" s="1">
        <f>AVERAGE(B2:B16)</f>
        <v>33.87466666666667</v>
      </c>
      <c r="C17" s="1">
        <f t="shared" ref="C17:K17" si="0">AVERAGE(C2:C16)</f>
        <v>42.851826086956521</v>
      </c>
      <c r="D17" s="1">
        <f t="shared" si="0"/>
        <v>27.860869565217389</v>
      </c>
      <c r="E17" s="1">
        <f t="shared" si="0"/>
        <v>37.322434782608696</v>
      </c>
      <c r="F17" s="1">
        <f t="shared" si="0"/>
        <v>50.448</v>
      </c>
      <c r="G17" s="1">
        <f t="shared" si="0"/>
        <v>60.94382608695652</v>
      </c>
      <c r="H17" s="1">
        <f t="shared" si="0"/>
        <v>48.68</v>
      </c>
      <c r="I17" s="1">
        <f t="shared" si="0"/>
        <v>50.016000000000005</v>
      </c>
      <c r="J17" s="1">
        <f t="shared" si="0"/>
        <v>0.73533333333333328</v>
      </c>
      <c r="K17" s="1">
        <f t="shared" si="0"/>
        <v>0.61166666666666669</v>
      </c>
      <c r="L17" s="1">
        <f>AVERAGE(L2:L16)</f>
        <v>0.7563333333333333</v>
      </c>
      <c r="M17" s="1">
        <f t="shared" ref="M17:Q17" si="1">AVERAGE(M2:M16)</f>
        <v>0.64466666666666661</v>
      </c>
      <c r="N17" s="1">
        <f t="shared" si="1"/>
        <v>0.74307246376811587</v>
      </c>
      <c r="O17" s="1">
        <f t="shared" si="1"/>
        <v>0.71033333333333337</v>
      </c>
      <c r="P17" s="1">
        <f t="shared" si="1"/>
        <v>0.72</v>
      </c>
      <c r="Q17" s="1">
        <f t="shared" si="1"/>
        <v>0.67</v>
      </c>
      <c r="R17" s="1">
        <f>AVERAGE(R2:R16)</f>
        <v>0.88344675010011997</v>
      </c>
      <c r="S17" s="1">
        <f t="shared" ref="S17:Y17" si="2">AVERAGE(S2:S16)</f>
        <v>0.79947348760006209</v>
      </c>
      <c r="T17" s="1">
        <f t="shared" si="2"/>
        <v>0.77327849999974207</v>
      </c>
      <c r="U17" s="1">
        <f t="shared" si="2"/>
        <v>0.77577999159980204</v>
      </c>
      <c r="V17" s="1">
        <f t="shared" si="2"/>
        <v>1.0061075623002125</v>
      </c>
      <c r="W17" s="1">
        <f t="shared" si="2"/>
        <v>0.93585531260027888</v>
      </c>
      <c r="X17" s="1">
        <f t="shared" si="2"/>
        <v>0.98147775850047769</v>
      </c>
      <c r="Y17" s="1">
        <f t="shared" si="2"/>
        <v>0.90850630819973044</v>
      </c>
      <c r="Z17" s="1"/>
      <c r="AA17" s="1"/>
      <c r="AB17" s="1"/>
      <c r="AC17" s="1"/>
    </row>
    <row r="18" spans="1:29" x14ac:dyDescent="0.2">
      <c r="A18" t="s">
        <v>30</v>
      </c>
      <c r="B18">
        <f>STDEV(B2:B16)</f>
        <v>15.003515439907927</v>
      </c>
      <c r="C18">
        <f>STDEV(C2:C16)</f>
        <v>23.089217588451991</v>
      </c>
      <c r="D18">
        <f t="shared" ref="D18:Y18" si="3">STDEV(D2:D16)</f>
        <v>16.172109763896014</v>
      </c>
      <c r="E18">
        <f t="shared" si="3"/>
        <v>20.068908119753122</v>
      </c>
      <c r="F18">
        <f t="shared" si="3"/>
        <v>12.605027568395043</v>
      </c>
      <c r="G18">
        <f t="shared" si="3"/>
        <v>10.377711240250003</v>
      </c>
      <c r="H18">
        <f t="shared" si="3"/>
        <v>12.919225983006889</v>
      </c>
      <c r="I18">
        <f t="shared" si="3"/>
        <v>11.21230038841273</v>
      </c>
      <c r="J18">
        <f t="shared" si="3"/>
        <v>0.15981934245335375</v>
      </c>
      <c r="K18">
        <f t="shared" si="3"/>
        <v>0.10792229715041346</v>
      </c>
      <c r="L18">
        <f t="shared" si="3"/>
        <v>0.16619265928433777</v>
      </c>
      <c r="M18">
        <f t="shared" si="3"/>
        <v>0.12318910485735177</v>
      </c>
      <c r="N18">
        <f t="shared" si="3"/>
        <v>0.11102335644033742</v>
      </c>
      <c r="O18">
        <f t="shared" si="3"/>
        <v>6.9045073844715532E-2</v>
      </c>
      <c r="P18">
        <f t="shared" si="3"/>
        <v>8.944271909999163E-2</v>
      </c>
      <c r="Q18">
        <f t="shared" si="3"/>
        <v>9.7467943448089969E-2</v>
      </c>
      <c r="R18">
        <f t="shared" si="3"/>
        <v>0.11563724700510637</v>
      </c>
      <c r="S18">
        <f t="shared" si="3"/>
        <v>0.13908983424897067</v>
      </c>
      <c r="T18">
        <f t="shared" si="3"/>
        <v>0.13079835415822055</v>
      </c>
      <c r="U18">
        <f t="shared" si="3"/>
        <v>0.13877996547938487</v>
      </c>
      <c r="V18">
        <f t="shared" si="3"/>
        <v>0.26747322063734669</v>
      </c>
      <c r="W18">
        <f t="shared" si="3"/>
        <v>0.28250058637932024</v>
      </c>
      <c r="X18">
        <f t="shared" si="3"/>
        <v>0.34203400391188737</v>
      </c>
      <c r="Y18">
        <f t="shared" si="3"/>
        <v>0.32297979036022662</v>
      </c>
    </row>
    <row r="19" spans="1:29" x14ac:dyDescent="0.2">
      <c r="A19" t="s">
        <v>31</v>
      </c>
      <c r="B19">
        <f>CONFIDENCE(0.05,B18,B20)</f>
        <v>13.150919470968059</v>
      </c>
      <c r="C19">
        <f>CONFIDENCE(0.05,C18,B20)</f>
        <v>20.238219660555426</v>
      </c>
      <c r="D19">
        <f>CONFIDENCE(0.05,D18,B20)</f>
        <v>14.17521873673347</v>
      </c>
      <c r="E19">
        <f>CONFIDENCE(0.05,E18,B20)</f>
        <v>17.590850331723985</v>
      </c>
      <c r="F19">
        <f>CONFIDENCE(0.05,F18,B20)</f>
        <v>11.04859078828747</v>
      </c>
      <c r="G19">
        <f>CONFIDENCE(0.05,G18,B20)</f>
        <v>9.096297821674078</v>
      </c>
      <c r="H19">
        <f>CONFIDENCE(0.05,H18,B20)</f>
        <v>11.32399278090818</v>
      </c>
      <c r="I19">
        <f>CONFIDENCE(0.05,I18,B20)</f>
        <v>9.8278340221593155</v>
      </c>
      <c r="J19">
        <f>CONFIDENCE(0.05,J18,B20)</f>
        <v>0.1400852560804923</v>
      </c>
      <c r="K19">
        <f>CONFIDENCE(0.05,K18,B20)</f>
        <v>9.4596326083141141E-2</v>
      </c>
      <c r="L19">
        <f>CONFIDENCE(0.05,L18,B20)</f>
        <v>0.14567161194108591</v>
      </c>
      <c r="M19">
        <f>CONFIDENCE(0.05,M18,B20)</f>
        <v>0.10797802716092085</v>
      </c>
      <c r="N19">
        <f>CONFIDENCE(0.05,N18,B20)</f>
        <v>9.7314474450423905E-2</v>
      </c>
      <c r="O19">
        <f>CONFIDENCE(0.05,O18,B20)</f>
        <v>6.0519563540667724E-2</v>
      </c>
      <c r="P19">
        <f>CONFIDENCE(0.05,P18,B20)</f>
        <v>7.8398559381602173E-2</v>
      </c>
      <c r="Q19">
        <f>CONFIDENCE(0.05,Q18,B20)</f>
        <v>8.5432849415894366E-2</v>
      </c>
      <c r="R19">
        <f>CONFIDENCE(0.05,R18,B20)</f>
        <v>0.1013586535301975</v>
      </c>
      <c r="S19">
        <f>CONFIDENCE(0.05,S18,B20)</f>
        <v>0.12191537488428336</v>
      </c>
      <c r="T19">
        <f>CONFIDENCE(0.05,T18,B20)</f>
        <v>0.11464770568999894</v>
      </c>
      <c r="U19">
        <f>CONFIDENCE(0.05,U18,B20)</f>
        <v>0.12164376792312068</v>
      </c>
      <c r="V19">
        <f>CONFIDENCE(0.05,V18,B20)</f>
        <v>0.23444630688924761</v>
      </c>
      <c r="W19">
        <f>CONFIDENCE(0.05,W18,B20)</f>
        <v>0.24761813168757574</v>
      </c>
      <c r="X19">
        <f>CONFIDENCE(0.05,X18,B20)</f>
        <v>0.29980051407242786</v>
      </c>
      <c r="Y19">
        <f>CONFIDENCE(0.05,Y18,B20)</f>
        <v>0.2830990664014375</v>
      </c>
    </row>
    <row r="20" spans="1:29" x14ac:dyDescent="0.2">
      <c r="A20" t="s">
        <v>32</v>
      </c>
      <c r="B20">
        <f>COUNTA(A2:A15)</f>
        <v>5</v>
      </c>
    </row>
  </sheetData>
  <pageMargins left="0.7" right="0.7" top="0.75" bottom="0.75" header="0.3" footer="0.3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71F122-4F4A-524D-B61A-438F50D79A26}">
  <dimension ref="A1:AC20"/>
  <sheetViews>
    <sheetView zoomScale="84" workbookViewId="0">
      <selection activeCell="M41" sqref="M41"/>
    </sheetView>
  </sheetViews>
  <sheetFormatPr baseColWidth="10" defaultRowHeight="16" x14ac:dyDescent="0.2"/>
  <cols>
    <col min="1" max="1" width="15.6640625" bestFit="1" customWidth="1"/>
    <col min="2" max="2" width="16.6640625" bestFit="1" customWidth="1"/>
    <col min="3" max="5" width="15.6640625" bestFit="1" customWidth="1"/>
    <col min="6" max="13" width="18.6640625" bestFit="1" customWidth="1"/>
    <col min="14" max="17" width="21.6640625" bestFit="1" customWidth="1"/>
    <col min="18" max="21" width="17.6640625" bestFit="1" customWidth="1"/>
    <col min="22" max="25" width="20.6640625" bestFit="1" customWidth="1"/>
  </cols>
  <sheetData>
    <row r="1" spans="1:25" x14ac:dyDescent="0.2">
      <c r="A1" t="s">
        <v>0</v>
      </c>
      <c r="B1" t="s">
        <v>45</v>
      </c>
      <c r="C1" t="s">
        <v>46</v>
      </c>
      <c r="D1" t="s">
        <v>47</v>
      </c>
      <c r="E1" t="s">
        <v>48</v>
      </c>
      <c r="F1" t="s">
        <v>49</v>
      </c>
      <c r="G1" t="s">
        <v>50</v>
      </c>
      <c r="H1" s="7" t="s">
        <v>51</v>
      </c>
      <c r="I1" s="7" t="s">
        <v>52</v>
      </c>
      <c r="J1" t="s">
        <v>53</v>
      </c>
      <c r="K1" t="s">
        <v>54</v>
      </c>
      <c r="L1" s="7" t="s">
        <v>55</v>
      </c>
      <c r="M1" s="7" t="s">
        <v>56</v>
      </c>
      <c r="N1" t="s">
        <v>57</v>
      </c>
      <c r="O1" t="s">
        <v>58</v>
      </c>
      <c r="P1" s="7" t="s">
        <v>59</v>
      </c>
      <c r="Q1" s="7" t="s">
        <v>60</v>
      </c>
      <c r="R1" t="s">
        <v>61</v>
      </c>
      <c r="S1" t="s">
        <v>62</v>
      </c>
      <c r="T1" s="7" t="s">
        <v>63</v>
      </c>
      <c r="U1" s="7" t="s">
        <v>64</v>
      </c>
      <c r="V1" t="s">
        <v>65</v>
      </c>
      <c r="W1" t="s">
        <v>66</v>
      </c>
      <c r="X1" s="7" t="s">
        <v>67</v>
      </c>
      <c r="Y1" s="7" t="s">
        <v>68</v>
      </c>
    </row>
    <row r="2" spans="1:25" x14ac:dyDescent="0.2">
      <c r="A2">
        <v>12</v>
      </c>
      <c r="B2">
        <v>18.079999999999998</v>
      </c>
      <c r="C2">
        <v>15.32</v>
      </c>
      <c r="D2">
        <v>29.76</v>
      </c>
      <c r="E2">
        <v>29.2</v>
      </c>
      <c r="F2">
        <v>50.88</v>
      </c>
      <c r="G2">
        <v>37.36</v>
      </c>
      <c r="H2">
        <v>41.68</v>
      </c>
      <c r="I2">
        <v>40.24</v>
      </c>
      <c r="J2">
        <v>0.84</v>
      </c>
      <c r="K2">
        <v>0.88</v>
      </c>
      <c r="L2">
        <v>0.84</v>
      </c>
      <c r="M2">
        <v>0.8</v>
      </c>
      <c r="N2">
        <v>0.83333333333333337</v>
      </c>
      <c r="O2">
        <v>0.76</v>
      </c>
      <c r="P2">
        <v>0.96</v>
      </c>
      <c r="Q2">
        <v>0.88</v>
      </c>
      <c r="R2">
        <v>0.9263871660004952</v>
      </c>
      <c r="S2">
        <v>0.9702495834999354</v>
      </c>
      <c r="T2">
        <v>1.1694695420010248</v>
      </c>
      <c r="U2">
        <v>0.9231040419999772</v>
      </c>
      <c r="V2">
        <v>1.0936908330004371</v>
      </c>
      <c r="W2">
        <v>0.93257695899956161</v>
      </c>
      <c r="X2">
        <v>0.96337354150000465</v>
      </c>
      <c r="Y2">
        <v>1.0535674994998772</v>
      </c>
    </row>
    <row r="3" spans="1:25" x14ac:dyDescent="0.2">
      <c r="A3">
        <v>14</v>
      </c>
      <c r="B3">
        <v>19.600000000000001</v>
      </c>
      <c r="C3">
        <v>22.52</v>
      </c>
      <c r="D3">
        <v>34.04</v>
      </c>
      <c r="E3">
        <v>27.96</v>
      </c>
      <c r="F3">
        <v>47.96</v>
      </c>
      <c r="G3">
        <v>44.208333333333336</v>
      </c>
      <c r="H3">
        <v>46.84</v>
      </c>
      <c r="I3">
        <v>40.64</v>
      </c>
      <c r="J3">
        <v>0.96</v>
      </c>
      <c r="K3">
        <v>0.88</v>
      </c>
      <c r="L3">
        <v>1</v>
      </c>
      <c r="M3">
        <v>1</v>
      </c>
      <c r="N3">
        <v>0.92</v>
      </c>
      <c r="O3">
        <v>0.88</v>
      </c>
      <c r="P3">
        <v>0.88</v>
      </c>
      <c r="Q3">
        <v>0.92</v>
      </c>
      <c r="R3">
        <v>0.79143427099961627</v>
      </c>
      <c r="S3">
        <v>0.79968897899971125</v>
      </c>
      <c r="T3">
        <v>0.84763041699989117</v>
      </c>
      <c r="U3">
        <v>0.68913925000015297</v>
      </c>
      <c r="V3">
        <v>1.0682126669998979</v>
      </c>
      <c r="W3">
        <v>1.0330096874999981</v>
      </c>
      <c r="X3">
        <v>0.84416547899991201</v>
      </c>
      <c r="Y3">
        <v>0.85320754100030172</v>
      </c>
    </row>
    <row r="4" spans="1:25" x14ac:dyDescent="0.2">
      <c r="A4">
        <v>15</v>
      </c>
      <c r="B4">
        <v>35.44</v>
      </c>
      <c r="C4">
        <v>39.840000000000003</v>
      </c>
      <c r="D4">
        <v>32.24</v>
      </c>
      <c r="E4">
        <v>32.64</v>
      </c>
      <c r="F4">
        <v>48.76</v>
      </c>
      <c r="G4">
        <v>45.8</v>
      </c>
      <c r="H4">
        <v>53.72</v>
      </c>
      <c r="I4">
        <v>63.541666666666664</v>
      </c>
      <c r="J4">
        <v>0.8</v>
      </c>
      <c r="K4">
        <v>0.875</v>
      </c>
      <c r="L4">
        <v>0.84</v>
      </c>
      <c r="M4">
        <v>0.84</v>
      </c>
      <c r="N4">
        <v>0.84</v>
      </c>
      <c r="O4">
        <v>1</v>
      </c>
      <c r="P4">
        <v>0.91666666666666663</v>
      </c>
      <c r="Q4">
        <v>0.92</v>
      </c>
      <c r="R4">
        <v>0.80038825000008273</v>
      </c>
      <c r="S4">
        <v>0.95878837500004011</v>
      </c>
      <c r="T4">
        <v>0.96981149999965055</v>
      </c>
      <c r="U4">
        <v>0.78019379099987418</v>
      </c>
      <c r="V4">
        <v>0.99908658300000752</v>
      </c>
      <c r="W4">
        <v>0.89776158400013628</v>
      </c>
      <c r="X4">
        <v>0.99408777099995405</v>
      </c>
      <c r="Y4">
        <v>1.0269484590000957</v>
      </c>
    </row>
    <row r="5" spans="1:25" x14ac:dyDescent="0.2">
      <c r="A5">
        <v>16</v>
      </c>
      <c r="B5">
        <v>28</v>
      </c>
      <c r="C5">
        <v>16.458333333333332</v>
      </c>
      <c r="D5">
        <v>39.799999999999997</v>
      </c>
      <c r="E5">
        <v>18.875</v>
      </c>
      <c r="F5">
        <v>59.64</v>
      </c>
      <c r="G5">
        <v>48.48</v>
      </c>
      <c r="H5">
        <v>57.08</v>
      </c>
      <c r="I5">
        <v>38</v>
      </c>
      <c r="J5">
        <v>1</v>
      </c>
      <c r="K5">
        <v>0.92</v>
      </c>
      <c r="L5">
        <v>0.92</v>
      </c>
      <c r="M5">
        <v>1</v>
      </c>
      <c r="N5">
        <v>0.91666666666666663</v>
      </c>
      <c r="O5">
        <v>0.92</v>
      </c>
      <c r="P5">
        <v>0.96</v>
      </c>
      <c r="Q5">
        <v>0.96</v>
      </c>
      <c r="R5">
        <v>0.76936283299983188</v>
      </c>
      <c r="S5">
        <v>0.89107679100015957</v>
      </c>
      <c r="T5">
        <v>0.75970062500073254</v>
      </c>
      <c r="U5">
        <v>0.70135429199945065</v>
      </c>
      <c r="V5">
        <v>1.4364781669999047</v>
      </c>
      <c r="W5">
        <v>0.93560800000022937</v>
      </c>
      <c r="X5">
        <v>0.96716754149974804</v>
      </c>
      <c r="Y5">
        <v>0.93899802099986118</v>
      </c>
    </row>
    <row r="6" spans="1:25" x14ac:dyDescent="0.2">
      <c r="A6">
        <v>17</v>
      </c>
      <c r="B6">
        <v>24.25</v>
      </c>
      <c r="C6">
        <v>40.68</v>
      </c>
      <c r="D6">
        <v>24.92</v>
      </c>
      <c r="E6">
        <v>27.041666666666668</v>
      </c>
      <c r="F6">
        <v>28.32</v>
      </c>
      <c r="G6">
        <v>55.64</v>
      </c>
      <c r="H6">
        <v>38.041666666666664</v>
      </c>
      <c r="I6">
        <v>47.2</v>
      </c>
      <c r="J6">
        <v>0.72</v>
      </c>
      <c r="K6">
        <v>0.8</v>
      </c>
      <c r="L6">
        <v>0.72</v>
      </c>
      <c r="M6">
        <v>0.8</v>
      </c>
      <c r="N6">
        <v>0.8</v>
      </c>
      <c r="O6">
        <v>0.92</v>
      </c>
      <c r="P6">
        <v>0.88</v>
      </c>
      <c r="Q6">
        <v>0.92</v>
      </c>
      <c r="R6">
        <v>0.67459787500047241</v>
      </c>
      <c r="S6">
        <v>0.6788334795000992</v>
      </c>
      <c r="T6">
        <v>0.62480293699991307</v>
      </c>
      <c r="U6">
        <v>0.5740981874996578</v>
      </c>
      <c r="V6">
        <v>0.89469529150028393</v>
      </c>
      <c r="W6">
        <v>0.7583083749996149</v>
      </c>
      <c r="X6">
        <v>0.80608610400031466</v>
      </c>
      <c r="Y6">
        <v>0.66863125000054424</v>
      </c>
    </row>
    <row r="7" spans="1:25" x14ac:dyDescent="0.2">
      <c r="A7">
        <v>18</v>
      </c>
      <c r="B7">
        <v>42</v>
      </c>
      <c r="C7">
        <v>21.125</v>
      </c>
      <c r="D7">
        <v>25.416666666666668</v>
      </c>
      <c r="E7">
        <v>21.12</v>
      </c>
      <c r="F7">
        <v>47.56</v>
      </c>
      <c r="G7">
        <v>56.2</v>
      </c>
      <c r="H7">
        <v>50.68</v>
      </c>
      <c r="I7">
        <v>57.52</v>
      </c>
      <c r="J7">
        <v>0.84</v>
      </c>
      <c r="K7">
        <v>0.84</v>
      </c>
      <c r="L7">
        <v>0.68</v>
      </c>
      <c r="M7">
        <v>0.88</v>
      </c>
      <c r="N7">
        <v>0.91666666666666663</v>
      </c>
      <c r="O7">
        <v>0.88</v>
      </c>
      <c r="P7">
        <v>1</v>
      </c>
      <c r="Q7">
        <v>0.95833333333333337</v>
      </c>
      <c r="R7">
        <v>0.49003524999898218</v>
      </c>
      <c r="S7">
        <v>0.45397262500046054</v>
      </c>
      <c r="T7">
        <v>0.43025862499962386</v>
      </c>
      <c r="U7">
        <v>0.54642135400081315</v>
      </c>
      <c r="V7">
        <v>0.60666760399999475</v>
      </c>
      <c r="W7">
        <v>0.61110193750027975</v>
      </c>
      <c r="X7">
        <v>0.56804079199901025</v>
      </c>
      <c r="Y7">
        <v>0.58269120799923257</v>
      </c>
    </row>
    <row r="17" spans="1:29" x14ac:dyDescent="0.2">
      <c r="A17" t="s">
        <v>29</v>
      </c>
      <c r="B17" s="1">
        <f>AVERAGE(B2:B16)</f>
        <v>27.895</v>
      </c>
      <c r="C17" s="1">
        <f t="shared" ref="C17:K17" si="0">AVERAGE(C2:C16)</f>
        <v>25.990555555555556</v>
      </c>
      <c r="D17" s="1">
        <f t="shared" si="0"/>
        <v>31.02944444444444</v>
      </c>
      <c r="E17" s="1">
        <f t="shared" si="0"/>
        <v>26.139444444444447</v>
      </c>
      <c r="F17" s="1">
        <f t="shared" si="0"/>
        <v>47.186666666666667</v>
      </c>
      <c r="G17" s="1">
        <f t="shared" si="0"/>
        <v>47.948055555555555</v>
      </c>
      <c r="H17" s="1">
        <f t="shared" si="0"/>
        <v>48.006944444444436</v>
      </c>
      <c r="I17" s="1">
        <f t="shared" si="0"/>
        <v>47.856944444444444</v>
      </c>
      <c r="J17" s="1">
        <f t="shared" si="0"/>
        <v>0.85999999999999988</v>
      </c>
      <c r="K17" s="1">
        <f t="shared" si="0"/>
        <v>0.86583333333333323</v>
      </c>
      <c r="L17" s="1">
        <f>AVERAGE(L2:L16)</f>
        <v>0.83333333333333315</v>
      </c>
      <c r="M17" s="1">
        <f t="shared" ref="M17:Q17" si="1">AVERAGE(M2:M16)</f>
        <v>0.88666666666666671</v>
      </c>
      <c r="N17" s="1">
        <f t="shared" si="1"/>
        <v>0.87111111111111106</v>
      </c>
      <c r="O17" s="1">
        <f t="shared" si="1"/>
        <v>0.89333333333333342</v>
      </c>
      <c r="P17" s="1">
        <f t="shared" si="1"/>
        <v>0.93277777777777782</v>
      </c>
      <c r="Q17" s="1">
        <f t="shared" si="1"/>
        <v>0.92638888888888893</v>
      </c>
      <c r="R17" s="1">
        <f>AVERAGE(R2:R16)</f>
        <v>0.74203427416658008</v>
      </c>
      <c r="S17" s="1">
        <f t="shared" ref="S17:Y17" si="2">AVERAGE(S2:S16)</f>
        <v>0.79210163883340101</v>
      </c>
      <c r="T17" s="1">
        <f t="shared" si="2"/>
        <v>0.8002789410001393</v>
      </c>
      <c r="U17" s="1">
        <f t="shared" si="2"/>
        <v>0.7023851527499877</v>
      </c>
      <c r="V17" s="1">
        <f t="shared" si="2"/>
        <v>1.0164718575834211</v>
      </c>
      <c r="W17" s="1">
        <f t="shared" si="2"/>
        <v>0.86139442383330334</v>
      </c>
      <c r="X17" s="1">
        <f t="shared" si="2"/>
        <v>0.85715353816649065</v>
      </c>
      <c r="Y17" s="1">
        <f t="shared" si="2"/>
        <v>0.85400732974998539</v>
      </c>
      <c r="Z17" s="1"/>
      <c r="AA17" s="1"/>
      <c r="AB17" s="1"/>
      <c r="AC17" s="1"/>
    </row>
    <row r="18" spans="1:29" x14ac:dyDescent="0.2">
      <c r="A18" t="s">
        <v>30</v>
      </c>
      <c r="B18">
        <f>STDEV(B2:B16)</f>
        <v>9.3200466737028638</v>
      </c>
      <c r="C18">
        <f>STDEV(C2:C16)</f>
        <v>11.384456882896025</v>
      </c>
      <c r="D18">
        <f t="shared" ref="D18:Y18" si="3">STDEV(D2:D16)</f>
        <v>5.6194592134699208</v>
      </c>
      <c r="E18">
        <f t="shared" si="3"/>
        <v>5.1714529085340466</v>
      </c>
      <c r="F18">
        <f t="shared" si="3"/>
        <v>10.275116868759522</v>
      </c>
      <c r="G18">
        <f t="shared" si="3"/>
        <v>7.1867954856007863</v>
      </c>
      <c r="H18">
        <f t="shared" si="3"/>
        <v>7.2498732875261958</v>
      </c>
      <c r="I18">
        <f t="shared" si="3"/>
        <v>10.460193243204715</v>
      </c>
      <c r="J18">
        <f t="shared" si="3"/>
        <v>0.10353743284435858</v>
      </c>
      <c r="K18">
        <f t="shared" si="3"/>
        <v>4.1038599716202141E-2</v>
      </c>
      <c r="L18">
        <f t="shared" si="3"/>
        <v>0.11977757163453792</v>
      </c>
      <c r="M18">
        <f t="shared" si="3"/>
        <v>9.2664268554101606E-2</v>
      </c>
      <c r="N18">
        <f t="shared" si="3"/>
        <v>5.2901025684938444E-2</v>
      </c>
      <c r="O18">
        <f t="shared" si="3"/>
        <v>7.8655366420014E-2</v>
      </c>
      <c r="P18">
        <f t="shared" si="3"/>
        <v>4.8644591644871435E-2</v>
      </c>
      <c r="Q18">
        <f t="shared" si="3"/>
        <v>2.9747393287604326E-2</v>
      </c>
      <c r="R18">
        <f t="shared" si="3"/>
        <v>0.14739712422705076</v>
      </c>
      <c r="S18">
        <f t="shared" si="3"/>
        <v>0.19826028981842084</v>
      </c>
      <c r="T18">
        <f t="shared" si="3"/>
        <v>0.25947586117788668</v>
      </c>
      <c r="U18">
        <f t="shared" si="3"/>
        <v>0.13836891330425932</v>
      </c>
      <c r="V18">
        <f t="shared" si="3"/>
        <v>0.27133613380734684</v>
      </c>
      <c r="W18">
        <f t="shared" si="3"/>
        <v>0.15140808395926345</v>
      </c>
      <c r="X18">
        <f t="shared" si="3"/>
        <v>0.16031188768709839</v>
      </c>
      <c r="Y18">
        <f t="shared" si="3"/>
        <v>0.19231936026475618</v>
      </c>
    </row>
    <row r="19" spans="1:29" x14ac:dyDescent="0.2">
      <c r="A19" t="s">
        <v>31</v>
      </c>
      <c r="B19">
        <f>CONFIDENCE(0.05,B18,B20)</f>
        <v>7.4574534833260895</v>
      </c>
      <c r="C19">
        <f>CONFIDENCE(0.05,C18,B20)</f>
        <v>9.1092953296765149</v>
      </c>
      <c r="D19">
        <f>CONFIDENCE(0.05,D18,B20)</f>
        <v>4.4964212254583611</v>
      </c>
      <c r="E19">
        <f>CONFIDENCE(0.05,E18,B20)</f>
        <v>4.1379481087171222</v>
      </c>
      <c r="F19">
        <f>CONFIDENCE(0.05,F18,B20)</f>
        <v>8.2216547585238331</v>
      </c>
      <c r="G19">
        <f>CONFIDENCE(0.05,G18,B20)</f>
        <v>5.7505283937330729</v>
      </c>
      <c r="H19">
        <f>CONFIDENCE(0.05,H18,B20)</f>
        <v>5.801000219696828</v>
      </c>
      <c r="I19">
        <f>CONFIDENCE(0.05,I18,B20)</f>
        <v>8.3697439797057385</v>
      </c>
      <c r="J19">
        <f>CONFIDENCE(0.05,J18,B20)</f>
        <v>8.2845678380389129E-2</v>
      </c>
      <c r="K19">
        <f>CONFIDENCE(0.05,K18,B20)</f>
        <v>3.2837115426464419E-2</v>
      </c>
      <c r="L19">
        <f>CONFIDENCE(0.05,L18,B20)</f>
        <v>9.5840257037622931E-2</v>
      </c>
      <c r="M19">
        <f>CONFIDENCE(0.05,M18,B20)</f>
        <v>7.4145494813718418E-2</v>
      </c>
      <c r="N19">
        <f>CONFIDENCE(0.05,N18,B20)</f>
        <v>4.2328858650332181E-2</v>
      </c>
      <c r="O19">
        <f>CONFIDENCE(0.05,O18,B20)</f>
        <v>6.2936244508975087E-2</v>
      </c>
      <c r="P19">
        <f>CONFIDENCE(0.05,P18,B20)</f>
        <v>3.8923064669899865E-2</v>
      </c>
      <c r="Q19">
        <f>CONFIDENCE(0.05,Q18,B20)</f>
        <v>2.3802434629265526E-2</v>
      </c>
      <c r="R19">
        <f>CONFIDENCE(0.05,R18,B20)</f>
        <v>0.117940095793807</v>
      </c>
      <c r="S19">
        <f>CONFIDENCE(0.05,S18,B20)</f>
        <v>0.15863835672447402</v>
      </c>
      <c r="T19">
        <f>CONFIDENCE(0.05,T18,B20)</f>
        <v>0.20762011527687757</v>
      </c>
      <c r="U19">
        <f>CONFIDENCE(0.05,U18,B20)</f>
        <v>0.11071615525450235</v>
      </c>
      <c r="V19">
        <f>CONFIDENCE(0.05,V18,B20)</f>
        <v>0.21711013550213298</v>
      </c>
      <c r="W19">
        <f>CONFIDENCE(0.05,W18,B20)</f>
        <v>0.12114947302910214</v>
      </c>
      <c r="X19">
        <f>CONFIDENCE(0.05,X18,B20)</f>
        <v>0.1282738689092586</v>
      </c>
      <c r="Y19">
        <f>CONFIDENCE(0.05,Y18,B20)</f>
        <v>0.15388471038070853</v>
      </c>
    </row>
    <row r="20" spans="1:29" x14ac:dyDescent="0.2">
      <c r="A20" t="s">
        <v>32</v>
      </c>
      <c r="B20">
        <f>COUNTA(A2:A15)</f>
        <v>6</v>
      </c>
    </row>
  </sheetData>
  <pageMargins left="0.7" right="0.7" top="0.75" bottom="0.75" header="0.3" footer="0.3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88B249-8502-7B4E-9D06-F57CE54E81C1}">
  <dimension ref="A1:AC20"/>
  <sheetViews>
    <sheetView zoomScale="84" workbookViewId="0">
      <selection activeCell="L31" sqref="L31"/>
    </sheetView>
  </sheetViews>
  <sheetFormatPr baseColWidth="10" defaultRowHeight="16" x14ac:dyDescent="0.2"/>
  <cols>
    <col min="1" max="1" width="15.6640625" bestFit="1" customWidth="1"/>
    <col min="2" max="2" width="16.6640625" bestFit="1" customWidth="1"/>
    <col min="3" max="5" width="15.6640625" bestFit="1" customWidth="1"/>
    <col min="6" max="13" width="18.6640625" bestFit="1" customWidth="1"/>
    <col min="14" max="17" width="21.6640625" bestFit="1" customWidth="1"/>
    <col min="18" max="21" width="17.6640625" bestFit="1" customWidth="1"/>
    <col min="22" max="25" width="20.6640625" bestFit="1" customWidth="1"/>
  </cols>
  <sheetData>
    <row r="1" spans="1:25" x14ac:dyDescent="0.2">
      <c r="A1" t="s">
        <v>0</v>
      </c>
      <c r="B1" t="s">
        <v>45</v>
      </c>
      <c r="C1" t="s">
        <v>46</v>
      </c>
      <c r="D1" t="s">
        <v>47</v>
      </c>
      <c r="E1" t="s">
        <v>48</v>
      </c>
      <c r="F1" t="s">
        <v>49</v>
      </c>
      <c r="G1" t="s">
        <v>50</v>
      </c>
      <c r="H1" s="7" t="s">
        <v>51</v>
      </c>
      <c r="I1" s="7" t="s">
        <v>52</v>
      </c>
      <c r="J1" t="s">
        <v>53</v>
      </c>
      <c r="K1" t="s">
        <v>54</v>
      </c>
      <c r="L1" s="7" t="s">
        <v>55</v>
      </c>
      <c r="M1" s="7" t="s">
        <v>56</v>
      </c>
      <c r="N1" t="s">
        <v>57</v>
      </c>
      <c r="O1" t="s">
        <v>58</v>
      </c>
      <c r="P1" s="7" t="s">
        <v>59</v>
      </c>
      <c r="Q1" s="7" t="s">
        <v>60</v>
      </c>
      <c r="R1" t="s">
        <v>61</v>
      </c>
      <c r="S1" t="s">
        <v>62</v>
      </c>
      <c r="T1" s="7" t="s">
        <v>63</v>
      </c>
      <c r="U1" s="7" t="s">
        <v>64</v>
      </c>
      <c r="V1" t="s">
        <v>65</v>
      </c>
      <c r="W1" t="s">
        <v>66</v>
      </c>
      <c r="X1" s="7" t="s">
        <v>67</v>
      </c>
      <c r="Y1" s="7" t="s">
        <v>68</v>
      </c>
    </row>
    <row r="2" spans="1:25" x14ac:dyDescent="0.2">
      <c r="A2">
        <v>1</v>
      </c>
      <c r="B2">
        <v>43.208333333333336</v>
      </c>
      <c r="C2">
        <v>21.8</v>
      </c>
      <c r="D2">
        <v>45.08</v>
      </c>
      <c r="E2">
        <v>45.708333333333336</v>
      </c>
      <c r="F2">
        <v>75.64</v>
      </c>
      <c r="G2">
        <v>64.52</v>
      </c>
      <c r="H2">
        <v>52.583333333333336</v>
      </c>
      <c r="I2">
        <v>41.28</v>
      </c>
      <c r="J2">
        <v>0.84</v>
      </c>
      <c r="K2">
        <v>0.96</v>
      </c>
      <c r="L2">
        <v>0.8</v>
      </c>
      <c r="M2">
        <v>0.92</v>
      </c>
      <c r="N2">
        <v>0.96</v>
      </c>
      <c r="O2">
        <v>0.88</v>
      </c>
      <c r="P2">
        <v>0.88</v>
      </c>
      <c r="Q2">
        <v>0.96</v>
      </c>
      <c r="R2">
        <v>0.65095387499997059</v>
      </c>
      <c r="S2">
        <v>0.61336387450003826</v>
      </c>
      <c r="T2">
        <v>0.60866141649995598</v>
      </c>
      <c r="U2">
        <v>0.61191754200001469</v>
      </c>
      <c r="V2">
        <v>0.88232683349997387</v>
      </c>
      <c r="W2">
        <v>0.8031991669998888</v>
      </c>
      <c r="X2">
        <v>0.67050656199990044</v>
      </c>
      <c r="Y2">
        <v>0.69016431250008736</v>
      </c>
    </row>
    <row r="3" spans="1:25" x14ac:dyDescent="0.2">
      <c r="A3">
        <v>2</v>
      </c>
      <c r="B3">
        <v>22.48</v>
      </c>
      <c r="C3">
        <v>37.64</v>
      </c>
      <c r="D3">
        <v>43.08</v>
      </c>
      <c r="E3">
        <v>55.84</v>
      </c>
      <c r="F3">
        <v>64.319999999999993</v>
      </c>
      <c r="G3">
        <v>55.56</v>
      </c>
      <c r="H3">
        <v>48.56</v>
      </c>
      <c r="I3">
        <v>78</v>
      </c>
      <c r="J3">
        <v>0.92</v>
      </c>
      <c r="K3">
        <v>0.83333333333333337</v>
      </c>
      <c r="L3">
        <v>0.8</v>
      </c>
      <c r="M3">
        <v>0.76</v>
      </c>
      <c r="N3">
        <v>0.48</v>
      </c>
      <c r="O3">
        <v>0.48</v>
      </c>
      <c r="P3">
        <v>0.72</v>
      </c>
      <c r="Q3">
        <v>0.76</v>
      </c>
      <c r="R3">
        <v>1.0893233749993669</v>
      </c>
      <c r="S3">
        <v>1.3974754585001392</v>
      </c>
      <c r="T3">
        <v>1.2525136665003629</v>
      </c>
      <c r="U3">
        <v>1.0938828329999524</v>
      </c>
      <c r="V3">
        <v>0.92076425000004747</v>
      </c>
      <c r="W3">
        <v>1.0675882704999822</v>
      </c>
      <c r="X3">
        <v>1.1694262084997717</v>
      </c>
      <c r="Y3">
        <v>1.4437274160000015</v>
      </c>
    </row>
    <row r="4" spans="1:25" x14ac:dyDescent="0.2">
      <c r="A4">
        <v>3</v>
      </c>
      <c r="B4">
        <v>17.399999999999999</v>
      </c>
      <c r="C4">
        <v>15.4</v>
      </c>
      <c r="D4">
        <v>24.76</v>
      </c>
      <c r="E4">
        <v>32.520000000000003</v>
      </c>
      <c r="F4">
        <v>33.76</v>
      </c>
      <c r="G4">
        <v>35.36</v>
      </c>
      <c r="H4">
        <v>35.28</v>
      </c>
      <c r="I4">
        <v>38.4</v>
      </c>
      <c r="J4">
        <v>0.95833333333333337</v>
      </c>
      <c r="K4">
        <v>0.92</v>
      </c>
      <c r="L4">
        <v>1</v>
      </c>
      <c r="M4">
        <v>0.96</v>
      </c>
      <c r="N4">
        <v>0.96</v>
      </c>
      <c r="O4">
        <v>0.88</v>
      </c>
      <c r="P4">
        <v>0.92</v>
      </c>
      <c r="Q4">
        <v>0.86956521739130432</v>
      </c>
      <c r="R4">
        <v>0.69622129200070049</v>
      </c>
      <c r="S4">
        <v>0.66672483299953456</v>
      </c>
      <c r="T4">
        <v>0.61235662500075705</v>
      </c>
      <c r="U4">
        <v>0.8082646044995272</v>
      </c>
      <c r="V4">
        <v>0.75428210450036204</v>
      </c>
      <c r="W4">
        <v>0.7528002704998471</v>
      </c>
      <c r="X4">
        <v>0.89697016700029053</v>
      </c>
      <c r="Y4">
        <v>0.7166959374999351</v>
      </c>
    </row>
    <row r="5" spans="1:25" x14ac:dyDescent="0.2">
      <c r="A5">
        <v>4</v>
      </c>
      <c r="B5">
        <v>20.04</v>
      </c>
      <c r="C5">
        <v>15.56</v>
      </c>
      <c r="D5">
        <v>12.44</v>
      </c>
      <c r="E5">
        <v>22.56</v>
      </c>
      <c r="F5">
        <v>34</v>
      </c>
      <c r="G5">
        <v>35.92</v>
      </c>
      <c r="H5">
        <v>55.875</v>
      </c>
      <c r="I5">
        <v>35.44</v>
      </c>
      <c r="J5">
        <v>0.92</v>
      </c>
      <c r="K5">
        <v>0.92</v>
      </c>
      <c r="L5">
        <v>1</v>
      </c>
      <c r="M5">
        <v>1</v>
      </c>
      <c r="N5">
        <v>1</v>
      </c>
      <c r="O5">
        <v>1</v>
      </c>
      <c r="P5">
        <v>1</v>
      </c>
      <c r="Q5">
        <v>0.92</v>
      </c>
      <c r="R5">
        <v>0.83337683399986417</v>
      </c>
      <c r="S5">
        <v>0.77161608300048101</v>
      </c>
      <c r="T5">
        <v>0.7201126670006488</v>
      </c>
      <c r="U5">
        <v>0.7238420829999086</v>
      </c>
      <c r="V5">
        <v>0.7555484169988631</v>
      </c>
      <c r="W5">
        <v>0.76785508300054062</v>
      </c>
      <c r="X5">
        <v>0.78267191700069816</v>
      </c>
      <c r="Y5">
        <v>0.78584345799936273</v>
      </c>
    </row>
    <row r="6" spans="1:25" x14ac:dyDescent="0.2">
      <c r="A6">
        <v>5</v>
      </c>
      <c r="B6">
        <v>9.24</v>
      </c>
      <c r="C6">
        <v>18.48</v>
      </c>
      <c r="D6">
        <v>11.48</v>
      </c>
      <c r="E6">
        <v>16.04</v>
      </c>
      <c r="F6">
        <v>30.6</v>
      </c>
      <c r="G6">
        <v>32.799999999999997</v>
      </c>
      <c r="H6">
        <v>31.8</v>
      </c>
      <c r="I6">
        <v>35.64</v>
      </c>
      <c r="J6">
        <v>0.96</v>
      </c>
      <c r="K6">
        <v>0.92</v>
      </c>
      <c r="L6">
        <v>0.96</v>
      </c>
      <c r="M6">
        <v>0.92</v>
      </c>
      <c r="N6">
        <v>1</v>
      </c>
      <c r="O6">
        <v>0.92</v>
      </c>
      <c r="P6">
        <v>1</v>
      </c>
      <c r="Q6">
        <v>0.95833333333333337</v>
      </c>
      <c r="R6">
        <v>0.63640372900044895</v>
      </c>
      <c r="S6">
        <v>0.55656591700062563</v>
      </c>
      <c r="T6">
        <v>0.59267777100012609</v>
      </c>
      <c r="U6">
        <v>0.65343583299909369</v>
      </c>
      <c r="V6">
        <v>0.77440475000003062</v>
      </c>
      <c r="W6">
        <v>0.86263541700100177</v>
      </c>
      <c r="X6">
        <v>0.87430550000135554</v>
      </c>
      <c r="Y6">
        <v>0.73386845899949549</v>
      </c>
    </row>
    <row r="7" spans="1:25" x14ac:dyDescent="0.2">
      <c r="A7">
        <v>7</v>
      </c>
      <c r="B7">
        <v>23.8</v>
      </c>
      <c r="C7">
        <v>23.36</v>
      </c>
      <c r="D7">
        <v>39.119999999999997</v>
      </c>
      <c r="E7">
        <v>22.92</v>
      </c>
      <c r="F7">
        <v>40.28</v>
      </c>
      <c r="G7">
        <v>40.119999999999997</v>
      </c>
      <c r="H7">
        <v>58.64</v>
      </c>
      <c r="I7">
        <v>64.217391304347828</v>
      </c>
      <c r="J7">
        <v>0.86956521739130432</v>
      </c>
      <c r="K7">
        <v>0.88</v>
      </c>
      <c r="L7">
        <v>0.84</v>
      </c>
      <c r="M7">
        <v>0.92</v>
      </c>
      <c r="N7">
        <v>0.88</v>
      </c>
      <c r="O7">
        <v>0.88</v>
      </c>
      <c r="P7">
        <v>0.84</v>
      </c>
      <c r="Q7">
        <v>0.92</v>
      </c>
      <c r="R7">
        <v>0.96348820799903478</v>
      </c>
      <c r="S7">
        <v>0.77700810450187419</v>
      </c>
      <c r="T7">
        <v>0.57231837500148686</v>
      </c>
      <c r="U7">
        <v>0.65217066700279247</v>
      </c>
      <c r="V7">
        <v>0.77080393750293297</v>
      </c>
      <c r="W7">
        <v>0.52063039600034244</v>
      </c>
      <c r="X7">
        <v>0.59130033299879869</v>
      </c>
      <c r="Y7">
        <v>0.61004712500289315</v>
      </c>
    </row>
    <row r="8" spans="1:25" x14ac:dyDescent="0.2">
      <c r="A8">
        <v>8</v>
      </c>
      <c r="B8">
        <v>23.24</v>
      </c>
      <c r="C8">
        <v>22.56</v>
      </c>
      <c r="D8">
        <v>39.913043478260867</v>
      </c>
      <c r="E8">
        <v>27.36</v>
      </c>
      <c r="F8">
        <v>39.08</v>
      </c>
      <c r="G8">
        <v>39.64</v>
      </c>
      <c r="H8">
        <v>33.4</v>
      </c>
      <c r="I8">
        <v>45.12</v>
      </c>
      <c r="J8">
        <v>0.91666666666666663</v>
      </c>
      <c r="K8">
        <v>0.68</v>
      </c>
      <c r="L8">
        <v>0.88</v>
      </c>
      <c r="M8">
        <v>0.92</v>
      </c>
      <c r="N8">
        <v>0.96</v>
      </c>
      <c r="O8">
        <v>0.95833333333333337</v>
      </c>
      <c r="P8">
        <v>0.8</v>
      </c>
      <c r="Q8">
        <v>0.88</v>
      </c>
      <c r="R8">
        <v>1.0660121664914186</v>
      </c>
      <c r="S8">
        <v>0.80384433300059754</v>
      </c>
      <c r="T8">
        <v>0.88947547899442725</v>
      </c>
      <c r="U8">
        <v>0.86800216700066812</v>
      </c>
      <c r="V8">
        <v>1.1412012915025116</v>
      </c>
      <c r="W8">
        <v>1.1289989170036279</v>
      </c>
      <c r="X8">
        <v>1.0204986874960014</v>
      </c>
      <c r="Y8">
        <v>1.091450646003068</v>
      </c>
    </row>
    <row r="9" spans="1:25" x14ac:dyDescent="0.2">
      <c r="A9">
        <v>9</v>
      </c>
      <c r="B9">
        <v>26.8</v>
      </c>
      <c r="C9">
        <v>26.36</v>
      </c>
      <c r="D9">
        <v>15.4</v>
      </c>
      <c r="E9">
        <v>20.6</v>
      </c>
      <c r="F9">
        <v>75.959999999999994</v>
      </c>
      <c r="G9">
        <v>49.56</v>
      </c>
      <c r="H9">
        <v>33.36</v>
      </c>
      <c r="I9">
        <v>45.44</v>
      </c>
      <c r="J9">
        <v>0.96</v>
      </c>
      <c r="K9">
        <v>0.88</v>
      </c>
      <c r="L9">
        <v>0.92</v>
      </c>
      <c r="M9">
        <v>0.96</v>
      </c>
      <c r="N9">
        <v>0.91666666666666663</v>
      </c>
      <c r="O9">
        <v>0.92</v>
      </c>
      <c r="P9">
        <v>0.96</v>
      </c>
      <c r="Q9">
        <v>1</v>
      </c>
      <c r="R9">
        <v>0.82118068799900357</v>
      </c>
      <c r="S9">
        <v>0.68146010400232626</v>
      </c>
      <c r="T9">
        <v>0.71216804199502803</v>
      </c>
      <c r="U9">
        <v>0.68370249999861699</v>
      </c>
      <c r="V9">
        <v>0.94189089599967701</v>
      </c>
      <c r="W9">
        <v>0.82821462501306087</v>
      </c>
      <c r="X9">
        <v>0.77719049999723211</v>
      </c>
      <c r="Y9">
        <v>0.76850333300535567</v>
      </c>
    </row>
    <row r="10" spans="1:25" x14ac:dyDescent="0.2">
      <c r="A10">
        <v>10</v>
      </c>
      <c r="B10">
        <v>24.84</v>
      </c>
      <c r="C10">
        <v>32.799999999999997</v>
      </c>
      <c r="D10">
        <v>33.119999999999997</v>
      </c>
      <c r="E10">
        <v>38.92</v>
      </c>
      <c r="F10">
        <v>56.96</v>
      </c>
      <c r="G10">
        <v>70.44</v>
      </c>
      <c r="H10">
        <v>41.958333333333336</v>
      </c>
      <c r="I10">
        <v>56.36</v>
      </c>
      <c r="J10">
        <v>0.95833333333333337</v>
      </c>
      <c r="K10">
        <v>0.92</v>
      </c>
      <c r="L10">
        <v>0.8</v>
      </c>
      <c r="M10">
        <v>0.88</v>
      </c>
      <c r="N10">
        <v>0.92</v>
      </c>
      <c r="O10">
        <v>1</v>
      </c>
      <c r="P10">
        <v>0.84</v>
      </c>
      <c r="Q10">
        <v>0.88</v>
      </c>
      <c r="R10">
        <v>1.0912771670000438</v>
      </c>
      <c r="S10">
        <v>0.92921308399991176</v>
      </c>
      <c r="T10">
        <v>0.90248177049988954</v>
      </c>
      <c r="U10">
        <v>0.87783897900010288</v>
      </c>
      <c r="V10">
        <v>0.9209058329997788</v>
      </c>
      <c r="W10">
        <v>1.0087923330002013</v>
      </c>
      <c r="X10">
        <v>1.071105333000105</v>
      </c>
      <c r="Y10">
        <v>0.94209950000004028</v>
      </c>
    </row>
    <row r="11" spans="1:25" x14ac:dyDescent="0.2">
      <c r="A11">
        <v>11</v>
      </c>
      <c r="B11">
        <v>22.56</v>
      </c>
      <c r="C11">
        <v>15</v>
      </c>
      <c r="D11">
        <v>27.36</v>
      </c>
      <c r="E11">
        <v>21.12</v>
      </c>
      <c r="F11">
        <v>36.840000000000003</v>
      </c>
      <c r="G11">
        <v>25.92</v>
      </c>
      <c r="H11">
        <v>36.92</v>
      </c>
      <c r="I11">
        <v>39.119999999999997</v>
      </c>
      <c r="J11">
        <v>0.96</v>
      </c>
      <c r="K11">
        <v>0.96</v>
      </c>
      <c r="L11">
        <v>0.92</v>
      </c>
      <c r="M11">
        <v>1</v>
      </c>
      <c r="N11">
        <v>0.92</v>
      </c>
      <c r="O11">
        <v>0.91666666666666663</v>
      </c>
      <c r="P11">
        <v>1</v>
      </c>
      <c r="Q11">
        <v>0.96</v>
      </c>
      <c r="R11">
        <v>1.0048450000003868</v>
      </c>
      <c r="S11">
        <v>0.84981654099965453</v>
      </c>
      <c r="T11">
        <v>1.0950684580002417</v>
      </c>
      <c r="U11">
        <v>0.86078533300042182</v>
      </c>
      <c r="V11">
        <v>0.98090183299973432</v>
      </c>
      <c r="W11">
        <v>1.0041693959997247</v>
      </c>
      <c r="X11">
        <v>1.1475452909999149</v>
      </c>
      <c r="Y11">
        <v>1.1813163335000354</v>
      </c>
    </row>
    <row r="17" spans="1:29" x14ac:dyDescent="0.2">
      <c r="A17" t="s">
        <v>29</v>
      </c>
      <c r="B17" s="1">
        <f>AVERAGE(B2:B16)</f>
        <v>23.360833333333336</v>
      </c>
      <c r="C17" s="1">
        <f t="shared" ref="C17:K17" si="0">AVERAGE(C2:C16)</f>
        <v>22.896000000000004</v>
      </c>
      <c r="D17" s="1">
        <f t="shared" si="0"/>
        <v>29.175304347826092</v>
      </c>
      <c r="E17" s="1">
        <f t="shared" si="0"/>
        <v>30.358833333333337</v>
      </c>
      <c r="F17" s="1">
        <f t="shared" si="0"/>
        <v>48.743999999999993</v>
      </c>
      <c r="G17" s="1">
        <f t="shared" si="0"/>
        <v>44.984000000000002</v>
      </c>
      <c r="H17" s="1">
        <f t="shared" si="0"/>
        <v>42.837666666666664</v>
      </c>
      <c r="I17" s="1">
        <f t="shared" si="0"/>
        <v>47.901739130434784</v>
      </c>
      <c r="J17" s="1">
        <f t="shared" si="0"/>
        <v>0.92628985507246386</v>
      </c>
      <c r="K17" s="1">
        <f t="shared" si="0"/>
        <v>0.88733333333333331</v>
      </c>
      <c r="L17" s="1">
        <f>AVERAGE(L2:L16)</f>
        <v>0.89200000000000002</v>
      </c>
      <c r="M17" s="1">
        <f t="shared" ref="M17" si="1">AVERAGE(M2:M16)</f>
        <v>0.92400000000000004</v>
      </c>
      <c r="N17" s="1">
        <f t="shared" ref="N17" si="2">AVERAGE(N2:N16)</f>
        <v>0.89966666666666684</v>
      </c>
      <c r="O17" s="1">
        <f t="shared" ref="O17" si="3">AVERAGE(O2:O16)</f>
        <v>0.88349999999999995</v>
      </c>
      <c r="P17" s="1">
        <f t="shared" ref="P17" si="4">AVERAGE(P2:P16)</f>
        <v>0.89599999999999991</v>
      </c>
      <c r="Q17" s="1">
        <f t="shared" ref="Q17" si="5">AVERAGE(Q2:Q16)</f>
        <v>0.91078985507246379</v>
      </c>
      <c r="R17" s="1">
        <f>AVERAGE(R2:R16)</f>
        <v>0.88530823344902387</v>
      </c>
      <c r="S17" s="1">
        <f t="shared" ref="S17" si="6">AVERAGE(S2:S16)</f>
        <v>0.80470883325051834</v>
      </c>
      <c r="T17" s="1">
        <f t="shared" ref="T17" si="7">AVERAGE(T2:T16)</f>
        <v>0.79578342704929239</v>
      </c>
      <c r="U17" s="1">
        <f t="shared" ref="U17" si="8">AVERAGE(U2:U16)</f>
        <v>0.78338425415010993</v>
      </c>
      <c r="V17" s="1">
        <f t="shared" ref="V17" si="9">AVERAGE(V2:V16)</f>
        <v>0.88430301460039118</v>
      </c>
      <c r="W17" s="1">
        <f t="shared" ref="W17" si="10">AVERAGE(W2:W16)</f>
        <v>0.87448838750182178</v>
      </c>
      <c r="X17" s="1">
        <f t="shared" ref="X17" si="11">AVERAGE(X2:X16)</f>
        <v>0.90015204989940689</v>
      </c>
      <c r="Y17" s="1">
        <f t="shared" ref="Y17" si="12">AVERAGE(Y2:Y16)</f>
        <v>0.89637165205102742</v>
      </c>
      <c r="Z17" s="1"/>
      <c r="AA17" s="1"/>
      <c r="AB17" s="1"/>
      <c r="AC17" s="1"/>
    </row>
    <row r="18" spans="1:29" x14ac:dyDescent="0.2">
      <c r="A18" t="s">
        <v>30</v>
      </c>
      <c r="B18">
        <f>STDEV(B2:B16)</f>
        <v>8.5343822868745693</v>
      </c>
      <c r="C18">
        <f>STDEV(C2:C16)</f>
        <v>7.607439633528335</v>
      </c>
      <c r="D18">
        <f t="shared" ref="D18:Y18" si="13">STDEV(D2:D16)</f>
        <v>12.831385141366553</v>
      </c>
      <c r="E18">
        <f t="shared" si="13"/>
        <v>12.795972120163443</v>
      </c>
      <c r="F18">
        <f t="shared" si="13"/>
        <v>17.801584948163111</v>
      </c>
      <c r="G18">
        <f t="shared" si="13"/>
        <v>14.534766901773425</v>
      </c>
      <c r="H18">
        <f t="shared" si="13"/>
        <v>10.22548586789733</v>
      </c>
      <c r="I18">
        <f t="shared" si="13"/>
        <v>14.040975071923762</v>
      </c>
      <c r="J18">
        <f t="shared" si="13"/>
        <v>4.2554598300249546E-2</v>
      </c>
      <c r="K18">
        <f t="shared" si="13"/>
        <v>8.2219219164377855E-2</v>
      </c>
      <c r="L18">
        <f t="shared" si="13"/>
        <v>8.0111034057598923E-2</v>
      </c>
      <c r="M18">
        <f t="shared" si="13"/>
        <v>6.9153613226079672E-2</v>
      </c>
      <c r="N18">
        <f t="shared" si="13"/>
        <v>0.15227047086121448</v>
      </c>
      <c r="O18">
        <f t="shared" si="13"/>
        <v>0.14883176764968031</v>
      </c>
      <c r="P18">
        <f t="shared" si="13"/>
        <v>9.6517125711220786E-2</v>
      </c>
      <c r="Q18">
        <f t="shared" si="13"/>
        <v>6.7958193067804248E-2</v>
      </c>
      <c r="R18">
        <f t="shared" si="13"/>
        <v>0.18151796341607257</v>
      </c>
      <c r="S18">
        <f t="shared" si="13"/>
        <v>0.23645275011362205</v>
      </c>
      <c r="T18">
        <f t="shared" si="13"/>
        <v>0.23354822261149996</v>
      </c>
      <c r="U18">
        <f t="shared" si="13"/>
        <v>0.14760584367136434</v>
      </c>
      <c r="V18">
        <f t="shared" si="13"/>
        <v>0.12461512584299626</v>
      </c>
      <c r="W18">
        <f t="shared" si="13"/>
        <v>0.18125363835269365</v>
      </c>
      <c r="X18">
        <f t="shared" si="13"/>
        <v>0.19864710543003353</v>
      </c>
      <c r="Y18">
        <f t="shared" si="13"/>
        <v>0.26514132380359839</v>
      </c>
    </row>
    <row r="19" spans="1:29" x14ac:dyDescent="0.2">
      <c r="A19" t="s">
        <v>31</v>
      </c>
      <c r="B19">
        <f>CONFIDENCE(0.05,B18,B20)</f>
        <v>5.2895677451929002</v>
      </c>
      <c r="C19">
        <f>CONFIDENCE(0.05,C18,B20)</f>
        <v>4.7150532934176947</v>
      </c>
      <c r="D19">
        <f>CONFIDENCE(0.05,D18,B20)</f>
        <v>7.952828768205551</v>
      </c>
      <c r="E19">
        <f>CONFIDENCE(0.05,E18,B20)</f>
        <v>7.9308799535849683</v>
      </c>
      <c r="F19">
        <f>CONFIDENCE(0.05,F18,B20)</f>
        <v>11.033333918019149</v>
      </c>
      <c r="G19">
        <f>CONFIDENCE(0.05,G18,B20)</f>
        <v>9.0085763214239289</v>
      </c>
      <c r="H19">
        <f>CONFIDENCE(0.05,H18,B20)</f>
        <v>6.3377053438232611</v>
      </c>
      <c r="I19">
        <f>CONFIDENCE(0.05,I18,B20)</f>
        <v>8.7025265982905307</v>
      </c>
      <c r="J19">
        <f>CONFIDENCE(0.05,J18,B20)</f>
        <v>2.6375128628210801E-2</v>
      </c>
      <c r="K19">
        <f>CONFIDENCE(0.05,K18,B20)</f>
        <v>5.0959063598041386E-2</v>
      </c>
      <c r="L19">
        <f>CONFIDENCE(0.05,L18,B20)</f>
        <v>4.965242094168134E-2</v>
      </c>
      <c r="M19">
        <f>CONFIDENCE(0.05,M18,B20)</f>
        <v>4.2861065943435195E-2</v>
      </c>
      <c r="N19">
        <f>CONFIDENCE(0.05,N18,B20)</f>
        <v>9.4376481406457213E-2</v>
      </c>
      <c r="O19">
        <f>CONFIDENCE(0.05,O18,B20)</f>
        <v>9.2245190238378585E-2</v>
      </c>
      <c r="P19">
        <f>CONFIDENCE(0.05,P18,B20)</f>
        <v>5.9820835048129503E-2</v>
      </c>
      <c r="Q19">
        <f>CONFIDENCE(0.05,Q18,B20)</f>
        <v>4.2120150467819348E-2</v>
      </c>
      <c r="R19">
        <f>CONFIDENCE(0.05,R18,B20)</f>
        <v>0.11250393199932289</v>
      </c>
      <c r="S19">
        <f>CONFIDENCE(0.05,S18,B20)</f>
        <v>0.14655223989517474</v>
      </c>
      <c r="T19">
        <f>CONFIDENCE(0.05,T18,B20)</f>
        <v>0.14475202817816751</v>
      </c>
      <c r="U19">
        <f>CONFIDENCE(0.05,U18,B20)</f>
        <v>9.1485368646635298E-2</v>
      </c>
      <c r="V19">
        <f>CONFIDENCE(0.05,V18,B20)</f>
        <v>7.7235835947496848E-2</v>
      </c>
      <c r="W19">
        <f>CONFIDENCE(0.05,W18,B20)</f>
        <v>0.11234010463812705</v>
      </c>
      <c r="X19">
        <f>CONFIDENCE(0.05,X18,B20)</f>
        <v>0.12312048912721524</v>
      </c>
      <c r="Y19">
        <f>CONFIDENCE(0.05,Y18,B20)</f>
        <v>0.16433327535212544</v>
      </c>
    </row>
    <row r="20" spans="1:29" x14ac:dyDescent="0.2">
      <c r="A20" t="s">
        <v>32</v>
      </c>
      <c r="B20">
        <f>COUNTA(A2:A15)</f>
        <v>10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Pilot Data (As of Feb 15th)</vt:lpstr>
      <vt:lpstr>All Data (Pilot 3)</vt:lpstr>
      <vt:lpstr>All Data (Pilot 4)</vt:lpstr>
      <vt:lpstr>All Data</vt:lpstr>
      <vt:lpstr>All Data (Pilot 2)</vt:lpstr>
      <vt:lpstr>Demographics (Pilot 4)</vt:lpstr>
      <vt:lpstr>Demographics</vt:lpstr>
      <vt:lpstr>Demographics (Pilot 3)</vt:lpstr>
      <vt:lpstr>Demographics (Pilot 2)</vt:lpstr>
      <vt:lpstr>mTBI vs Control (Pilot 4)</vt:lpstr>
      <vt:lpstr>mTBI vs Control</vt:lpstr>
      <vt:lpstr>Z-Scoring (WPD)</vt:lpstr>
      <vt:lpstr>Performance Over Time</vt:lpstr>
      <vt:lpstr>mTBI vs Control (Pilot 3)</vt:lpstr>
      <vt:lpstr>Performance Over Time (Pilot 4)</vt:lpstr>
      <vt:lpstr>Performance Over Time (Pilot 3)</vt:lpstr>
      <vt:lpstr>Performance Over Time (Pilot 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Lena Kemmelmeier</dc:creator>
  <cp:lastModifiedBy>Lena Kemmelmeier</cp:lastModifiedBy>
  <dcterms:created xsi:type="dcterms:W3CDTF">2024-02-15T18:40:58Z</dcterms:created>
  <dcterms:modified xsi:type="dcterms:W3CDTF">2024-09-20T19:17:34Z</dcterms:modified>
</cp:coreProperties>
</file>