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_Koshovenko\Desktop\"/>
    </mc:Choice>
  </mc:AlternateContent>
  <xr:revisionPtr revIDLastSave="0" documentId="13_ncr:1_{3946E8DC-4583-48F5-912C-2ED42B7C4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4" r:id="rId1"/>
  </sheets>
  <definedNames>
    <definedName name="_xlnm.Print_Area" localSheetId="0">'1'!$A$1:$L$49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4" l="1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 s="1"/>
  <c r="L48" i="4" a="1"/>
  <c r="L48" i="4" s="1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B9" i="4" a="1"/>
  <c r="N9" i="4" a="1"/>
  <c r="I9" i="4"/>
  <c r="H9" i="4"/>
  <c r="E9" i="4"/>
  <c r="K54" i="4" s="1"/>
  <c r="D9" i="4"/>
  <c r="J54" i="4" s="1"/>
  <c r="C9" i="4"/>
  <c r="E54" i="4" s="1"/>
  <c r="B5" i="4"/>
  <c r="B4" i="4"/>
  <c r="B3" i="4"/>
  <c r="M21" i="4" l="1"/>
  <c r="M22" i="4"/>
  <c r="M20" i="4"/>
  <c r="M12" i="4"/>
  <c r="N9" i="4"/>
  <c r="M9" i="4" s="1"/>
  <c r="G9" i="4"/>
  <c r="I54" i="4" s="1"/>
  <c r="F9" i="4"/>
  <c r="H54" i="4" s="1"/>
  <c r="F54" i="4"/>
  <c r="G54" i="4"/>
  <c r="AB9" i="4"/>
  <c r="AA9" i="4" s="1"/>
  <c r="AA19" i="4" l="1"/>
  <c r="AA11" i="4"/>
  <c r="M13" i="4"/>
  <c r="M17" i="4"/>
  <c r="M18" i="4"/>
  <c r="AA22" i="4"/>
  <c r="AA15" i="4"/>
  <c r="M14" i="4"/>
  <c r="AA14" i="4"/>
  <c r="AA18" i="4"/>
  <c r="M15" i="4"/>
  <c r="AA21" i="4"/>
  <c r="AA10" i="4"/>
  <c r="AA16" i="4"/>
  <c r="AA13" i="4"/>
  <c r="M19" i="4"/>
  <c r="M16" i="4"/>
  <c r="AA20" i="4"/>
  <c r="M11" i="4"/>
  <c r="AA17" i="4"/>
  <c r="AA12" i="4"/>
  <c r="M10" i="4"/>
  <c r="J55" i="4"/>
  <c r="D10" i="4" s="1"/>
  <c r="K55" i="4"/>
  <c r="E10" i="4" s="1"/>
  <c r="Q9" i="4" a="1"/>
  <c r="Q9" i="4" s="1"/>
  <c r="AI9" i="4" a="1"/>
  <c r="AD9" i="4"/>
  <c r="AN9" i="4" s="1"/>
  <c r="AH9" i="4" a="1"/>
  <c r="AJ16" i="4" s="1"/>
  <c r="AB49" i="4"/>
  <c r="AC9" i="4" s="1" a="1"/>
  <c r="AC9" i="4" s="1"/>
  <c r="AC49" i="4" s="1"/>
  <c r="AE9" i="4" l="1" a="1"/>
  <c r="AH9" i="4"/>
  <c r="AI9" i="4"/>
  <c r="AE9" i="4" l="1"/>
  <c r="AF9" i="4" s="1" a="1"/>
  <c r="AF9" i="4" l="1"/>
  <c r="AK11" i="4"/>
  <c r="AK12" i="4"/>
  <c r="AK13" i="4"/>
  <c r="AK14" i="4"/>
  <c r="AK15" i="4"/>
  <c r="AK10" i="4"/>
  <c r="AG9" i="4" l="1" a="1"/>
  <c r="AK9" i="4"/>
  <c r="AG9" i="4" l="1"/>
  <c r="AJ9" i="4" s="1"/>
  <c r="AJ11" i="4"/>
  <c r="AJ12" i="4"/>
  <c r="AJ13" i="4"/>
  <c r="AJ15" i="4"/>
  <c r="AJ14" i="4"/>
  <c r="AJ10" i="4"/>
  <c r="AK49" i="4"/>
  <c r="AJ49" i="4" l="1"/>
  <c r="AL9" i="4" s="1"/>
  <c r="AM9" i="4" s="1"/>
  <c r="AO9" i="4" s="1"/>
  <c r="B49" i="4" s="1"/>
  <c r="O16" i="4" a="1"/>
  <c r="O16" i="4" s="1"/>
  <c r="O33" i="4" a="1"/>
  <c r="O33" i="4" s="1"/>
  <c r="O21" i="4" a="1"/>
  <c r="O21" i="4" s="1"/>
  <c r="O13" i="4" a="1"/>
  <c r="O13" i="4" s="1"/>
  <c r="O11" i="4" a="1"/>
  <c r="O11" i="4" s="1"/>
  <c r="O25" i="4" a="1"/>
  <c r="O25" i="4" s="1"/>
  <c r="O35" i="4" a="1"/>
  <c r="O35" i="4" s="1"/>
  <c r="O17" i="4" a="1"/>
  <c r="O17" i="4" s="1"/>
  <c r="O22" i="4" a="1"/>
  <c r="O22" i="4" s="1"/>
  <c r="O41" i="4" a="1"/>
  <c r="O41" i="4" s="1"/>
  <c r="O23" i="4" a="1"/>
  <c r="O23" i="4" s="1"/>
  <c r="O32" i="4" a="1"/>
  <c r="O32" i="4" s="1"/>
  <c r="O14" i="4" a="1"/>
  <c r="O14" i="4" s="1"/>
  <c r="O19" i="4" a="1"/>
  <c r="O19" i="4" s="1"/>
  <c r="O34" i="4" a="1"/>
  <c r="O34" i="4" s="1"/>
  <c r="O31" i="4" a="1"/>
  <c r="O31" i="4" s="1"/>
  <c r="O24" i="4" a="1"/>
  <c r="O24" i="4" s="1"/>
  <c r="O48" i="4" a="1"/>
  <c r="O48" i="4" s="1"/>
  <c r="O42" i="4" a="1"/>
  <c r="O42" i="4" s="1"/>
  <c r="O29" i="4" a="1"/>
  <c r="O29" i="4" s="1"/>
  <c r="O40" i="4" a="1"/>
  <c r="O40" i="4" s="1"/>
  <c r="O27" i="4" a="1"/>
  <c r="O27" i="4" s="1"/>
  <c r="O15" i="4" a="1"/>
  <c r="O15" i="4" s="1"/>
  <c r="O44" i="4" a="1"/>
  <c r="O44" i="4" s="1"/>
  <c r="O18" i="4" a="1"/>
  <c r="O18" i="4" s="1"/>
  <c r="O45" i="4" a="1"/>
  <c r="O45" i="4" s="1"/>
  <c r="O26" i="4" a="1"/>
  <c r="O26" i="4" s="1"/>
  <c r="O37" i="4" a="1"/>
  <c r="O37" i="4" s="1"/>
  <c r="O38" i="4" a="1"/>
  <c r="O38" i="4" s="1"/>
  <c r="O43" i="4" a="1"/>
  <c r="O43" i="4" s="1"/>
  <c r="O20" i="4" a="1"/>
  <c r="O20" i="4" s="1"/>
  <c r="O12" i="4" a="1"/>
  <c r="O12" i="4" s="1"/>
  <c r="O47" i="4" a="1"/>
  <c r="O47" i="4" s="1"/>
  <c r="O36" i="4" a="1"/>
  <c r="O36" i="4" s="1"/>
  <c r="O39" i="4" a="1"/>
  <c r="O39" i="4" s="1"/>
  <c r="O10" i="4" a="1"/>
  <c r="O10" i="4" s="1"/>
  <c r="O30" i="4" a="1"/>
  <c r="O30" i="4" s="1"/>
  <c r="O28" i="4" a="1"/>
  <c r="O28" i="4" s="1"/>
  <c r="O46" i="4" a="1"/>
  <c r="O46" i="4" s="1"/>
  <c r="O9" i="4" a="1"/>
  <c r="O9" i="4" s="1"/>
  <c r="P9" i="4" l="1" a="1"/>
  <c r="P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<sst xmlns="http://schemas.openxmlformats.org/spreadsheetml/2006/main" count="56" uniqueCount="44">
  <si>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p</t>
  </si>
  <si>
    <t>Upper 1 %</t>
  </si>
  <si>
    <t>Upper 5%</t>
  </si>
  <si>
    <t>Дата:</t>
  </si>
  <si>
    <t>Метод:</t>
  </si>
  <si>
    <r>
      <t>Standard deviation, S</t>
    </r>
    <r>
      <rPr>
        <b/>
        <vertAlign val="subscript"/>
        <sz val="11"/>
        <color theme="1"/>
        <rFont val="Calibri"/>
        <family val="2"/>
        <charset val="204"/>
        <scheme val="minor"/>
      </rPr>
      <t>R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</si>
  <si>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max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</si>
  <si>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min</t>
    </r>
  </si>
  <si>
    <r>
      <t>G</t>
    </r>
    <r>
      <rPr>
        <b/>
        <vertAlign val="subscript"/>
        <sz val="11"/>
        <color theme="1"/>
        <rFont val="Calibri"/>
        <family val="2"/>
        <charset val="204"/>
        <scheme val="minor"/>
      </rPr>
      <t>max</t>
    </r>
  </si>
  <si>
    <r>
      <t>G</t>
    </r>
    <r>
      <rPr>
        <b/>
        <vertAlign val="subscript"/>
        <sz val="11"/>
        <color theme="1"/>
        <rFont val="Calibri"/>
        <family val="2"/>
        <charset val="204"/>
        <scheme val="minor"/>
      </rPr>
      <t>min</t>
    </r>
  </si>
  <si>
    <t>n</t>
  </si>
  <si>
    <t>Measurement #</t>
  </si>
  <si>
    <t>Critical values for Grubbs' test (ISO 5725-2:1994). One largest or one smallest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</si>
  <si>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</si>
  <si>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 xml:space="preserve">X </t>
    </r>
    <r>
      <rPr>
        <b/>
        <vertAlign val="subscript"/>
        <sz val="11"/>
        <color theme="1"/>
        <rFont val="Calibri"/>
        <family val="2"/>
        <charset val="204"/>
        <scheme val="minor"/>
      </rPr>
      <t>average</t>
    </r>
  </si>
  <si>
    <t>Матриця:</t>
  </si>
  <si>
    <t>Визначаємий аналіт:</t>
  </si>
  <si>
    <t>Units</t>
  </si>
  <si>
    <t>mg/kg</t>
  </si>
  <si>
    <t>Sort</t>
  </si>
  <si>
    <t>Quantiles</t>
  </si>
  <si>
    <t>#</t>
  </si>
  <si>
    <t>Normal theoretical quantiles (z-score)</t>
  </si>
  <si>
    <t>Data quantiles</t>
  </si>
  <si>
    <t>https://toptipbio.com/qq-plot-excel/</t>
  </si>
  <si>
    <t>Сriterion Shapiro-Wilk (ISO 5479:1997)</t>
  </si>
  <si>
    <t>Сoefficients Сriterion Shapiro-Wilk (ISO 5479:1997)</t>
  </si>
  <si>
    <t>p=0.01</t>
  </si>
  <si>
    <t>p=0.05</t>
  </si>
  <si>
    <t>Ave</t>
  </si>
  <si>
    <t>ai</t>
  </si>
  <si>
    <t>Result</t>
  </si>
  <si>
    <t>(xi-ave)^2</t>
  </si>
  <si>
    <t>ai(-)</t>
  </si>
  <si>
    <t>ai(+)</t>
  </si>
  <si>
    <t>First sort</t>
  </si>
  <si>
    <t>Second sort</t>
  </si>
  <si>
    <t>First sort*ai(+)</t>
  </si>
  <si>
    <t>Second sort*ai(-)</t>
  </si>
  <si>
    <t>Sum(First sort*ai(+);Second sort*ai(-))^2</t>
  </si>
  <si>
    <t>Сriterion Shapiro-Wilk  Сalculated</t>
  </si>
  <si>
    <t>Сriterion Shapiro-Wilk  Tabular</t>
  </si>
  <si>
    <t xml:space="preserve">Розрахунки для оцінки нормального розподілу QQplot </t>
  </si>
  <si>
    <t>Розрахунки для оцінки нормального розподілу критерій Шапіро-Уілка ISO 5479:1997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</si>
</sst>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1" xfId="0" applyFont="1" applyBorder="1" applyProtection="1">
      <protection hidden="1"/>
    </xf>
    <xf numFmtId="0" fontId="5" fillId="0" borderId="0" xfId="0" applyFont="1" applyProtection="1">
      <protection hidden="1"/>
    </xf>
    <xf numFmtId="0" fontId="1" fillId="0" borderId="1" xfId="0" applyFont="1" applyBorder="1" applyAlignment="1" applyProtection="1">
      <alignment horizontal="center" wrapText="1"/>
      <protection hidden="1"/>
    </xf>
    <xf numFmtId="0" fontId="0" fillId="0" borderId="1" xfId="0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164" fontId="1" fillId="0" borderId="1" xfId="0" applyNumberFormat="1" applyFont="1" applyBorder="1" applyAlignment="1" applyProtection="1">
      <alignment horizontal="center"/>
      <protection hidden="1"/>
    </xf>
    <xf numFmtId="165" fontId="1" fillId="3" borderId="1" xfId="0" applyNumberFormat="1" applyFont="1" applyFill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0" fillId="0" borderId="1" xfId="0" applyFill="1" applyBorder="1" applyProtection="1">
      <protection hidden="1"/>
    </xf>
    <xf numFmtId="0" fontId="1" fillId="0" borderId="0" xfId="0" applyFont="1" applyProtection="1">
      <protection hidden="1"/>
    </xf>
    <xf numFmtId="0" fontId="0" fillId="0" borderId="1" xfId="0" applyBorder="1" applyAlignment="1" applyProtection="1">
      <alignment horizontal="left" vertical="center"/>
      <protection hidden="1"/>
    </xf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/>
      <protection hidden="1"/>
    </xf>
    <xf numFmtId="165" fontId="0" fillId="0" borderId="0" xfId="0" applyNumberFormat="1" applyAlignment="1" applyProtection="1">
      <alignment horizontal="center"/>
      <protection hidden="1"/>
    </xf>
    <xf numFmtId="0" fontId="1" fillId="4" borderId="1" xfId="0" applyFont="1" applyFill="1" applyBorder="1" applyAlignment="1" applyProtection="1">
      <alignment horizontal="center" vertical="center"/>
      <protection hidden="1"/>
    </xf>
    <xf numFmtId="2" fontId="0" fillId="4" borderId="1" xfId="0" applyNumberFormat="1" applyFill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5" borderId="1" xfId="0" applyFont="1" applyFill="1" applyBorder="1" applyAlignment="1" applyProtection="1">
      <alignment horizontal="center" vertical="center"/>
      <protection hidden="1"/>
    </xf>
    <xf numFmtId="165" fontId="0" fillId="5" borderId="1" xfId="0" applyNumberFormat="1" applyFill="1" applyBorder="1" applyAlignment="1" applyProtection="1">
      <alignment horizont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4" borderId="0" xfId="0" applyFill="1" applyAlignment="1" applyProtection="1">
      <alignment horizont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7" borderId="0" xfId="0" applyFill="1" applyAlignment="1" applyProtection="1">
      <alignment horizontal="center"/>
      <protection hidden="1"/>
    </xf>
    <xf numFmtId="164" fontId="0" fillId="6" borderId="0" xfId="0" applyNumberFormat="1" applyFill="1" applyAlignment="1" applyProtection="1">
      <alignment horizontal="center"/>
      <protection hidden="1"/>
    </xf>
    <xf numFmtId="0" fontId="0" fillId="0" borderId="3" xfId="0" applyBorder="1" applyProtection="1">
      <protection hidden="1"/>
    </xf>
    <xf numFmtId="164" fontId="0" fillId="8" borderId="0" xfId="0" applyNumberForma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0" fillId="2" borderId="2" xfId="0" applyFill="1" applyBorder="1" applyProtection="1">
      <protection hidden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 applyProtection="1">
      <alignment horizontal="center"/>
      <protection hidden="1"/>
    </xf>
    <xf numFmtId="164" fontId="0" fillId="4" borderId="0" xfId="0" applyNumberFormat="1" applyFill="1" applyAlignment="1" applyProtection="1">
      <alignment horizontal="center"/>
      <protection hidden="1"/>
    </xf>
    <xf numFmtId="164" fontId="0" fillId="2" borderId="1" xfId="0" applyNumberFormat="1" applyFill="1" applyBorder="1" applyAlignment="1" applyProtection="1">
      <alignment horizontal="center"/>
      <protection locked="0" hidden="1"/>
    </xf>
    <xf numFmtId="164" fontId="0" fillId="2" borderId="3" xfId="0" applyNumberFormat="1" applyFill="1" applyBorder="1" applyAlignment="1" applyProtection="1">
      <alignment horizontal="center"/>
      <protection locked="0" hidden="1"/>
    </xf>
    <xf numFmtId="14" fontId="0" fillId="0" borderId="1" xfId="0" applyNumberFormat="1" applyFill="1" applyBorder="1" applyAlignment="1" applyProtection="1">
      <alignment horizontal="left"/>
      <protection hidden="1"/>
    </xf>
    <xf numFmtId="0" fontId="0" fillId="0" borderId="1" xfId="0" applyFill="1" applyBorder="1" applyAlignment="1" applyProtection="1">
      <alignment horizontal="left"/>
      <protection hidden="1"/>
    </xf>
    <xf numFmtId="0" fontId="0" fillId="2" borderId="1" xfId="0" applyFill="1" applyBorder="1" applyAlignment="1" applyProtection="1">
      <alignment horizontal="center"/>
      <protection locked="0" hidden="1"/>
    </xf>
    <xf numFmtId="0" fontId="1" fillId="10" borderId="4" xfId="0" applyFont="1" applyFill="1" applyBorder="1" applyAlignment="1" applyProtection="1">
      <alignment horizontal="center"/>
      <protection hidden="1"/>
    </xf>
    <xf numFmtId="0" fontId="1" fillId="10" borderId="5" xfId="0" applyFont="1" applyFill="1" applyBorder="1" applyAlignment="1" applyProtection="1">
      <alignment horizontal="center"/>
      <protection hidden="1"/>
    </xf>
    <xf numFmtId="0" fontId="1" fillId="10" borderId="6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7CE"/>
      <color rgb="FF9C0006"/>
      <color rgb="FF006100"/>
      <color rgb="FF9C5700"/>
      <color rgb="FFC6EFCE"/>
      <color rgb="FFFFFF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qq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'1'!$P$9:$P$48</c:f>
              <c:numCache>
                <c:formatCode>0.00</c:formatCode>
                <c:ptCount val="40"/>
                <c:pt idx="0">
                  <c:v>-1.8027430907391901</c:v>
                </c:pt>
                <c:pt idx="1">
                  <c:v>-1.2418667918433208</c:v>
                </c:pt>
                <c:pt idx="2">
                  <c:v>-0.9208229763683794</c:v>
                </c:pt>
                <c:pt idx="3">
                  <c:v>-0.67448975019608193</c:v>
                </c:pt>
                <c:pt idx="4">
                  <c:v>-0.46370775145717902</c:v>
                </c:pt>
                <c:pt idx="5">
                  <c:v>-0.27188000539926088</c:v>
                </c:pt>
                <c:pt idx="6">
                  <c:v>-8.9642351075762544E-2</c:v>
                </c:pt>
                <c:pt idx="7">
                  <c:v>8.9642351075762544E-2</c:v>
                </c:pt>
                <c:pt idx="8">
                  <c:v>0.27188000539926077</c:v>
                </c:pt>
                <c:pt idx="9">
                  <c:v>0.46370775145717918</c:v>
                </c:pt>
                <c:pt idx="10">
                  <c:v>0.67448975019608193</c:v>
                </c:pt>
                <c:pt idx="11">
                  <c:v>0.9208229763683794</c:v>
                </c:pt>
                <c:pt idx="12">
                  <c:v>1.2418667918433208</c:v>
                </c:pt>
                <c:pt idx="13">
                  <c:v>1.8027430907391906</c:v>
                </c:pt>
              </c:numCache>
            </c:numRef>
          </c:xVal>
          <c:yVal>
            <c:numRef>
              <c:f>'1'!$Q$9:$Q$48</c:f>
              <c:numCache>
                <c:formatCode>0.00</c:formatCode>
                <c:ptCount val="40"/>
                <c:pt idx="0">
                  <c:v>-1.2839927560544848</c:v>
                </c:pt>
                <c:pt idx="1">
                  <c:v>-1.1760294011910446</c:v>
                </c:pt>
                <c:pt idx="2">
                  <c:v>-1.0140843688958843</c:v>
                </c:pt>
                <c:pt idx="3">
                  <c:v>-0.47426759457868328</c:v>
                </c:pt>
                <c:pt idx="4">
                  <c:v>-0.47426759457868328</c:v>
                </c:pt>
                <c:pt idx="5">
                  <c:v>-0.47426759457868328</c:v>
                </c:pt>
                <c:pt idx="6">
                  <c:v>-0.47426759457868328</c:v>
                </c:pt>
                <c:pt idx="7">
                  <c:v>-0.20435920742008279</c:v>
                </c:pt>
                <c:pt idx="8">
                  <c:v>6.5549179738517704E-2</c:v>
                </c:pt>
                <c:pt idx="9">
                  <c:v>6.5549179738517704E-2</c:v>
                </c:pt>
                <c:pt idx="10">
                  <c:v>0.6593476314874388</c:v>
                </c:pt>
                <c:pt idx="11">
                  <c:v>0.87527434121431913</c:v>
                </c:pt>
                <c:pt idx="12">
                  <c:v>1.6849995026901206</c:v>
                </c:pt>
                <c:pt idx="13">
                  <c:v>2.2248162770073217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7D-482D-A8D5-C0FE488F9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356232"/>
        <c:axId val="934358752"/>
      </c:scatterChart>
      <c:valAx>
        <c:axId val="93435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34358752"/>
        <c:crossesAt val="-3"/>
        <c:crossBetween val="midCat"/>
        <c:majorUnit val="1"/>
      </c:valAx>
      <c:valAx>
        <c:axId val="9343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 quantiles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34356232"/>
        <c:crossesAt val="-3"/>
        <c:crossBetween val="midCat"/>
        <c:minorUnit val="0.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95251</xdr:rowOff>
    </xdr:from>
    <xdr:to>
      <xdr:col>25</xdr:col>
      <xdr:colOff>533400</xdr:colOff>
      <xdr:row>18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B07ED-9A3A-44C6-81C9-7E2581F52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D5CE-D43F-4FAE-81A5-097E60A2D599}">
  <sheetPr>
    <pageSetUpPr fitToPage="1"/>
  </sheetPr>
  <dimension ref="A1:AO150"/>
  <sheetViews>
    <sheetView tabSelected="1" zoomScaleNormal="100" workbookViewId="0">
      <selection activeCell="I54" sqref="I54"/>
    </sheetView>
  </sheetViews>
  <sheetFormatPr defaultColWidth="8.85546875" defaultRowHeight="15" x14ac:dyDescent="0.25"/>
  <cols>
    <col min="1" max="1" width="17.7109375" style="2" customWidth="1"/>
    <col min="2" max="2" width="12.42578125" style="16" customWidth="1"/>
    <col min="3" max="3" width="10.28515625" style="2" customWidth="1"/>
    <col min="4" max="4" width="31.85546875" style="2" customWidth="1"/>
    <col min="5" max="5" width="18.140625" style="2" bestFit="1" customWidth="1"/>
    <col min="6" max="7" width="9.5703125" style="2" bestFit="1" customWidth="1"/>
    <col min="8" max="8" width="8.85546875" style="2"/>
    <col min="9" max="9" width="12" style="2" bestFit="1" customWidth="1"/>
    <col min="10" max="10" width="10.42578125" style="2" customWidth="1"/>
    <col min="11" max="11" width="10.28515625" style="2" customWidth="1"/>
    <col min="12" max="12" width="9.28515625" style="2" customWidth="1"/>
    <col min="13" max="14" width="8.85546875" style="2"/>
    <col min="15" max="15" width="13.7109375" style="2" customWidth="1"/>
    <col min="16" max="16" width="35.42578125" style="16" bestFit="1" customWidth="1"/>
    <col min="17" max="17" width="13.85546875" style="16" bestFit="1" customWidth="1"/>
    <col min="18" max="18" width="9.5703125" style="2" bestFit="1" customWidth="1"/>
    <col min="19" max="26" width="8.85546875" style="2"/>
    <col min="27" max="28" width="8.85546875" style="16"/>
    <col min="29" max="29" width="12" style="16" bestFit="1" customWidth="1"/>
    <col min="30" max="32" width="8.85546875" style="2"/>
    <col min="33" max="33" width="10.140625" style="2" bestFit="1" customWidth="1"/>
    <col min="34" max="34" width="11" style="16" bestFit="1" customWidth="1"/>
    <col min="35" max="35" width="13.7109375" style="16" bestFit="1" customWidth="1"/>
    <col min="36" max="36" width="13.85546875" style="2" bestFit="1" customWidth="1"/>
    <col min="37" max="37" width="16.140625" style="2" bestFit="1" customWidth="1"/>
    <col min="38" max="38" width="37.42578125" style="2" bestFit="1" customWidth="1"/>
    <col min="39" max="39" width="31.5703125" style="2" bestFit="1" customWidth="1"/>
    <col min="40" max="40" width="28.85546875" style="2" bestFit="1" customWidth="1"/>
    <col min="41" max="16384" width="8.85546875" style="2"/>
  </cols>
  <sheetData>
    <row r="1" spans="1:41" ht="18.75" x14ac:dyDescent="0.3">
      <c r="A1" s="1"/>
    </row>
    <row r="2" spans="1:41" ht="14.45" customHeight="1" x14ac:dyDescent="0.3">
      <c r="A2" s="1"/>
    </row>
    <row r="3" spans="1:41" x14ac:dyDescent="0.25">
      <c r="A3" s="3" t="s">
        <v>3</v>
      </c>
      <c r="B3" s="45" t="e">
        <f>#REF!</f>
        <v>#REF!</v>
      </c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41" x14ac:dyDescent="0.25">
      <c r="A4" s="3" t="s">
        <v>4</v>
      </c>
      <c r="B4" s="45" t="e">
        <f>#REF!</f>
        <v>#REF!</v>
      </c>
      <c r="C4" s="46"/>
      <c r="D4" s="46"/>
      <c r="E4" s="46"/>
      <c r="F4" s="46"/>
      <c r="G4" s="46"/>
      <c r="H4" s="46"/>
      <c r="I4" s="46"/>
      <c r="J4" s="46"/>
      <c r="K4" s="46"/>
      <c r="L4" s="46"/>
      <c r="R4"/>
    </row>
    <row r="5" spans="1:41" x14ac:dyDescent="0.25">
      <c r="A5" s="3" t="s">
        <v>15</v>
      </c>
      <c r="B5" s="45" t="e">
        <f>#REF!</f>
        <v>#REF!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41" x14ac:dyDescent="0.25">
      <c r="A6" s="4" t="s">
        <v>16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N6" s="13" t="s">
        <v>42</v>
      </c>
      <c r="O6" s="13"/>
      <c r="Q6" s="2" t="s">
        <v>24</v>
      </c>
    </row>
    <row r="7" spans="1:41" x14ac:dyDescent="0.25">
      <c r="AG7" s="18" t="s">
        <v>43</v>
      </c>
    </row>
    <row r="8" spans="1:41" s="22" customFormat="1" ht="48" x14ac:dyDescent="0.25">
      <c r="A8" s="19" t="s">
        <v>11</v>
      </c>
      <c r="B8" s="20" t="s">
        <v>13</v>
      </c>
      <c r="C8" s="19" t="s">
        <v>10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14</v>
      </c>
      <c r="I8" s="19" t="s">
        <v>5</v>
      </c>
      <c r="J8" s="21"/>
      <c r="K8" s="21"/>
      <c r="L8" s="26" t="s">
        <v>17</v>
      </c>
      <c r="M8" s="27" t="s">
        <v>21</v>
      </c>
      <c r="N8" s="27" t="s">
        <v>19</v>
      </c>
      <c r="O8" s="27" t="s">
        <v>20</v>
      </c>
      <c r="P8" s="24" t="s">
        <v>22</v>
      </c>
      <c r="Q8" s="24" t="s">
        <v>23</v>
      </c>
      <c r="X8" s="2"/>
      <c r="AA8" s="33" t="s">
        <v>21</v>
      </c>
      <c r="AB8" s="30" t="s">
        <v>19</v>
      </c>
      <c r="AC8" s="30" t="s">
        <v>32</v>
      </c>
      <c r="AD8" s="30" t="s">
        <v>10</v>
      </c>
      <c r="AE8" s="30" t="s">
        <v>30</v>
      </c>
      <c r="AF8" s="30" t="s">
        <v>33</v>
      </c>
      <c r="AG8" s="30" t="s">
        <v>34</v>
      </c>
      <c r="AH8" s="30" t="s">
        <v>35</v>
      </c>
      <c r="AI8" s="30" t="s">
        <v>36</v>
      </c>
      <c r="AJ8" s="30" t="s">
        <v>37</v>
      </c>
      <c r="AK8" s="30" t="s">
        <v>38</v>
      </c>
      <c r="AL8" s="30" t="s">
        <v>39</v>
      </c>
      <c r="AM8" s="29" t="s">
        <v>40</v>
      </c>
      <c r="AN8" s="29" t="s">
        <v>41</v>
      </c>
      <c r="AO8" s="29" t="s">
        <v>31</v>
      </c>
    </row>
    <row r="9" spans="1:41" x14ac:dyDescent="0.25">
      <c r="A9" s="6">
        <v>1</v>
      </c>
      <c r="B9" s="43">
        <v>200</v>
      </c>
      <c r="C9" s="7">
        <f>COUNT(B9:B48)</f>
        <v>14</v>
      </c>
      <c r="D9" s="8">
        <f>MAX(B9:B48)</f>
        <v>250</v>
      </c>
      <c r="E9" s="8">
        <f>MIN(B9:B48)</f>
        <v>185</v>
      </c>
      <c r="F9" s="8">
        <f>ABS((D9-H9)/I9)</f>
        <v>2.1438866085366239</v>
      </c>
      <c r="G9" s="8">
        <f>ABS((E9-H9)/I9)</f>
        <v>1.237286378930148</v>
      </c>
      <c r="H9" s="8">
        <f>AVERAGE(B9:B48)</f>
        <v>208.78571428571428</v>
      </c>
      <c r="I9" s="7">
        <f>STDEV(B9:B48)</f>
        <v>19.224097743871727</v>
      </c>
      <c r="J9" s="9"/>
      <c r="K9" s="9"/>
      <c r="L9" s="39" t="s">
        <v>18</v>
      </c>
      <c r="M9" s="40">
        <f>IF(ISNUMBER(N9), COUNTIF(N$9:N9, "&gt;0"), "")</f>
        <v>1</v>
      </c>
      <c r="N9" s="41" cm="1">
        <f t="array" ref="N9:N22">_xlfn._xlws.SORT(_xlfn._xlws.FILTER(B9:B48,B9:B48&lt;&gt;""))</f>
        <v>185</v>
      </c>
      <c r="O9" s="28" cm="1">
        <f t="array" ref="O9">(M9-0.5)/COUNT(_xlfn._xlws.FILTER($M$9:$M$48,ISNUMBER($M$9:$M$48)))</f>
        <v>3.5714285714285712E-2</v>
      </c>
      <c r="P9" s="25" cm="1">
        <f t="array" ref="P9:P22">_xlfn.NORM.S.INV(_xlfn._xlws.FILTER(O9:O48,ISNUMBER(O9:O48)))</f>
        <v>-1.8027430907391901</v>
      </c>
      <c r="Q9" s="25" cm="1">
        <f t="array" ref="Q9:Q22">STANDARDIZE(_xlfn._xlws.FILTER($N$9:$N$48,ISNUMBER($N$9:$N$48)),AVERAGE(_xlfn._xlws.FILTER($N$9:$N$48,ISNUMBER($N$9:$N$48))),_xlfn.STDEV.P(_xlfn._xlws.FILTER($N$9:$N$48,ISNUMBER($N$9:$N$48))))</f>
        <v>-1.2839927560544848</v>
      </c>
      <c r="R9" s="23"/>
      <c r="AA9" s="31">
        <f>IF(ISNUMBER(AB9), COUNTIF(AB$9:AB9, "&gt;0"), "")</f>
        <v>1</v>
      </c>
      <c r="AB9" s="31" cm="1">
        <f t="array" ref="AB9:AB22">_xlfn._xlws.SORT(_xlfn._xlws.FILTER(B9:B48,B9:B48&lt;&gt;""))</f>
        <v>185</v>
      </c>
      <c r="AC9" s="42" cm="1">
        <f t="array" ref="AC9:AC22">(_xlfn._xlws.FILTER(AB9:AB48,ISNUMBER(AB9:AB48))-$AB$49)^2</f>
        <v>565.76020408163231</v>
      </c>
      <c r="AD9" s="31">
        <f>COUNT(AB9:AB48)</f>
        <v>14</v>
      </c>
      <c r="AE9" s="31" cm="1">
        <f t="array" ref="AE9:AE22">INDEX($A$96:$AG$115,_xlfn.SEQUENCE(COUNT($AB$9:$AB$48)),MATCH($AD$9, $A$95:$AG$95,0))</f>
        <v>0.52510000000000001</v>
      </c>
      <c r="AF9" s="31" cm="1">
        <f t="array" ref="AF9:AF15">_xlfn._xlws.SORT(_xlfn._xlws.FILTER(AE9:AE48,(AE9:AE48&lt;&gt;"")*(AE9:AE48&lt;&gt;0)))*-1</f>
        <v>-2.4E-2</v>
      </c>
      <c r="AG9" s="31" cm="1">
        <f t="array" ref="AG9:AG15">_xlfn._xlws.SORT(_xlfn._xlws.FILTER(AF9:AF48,AF9:AF48&lt;&gt;""))*-1</f>
        <v>0.52510000000000001</v>
      </c>
      <c r="AH9" s="31" cm="1">
        <f t="array" ref="AH9:AH15">INDEX(_xlfn._xlws.FILTER(AB9:AB48, ISNUMBER(AB9:AB48)), _xlfn.SEQUENCE(ROUNDUP(COUNT(_xlfn._xlws.FILTER(AB9:AB48, ISNUMBER(AB9:AB48)))/2,0), 1))</f>
        <v>185</v>
      </c>
      <c r="AI9" s="31" cm="1">
        <f t="array" ref="AI9:AI15">INDEX(_xlfn._xlws.FILTER(AB9:AB48, ISNUMBER(AB9:AB48)), _xlfn.SEQUENCE(COUNT(_xlfn._xlws.FILTER(AB9:AB48, ISNUMBER(AB9:AB48))) - ROUNDUP(COUNT(_xlfn._xlws.FILTER(AB9:AB48, ISNUMBER(AB9:AB48)))/2, 0), 1, ROUNDUP(COUNT(_xlfn._xlws.FILTER(AB9:AB48, ISNUMBER(AB9:AB48)))/2, 0) + 1))</f>
        <v>205</v>
      </c>
      <c r="AJ9" s="31">
        <f>AH9*AG9</f>
        <v>97.143500000000003</v>
      </c>
      <c r="AK9" s="31">
        <f>AI9*AF9</f>
        <v>-4.92</v>
      </c>
      <c r="AL9" s="35">
        <f>SUM(AJ49:AK49)^2</f>
        <v>4382.1884436099863</v>
      </c>
      <c r="AM9" s="37">
        <f>AL9/AC49</f>
        <v>0.91212795246189937</v>
      </c>
      <c r="AN9" s="38">
        <f>INDEX(C118:C149,MATCH(AD9,A118:A150,0),1)</f>
        <v>0.874</v>
      </c>
      <c r="AO9" s="2" t="str">
        <f>IF(AM9&gt;AN9,"Гіпотеза про нормальний розподіл Xi підтверджується","Гіпотеза про нормальний розподіл Xi не підтверджується")</f>
        <v>Гіпотеза про нормальний розподіл Xi підтверджується</v>
      </c>
    </row>
    <row r="10" spans="1:41" x14ac:dyDescent="0.25">
      <c r="A10" s="6">
        <v>2</v>
      </c>
      <c r="B10" s="43">
        <v>221</v>
      </c>
      <c r="C10" s="10"/>
      <c r="D10" s="7" t="str">
        <f>J55</f>
        <v>Passed Grubbs test</v>
      </c>
      <c r="E10" s="7" t="str">
        <f>K55</f>
        <v>Passed Grubbs test</v>
      </c>
      <c r="F10" s="6"/>
      <c r="G10" s="6"/>
      <c r="H10" s="6"/>
      <c r="I10" s="6"/>
      <c r="J10" s="11"/>
      <c r="K10" s="11"/>
      <c r="L10"/>
      <c r="M10" s="40">
        <f>IF(ISNUMBER(N10), COUNTIF(N$9:N10, "&gt;0"), "")</f>
        <v>2</v>
      </c>
      <c r="N10" s="41">
        <v>187</v>
      </c>
      <c r="O10" s="28" cm="1">
        <f t="array" ref="O10">(M10-0.5)/COUNT(_xlfn._xlws.FILTER($M$9:$M$48,ISNUMBER($M$9:$M$48)))</f>
        <v>0.10714285714285714</v>
      </c>
      <c r="P10" s="25">
        <v>-1.2418667918433208</v>
      </c>
      <c r="Q10" s="25">
        <v>-1.1760294011910446</v>
      </c>
      <c r="R10" s="23"/>
      <c r="AA10" s="31">
        <f>IF(ISNUMBER(AB10), COUNTIF(AB$9:AB10, "&gt;0"), "")</f>
        <v>2</v>
      </c>
      <c r="AB10" s="31">
        <v>187</v>
      </c>
      <c r="AC10" s="42">
        <v>474.61734693877514</v>
      </c>
      <c r="AD10" s="31"/>
      <c r="AE10" s="31">
        <v>0.33179999999999998</v>
      </c>
      <c r="AF10" s="31">
        <v>-7.2700000000000001E-2</v>
      </c>
      <c r="AG10" s="31">
        <v>0.33179999999999998</v>
      </c>
      <c r="AH10" s="31">
        <v>187</v>
      </c>
      <c r="AI10" s="31">
        <v>210</v>
      </c>
      <c r="AJ10" s="31">
        <f t="shared" ref="AJ10:AJ48" si="0">AH10*AG10</f>
        <v>62.046599999999998</v>
      </c>
      <c r="AK10" s="31">
        <f t="shared" ref="AK10:AK48" si="1">AI10*AF10</f>
        <v>-15.266999999999999</v>
      </c>
    </row>
    <row r="11" spans="1:41" x14ac:dyDescent="0.25">
      <c r="A11" s="6">
        <v>3</v>
      </c>
      <c r="B11" s="43">
        <v>250</v>
      </c>
      <c r="C11" s="6"/>
      <c r="D11" s="7" t="str">
        <f>IF(C9&lt;8,"Not enough data for Shapiro-Wilk test","Enough data for Shapiro-Wilk test")</f>
        <v>Enough data for Shapiro-Wilk test</v>
      </c>
      <c r="E11" s="6"/>
      <c r="F11" s="6"/>
      <c r="G11" s="6"/>
      <c r="H11" s="6"/>
      <c r="I11" s="6"/>
      <c r="J11" s="11"/>
      <c r="K11" s="11"/>
      <c r="L11"/>
      <c r="M11" s="40">
        <f>IF(ISNUMBER(N11), COUNTIF(N$9:N11, "&gt;0"), "")</f>
        <v>3</v>
      </c>
      <c r="N11" s="41">
        <v>190</v>
      </c>
      <c r="O11" s="28" cm="1">
        <f t="array" ref="O11">(M11-0.5)/COUNT(_xlfn._xlws.FILTER($M$9:$M$48,ISNUMBER($M$9:$M$48)))</f>
        <v>0.17857142857142858</v>
      </c>
      <c r="P11" s="25">
        <v>-0.9208229763683794</v>
      </c>
      <c r="Q11" s="25">
        <v>-1.0140843688958843</v>
      </c>
      <c r="R11" s="23"/>
      <c r="AA11" s="31">
        <f>IF(ISNUMBER(AB11), COUNTIF(AB$9:AB11, "&gt;0"), "")</f>
        <v>3</v>
      </c>
      <c r="AB11" s="31">
        <v>190</v>
      </c>
      <c r="AC11" s="42">
        <v>352.90306122448948</v>
      </c>
      <c r="AD11" s="31"/>
      <c r="AE11" s="31">
        <v>0.246</v>
      </c>
      <c r="AF11" s="31">
        <v>-0.124</v>
      </c>
      <c r="AG11" s="31">
        <v>0.246</v>
      </c>
      <c r="AH11" s="31">
        <v>190</v>
      </c>
      <c r="AI11" s="31">
        <v>210</v>
      </c>
      <c r="AJ11" s="31">
        <f t="shared" si="0"/>
        <v>46.74</v>
      </c>
      <c r="AK11" s="31">
        <f t="shared" si="1"/>
        <v>-26.04</v>
      </c>
    </row>
    <row r="12" spans="1:41" x14ac:dyDescent="0.25">
      <c r="A12" s="6">
        <v>4</v>
      </c>
      <c r="B12" s="43">
        <v>190</v>
      </c>
      <c r="C12" s="6"/>
      <c r="D12" s="6"/>
      <c r="E12" s="6"/>
      <c r="F12" s="6"/>
      <c r="G12" s="6"/>
      <c r="H12" s="6"/>
      <c r="I12" s="6"/>
      <c r="J12" s="11"/>
      <c r="K12" s="11"/>
      <c r="L12"/>
      <c r="M12" s="40">
        <f>IF(ISNUMBER(N12), COUNTIF(N$9:N12, "&gt;0"), "")</f>
        <v>4</v>
      </c>
      <c r="N12" s="41">
        <v>200</v>
      </c>
      <c r="O12" s="28" cm="1">
        <f t="array" ref="O12">(M12-0.5)/COUNT(_xlfn._xlws.FILTER($M$9:$M$48,ISNUMBER($M$9:$M$48)))</f>
        <v>0.25</v>
      </c>
      <c r="P12" s="25">
        <v>-0.67448975019608193</v>
      </c>
      <c r="Q12" s="25">
        <v>-0.47426759457868328</v>
      </c>
      <c r="R12" s="23"/>
      <c r="AA12" s="31">
        <f>IF(ISNUMBER(AB12), COUNTIF(AB$9:AB12, "&gt;0"), "")</f>
        <v>4</v>
      </c>
      <c r="AB12" s="31">
        <v>200</v>
      </c>
      <c r="AC12" s="42">
        <v>77.188775510203939</v>
      </c>
      <c r="AD12" s="31"/>
      <c r="AE12" s="31">
        <v>0.1802</v>
      </c>
      <c r="AF12" s="31">
        <v>-0.1802</v>
      </c>
      <c r="AG12" s="31">
        <v>0.1802</v>
      </c>
      <c r="AH12" s="31">
        <v>200</v>
      </c>
      <c r="AI12" s="31">
        <v>221</v>
      </c>
      <c r="AJ12" s="31">
        <f t="shared" si="0"/>
        <v>36.04</v>
      </c>
      <c r="AK12" s="31">
        <f t="shared" si="1"/>
        <v>-39.824199999999998</v>
      </c>
    </row>
    <row r="13" spans="1:41" x14ac:dyDescent="0.25">
      <c r="A13" s="6">
        <v>5</v>
      </c>
      <c r="B13" s="43">
        <v>200</v>
      </c>
      <c r="C13" s="6"/>
      <c r="D13" s="6"/>
      <c r="E13" s="6"/>
      <c r="F13" s="6"/>
      <c r="G13" s="6"/>
      <c r="H13" s="6"/>
      <c r="I13" s="6"/>
      <c r="J13" s="11"/>
      <c r="K13" s="11"/>
      <c r="L13"/>
      <c r="M13" s="40">
        <f>IF(ISNUMBER(N13), COUNTIF(N$9:N13, "&gt;0"), "")</f>
        <v>5</v>
      </c>
      <c r="N13" s="41">
        <v>200</v>
      </c>
      <c r="O13" s="28" cm="1">
        <f t="array" ref="O13">(M13-0.5)/COUNT(_xlfn._xlws.FILTER($M$9:$M$48,ISNUMBER($M$9:$M$48)))</f>
        <v>0.32142857142857145</v>
      </c>
      <c r="P13" s="25">
        <v>-0.46370775145717902</v>
      </c>
      <c r="Q13" s="25">
        <v>-0.47426759457868328</v>
      </c>
      <c r="R13" s="23"/>
      <c r="AA13" s="31">
        <f>IF(ISNUMBER(AB13), COUNTIF(AB$9:AB13, "&gt;0"), "")</f>
        <v>5</v>
      </c>
      <c r="AB13" s="31">
        <v>200</v>
      </c>
      <c r="AC13" s="42">
        <v>77.188775510203939</v>
      </c>
      <c r="AD13" s="31"/>
      <c r="AE13" s="31">
        <v>0.124</v>
      </c>
      <c r="AF13" s="31">
        <v>-0.246</v>
      </c>
      <c r="AG13" s="31">
        <v>0.124</v>
      </c>
      <c r="AH13" s="31">
        <v>200</v>
      </c>
      <c r="AI13" s="31">
        <v>225</v>
      </c>
      <c r="AJ13" s="31">
        <f t="shared" si="0"/>
        <v>24.8</v>
      </c>
      <c r="AK13" s="31">
        <f t="shared" si="1"/>
        <v>-55.35</v>
      </c>
    </row>
    <row r="14" spans="1:41" x14ac:dyDescent="0.25">
      <c r="A14" s="6">
        <v>6</v>
      </c>
      <c r="B14" s="43">
        <v>200</v>
      </c>
      <c r="C14" s="6"/>
      <c r="D14" s="6"/>
      <c r="E14" s="6"/>
      <c r="F14" s="6"/>
      <c r="G14" s="6"/>
      <c r="H14" s="6"/>
      <c r="I14" s="6"/>
      <c r="J14" s="11"/>
      <c r="K14" s="11"/>
      <c r="L14"/>
      <c r="M14" s="40">
        <f>IF(ISNUMBER(N14), COUNTIF(N$9:N14, "&gt;0"), "")</f>
        <v>6</v>
      </c>
      <c r="N14" s="41">
        <v>200</v>
      </c>
      <c r="O14" s="28" cm="1">
        <f t="array" ref="O14">(M14-0.5)/COUNT(_xlfn._xlws.FILTER($M$9:$M$48,ISNUMBER($M$9:$M$48)))</f>
        <v>0.39285714285714285</v>
      </c>
      <c r="P14" s="25">
        <v>-0.27188000539926088</v>
      </c>
      <c r="Q14" s="25">
        <v>-0.47426759457868328</v>
      </c>
      <c r="R14" s="23"/>
      <c r="AA14" s="31">
        <f>IF(ISNUMBER(AB14), COUNTIF(AB$9:AB14, "&gt;0"), "")</f>
        <v>6</v>
      </c>
      <c r="AB14" s="31">
        <v>200</v>
      </c>
      <c r="AC14" s="42">
        <v>77.188775510203939</v>
      </c>
      <c r="AD14" s="31"/>
      <c r="AE14" s="31">
        <v>7.2700000000000001E-2</v>
      </c>
      <c r="AF14" s="31">
        <v>-0.33179999999999998</v>
      </c>
      <c r="AG14" s="31">
        <v>7.2700000000000001E-2</v>
      </c>
      <c r="AH14" s="31">
        <v>200</v>
      </c>
      <c r="AI14" s="31">
        <v>240</v>
      </c>
      <c r="AJ14" s="31">
        <f t="shared" si="0"/>
        <v>14.540000000000001</v>
      </c>
      <c r="AK14" s="31">
        <f t="shared" si="1"/>
        <v>-79.631999999999991</v>
      </c>
    </row>
    <row r="15" spans="1:41" x14ac:dyDescent="0.25">
      <c r="A15" s="6">
        <v>7</v>
      </c>
      <c r="B15" s="43">
        <v>240</v>
      </c>
      <c r="C15" s="6"/>
      <c r="D15" s="6"/>
      <c r="E15" s="6"/>
      <c r="F15" s="6"/>
      <c r="G15" s="6"/>
      <c r="H15" s="6"/>
      <c r="I15" s="6"/>
      <c r="J15" s="11"/>
      <c r="K15" s="11"/>
      <c r="L15"/>
      <c r="M15" s="40">
        <f>IF(ISNUMBER(N15), COUNTIF(N$9:N15, "&gt;0"), "")</f>
        <v>7</v>
      </c>
      <c r="N15" s="41">
        <v>200</v>
      </c>
      <c r="O15" s="28" cm="1">
        <f t="array" ref="O15">(M15-0.5)/COUNT(_xlfn._xlws.FILTER($M$9:$M$48,ISNUMBER($M$9:$M$48)))</f>
        <v>0.4642857142857143</v>
      </c>
      <c r="P15" s="25">
        <v>-8.9642351075762544E-2</v>
      </c>
      <c r="Q15" s="25">
        <v>-0.47426759457868328</v>
      </c>
      <c r="R15" s="23"/>
      <c r="AA15" s="31">
        <f>IF(ISNUMBER(AB15), COUNTIF(AB$9:AB15, "&gt;0"), "")</f>
        <v>7</v>
      </c>
      <c r="AB15" s="31">
        <v>200</v>
      </c>
      <c r="AC15" s="42">
        <v>77.188775510203939</v>
      </c>
      <c r="AD15" s="31"/>
      <c r="AE15" s="31">
        <v>2.4E-2</v>
      </c>
      <c r="AF15" s="31">
        <v>-0.52510000000000001</v>
      </c>
      <c r="AG15" s="31">
        <v>2.4E-2</v>
      </c>
      <c r="AH15" s="31">
        <v>200</v>
      </c>
      <c r="AI15" s="31">
        <v>250</v>
      </c>
      <c r="AJ15" s="31">
        <f t="shared" si="0"/>
        <v>4.8</v>
      </c>
      <c r="AK15" s="31">
        <f t="shared" si="1"/>
        <v>-131.27500000000001</v>
      </c>
    </row>
    <row r="16" spans="1:41" x14ac:dyDescent="0.25">
      <c r="A16" s="6">
        <v>8</v>
      </c>
      <c r="B16" s="43">
        <v>187</v>
      </c>
      <c r="C16" s="6"/>
      <c r="D16" s="6"/>
      <c r="E16" s="6"/>
      <c r="F16" s="6"/>
      <c r="G16" s="6"/>
      <c r="H16" s="6"/>
      <c r="I16" s="6"/>
      <c r="J16" s="11"/>
      <c r="K16" s="11"/>
      <c r="L16"/>
      <c r="M16" s="40">
        <f>IF(ISNUMBER(N16), COUNTIF(N$9:N16, "&gt;0"), "")</f>
        <v>8</v>
      </c>
      <c r="N16" s="41">
        <v>205</v>
      </c>
      <c r="O16" s="28" cm="1">
        <f t="array" ref="O16">(M16-0.5)/COUNT(_xlfn._xlws.FILTER($M$9:$M$48,ISNUMBER($M$9:$M$48)))</f>
        <v>0.5357142857142857</v>
      </c>
      <c r="P16" s="25">
        <v>8.9642351075762544E-2</v>
      </c>
      <c r="Q16" s="25">
        <v>-0.20435920742008279</v>
      </c>
      <c r="R16" s="23"/>
      <c r="AA16" s="31">
        <f>IF(ISNUMBER(AB16), COUNTIF(AB$9:AB16, "&gt;0"), "")</f>
        <v>8</v>
      </c>
      <c r="AB16" s="31">
        <v>205</v>
      </c>
      <c r="AC16" s="42">
        <v>14.331632653061163</v>
      </c>
      <c r="AD16" s="31"/>
      <c r="AE16" s="31">
        <v>0</v>
      </c>
      <c r="AF16" s="31"/>
      <c r="AG16" s="31"/>
      <c r="AH16" s="31"/>
      <c r="AI16" s="31"/>
      <c r="AJ16" s="31">
        <f t="shared" si="0"/>
        <v>0</v>
      </c>
      <c r="AK16" s="31">
        <f t="shared" si="1"/>
        <v>0</v>
      </c>
    </row>
    <row r="17" spans="1:37" x14ac:dyDescent="0.25">
      <c r="A17" s="12">
        <v>9</v>
      </c>
      <c r="B17" s="43">
        <v>200</v>
      </c>
      <c r="C17" s="6"/>
      <c r="D17" s="6"/>
      <c r="E17" s="6"/>
      <c r="F17" s="6"/>
      <c r="G17" s="6"/>
      <c r="H17" s="6"/>
      <c r="I17" s="6"/>
      <c r="J17" s="11"/>
      <c r="K17" s="11"/>
      <c r="L17"/>
      <c r="M17" s="40">
        <f>IF(ISNUMBER(N17), COUNTIF(N$9:N17, "&gt;0"), "")</f>
        <v>9</v>
      </c>
      <c r="N17" s="41">
        <v>210</v>
      </c>
      <c r="O17" s="28" cm="1">
        <f t="array" ref="O17">(M17-0.5)/COUNT(_xlfn._xlws.FILTER($M$9:$M$48,ISNUMBER($M$9:$M$48)))</f>
        <v>0.6071428571428571</v>
      </c>
      <c r="P17" s="25">
        <v>0.27188000539926077</v>
      </c>
      <c r="Q17" s="25">
        <v>6.5549179738517704E-2</v>
      </c>
      <c r="R17" s="23"/>
      <c r="AA17" s="31">
        <f>IF(ISNUMBER(AB17), COUNTIF(AB$9:AB17, "&gt;0"), "")</f>
        <v>9</v>
      </c>
      <c r="AB17" s="31">
        <v>210</v>
      </c>
      <c r="AC17" s="42">
        <v>1.4744897959183871</v>
      </c>
      <c r="AD17" s="31"/>
      <c r="AE17" s="31">
        <v>0</v>
      </c>
      <c r="AF17" s="31"/>
      <c r="AG17" s="31"/>
      <c r="AH17" s="31"/>
      <c r="AI17" s="31"/>
      <c r="AJ17" s="31">
        <f t="shared" si="0"/>
        <v>0</v>
      </c>
      <c r="AK17" s="31">
        <f t="shared" si="1"/>
        <v>0</v>
      </c>
    </row>
    <row r="18" spans="1:37" x14ac:dyDescent="0.25">
      <c r="A18" s="12">
        <v>10</v>
      </c>
      <c r="B18" s="43">
        <v>210</v>
      </c>
      <c r="C18" s="6"/>
      <c r="D18" s="6"/>
      <c r="E18" s="6"/>
      <c r="F18" s="6"/>
      <c r="G18" s="6"/>
      <c r="H18" s="6"/>
      <c r="I18" s="6"/>
      <c r="J18" s="11"/>
      <c r="K18" s="11"/>
      <c r="L18"/>
      <c r="M18" s="40">
        <f>IF(ISNUMBER(N18), COUNTIF(N$9:N18, "&gt;0"), "")</f>
        <v>10</v>
      </c>
      <c r="N18" s="41">
        <v>210</v>
      </c>
      <c r="O18" s="28" cm="1">
        <f t="array" ref="O18">(M18-0.5)/COUNT(_xlfn._xlws.FILTER($M$9:$M$48,ISNUMBER($M$9:$M$48)))</f>
        <v>0.6785714285714286</v>
      </c>
      <c r="P18" s="25">
        <v>0.46370775145717918</v>
      </c>
      <c r="Q18" s="25">
        <v>6.5549179738517704E-2</v>
      </c>
      <c r="AA18" s="31">
        <f>IF(ISNUMBER(AB18), COUNTIF(AB$9:AB18, "&gt;0"), "")</f>
        <v>10</v>
      </c>
      <c r="AB18" s="31">
        <v>210</v>
      </c>
      <c r="AC18" s="42">
        <v>1.4744897959183871</v>
      </c>
      <c r="AD18" s="31"/>
      <c r="AE18" s="31">
        <v>0</v>
      </c>
      <c r="AF18" s="31"/>
      <c r="AG18" s="31"/>
      <c r="AH18" s="31"/>
      <c r="AI18" s="31"/>
      <c r="AJ18" s="31">
        <f t="shared" si="0"/>
        <v>0</v>
      </c>
      <c r="AK18" s="31">
        <f t="shared" si="1"/>
        <v>0</v>
      </c>
    </row>
    <row r="19" spans="1:37" x14ac:dyDescent="0.25">
      <c r="A19" s="12">
        <v>11</v>
      </c>
      <c r="B19" s="43">
        <v>205</v>
      </c>
      <c r="C19" s="6"/>
      <c r="D19" s="6"/>
      <c r="E19" s="6"/>
      <c r="F19" s="6"/>
      <c r="G19" s="6"/>
      <c r="H19" s="6"/>
      <c r="I19" s="6"/>
      <c r="J19" s="11"/>
      <c r="K19" s="11"/>
      <c r="L19"/>
      <c r="M19" s="40">
        <f>IF(ISNUMBER(N19), COUNTIF(N$9:N19, "&gt;0"), "")</f>
        <v>11</v>
      </c>
      <c r="N19" s="41">
        <v>221</v>
      </c>
      <c r="O19" s="28" cm="1">
        <f t="array" ref="O19">(M19-0.5)/COUNT(_xlfn._xlws.FILTER($M$9:$M$48,ISNUMBER($M$9:$M$48)))</f>
        <v>0.75</v>
      </c>
      <c r="P19" s="25">
        <v>0.67448975019608193</v>
      </c>
      <c r="Q19" s="25">
        <v>0.6593476314874388</v>
      </c>
      <c r="AA19" s="31">
        <f>IF(ISNUMBER(AB19), COUNTIF(AB$9:AB19, "&gt;0"), "")</f>
        <v>11</v>
      </c>
      <c r="AB19" s="31">
        <v>221</v>
      </c>
      <c r="AC19" s="42">
        <v>149.18877551020427</v>
      </c>
      <c r="AD19" s="31"/>
      <c r="AE19" s="31">
        <v>0</v>
      </c>
      <c r="AF19" s="31"/>
      <c r="AG19" s="31"/>
      <c r="AH19" s="31"/>
      <c r="AI19" s="31"/>
      <c r="AJ19" s="31">
        <f t="shared" si="0"/>
        <v>0</v>
      </c>
      <c r="AK19" s="31">
        <f t="shared" si="1"/>
        <v>0</v>
      </c>
    </row>
    <row r="20" spans="1:37" x14ac:dyDescent="0.25">
      <c r="A20" s="12">
        <v>12</v>
      </c>
      <c r="B20" s="43">
        <v>210</v>
      </c>
      <c r="C20" s="6"/>
      <c r="D20" s="6"/>
      <c r="E20" s="6"/>
      <c r="F20" s="6"/>
      <c r="G20" s="6"/>
      <c r="H20" s="6"/>
      <c r="I20" s="6"/>
      <c r="J20" s="11"/>
      <c r="K20" s="11"/>
      <c r="L20"/>
      <c r="M20" s="40">
        <f>IF(ISNUMBER(N20), COUNTIF(N$9:N20, "&gt;0"), "")</f>
        <v>12</v>
      </c>
      <c r="N20" s="41">
        <v>225</v>
      </c>
      <c r="O20" s="28" cm="1">
        <f t="array" ref="O20">(M20-0.5)/COUNT(_xlfn._xlws.FILTER($M$9:$M$48,ISNUMBER($M$9:$M$48)))</f>
        <v>0.8214285714285714</v>
      </c>
      <c r="P20" s="25">
        <v>0.9208229763683794</v>
      </c>
      <c r="Q20" s="25">
        <v>0.87527434121431913</v>
      </c>
      <c r="AA20" s="31">
        <f>IF(ISNUMBER(AB20), COUNTIF(AB$9:AB20, "&gt;0"), "")</f>
        <v>12</v>
      </c>
      <c r="AB20" s="31">
        <v>225</v>
      </c>
      <c r="AC20" s="42">
        <v>262.90306122449005</v>
      </c>
      <c r="AD20" s="31"/>
      <c r="AE20" s="31">
        <v>0</v>
      </c>
      <c r="AF20" s="31"/>
      <c r="AG20" s="31"/>
      <c r="AH20" s="31"/>
      <c r="AI20" s="31"/>
      <c r="AJ20" s="31">
        <f t="shared" si="0"/>
        <v>0</v>
      </c>
      <c r="AK20" s="31">
        <f t="shared" si="1"/>
        <v>0</v>
      </c>
    </row>
    <row r="21" spans="1:37" x14ac:dyDescent="0.25">
      <c r="A21" s="12">
        <v>13</v>
      </c>
      <c r="B21" s="43">
        <v>185</v>
      </c>
      <c r="C21" s="6"/>
      <c r="D21" s="6"/>
      <c r="E21" s="6"/>
      <c r="F21" s="6"/>
      <c r="G21" s="6"/>
      <c r="H21" s="6"/>
      <c r="I21" s="6"/>
      <c r="J21" s="11"/>
      <c r="K21" s="11"/>
      <c r="L21"/>
      <c r="M21" s="40">
        <f>IF(ISNUMBER(N21), COUNTIF(N$9:N21, "&gt;0"), "")</f>
        <v>13</v>
      </c>
      <c r="N21" s="41">
        <v>240</v>
      </c>
      <c r="O21" s="28" cm="1">
        <f t="array" ref="O21">(M21-0.5)/COUNT(_xlfn._xlws.FILTER($M$9:$M$48,ISNUMBER($M$9:$M$48)))</f>
        <v>0.8928571428571429</v>
      </c>
      <c r="P21" s="25">
        <v>1.2418667918433208</v>
      </c>
      <c r="Q21" s="25">
        <v>1.6849995026901206</v>
      </c>
      <c r="AA21" s="31">
        <f>IF(ISNUMBER(AB21), COUNTIF(AB$9:AB21, "&gt;0"), "")</f>
        <v>13</v>
      </c>
      <c r="AB21" s="31">
        <v>240</v>
      </c>
      <c r="AC21" s="42">
        <v>974.33163265306177</v>
      </c>
      <c r="AD21" s="31"/>
      <c r="AE21" s="31">
        <v>0</v>
      </c>
      <c r="AF21" s="31"/>
      <c r="AG21" s="31"/>
      <c r="AH21" s="31"/>
      <c r="AI21" s="31"/>
      <c r="AJ21" s="31">
        <f t="shared" si="0"/>
        <v>0</v>
      </c>
      <c r="AK21" s="31">
        <f t="shared" si="1"/>
        <v>0</v>
      </c>
    </row>
    <row r="22" spans="1:37" x14ac:dyDescent="0.25">
      <c r="A22" s="12">
        <v>14</v>
      </c>
      <c r="B22" s="43">
        <v>225</v>
      </c>
      <c r="C22" s="6"/>
      <c r="D22" s="6"/>
      <c r="E22" s="6"/>
      <c r="F22" s="6"/>
      <c r="G22" s="6"/>
      <c r="H22" s="6"/>
      <c r="I22" s="6"/>
      <c r="J22" s="11"/>
      <c r="K22" s="11"/>
      <c r="L22"/>
      <c r="M22" s="40">
        <f>IF(ISNUMBER(N22), COUNTIF(N$9:N22, "&gt;0"), "")</f>
        <v>14</v>
      </c>
      <c r="N22" s="41">
        <v>250</v>
      </c>
      <c r="O22" s="28" cm="1">
        <f t="array" ref="O22">(M22-0.5)/COUNT(_xlfn._xlws.FILTER($M$9:$M$48,ISNUMBER($M$9:$M$48)))</f>
        <v>0.9642857142857143</v>
      </c>
      <c r="P22" s="25">
        <v>1.8027430907391906</v>
      </c>
      <c r="Q22" s="25">
        <v>2.2248162770073217</v>
      </c>
      <c r="AA22" s="31">
        <f>IF(ISNUMBER(AB22), COUNTIF(AB$9:AB22, "&gt;0"), "")</f>
        <v>14</v>
      </c>
      <c r="AB22" s="31">
        <v>250</v>
      </c>
      <c r="AC22" s="42">
        <v>1698.6173469387761</v>
      </c>
      <c r="AD22" s="31"/>
      <c r="AE22" s="31">
        <v>0</v>
      </c>
      <c r="AF22" s="31"/>
      <c r="AG22" s="31"/>
      <c r="AH22" s="31"/>
      <c r="AI22" s="31"/>
      <c r="AJ22" s="31">
        <f t="shared" si="0"/>
        <v>0</v>
      </c>
      <c r="AK22" s="31">
        <f t="shared" si="1"/>
        <v>0</v>
      </c>
    </row>
    <row r="23" spans="1:37" x14ac:dyDescent="0.25">
      <c r="A23" s="12"/>
      <c r="B23" s="43"/>
      <c r="C23" s="6"/>
      <c r="D23" s="6"/>
      <c r="E23" s="6"/>
      <c r="F23" s="6"/>
      <c r="G23" s="6"/>
      <c r="H23" s="6"/>
      <c r="I23" s="6"/>
      <c r="J23" s="11"/>
      <c r="K23" s="11"/>
      <c r="L23"/>
      <c r="M23" s="40" t="str">
        <f>IF(ISNUMBER(N23), COUNTIF(N$9:N23, "&gt;0"), "")</f>
        <v/>
      </c>
      <c r="N23" s="41"/>
      <c r="O23" s="28" t="e" cm="1">
        <f t="array" ref="O23">(M23-0.5)/COUNT(_xlfn._xlws.FILTER($M$9:$M$48,ISNUMBER($M$9:$M$48)))</f>
        <v>#VALUE!</v>
      </c>
      <c r="P23" s="25"/>
      <c r="Q23" s="25"/>
      <c r="AA23" s="31" t="str">
        <f>IF(ISNUMBER(AB23), COUNTIF(AB$9:AB23, "&gt;0"), "")</f>
        <v/>
      </c>
      <c r="AB23" s="31"/>
      <c r="AC23" s="31"/>
      <c r="AD23" s="31"/>
      <c r="AE23" s="31"/>
      <c r="AF23" s="31"/>
      <c r="AG23" s="31"/>
      <c r="AH23" s="31"/>
      <c r="AI23" s="31"/>
      <c r="AJ23" s="31">
        <f t="shared" si="0"/>
        <v>0</v>
      </c>
      <c r="AK23" s="31">
        <f t="shared" si="1"/>
        <v>0</v>
      </c>
    </row>
    <row r="24" spans="1:37" x14ac:dyDescent="0.25">
      <c r="A24" s="12"/>
      <c r="B24" s="43"/>
      <c r="C24" s="6"/>
      <c r="D24" s="6"/>
      <c r="E24" s="6"/>
      <c r="F24" s="6"/>
      <c r="G24" s="6"/>
      <c r="H24" s="6"/>
      <c r="I24" s="6"/>
      <c r="J24" s="11"/>
      <c r="K24" s="11"/>
      <c r="L24"/>
      <c r="M24" s="40" t="str">
        <f>IF(ISNUMBER(N24), COUNTIF(N$9:N24, "&gt;0"), "")</f>
        <v/>
      </c>
      <c r="N24" s="41"/>
      <c r="O24" s="28" t="e" cm="1">
        <f t="array" ref="O24">(M24-0.5)/COUNT(_xlfn._xlws.FILTER($M$9:$M$48,ISNUMBER($M$9:$M$48)))</f>
        <v>#VALUE!</v>
      </c>
      <c r="P24" s="25"/>
      <c r="Q24" s="25"/>
      <c r="AA24" s="31" t="str">
        <f>IF(ISNUMBER(AB24), COUNTIF(AB$9:AB24, "&gt;0"), "")</f>
        <v/>
      </c>
      <c r="AB24" s="31"/>
      <c r="AC24" s="31"/>
      <c r="AD24" s="31"/>
      <c r="AE24" s="31"/>
      <c r="AF24" s="31"/>
      <c r="AG24" s="31"/>
      <c r="AH24" s="31"/>
      <c r="AI24" s="31"/>
      <c r="AJ24" s="31">
        <f t="shared" si="0"/>
        <v>0</v>
      </c>
      <c r="AK24" s="31">
        <f t="shared" si="1"/>
        <v>0</v>
      </c>
    </row>
    <row r="25" spans="1:37" x14ac:dyDescent="0.25">
      <c r="A25" s="12"/>
      <c r="B25" s="43"/>
      <c r="C25" s="6"/>
      <c r="D25" s="6"/>
      <c r="E25" s="6"/>
      <c r="F25" s="6"/>
      <c r="G25" s="6"/>
      <c r="H25" s="6"/>
      <c r="I25" s="6"/>
      <c r="J25" s="11"/>
      <c r="K25" s="11"/>
      <c r="L25"/>
      <c r="M25" s="40" t="str">
        <f>IF(ISNUMBER(N25), COUNTIF(N$9:N25, "&gt;0"), "")</f>
        <v/>
      </c>
      <c r="N25" s="41"/>
      <c r="O25" s="28" t="e" cm="1">
        <f t="array" ref="O25">(M25-0.5)/COUNT(_xlfn._xlws.FILTER($M$9:$M$48,ISNUMBER($M$9:$M$48)))</f>
        <v>#VALUE!</v>
      </c>
      <c r="P25" s="25"/>
      <c r="Q25" s="25"/>
      <c r="AA25" s="31" t="str">
        <f>IF(ISNUMBER(AB25), COUNTIF(AB$9:AB25, "&gt;0"), "")</f>
        <v/>
      </c>
      <c r="AB25" s="31"/>
      <c r="AC25" s="31"/>
      <c r="AD25" s="31"/>
      <c r="AE25" s="31"/>
      <c r="AF25" s="31"/>
      <c r="AG25" s="31"/>
      <c r="AH25" s="31"/>
      <c r="AI25" s="31"/>
      <c r="AJ25" s="31">
        <f t="shared" si="0"/>
        <v>0</v>
      </c>
      <c r="AK25" s="31">
        <f t="shared" si="1"/>
        <v>0</v>
      </c>
    </row>
    <row r="26" spans="1:37" x14ac:dyDescent="0.25">
      <c r="A26" s="12"/>
      <c r="B26" s="43"/>
      <c r="C26" s="6"/>
      <c r="D26" s="6"/>
      <c r="E26" s="6"/>
      <c r="F26" s="6"/>
      <c r="G26" s="6"/>
      <c r="H26" s="6"/>
      <c r="I26" s="6"/>
      <c r="J26" s="11"/>
      <c r="K26" s="11"/>
      <c r="L26"/>
      <c r="M26" s="40" t="str">
        <f>IF(ISNUMBER(N26), COUNTIF(N$9:N26, "&gt;0"), "")</f>
        <v/>
      </c>
      <c r="N26" s="41"/>
      <c r="O26" s="28" t="e" cm="1">
        <f t="array" ref="O26">(M26-0.5)/COUNT(_xlfn._xlws.FILTER($M$9:$M$48,ISNUMBER($M$9:$M$48)))</f>
        <v>#VALUE!</v>
      </c>
      <c r="P26" s="25"/>
      <c r="Q26" s="25"/>
      <c r="AA26" s="31" t="str">
        <f>IF(ISNUMBER(AB26), COUNTIF(AB$9:AB26, "&gt;0"), "")</f>
        <v/>
      </c>
      <c r="AB26" s="31"/>
      <c r="AC26" s="31"/>
      <c r="AD26" s="31"/>
      <c r="AE26" s="31"/>
      <c r="AF26" s="31"/>
      <c r="AG26" s="31"/>
      <c r="AH26" s="31"/>
      <c r="AI26" s="31"/>
      <c r="AJ26" s="31">
        <f t="shared" si="0"/>
        <v>0</v>
      </c>
      <c r="AK26" s="31">
        <f t="shared" si="1"/>
        <v>0</v>
      </c>
    </row>
    <row r="27" spans="1:37" x14ac:dyDescent="0.25">
      <c r="A27" s="12"/>
      <c r="B27" s="43"/>
      <c r="C27" s="6"/>
      <c r="D27" s="6"/>
      <c r="E27" s="6"/>
      <c r="F27" s="6"/>
      <c r="G27" s="6"/>
      <c r="H27" s="6"/>
      <c r="I27" s="6"/>
      <c r="J27" s="11"/>
      <c r="K27" s="11"/>
      <c r="L27"/>
      <c r="M27" s="40" t="str">
        <f>IF(ISNUMBER(N27), COUNTIF(N$9:N27, "&gt;0"), "")</f>
        <v/>
      </c>
      <c r="N27" s="41"/>
      <c r="O27" s="28" t="e" cm="1">
        <f t="array" ref="O27">(M27-0.5)/COUNT(_xlfn._xlws.FILTER($M$9:$M$48,ISNUMBER($M$9:$M$48)))</f>
        <v>#VALUE!</v>
      </c>
      <c r="P27" s="25"/>
      <c r="Q27" s="25"/>
      <c r="AA27" s="31" t="str">
        <f>IF(ISNUMBER(AB27), COUNTIF(AB$9:AB27, "&gt;0"), "")</f>
        <v/>
      </c>
      <c r="AB27" s="31"/>
      <c r="AC27" s="31"/>
      <c r="AD27" s="31"/>
      <c r="AE27" s="31"/>
      <c r="AF27" s="31"/>
      <c r="AG27" s="31"/>
      <c r="AH27" s="31"/>
      <c r="AI27" s="31"/>
      <c r="AJ27" s="31">
        <f t="shared" si="0"/>
        <v>0</v>
      </c>
      <c r="AK27" s="31">
        <f t="shared" si="1"/>
        <v>0</v>
      </c>
    </row>
    <row r="28" spans="1:37" x14ac:dyDescent="0.25">
      <c r="A28" s="12"/>
      <c r="B28" s="43"/>
      <c r="C28" s="6"/>
      <c r="D28" s="6"/>
      <c r="E28" s="6"/>
      <c r="F28" s="6"/>
      <c r="G28" s="6"/>
      <c r="H28" s="6"/>
      <c r="I28" s="6"/>
      <c r="J28" s="11"/>
      <c r="K28" s="11"/>
      <c r="L28"/>
      <c r="M28" s="40" t="str">
        <f>IF(ISNUMBER(N28), COUNTIF(N$9:N28, "&gt;0"), "")</f>
        <v/>
      </c>
      <c r="N28" s="41"/>
      <c r="O28" s="28" t="e" cm="1">
        <f t="array" ref="O28">(M28-0.5)/COUNT(_xlfn._xlws.FILTER($M$9:$M$48,ISNUMBER($M$9:$M$48)))</f>
        <v>#VALUE!</v>
      </c>
      <c r="P28" s="25"/>
      <c r="Q28" s="25"/>
      <c r="AA28" s="31" t="str">
        <f>IF(ISNUMBER(AB28), COUNTIF(AB$9:AB28, "&gt;0"), "")</f>
        <v/>
      </c>
      <c r="AB28" s="31"/>
      <c r="AC28" s="31"/>
      <c r="AD28" s="31"/>
      <c r="AE28" s="31"/>
      <c r="AF28" s="31"/>
      <c r="AG28" s="31"/>
      <c r="AH28" s="31"/>
      <c r="AI28" s="31"/>
      <c r="AJ28" s="31">
        <f t="shared" si="0"/>
        <v>0</v>
      </c>
      <c r="AK28" s="31">
        <f t="shared" si="1"/>
        <v>0</v>
      </c>
    </row>
    <row r="29" spans="1:37" x14ac:dyDescent="0.25">
      <c r="A29" s="12"/>
      <c r="B29" s="43"/>
      <c r="C29" s="6"/>
      <c r="D29" s="6"/>
      <c r="E29" s="6"/>
      <c r="F29" s="6"/>
      <c r="G29" s="6"/>
      <c r="H29" s="6"/>
      <c r="I29" s="6"/>
      <c r="J29" s="11"/>
      <c r="K29" s="11"/>
      <c r="L29"/>
      <c r="M29" s="40" t="str">
        <f>IF(ISNUMBER(N29), COUNTIF(N$9:N29, "&gt;0"), "")</f>
        <v/>
      </c>
      <c r="N29" s="41"/>
      <c r="O29" s="28" t="e" cm="1">
        <f t="array" ref="O29">(M29-0.5)/COUNT(_xlfn._xlws.FILTER($M$9:$M$48,ISNUMBER($M$9:$M$48)))</f>
        <v>#VALUE!</v>
      </c>
      <c r="P29" s="25"/>
      <c r="Q29" s="25"/>
      <c r="AA29" s="31" t="str">
        <f>IF(ISNUMBER(AB29), COUNTIF(AB$9:AB29, "&gt;0"), "")</f>
        <v/>
      </c>
      <c r="AB29" s="31"/>
      <c r="AC29" s="31"/>
      <c r="AD29" s="31"/>
      <c r="AE29" s="31"/>
      <c r="AF29" s="31"/>
      <c r="AG29" s="31"/>
      <c r="AH29" s="31"/>
      <c r="AI29" s="31"/>
      <c r="AJ29" s="31">
        <f t="shared" si="0"/>
        <v>0</v>
      </c>
      <c r="AK29" s="31">
        <f t="shared" si="1"/>
        <v>0</v>
      </c>
    </row>
    <row r="30" spans="1:37" x14ac:dyDescent="0.25">
      <c r="A30" s="12"/>
      <c r="B30" s="43"/>
      <c r="C30" s="6"/>
      <c r="D30" s="6"/>
      <c r="E30" s="6"/>
      <c r="F30" s="6"/>
      <c r="G30" s="6"/>
      <c r="H30" s="6"/>
      <c r="I30" s="6"/>
      <c r="J30" s="11"/>
      <c r="K30" s="11"/>
      <c r="L30" t="str" cm="1">
        <f t="array" ref="L30">IF(ISNUMBER(N30), COUNT(_xlfn._xlws.FILTER(N$9:N30, ISNUMBER(N$9:N30))), "")</f>
        <v/>
      </c>
      <c r="M30" s="40" t="str">
        <f>IF(ISNUMBER(N30), COUNTIF(N$9:N30, "&gt;0"), "")</f>
        <v/>
      </c>
      <c r="N30" s="41"/>
      <c r="O30" s="28" t="e" cm="1">
        <f t="array" ref="O30">(M30-0.5)/COUNT(_xlfn._xlws.FILTER($M$9:$M$48,ISNUMBER($M$9:$M$48)))</f>
        <v>#VALUE!</v>
      </c>
      <c r="P30" s="25"/>
      <c r="Q30" s="25"/>
      <c r="AA30" s="31" t="str">
        <f>IF(ISNUMBER(AB30), COUNTIF(AB$9:AB30, "&gt;0"), "")</f>
        <v/>
      </c>
      <c r="AB30" s="31"/>
      <c r="AC30" s="31"/>
      <c r="AD30" s="31"/>
      <c r="AE30" s="31"/>
      <c r="AF30" s="31"/>
      <c r="AG30" s="31"/>
      <c r="AH30" s="31"/>
      <c r="AI30" s="31"/>
      <c r="AJ30" s="31">
        <f t="shared" si="0"/>
        <v>0</v>
      </c>
      <c r="AK30" s="31">
        <f t="shared" si="1"/>
        <v>0</v>
      </c>
    </row>
    <row r="31" spans="1:37" x14ac:dyDescent="0.25">
      <c r="A31" s="12"/>
      <c r="B31" s="43"/>
      <c r="C31" s="6"/>
      <c r="D31" s="6"/>
      <c r="E31" s="6"/>
      <c r="F31" s="6"/>
      <c r="G31" s="6"/>
      <c r="H31" s="6"/>
      <c r="I31" s="6"/>
      <c r="J31" s="11"/>
      <c r="K31" s="11"/>
      <c r="L31" t="str" cm="1">
        <f t="array" ref="L31">IF(ISNUMBER(N31), COUNT(_xlfn._xlws.FILTER(N$9:N31, ISNUMBER(N$9:N31))), "")</f>
        <v/>
      </c>
      <c r="M31" s="40" t="str">
        <f>IF(ISNUMBER(N31), COUNTIF(N$9:N31, "&gt;0"), "")</f>
        <v/>
      </c>
      <c r="N31" s="41"/>
      <c r="O31" s="28" t="e" cm="1">
        <f t="array" ref="O31">(M31-0.5)/COUNT(_xlfn._xlws.FILTER($M$9:$M$48,ISNUMBER($M$9:$M$48)))</f>
        <v>#VALUE!</v>
      </c>
      <c r="P31" s="25"/>
      <c r="Q31" s="25"/>
      <c r="AA31" s="31" t="str">
        <f>IF(ISNUMBER(AB31), COUNTIF(AB$9:AB31, "&gt;0"), "")</f>
        <v/>
      </c>
      <c r="AB31" s="31"/>
      <c r="AC31" s="31"/>
      <c r="AD31" s="31"/>
      <c r="AE31" s="31"/>
      <c r="AF31" s="31"/>
      <c r="AG31" s="31"/>
      <c r="AH31" s="31"/>
      <c r="AI31" s="31"/>
      <c r="AJ31" s="31">
        <f t="shared" si="0"/>
        <v>0</v>
      </c>
      <c r="AK31" s="31">
        <f t="shared" si="1"/>
        <v>0</v>
      </c>
    </row>
    <row r="32" spans="1:37" x14ac:dyDescent="0.25">
      <c r="A32" s="12"/>
      <c r="B32" s="43"/>
      <c r="C32" s="6"/>
      <c r="D32" s="6"/>
      <c r="E32" s="6"/>
      <c r="F32" s="6"/>
      <c r="G32" s="6"/>
      <c r="H32" s="6"/>
      <c r="I32" s="6"/>
      <c r="J32" s="11"/>
      <c r="K32" s="11"/>
      <c r="L32" t="str" cm="1">
        <f t="array" ref="L32">IF(ISNUMBER(N32), COUNT(_xlfn._xlws.FILTER(N$9:N32, ISNUMBER(N$9:N32))), "")</f>
        <v/>
      </c>
      <c r="M32" s="40" t="str">
        <f>IF(ISNUMBER(N32), COUNTIF(N$9:N32, "&gt;0"), "")</f>
        <v/>
      </c>
      <c r="N32" s="41"/>
      <c r="O32" s="28" t="e" cm="1">
        <f t="array" ref="O32">(M32-0.5)/COUNT(_xlfn._xlws.FILTER($M$9:$M$48,ISNUMBER($M$9:$M$48)))</f>
        <v>#VALUE!</v>
      </c>
      <c r="P32" s="25"/>
      <c r="Q32" s="25"/>
      <c r="AA32" s="31" t="str">
        <f>IF(ISNUMBER(AB32), COUNTIF(AB$9:AB32, "&gt;0"), "")</f>
        <v/>
      </c>
      <c r="AB32" s="31"/>
      <c r="AC32" s="31"/>
      <c r="AD32" s="31"/>
      <c r="AE32" s="31"/>
      <c r="AF32" s="31"/>
      <c r="AG32" s="31"/>
      <c r="AH32" s="31"/>
      <c r="AI32" s="31"/>
      <c r="AJ32" s="31">
        <f t="shared" si="0"/>
        <v>0</v>
      </c>
      <c r="AK32" s="31">
        <f t="shared" si="1"/>
        <v>0</v>
      </c>
    </row>
    <row r="33" spans="1:37" x14ac:dyDescent="0.25">
      <c r="A33" s="12"/>
      <c r="B33" s="43"/>
      <c r="C33" s="6"/>
      <c r="D33" s="6"/>
      <c r="E33" s="6"/>
      <c r="F33" s="6"/>
      <c r="G33" s="6"/>
      <c r="H33" s="6"/>
      <c r="I33" s="6"/>
      <c r="J33" s="11"/>
      <c r="K33" s="11"/>
      <c r="L33" t="str" cm="1">
        <f t="array" ref="L33">IF(ISNUMBER(N33), COUNT(_xlfn._xlws.FILTER(N$9:N33, ISNUMBER(N$9:N33))), "")</f>
        <v/>
      </c>
      <c r="M33" s="40" t="str">
        <f>IF(ISNUMBER(N33), COUNTIF(N$9:N33, "&gt;0"), "")</f>
        <v/>
      </c>
      <c r="N33" s="41"/>
      <c r="O33" s="28" t="e" cm="1">
        <f t="array" ref="O33">(M33-0.5)/COUNT(_xlfn._xlws.FILTER($M$9:$M$48,ISNUMBER($M$9:$M$48)))</f>
        <v>#VALUE!</v>
      </c>
      <c r="P33" s="25"/>
      <c r="Q33" s="25"/>
      <c r="AA33" s="31" t="str">
        <f>IF(ISNUMBER(AB33), COUNTIF(AB$9:AB33, "&gt;0"), "")</f>
        <v/>
      </c>
      <c r="AB33" s="31"/>
      <c r="AC33" s="31"/>
      <c r="AD33" s="31"/>
      <c r="AE33" s="31"/>
      <c r="AF33" s="31"/>
      <c r="AG33" s="31"/>
      <c r="AH33" s="31"/>
      <c r="AI33" s="31"/>
      <c r="AJ33" s="31">
        <f t="shared" si="0"/>
        <v>0</v>
      </c>
      <c r="AK33" s="31">
        <f t="shared" si="1"/>
        <v>0</v>
      </c>
    </row>
    <row r="34" spans="1:37" x14ac:dyDescent="0.25">
      <c r="A34" s="12"/>
      <c r="B34" s="43"/>
      <c r="C34" s="6"/>
      <c r="D34" s="6"/>
      <c r="E34" s="6"/>
      <c r="F34" s="6"/>
      <c r="G34" s="6"/>
      <c r="H34" s="6"/>
      <c r="I34" s="6"/>
      <c r="J34" s="11"/>
      <c r="K34" s="11"/>
      <c r="L34" t="str" cm="1">
        <f t="array" ref="L34">IF(ISNUMBER(N34), COUNT(_xlfn._xlws.FILTER(N$9:N34, ISNUMBER(N$9:N34))), "")</f>
        <v/>
      </c>
      <c r="M34" s="40" t="str">
        <f>IF(ISNUMBER(N34), COUNTIF(N$9:N34, "&gt;0"), "")</f>
        <v/>
      </c>
      <c r="N34" s="41"/>
      <c r="O34" s="28" t="e" cm="1">
        <f t="array" ref="O34">(M34-0.5)/COUNT(_xlfn._xlws.FILTER($M$9:$M$48,ISNUMBER($M$9:$M$48)))</f>
        <v>#VALUE!</v>
      </c>
      <c r="P34" s="25"/>
      <c r="Q34" s="25"/>
      <c r="AA34" s="31" t="str">
        <f>IF(ISNUMBER(AB34), COUNTIF(AB$9:AB34, "&gt;0"), "")</f>
        <v/>
      </c>
      <c r="AB34" s="31"/>
      <c r="AC34" s="31"/>
      <c r="AD34" s="31"/>
      <c r="AE34" s="31"/>
      <c r="AF34" s="31"/>
      <c r="AG34" s="31"/>
      <c r="AH34" s="31"/>
      <c r="AI34" s="31"/>
      <c r="AJ34" s="31">
        <f t="shared" si="0"/>
        <v>0</v>
      </c>
      <c r="AK34" s="31">
        <f t="shared" si="1"/>
        <v>0</v>
      </c>
    </row>
    <row r="35" spans="1:37" x14ac:dyDescent="0.25">
      <c r="A35" s="12"/>
      <c r="B35" s="43"/>
      <c r="C35" s="6"/>
      <c r="D35" s="6"/>
      <c r="E35" s="6"/>
      <c r="F35" s="6"/>
      <c r="G35" s="6"/>
      <c r="H35" s="6"/>
      <c r="I35" s="6"/>
      <c r="J35" s="11"/>
      <c r="K35" s="11"/>
      <c r="L35" t="str" cm="1">
        <f t="array" ref="L35">IF(ISNUMBER(N35), COUNT(_xlfn._xlws.FILTER(N$9:N35, ISNUMBER(N$9:N35))), "")</f>
        <v/>
      </c>
      <c r="M35" s="40" t="str">
        <f>IF(ISNUMBER(N35), COUNTIF(N$9:N35, "&gt;0"), "")</f>
        <v/>
      </c>
      <c r="N35" s="41"/>
      <c r="O35" s="28" t="e" cm="1">
        <f t="array" ref="O35">(M35-0.5)/COUNT(_xlfn._xlws.FILTER($M$9:$M$48,ISNUMBER($M$9:$M$48)))</f>
        <v>#VALUE!</v>
      </c>
      <c r="P35" s="25"/>
      <c r="Q35" s="25"/>
      <c r="AA35" s="31" t="str">
        <f>IF(ISNUMBER(AB35), COUNTIF(AB$9:AB35, "&gt;0"), "")</f>
        <v/>
      </c>
      <c r="AB35" s="31"/>
      <c r="AC35" s="31"/>
      <c r="AD35" s="31"/>
      <c r="AE35" s="31"/>
      <c r="AF35" s="31"/>
      <c r="AG35" s="31"/>
      <c r="AH35" s="31"/>
      <c r="AI35" s="31"/>
      <c r="AJ35" s="31">
        <f t="shared" si="0"/>
        <v>0</v>
      </c>
      <c r="AK35" s="31">
        <f t="shared" si="1"/>
        <v>0</v>
      </c>
    </row>
    <row r="36" spans="1:37" x14ac:dyDescent="0.25">
      <c r="A36" s="12"/>
      <c r="B36" s="43"/>
      <c r="C36" s="6"/>
      <c r="D36" s="6"/>
      <c r="E36" s="6"/>
      <c r="F36" s="6"/>
      <c r="G36" s="6"/>
      <c r="H36" s="6"/>
      <c r="I36" s="6"/>
      <c r="J36" s="11"/>
      <c r="K36" s="11"/>
      <c r="L36" t="str" cm="1">
        <f t="array" ref="L36">IF(ISNUMBER(N36), COUNT(_xlfn._xlws.FILTER(N$9:N36, ISNUMBER(N$9:N36))), "")</f>
        <v/>
      </c>
      <c r="M36" s="40" t="str">
        <f>IF(ISNUMBER(N36), COUNTIF(N$9:N36, "&gt;0"), "")</f>
        <v/>
      </c>
      <c r="N36" s="41"/>
      <c r="O36" s="28" t="e" cm="1">
        <f t="array" ref="O36">(M36-0.5)/COUNT(_xlfn._xlws.FILTER($M$9:$M$48,ISNUMBER($M$9:$M$48)))</f>
        <v>#VALUE!</v>
      </c>
      <c r="P36" s="25"/>
      <c r="Q36" s="25"/>
      <c r="AA36" s="31" t="str">
        <f>IF(ISNUMBER(AB36), COUNTIF(AB$9:AB36, "&gt;0"), "")</f>
        <v/>
      </c>
      <c r="AB36" s="31"/>
      <c r="AC36" s="31"/>
      <c r="AD36" s="31"/>
      <c r="AE36" s="31"/>
      <c r="AF36" s="31"/>
      <c r="AG36" s="31"/>
      <c r="AH36" s="31"/>
      <c r="AI36" s="31"/>
      <c r="AJ36" s="31">
        <f t="shared" si="0"/>
        <v>0</v>
      </c>
      <c r="AK36" s="31">
        <f t="shared" si="1"/>
        <v>0</v>
      </c>
    </row>
    <row r="37" spans="1:37" x14ac:dyDescent="0.25">
      <c r="A37" s="12"/>
      <c r="B37" s="43"/>
      <c r="C37" s="6"/>
      <c r="D37" s="6"/>
      <c r="E37" s="6"/>
      <c r="F37" s="6"/>
      <c r="G37" s="6"/>
      <c r="H37" s="6"/>
      <c r="I37" s="6"/>
      <c r="J37" s="11"/>
      <c r="K37" s="11"/>
      <c r="L37" t="str" cm="1">
        <f t="array" ref="L37">IF(ISNUMBER(N37), COUNT(_xlfn._xlws.FILTER(N$9:N37, ISNUMBER(N$9:N37))), "")</f>
        <v/>
      </c>
      <c r="M37" s="40" t="str">
        <f>IF(ISNUMBER(N37), COUNTIF(N$9:N37, "&gt;0"), "")</f>
        <v/>
      </c>
      <c r="N37" s="41"/>
      <c r="O37" s="28" t="e" cm="1">
        <f t="array" ref="O37">(M37-0.5)/COUNT(_xlfn._xlws.FILTER($M$9:$M$48,ISNUMBER($M$9:$M$48)))</f>
        <v>#VALUE!</v>
      </c>
      <c r="P37" s="25"/>
      <c r="Q37" s="25"/>
      <c r="AA37" s="31" t="str">
        <f>IF(ISNUMBER(AB37), COUNTIF(AB$9:AB37, "&gt;0"), "")</f>
        <v/>
      </c>
      <c r="AB37" s="31"/>
      <c r="AC37" s="31"/>
      <c r="AD37" s="31"/>
      <c r="AE37" s="31"/>
      <c r="AF37" s="31"/>
      <c r="AG37" s="31"/>
      <c r="AH37" s="31"/>
      <c r="AI37" s="31"/>
      <c r="AJ37" s="31">
        <f t="shared" si="0"/>
        <v>0</v>
      </c>
      <c r="AK37" s="31">
        <f t="shared" si="1"/>
        <v>0</v>
      </c>
    </row>
    <row r="38" spans="1:37" x14ac:dyDescent="0.25">
      <c r="A38" s="12"/>
      <c r="B38" s="43"/>
      <c r="C38" s="6"/>
      <c r="D38" s="6"/>
      <c r="E38" s="6"/>
      <c r="F38" s="6"/>
      <c r="G38" s="6"/>
      <c r="H38" s="6"/>
      <c r="I38" s="6"/>
      <c r="J38" s="11"/>
      <c r="K38" s="11"/>
      <c r="L38" t="str" cm="1">
        <f t="array" ref="L38">IF(ISNUMBER(N38), COUNT(_xlfn._xlws.FILTER(N$9:N38, ISNUMBER(N$9:N38))), "")</f>
        <v/>
      </c>
      <c r="M38" s="40" t="str">
        <f>IF(ISNUMBER(N38), COUNTIF(N$9:N38, "&gt;0"), "")</f>
        <v/>
      </c>
      <c r="N38" s="41"/>
      <c r="O38" s="28" t="e" cm="1">
        <f t="array" ref="O38">(M38-0.5)/COUNT(_xlfn._xlws.FILTER($M$9:$M$48,ISNUMBER($M$9:$M$48)))</f>
        <v>#VALUE!</v>
      </c>
      <c r="P38" s="25"/>
      <c r="Q38" s="25"/>
      <c r="AA38" s="31" t="str">
        <f>IF(ISNUMBER(AB38), COUNTIF(AB$9:AB38, "&gt;0"), "")</f>
        <v/>
      </c>
      <c r="AB38" s="31"/>
      <c r="AC38" s="31"/>
      <c r="AD38" s="31"/>
      <c r="AE38" s="31"/>
      <c r="AF38" s="31"/>
      <c r="AG38" s="31"/>
      <c r="AH38" s="31"/>
      <c r="AI38" s="31"/>
      <c r="AJ38" s="31">
        <f t="shared" si="0"/>
        <v>0</v>
      </c>
      <c r="AK38" s="31">
        <f t="shared" si="1"/>
        <v>0</v>
      </c>
    </row>
    <row r="39" spans="1:37" x14ac:dyDescent="0.25">
      <c r="A39" s="12"/>
      <c r="B39" s="43"/>
      <c r="C39" s="6"/>
      <c r="D39" s="6"/>
      <c r="E39" s="6"/>
      <c r="F39" s="6"/>
      <c r="G39" s="6"/>
      <c r="H39" s="6"/>
      <c r="I39" s="6"/>
      <c r="J39" s="11"/>
      <c r="K39" s="11"/>
      <c r="L39" t="str" cm="1">
        <f t="array" ref="L39">IF(ISNUMBER(N39), COUNT(_xlfn._xlws.FILTER(N$9:N39, ISNUMBER(N$9:N39))), "")</f>
        <v/>
      </c>
      <c r="M39" s="40" t="str">
        <f>IF(ISNUMBER(N39), COUNTIF(N$9:N39, "&gt;0"), "")</f>
        <v/>
      </c>
      <c r="N39" s="41"/>
      <c r="O39" s="28" t="e" cm="1">
        <f t="array" ref="O39">(M39-0.5)/COUNT(_xlfn._xlws.FILTER($M$9:$M$48,ISNUMBER($M$9:$M$48)))</f>
        <v>#VALUE!</v>
      </c>
      <c r="P39" s="25"/>
      <c r="Q39" s="25"/>
      <c r="AA39" s="31" t="str">
        <f>IF(ISNUMBER(AB39), COUNTIF(AB$9:AB39, "&gt;0"), "")</f>
        <v/>
      </c>
      <c r="AB39" s="31"/>
      <c r="AC39" s="31"/>
      <c r="AD39" s="31"/>
      <c r="AE39" s="31"/>
      <c r="AF39" s="31"/>
      <c r="AG39" s="31"/>
      <c r="AH39" s="31"/>
      <c r="AI39" s="31"/>
      <c r="AJ39" s="31">
        <f t="shared" si="0"/>
        <v>0</v>
      </c>
      <c r="AK39" s="31">
        <f t="shared" si="1"/>
        <v>0</v>
      </c>
    </row>
    <row r="40" spans="1:37" x14ac:dyDescent="0.25">
      <c r="A40" s="12"/>
      <c r="B40" s="43"/>
      <c r="C40" s="6"/>
      <c r="D40" s="6"/>
      <c r="E40" s="6"/>
      <c r="F40" s="6"/>
      <c r="G40" s="6"/>
      <c r="H40" s="6"/>
      <c r="I40" s="6"/>
      <c r="J40" s="11"/>
      <c r="K40" s="11"/>
      <c r="L40" t="str" cm="1">
        <f t="array" ref="L40">IF(ISNUMBER(N40), COUNT(_xlfn._xlws.FILTER(N$9:N40, ISNUMBER(N$9:N40))), "")</f>
        <v/>
      </c>
      <c r="M40" s="40" t="str">
        <f>IF(ISNUMBER(N40), COUNTIF(N$9:N40, "&gt;0"), "")</f>
        <v/>
      </c>
      <c r="N40" s="41"/>
      <c r="O40" s="28" t="e" cm="1">
        <f t="array" ref="O40">(M40-0.5)/COUNT(_xlfn._xlws.FILTER($M$9:$M$48,ISNUMBER($M$9:$M$48)))</f>
        <v>#VALUE!</v>
      </c>
      <c r="P40" s="25"/>
      <c r="Q40" s="25"/>
      <c r="AA40" s="31" t="str">
        <f>IF(ISNUMBER(AB40), COUNTIF(AB$9:AB40, "&gt;0"), "")</f>
        <v/>
      </c>
      <c r="AB40" s="31"/>
      <c r="AC40" s="31"/>
      <c r="AD40" s="31"/>
      <c r="AE40" s="31"/>
      <c r="AF40" s="31"/>
      <c r="AG40" s="31"/>
      <c r="AH40" s="31"/>
      <c r="AI40" s="31"/>
      <c r="AJ40" s="31">
        <f t="shared" si="0"/>
        <v>0</v>
      </c>
      <c r="AK40" s="31">
        <f t="shared" si="1"/>
        <v>0</v>
      </c>
    </row>
    <row r="41" spans="1:37" x14ac:dyDescent="0.25">
      <c r="A41" s="12"/>
      <c r="B41" s="43"/>
      <c r="C41" s="6"/>
      <c r="D41" s="6"/>
      <c r="E41" s="6"/>
      <c r="F41" s="6"/>
      <c r="G41" s="6"/>
      <c r="H41" s="6"/>
      <c r="I41" s="6"/>
      <c r="J41" s="11"/>
      <c r="K41" s="11"/>
      <c r="L41" t="str" cm="1">
        <f t="array" ref="L41">IF(ISNUMBER(N41), COUNT(_xlfn._xlws.FILTER(N$9:N41, ISNUMBER(N$9:N41))), "")</f>
        <v/>
      </c>
      <c r="M41" s="40" t="str">
        <f>IF(ISNUMBER(N41), COUNTIF(N$9:N41, "&gt;0"), "")</f>
        <v/>
      </c>
      <c r="N41" s="41"/>
      <c r="O41" s="28" t="e" cm="1">
        <f t="array" ref="O41">(M41-0.5)/COUNT(_xlfn._xlws.FILTER($M$9:$M$48,ISNUMBER($M$9:$M$48)))</f>
        <v>#VALUE!</v>
      </c>
      <c r="P41" s="25"/>
      <c r="Q41" s="25"/>
      <c r="AA41" s="31" t="str">
        <f>IF(ISNUMBER(AB41), COUNTIF(AB$9:AB41, "&gt;0"), "")</f>
        <v/>
      </c>
      <c r="AB41" s="31"/>
      <c r="AC41" s="31"/>
      <c r="AD41" s="31"/>
      <c r="AE41" s="31"/>
      <c r="AF41" s="31"/>
      <c r="AG41" s="31"/>
      <c r="AH41" s="31"/>
      <c r="AI41" s="31"/>
      <c r="AJ41" s="31">
        <f t="shared" si="0"/>
        <v>0</v>
      </c>
      <c r="AK41" s="31">
        <f t="shared" si="1"/>
        <v>0</v>
      </c>
    </row>
    <row r="42" spans="1:37" x14ac:dyDescent="0.25">
      <c r="A42" s="12"/>
      <c r="B42" s="43"/>
      <c r="C42" s="6"/>
      <c r="D42" s="6"/>
      <c r="E42" s="6"/>
      <c r="F42" s="6"/>
      <c r="G42" s="6"/>
      <c r="H42" s="6"/>
      <c r="I42" s="6"/>
      <c r="J42" s="11"/>
      <c r="K42" s="11"/>
      <c r="L42" t="str" cm="1">
        <f t="array" ref="L42">IF(ISNUMBER(N42), COUNT(_xlfn._xlws.FILTER(N$9:N42, ISNUMBER(N$9:N42))), "")</f>
        <v/>
      </c>
      <c r="M42" s="40" t="str">
        <f>IF(ISNUMBER(N42), COUNTIF(N$9:N42, "&gt;0"), "")</f>
        <v/>
      </c>
      <c r="N42" s="41"/>
      <c r="O42" s="28" t="e" cm="1">
        <f t="array" ref="O42">(M42-0.5)/COUNT(_xlfn._xlws.FILTER($M$9:$M$48,ISNUMBER($M$9:$M$48)))</f>
        <v>#VALUE!</v>
      </c>
      <c r="P42" s="25"/>
      <c r="Q42" s="25"/>
      <c r="AA42" s="31" t="str">
        <f>IF(ISNUMBER(AB42), COUNTIF(AB$9:AB42, "&gt;0"), "")</f>
        <v/>
      </c>
      <c r="AB42" s="31"/>
      <c r="AC42" s="31"/>
      <c r="AD42" s="31"/>
      <c r="AE42" s="31"/>
      <c r="AF42" s="31"/>
      <c r="AG42" s="31"/>
      <c r="AH42" s="31"/>
      <c r="AI42" s="31"/>
      <c r="AJ42" s="31">
        <f t="shared" si="0"/>
        <v>0</v>
      </c>
      <c r="AK42" s="31">
        <f t="shared" si="1"/>
        <v>0</v>
      </c>
    </row>
    <row r="43" spans="1:37" x14ac:dyDescent="0.25">
      <c r="A43" s="12"/>
      <c r="B43" s="43"/>
      <c r="C43" s="6"/>
      <c r="D43" s="6"/>
      <c r="E43" s="6"/>
      <c r="F43" s="6"/>
      <c r="G43" s="6"/>
      <c r="H43" s="6"/>
      <c r="I43" s="6"/>
      <c r="J43" s="11"/>
      <c r="K43" s="11"/>
      <c r="L43" t="str" cm="1">
        <f t="array" ref="L43">IF(ISNUMBER(N43), COUNT(_xlfn._xlws.FILTER(N$9:N43, ISNUMBER(N$9:N43))), "")</f>
        <v/>
      </c>
      <c r="M43" s="40" t="str">
        <f>IF(ISNUMBER(N43), COUNTIF(N$9:N43, "&gt;0"), "")</f>
        <v/>
      </c>
      <c r="N43" s="41"/>
      <c r="O43" s="28" t="e" cm="1">
        <f t="array" ref="O43">(M43-0.5)/COUNT(_xlfn._xlws.FILTER($M$9:$M$48,ISNUMBER($M$9:$M$48)))</f>
        <v>#VALUE!</v>
      </c>
      <c r="P43" s="25"/>
      <c r="Q43" s="25"/>
      <c r="AA43" s="31" t="str">
        <f>IF(ISNUMBER(AB43), COUNTIF(AB$9:AB43, "&gt;0"), "")</f>
        <v/>
      </c>
      <c r="AB43" s="31"/>
      <c r="AC43" s="31"/>
      <c r="AD43" s="31"/>
      <c r="AE43" s="31"/>
      <c r="AF43" s="31"/>
      <c r="AG43" s="31"/>
      <c r="AH43" s="31"/>
      <c r="AI43" s="31"/>
      <c r="AJ43" s="31">
        <f t="shared" si="0"/>
        <v>0</v>
      </c>
      <c r="AK43" s="31">
        <f t="shared" si="1"/>
        <v>0</v>
      </c>
    </row>
    <row r="44" spans="1:37" x14ac:dyDescent="0.25">
      <c r="A44" s="12"/>
      <c r="B44" s="43"/>
      <c r="C44" s="6"/>
      <c r="D44" s="6"/>
      <c r="E44" s="6"/>
      <c r="F44" s="6"/>
      <c r="G44" s="6"/>
      <c r="H44" s="6"/>
      <c r="I44" s="6"/>
      <c r="J44" s="11"/>
      <c r="K44" s="11"/>
      <c r="L44" t="str" cm="1">
        <f t="array" ref="L44">IF(ISNUMBER(N44), COUNT(_xlfn._xlws.FILTER(N$9:N44, ISNUMBER(N$9:N44))), "")</f>
        <v/>
      </c>
      <c r="M44" s="40" t="str">
        <f>IF(ISNUMBER(N44), COUNTIF(N$9:N44, "&gt;0"), "")</f>
        <v/>
      </c>
      <c r="N44" s="41"/>
      <c r="O44" s="28" t="e" cm="1">
        <f t="array" ref="O44">(M44-0.5)/COUNT(_xlfn._xlws.FILTER($M$9:$M$48,ISNUMBER($M$9:$M$48)))</f>
        <v>#VALUE!</v>
      </c>
      <c r="P44" s="25"/>
      <c r="Q44" s="25"/>
      <c r="AA44" s="31" t="str">
        <f>IF(ISNUMBER(AB44), COUNTIF(AB$9:AB44, "&gt;0"), "")</f>
        <v/>
      </c>
      <c r="AB44" s="31"/>
      <c r="AC44" s="31"/>
      <c r="AD44" s="31"/>
      <c r="AE44" s="31"/>
      <c r="AF44" s="31"/>
      <c r="AG44" s="31"/>
      <c r="AH44" s="31"/>
      <c r="AI44" s="31"/>
      <c r="AJ44" s="31">
        <f t="shared" si="0"/>
        <v>0</v>
      </c>
      <c r="AK44" s="31">
        <f t="shared" si="1"/>
        <v>0</v>
      </c>
    </row>
    <row r="45" spans="1:37" x14ac:dyDescent="0.25">
      <c r="A45" s="12"/>
      <c r="B45" s="43"/>
      <c r="C45" s="6"/>
      <c r="D45" s="6"/>
      <c r="E45" s="6"/>
      <c r="F45" s="6"/>
      <c r="G45" s="6"/>
      <c r="H45" s="6"/>
      <c r="I45" s="6"/>
      <c r="J45" s="11"/>
      <c r="K45" s="11"/>
      <c r="L45" t="str" cm="1">
        <f t="array" ref="L45">IF(ISNUMBER(N45), COUNT(_xlfn._xlws.FILTER(N$9:N45, ISNUMBER(N$9:N45))), "")</f>
        <v/>
      </c>
      <c r="M45" s="40" t="str">
        <f>IF(ISNUMBER(N45), COUNTIF(N$9:N45, "&gt;0"), "")</f>
        <v/>
      </c>
      <c r="N45" s="41"/>
      <c r="O45" s="28" t="e" cm="1">
        <f t="array" ref="O45">(M45-0.5)/COUNT(_xlfn._xlws.FILTER($M$9:$M$48,ISNUMBER($M$9:$M$48)))</f>
        <v>#VALUE!</v>
      </c>
      <c r="P45" s="25"/>
      <c r="Q45" s="25"/>
      <c r="AA45" s="31" t="str">
        <f>IF(ISNUMBER(AB45), COUNTIF(AB$9:AB45, "&gt;0"), "")</f>
        <v/>
      </c>
      <c r="AB45" s="31"/>
      <c r="AC45" s="31"/>
      <c r="AD45" s="31"/>
      <c r="AE45" s="31"/>
      <c r="AF45" s="31"/>
      <c r="AG45" s="31"/>
      <c r="AH45" s="31"/>
      <c r="AI45" s="31"/>
      <c r="AJ45" s="31">
        <f t="shared" si="0"/>
        <v>0</v>
      </c>
      <c r="AK45" s="31">
        <f t="shared" si="1"/>
        <v>0</v>
      </c>
    </row>
    <row r="46" spans="1:37" x14ac:dyDescent="0.25">
      <c r="A46" s="12"/>
      <c r="B46" s="43"/>
      <c r="C46" s="6"/>
      <c r="D46" s="6"/>
      <c r="E46" s="6"/>
      <c r="F46" s="6"/>
      <c r="G46" s="6"/>
      <c r="H46" s="6"/>
      <c r="I46" s="6"/>
      <c r="J46" s="11"/>
      <c r="K46" s="11"/>
      <c r="L46" t="str" cm="1">
        <f t="array" ref="L46">IF(ISNUMBER(N46), COUNT(_xlfn._xlws.FILTER(N$9:N46, ISNUMBER(N$9:N46))), "")</f>
        <v/>
      </c>
      <c r="M46" s="40" t="str">
        <f>IF(ISNUMBER(N46), COUNTIF(N$9:N46, "&gt;0"), "")</f>
        <v/>
      </c>
      <c r="N46" s="41"/>
      <c r="O46" s="28" t="e" cm="1">
        <f t="array" ref="O46">(M46-0.5)/COUNT(_xlfn._xlws.FILTER($M$9:$M$48,ISNUMBER($M$9:$M$48)))</f>
        <v>#VALUE!</v>
      </c>
      <c r="P46" s="25"/>
      <c r="Q46" s="25"/>
      <c r="AA46" s="31" t="str">
        <f>IF(ISNUMBER(AB46), COUNTIF(AB$9:AB46, "&gt;0"), "")</f>
        <v/>
      </c>
      <c r="AB46" s="31"/>
      <c r="AC46" s="31"/>
      <c r="AD46" s="31"/>
      <c r="AE46" s="31"/>
      <c r="AF46" s="31"/>
      <c r="AG46" s="31"/>
      <c r="AH46" s="31"/>
      <c r="AI46" s="31"/>
      <c r="AJ46" s="31">
        <f t="shared" si="0"/>
        <v>0</v>
      </c>
      <c r="AK46" s="31">
        <f t="shared" si="1"/>
        <v>0</v>
      </c>
    </row>
    <row r="47" spans="1:37" x14ac:dyDescent="0.25">
      <c r="A47" s="12"/>
      <c r="B47" s="43"/>
      <c r="C47" s="6"/>
      <c r="D47" s="6"/>
      <c r="E47" s="6"/>
      <c r="F47" s="6"/>
      <c r="G47" s="6"/>
      <c r="H47" s="6"/>
      <c r="I47" s="6"/>
      <c r="J47" s="11"/>
      <c r="K47" s="11"/>
      <c r="L47" t="str" cm="1">
        <f t="array" ref="L47">IF(ISNUMBER(N47), COUNT(_xlfn._xlws.FILTER(N$9:N47, ISNUMBER(N$9:N47))), "")</f>
        <v/>
      </c>
      <c r="M47" s="40" t="str">
        <f>IF(ISNUMBER(N47), COUNTIF(N$9:N47, "&gt;0"), "")</f>
        <v/>
      </c>
      <c r="N47" s="41"/>
      <c r="O47" s="28" t="e" cm="1">
        <f t="array" ref="O47">(M47-0.5)/COUNT(_xlfn._xlws.FILTER($M$9:$M$48,ISNUMBER($M$9:$M$48)))</f>
        <v>#VALUE!</v>
      </c>
      <c r="P47" s="25"/>
      <c r="Q47" s="25"/>
      <c r="AA47" s="31" t="str">
        <f>IF(ISNUMBER(AB47), COUNTIF(AB$9:AB47, "&gt;0"), "")</f>
        <v/>
      </c>
      <c r="AB47" s="31"/>
      <c r="AC47" s="31"/>
      <c r="AD47" s="31"/>
      <c r="AE47" s="31"/>
      <c r="AF47" s="31"/>
      <c r="AG47" s="31"/>
      <c r="AH47" s="31"/>
      <c r="AI47" s="31"/>
      <c r="AJ47" s="31">
        <f t="shared" si="0"/>
        <v>0</v>
      </c>
      <c r="AK47" s="31">
        <f t="shared" si="1"/>
        <v>0</v>
      </c>
    </row>
    <row r="48" spans="1:37" ht="15.75" thickBot="1" x14ac:dyDescent="0.3">
      <c r="A48" s="12"/>
      <c r="B48" s="44"/>
      <c r="C48" s="36"/>
      <c r="D48" s="36"/>
      <c r="E48" s="6"/>
      <c r="F48" s="6"/>
      <c r="G48" s="6"/>
      <c r="H48" s="6"/>
      <c r="I48" s="6"/>
      <c r="J48" s="11"/>
      <c r="K48" s="11"/>
      <c r="L48" t="str" cm="1">
        <f t="array" ref="L48">IF(ISNUMBER(N48), COUNT(_xlfn._xlws.FILTER(N$9:N48, ISNUMBER(N$9:N48))), "")</f>
        <v/>
      </c>
      <c r="M48" s="40" t="str">
        <f>IF(ISNUMBER(N48), COUNTIF(N$9:N48, "&gt;0"), "")</f>
        <v/>
      </c>
      <c r="N48" s="41"/>
      <c r="O48" s="28" t="e" cm="1">
        <f t="array" ref="O48">(M48-0.5)/COUNT(_xlfn._xlws.FILTER($M$9:$M$48,ISNUMBER($M$9:$M$48)))</f>
        <v>#VALUE!</v>
      </c>
      <c r="P48" s="25"/>
      <c r="Q48" s="25"/>
      <c r="AA48" s="31" t="str">
        <f>IF(ISNUMBER(AB48), COUNTIF(AB$9:AB48, "&gt;0"), "")</f>
        <v/>
      </c>
      <c r="AB48" s="31"/>
      <c r="AC48" s="31"/>
      <c r="AD48" s="31"/>
      <c r="AE48" s="31"/>
      <c r="AF48" s="31"/>
      <c r="AG48" s="31"/>
      <c r="AH48" s="31"/>
      <c r="AI48" s="31"/>
      <c r="AJ48" s="31">
        <f t="shared" si="0"/>
        <v>0</v>
      </c>
      <c r="AK48" s="31">
        <f t="shared" si="1"/>
        <v>0</v>
      </c>
    </row>
    <row r="49" spans="1:37" ht="15.75" thickBot="1" x14ac:dyDescent="0.3">
      <c r="A49" s="16"/>
      <c r="B49" s="48" t="str">
        <f>AO9</f>
        <v>Гіпотеза про нормальний розподіл Xi підтверджується</v>
      </c>
      <c r="C49" s="49"/>
      <c r="D49" s="50"/>
      <c r="AA49" s="31" t="s">
        <v>29</v>
      </c>
      <c r="AB49" s="34">
        <f>AVERAGE(AB9:AB48)</f>
        <v>208.78571428571428</v>
      </c>
      <c r="AC49" s="32">
        <f>SUM(AC9:AC48)</f>
        <v>4804.3571428571422</v>
      </c>
      <c r="AJ49" s="31">
        <f>SUM(AJ9:AJ48)</f>
        <v>286.11010000000005</v>
      </c>
      <c r="AK49" s="31">
        <f>SUM(AK9:AK48)</f>
        <v>-352.30819999999994</v>
      </c>
    </row>
    <row r="51" spans="1:37" x14ac:dyDescent="0.25">
      <c r="A51" s="13" t="s">
        <v>12</v>
      </c>
    </row>
    <row r="52" spans="1:37" x14ac:dyDescent="0.25">
      <c r="A52" s="13"/>
      <c r="D52" s="13"/>
      <c r="H52" s="13"/>
      <c r="I52" s="13"/>
    </row>
    <row r="53" spans="1:37" ht="18" x14ac:dyDescent="0.35">
      <c r="A53" s="3" t="s">
        <v>0</v>
      </c>
      <c r="B53" s="7" t="s">
        <v>1</v>
      </c>
      <c r="C53" s="3" t="s">
        <v>2</v>
      </c>
      <c r="E53" s="7" t="s">
        <v>0</v>
      </c>
      <c r="F53" s="3" t="s">
        <v>1</v>
      </c>
      <c r="G53" s="3" t="s">
        <v>2</v>
      </c>
      <c r="H53" s="5" t="s">
        <v>8</v>
      </c>
      <c r="I53" s="5" t="s">
        <v>9</v>
      </c>
      <c r="J53" s="5" t="s">
        <v>6</v>
      </c>
      <c r="K53" s="5" t="s">
        <v>7</v>
      </c>
    </row>
    <row r="54" spans="1:37" x14ac:dyDescent="0.25">
      <c r="A54" s="14">
        <v>3</v>
      </c>
      <c r="B54" s="17">
        <v>1.155</v>
      </c>
      <c r="C54" s="6">
        <v>1.155</v>
      </c>
      <c r="E54" s="7">
        <f>C9</f>
        <v>14</v>
      </c>
      <c r="F54" s="7">
        <f>INDEX(B54:B91,MATCH(C9,A54:A91,0),1)</f>
        <v>2.7549999999999999</v>
      </c>
      <c r="G54" s="7">
        <f>INDEX(C54:C91,MATCH(C9,A54:A91,0),1)</f>
        <v>2.5070000000000001</v>
      </c>
      <c r="H54" s="15">
        <f>F9</f>
        <v>2.1438866085366239</v>
      </c>
      <c r="I54" s="15">
        <f>G9</f>
        <v>1.237286378930148</v>
      </c>
      <c r="J54" s="15">
        <f>D9</f>
        <v>250</v>
      </c>
      <c r="K54" s="15">
        <f>E9</f>
        <v>185</v>
      </c>
    </row>
    <row r="55" spans="1:37" x14ac:dyDescent="0.25">
      <c r="A55" s="14">
        <v>4</v>
      </c>
      <c r="B55" s="17">
        <v>1.496</v>
      </c>
      <c r="C55" s="6">
        <v>1.4810000000000001</v>
      </c>
      <c r="E55" s="16"/>
      <c r="F55" s="16"/>
      <c r="G55" s="16"/>
      <c r="H55" s="16"/>
      <c r="I55" s="16"/>
      <c r="J55" s="17" t="str">
        <f>IF(H54&lt;=G54,"Passed Grubbs test",IF(AND(H54&gt;G54,H54&lt;=F54),"Undefined Grubbs test",IF(H54&gt;F54,"Failed Grubbs test","")))</f>
        <v>Passed Grubbs test</v>
      </c>
      <c r="K55" s="17" t="str">
        <f>IF(I54&lt;=G54,"Passed Grubbs test",IF(AND(I54&gt;G54,I54&lt;=F54),"Undefined Grubbs criterion",IF(I54&gt;F54,"Failed Grubbs test","")))</f>
        <v>Passed Grubbs test</v>
      </c>
    </row>
    <row r="56" spans="1:37" x14ac:dyDescent="0.25">
      <c r="A56" s="14">
        <v>5</v>
      </c>
      <c r="B56" s="17">
        <v>1.764</v>
      </c>
      <c r="C56" s="6">
        <v>1.7150000000000001</v>
      </c>
    </row>
    <row r="57" spans="1:37" x14ac:dyDescent="0.25">
      <c r="A57" s="14">
        <v>6</v>
      </c>
      <c r="B57" s="17">
        <v>1.9730000000000001</v>
      </c>
      <c r="C57" s="6">
        <v>1.887</v>
      </c>
    </row>
    <row r="58" spans="1:37" x14ac:dyDescent="0.25">
      <c r="A58" s="14">
        <v>7</v>
      </c>
      <c r="B58" s="17">
        <v>2.1389999999999998</v>
      </c>
      <c r="C58" s="6">
        <v>2.02</v>
      </c>
    </row>
    <row r="59" spans="1:37" x14ac:dyDescent="0.25">
      <c r="A59" s="14">
        <v>8</v>
      </c>
      <c r="B59" s="17">
        <v>2.274</v>
      </c>
      <c r="C59" s="6">
        <v>2.1259999999999999</v>
      </c>
    </row>
    <row r="60" spans="1:37" x14ac:dyDescent="0.25">
      <c r="A60" s="14">
        <v>9</v>
      </c>
      <c r="B60" s="17">
        <v>2.387</v>
      </c>
      <c r="C60" s="6">
        <v>2.2149999999999999</v>
      </c>
    </row>
    <row r="61" spans="1:37" x14ac:dyDescent="0.25">
      <c r="A61" s="14">
        <v>10</v>
      </c>
      <c r="B61" s="17">
        <v>2.4820000000000002</v>
      </c>
      <c r="C61" s="6">
        <v>2.29</v>
      </c>
    </row>
    <row r="62" spans="1:37" x14ac:dyDescent="0.25">
      <c r="A62" s="14">
        <v>11</v>
      </c>
      <c r="B62" s="17">
        <v>2.5640000000000001</v>
      </c>
      <c r="C62" s="6">
        <v>2.355</v>
      </c>
    </row>
    <row r="63" spans="1:37" x14ac:dyDescent="0.25">
      <c r="A63" s="14">
        <v>12</v>
      </c>
      <c r="B63" s="17">
        <v>2.6360000000000001</v>
      </c>
      <c r="C63" s="6">
        <v>2.4119999999999999</v>
      </c>
    </row>
    <row r="64" spans="1:37" x14ac:dyDescent="0.25">
      <c r="A64" s="14">
        <v>13</v>
      </c>
      <c r="B64" s="17">
        <v>2.6989999999999998</v>
      </c>
      <c r="C64" s="6">
        <v>2.4620000000000002</v>
      </c>
    </row>
    <row r="65" spans="1:3" x14ac:dyDescent="0.25">
      <c r="A65" s="14">
        <v>14</v>
      </c>
      <c r="B65" s="17">
        <v>2.7549999999999999</v>
      </c>
      <c r="C65" s="6">
        <v>2.5070000000000001</v>
      </c>
    </row>
    <row r="66" spans="1:3" x14ac:dyDescent="0.25">
      <c r="A66" s="14">
        <v>15</v>
      </c>
      <c r="B66" s="17">
        <v>2.806</v>
      </c>
      <c r="C66" s="6">
        <v>2.5489999999999999</v>
      </c>
    </row>
    <row r="67" spans="1:3" x14ac:dyDescent="0.25">
      <c r="A67" s="14">
        <v>16</v>
      </c>
      <c r="B67" s="17">
        <v>2.8519999999999999</v>
      </c>
      <c r="C67" s="6">
        <v>2.585</v>
      </c>
    </row>
    <row r="68" spans="1:3" x14ac:dyDescent="0.25">
      <c r="A68" s="14">
        <v>17</v>
      </c>
      <c r="B68" s="17">
        <v>2.8940000000000001</v>
      </c>
      <c r="C68" s="6">
        <v>2.62</v>
      </c>
    </row>
    <row r="69" spans="1:3" x14ac:dyDescent="0.25">
      <c r="A69" s="14">
        <v>18</v>
      </c>
      <c r="B69" s="17">
        <v>2.9319999999999999</v>
      </c>
      <c r="C69" s="6">
        <v>2.6509999999999998</v>
      </c>
    </row>
    <row r="70" spans="1:3" x14ac:dyDescent="0.25">
      <c r="A70" s="14">
        <v>19</v>
      </c>
      <c r="B70" s="17">
        <v>2.968</v>
      </c>
      <c r="C70" s="6">
        <v>2.681</v>
      </c>
    </row>
    <row r="71" spans="1:3" x14ac:dyDescent="0.25">
      <c r="A71" s="14">
        <v>20</v>
      </c>
      <c r="B71" s="17">
        <v>3.0009999999999999</v>
      </c>
      <c r="C71" s="6">
        <v>2.7090000000000001</v>
      </c>
    </row>
    <row r="72" spans="1:3" x14ac:dyDescent="0.25">
      <c r="A72" s="14">
        <v>21</v>
      </c>
      <c r="B72" s="17">
        <v>3.0310000000000001</v>
      </c>
      <c r="C72" s="6">
        <v>2.7330000000000001</v>
      </c>
    </row>
    <row r="73" spans="1:3" x14ac:dyDescent="0.25">
      <c r="A73" s="14">
        <v>22</v>
      </c>
      <c r="B73" s="17">
        <v>3.06</v>
      </c>
      <c r="C73" s="6">
        <v>2.758</v>
      </c>
    </row>
    <row r="74" spans="1:3" x14ac:dyDescent="0.25">
      <c r="A74" s="14">
        <v>23</v>
      </c>
      <c r="B74" s="17">
        <v>3.0870000000000002</v>
      </c>
      <c r="C74" s="6">
        <v>2.7810000000000001</v>
      </c>
    </row>
    <row r="75" spans="1:3" x14ac:dyDescent="0.25">
      <c r="A75" s="14">
        <v>24</v>
      </c>
      <c r="B75" s="17">
        <v>3.1120000000000001</v>
      </c>
      <c r="C75" s="6">
        <v>2.802</v>
      </c>
    </row>
    <row r="76" spans="1:3" x14ac:dyDescent="0.25">
      <c r="A76" s="14">
        <v>25</v>
      </c>
      <c r="B76" s="17">
        <v>3.1349999999999998</v>
      </c>
      <c r="C76" s="6">
        <v>2.8220000000000001</v>
      </c>
    </row>
    <row r="77" spans="1:3" x14ac:dyDescent="0.25">
      <c r="A77" s="14">
        <v>26</v>
      </c>
      <c r="B77" s="17">
        <v>3.157</v>
      </c>
      <c r="C77" s="6">
        <v>2.8410000000000002</v>
      </c>
    </row>
    <row r="78" spans="1:3" x14ac:dyDescent="0.25">
      <c r="A78" s="14">
        <v>27</v>
      </c>
      <c r="B78" s="17">
        <v>3.1779999999999999</v>
      </c>
      <c r="C78" s="6">
        <v>2.859</v>
      </c>
    </row>
    <row r="79" spans="1:3" x14ac:dyDescent="0.25">
      <c r="A79" s="14">
        <v>28</v>
      </c>
      <c r="B79" s="17">
        <v>3.1989999999999998</v>
      </c>
      <c r="C79" s="6">
        <v>2.8759999999999999</v>
      </c>
    </row>
    <row r="80" spans="1:3" x14ac:dyDescent="0.25">
      <c r="A80" s="14">
        <v>29</v>
      </c>
      <c r="B80" s="17">
        <v>3.218</v>
      </c>
      <c r="C80" s="6">
        <v>2.8929999999999998</v>
      </c>
    </row>
    <row r="81" spans="1:33" x14ac:dyDescent="0.25">
      <c r="A81" s="14">
        <v>30</v>
      </c>
      <c r="B81" s="17">
        <v>3.2360000000000002</v>
      </c>
      <c r="C81" s="6">
        <v>2.9079999999999999</v>
      </c>
    </row>
    <row r="82" spans="1:33" x14ac:dyDescent="0.25">
      <c r="A82" s="14">
        <v>31</v>
      </c>
      <c r="B82" s="17">
        <v>3.2530000000000001</v>
      </c>
      <c r="C82" s="6">
        <v>2.9239999999999999</v>
      </c>
    </row>
    <row r="83" spans="1:33" x14ac:dyDescent="0.25">
      <c r="A83" s="14">
        <v>32</v>
      </c>
      <c r="B83" s="17">
        <v>3.27</v>
      </c>
      <c r="C83" s="6">
        <v>2.9380000000000002</v>
      </c>
    </row>
    <row r="84" spans="1:33" x14ac:dyDescent="0.25">
      <c r="A84" s="14">
        <v>33</v>
      </c>
      <c r="B84" s="17">
        <v>3.286</v>
      </c>
      <c r="C84" s="6">
        <v>2.952</v>
      </c>
    </row>
    <row r="85" spans="1:33" x14ac:dyDescent="0.25">
      <c r="A85" s="14">
        <v>34</v>
      </c>
      <c r="B85" s="17">
        <v>3.3010000000000002</v>
      </c>
      <c r="C85" s="6">
        <v>2.9649999999999999</v>
      </c>
    </row>
    <row r="86" spans="1:33" x14ac:dyDescent="0.25">
      <c r="A86" s="14">
        <v>35</v>
      </c>
      <c r="B86" s="17">
        <v>3.3159999999999998</v>
      </c>
      <c r="C86" s="6">
        <v>2.9790000000000001</v>
      </c>
    </row>
    <row r="87" spans="1:33" x14ac:dyDescent="0.25">
      <c r="A87" s="14">
        <v>36</v>
      </c>
      <c r="B87" s="17">
        <v>3.33</v>
      </c>
      <c r="C87" s="6">
        <v>2.9910000000000001</v>
      </c>
    </row>
    <row r="88" spans="1:33" x14ac:dyDescent="0.25">
      <c r="A88" s="14">
        <v>37</v>
      </c>
      <c r="B88" s="17">
        <v>3.343</v>
      </c>
      <c r="C88" s="6">
        <v>3.0030000000000001</v>
      </c>
    </row>
    <row r="89" spans="1:33" x14ac:dyDescent="0.25">
      <c r="A89" s="14">
        <v>38</v>
      </c>
      <c r="B89" s="17">
        <v>3.3559999999999999</v>
      </c>
      <c r="C89" s="6">
        <v>3.0139999999999998</v>
      </c>
    </row>
    <row r="90" spans="1:33" x14ac:dyDescent="0.25">
      <c r="A90" s="14">
        <v>39</v>
      </c>
      <c r="B90" s="17">
        <v>3.3690000000000002</v>
      </c>
      <c r="C90" s="6">
        <v>3.0249999999999999</v>
      </c>
    </row>
    <row r="91" spans="1:33" x14ac:dyDescent="0.25">
      <c r="A91" s="14">
        <v>40</v>
      </c>
      <c r="B91" s="17">
        <v>3.3809999999999998</v>
      </c>
      <c r="C91" s="6">
        <v>3.036</v>
      </c>
    </row>
    <row r="93" spans="1:33" x14ac:dyDescent="0.25">
      <c r="A93" s="13" t="s">
        <v>26</v>
      </c>
    </row>
    <row r="94" spans="1:33" x14ac:dyDescent="0.25">
      <c r="A94" s="13" t="s">
        <v>10</v>
      </c>
    </row>
    <row r="95" spans="1:33" s="18" customFormat="1" x14ac:dyDescent="0.25">
      <c r="A95" s="18">
        <v>8</v>
      </c>
      <c r="B95" s="18">
        <v>9</v>
      </c>
      <c r="C95" s="18">
        <v>10</v>
      </c>
      <c r="D95" s="18">
        <v>11</v>
      </c>
      <c r="E95" s="18">
        <v>12</v>
      </c>
      <c r="F95" s="18">
        <v>13</v>
      </c>
      <c r="G95" s="18">
        <v>14</v>
      </c>
      <c r="H95" s="18">
        <v>15</v>
      </c>
      <c r="I95" s="18">
        <v>16</v>
      </c>
      <c r="J95" s="18">
        <v>17</v>
      </c>
      <c r="K95" s="18">
        <v>18</v>
      </c>
      <c r="L95" s="18">
        <v>19</v>
      </c>
      <c r="M95" s="18">
        <v>20</v>
      </c>
      <c r="N95" s="18">
        <v>21</v>
      </c>
      <c r="O95" s="18">
        <v>22</v>
      </c>
      <c r="P95" s="18">
        <v>23</v>
      </c>
      <c r="Q95" s="18">
        <v>24</v>
      </c>
      <c r="R95" s="18">
        <v>25</v>
      </c>
      <c r="S95" s="18">
        <v>26</v>
      </c>
      <c r="T95" s="18">
        <v>27</v>
      </c>
      <c r="U95" s="18">
        <v>28</v>
      </c>
      <c r="V95" s="18">
        <v>29</v>
      </c>
      <c r="W95" s="18">
        <v>30</v>
      </c>
      <c r="X95" s="18">
        <v>31</v>
      </c>
      <c r="Y95" s="18">
        <v>32</v>
      </c>
      <c r="Z95" s="18">
        <v>33</v>
      </c>
      <c r="AA95" s="18">
        <v>34</v>
      </c>
      <c r="AB95" s="18">
        <v>35</v>
      </c>
      <c r="AC95" s="18">
        <v>36</v>
      </c>
      <c r="AD95" s="18">
        <v>37</v>
      </c>
      <c r="AE95" s="18">
        <v>38</v>
      </c>
      <c r="AF95" s="18">
        <v>39</v>
      </c>
      <c r="AG95" s="18">
        <v>40</v>
      </c>
    </row>
    <row r="96" spans="1:33" x14ac:dyDescent="0.25">
      <c r="A96" s="2">
        <v>0.60519999999999996</v>
      </c>
      <c r="B96" s="16">
        <v>0.58879999999999999</v>
      </c>
      <c r="C96" s="2">
        <v>0.57389999999999997</v>
      </c>
      <c r="D96" s="2">
        <v>0.56010000000000004</v>
      </c>
      <c r="E96" s="2">
        <v>0.54749999999999999</v>
      </c>
      <c r="F96" s="2">
        <v>0.53590000000000004</v>
      </c>
      <c r="G96" s="2">
        <v>0.52510000000000001</v>
      </c>
      <c r="H96" s="2">
        <v>0.51500000000000001</v>
      </c>
      <c r="I96" s="2">
        <v>0.50560000000000005</v>
      </c>
      <c r="J96" s="2">
        <v>0.49680000000000002</v>
      </c>
      <c r="K96" s="2">
        <v>0.48859999999999998</v>
      </c>
      <c r="L96" s="2">
        <v>0.48080000000000001</v>
      </c>
      <c r="M96" s="2">
        <v>0.47339999999999999</v>
      </c>
      <c r="N96" s="2">
        <v>0.46429999999999999</v>
      </c>
      <c r="O96" s="2">
        <v>0.45900000000000002</v>
      </c>
      <c r="P96" s="16">
        <v>0.45419999999999999</v>
      </c>
      <c r="Q96" s="16">
        <v>0.44929999999999998</v>
      </c>
      <c r="R96" s="2">
        <v>0.44500000000000001</v>
      </c>
      <c r="S96" s="2">
        <v>0.44069999999999998</v>
      </c>
      <c r="T96" s="2">
        <v>0.43659999999999999</v>
      </c>
      <c r="U96" s="2">
        <v>0.43280000000000002</v>
      </c>
      <c r="V96" s="2">
        <v>0.42909999999999998</v>
      </c>
      <c r="W96" s="2">
        <v>0.4254</v>
      </c>
      <c r="X96" s="2">
        <v>0.42199999999999999</v>
      </c>
      <c r="Y96" s="2">
        <v>0.41880000000000001</v>
      </c>
      <c r="Z96" s="2">
        <v>0.41560000000000002</v>
      </c>
      <c r="AA96" s="16">
        <v>0.41270000000000001</v>
      </c>
      <c r="AB96" s="16">
        <v>0.4098</v>
      </c>
      <c r="AC96" s="16">
        <v>0.40679999999999999</v>
      </c>
      <c r="AD96" s="2">
        <v>0.40400000000000003</v>
      </c>
      <c r="AE96" s="2">
        <v>0.40150000000000002</v>
      </c>
      <c r="AF96" s="2">
        <v>0.39889999999999998</v>
      </c>
      <c r="AG96" s="2">
        <v>0.39639999999999997</v>
      </c>
    </row>
    <row r="97" spans="1:33" x14ac:dyDescent="0.25">
      <c r="A97" s="2">
        <v>0.31640000000000001</v>
      </c>
      <c r="B97" s="16">
        <v>0.32440000000000002</v>
      </c>
      <c r="C97" s="2">
        <v>0.3291</v>
      </c>
      <c r="D97" s="2">
        <v>0.33150000000000002</v>
      </c>
      <c r="E97" s="2">
        <v>0.33250000000000002</v>
      </c>
      <c r="F97" s="2">
        <v>0.33250000000000002</v>
      </c>
      <c r="G97" s="2">
        <v>0.33179999999999998</v>
      </c>
      <c r="H97" s="2">
        <v>0.3306</v>
      </c>
      <c r="I97" s="2">
        <v>0.32900000000000001</v>
      </c>
      <c r="J97" s="2">
        <v>0.32729999999999998</v>
      </c>
      <c r="K97" s="2">
        <v>0.32529999999999998</v>
      </c>
      <c r="L97" s="2">
        <v>0.32319999999999999</v>
      </c>
      <c r="M97" s="2">
        <v>0.3211</v>
      </c>
      <c r="N97" s="2">
        <v>0.31850000000000001</v>
      </c>
      <c r="O97" s="2">
        <v>0.31559999999999999</v>
      </c>
      <c r="P97" s="16">
        <v>0.31259999999999999</v>
      </c>
      <c r="Q97" s="16">
        <v>0.30980000000000002</v>
      </c>
      <c r="R97" s="2">
        <v>0.30690000000000001</v>
      </c>
      <c r="S97" s="2">
        <v>0.30430000000000001</v>
      </c>
      <c r="T97" s="2">
        <v>0.30180000000000001</v>
      </c>
      <c r="U97" s="2">
        <v>0.29920000000000002</v>
      </c>
      <c r="V97" s="2">
        <v>0.29680000000000001</v>
      </c>
      <c r="W97" s="2">
        <v>0.2944</v>
      </c>
      <c r="X97" s="2">
        <v>0.29210000000000003</v>
      </c>
      <c r="Y97" s="2">
        <v>0.2898</v>
      </c>
      <c r="Z97" s="2">
        <v>0.27860000000000001</v>
      </c>
      <c r="AA97" s="16">
        <v>0.28539999999999999</v>
      </c>
      <c r="AB97" s="16">
        <v>0.28339999999999999</v>
      </c>
      <c r="AC97" s="16">
        <v>0.28129999999999999</v>
      </c>
      <c r="AD97" s="2">
        <v>0.27939999999999998</v>
      </c>
      <c r="AE97" s="2">
        <v>0.27739999999999998</v>
      </c>
      <c r="AF97" s="2">
        <v>0.27550000000000002</v>
      </c>
      <c r="AG97" s="2">
        <v>0.2737</v>
      </c>
    </row>
    <row r="98" spans="1:33" x14ac:dyDescent="0.25">
      <c r="A98" s="2">
        <v>0.17430000000000001</v>
      </c>
      <c r="B98" s="16">
        <v>0.1976</v>
      </c>
      <c r="C98" s="2">
        <v>0.21410000000000001</v>
      </c>
      <c r="D98" s="2">
        <v>0.22600000000000001</v>
      </c>
      <c r="E98" s="2">
        <v>0.23469999999999999</v>
      </c>
      <c r="F98" s="2">
        <v>0.2412</v>
      </c>
      <c r="G98" s="2">
        <v>0.246</v>
      </c>
      <c r="H98" s="2">
        <v>0.2495</v>
      </c>
      <c r="I98" s="2">
        <v>0.25209999999999999</v>
      </c>
      <c r="J98" s="2">
        <v>0.254</v>
      </c>
      <c r="K98" s="2">
        <v>0.25530000000000003</v>
      </c>
      <c r="L98" s="2">
        <v>0.25609999999999999</v>
      </c>
      <c r="M98" s="2">
        <v>0.25650000000000001</v>
      </c>
      <c r="N98" s="2">
        <v>0.25779999999999997</v>
      </c>
      <c r="O98" s="2">
        <v>0.2571</v>
      </c>
      <c r="P98" s="16">
        <v>0.25629999999999997</v>
      </c>
      <c r="Q98" s="16">
        <v>0.25540000000000002</v>
      </c>
      <c r="R98" s="2">
        <v>0.25430000000000003</v>
      </c>
      <c r="S98" s="2">
        <v>0.25330000000000003</v>
      </c>
      <c r="T98" s="2">
        <v>0.25219999999999998</v>
      </c>
      <c r="U98" s="2">
        <v>0.251</v>
      </c>
      <c r="V98" s="2">
        <v>0.24990000000000001</v>
      </c>
      <c r="W98" s="2">
        <v>0.2487</v>
      </c>
      <c r="X98" s="2">
        <v>0.2475</v>
      </c>
      <c r="Y98" s="2">
        <v>0.24629999999999999</v>
      </c>
      <c r="Z98" s="2">
        <v>0.24510000000000001</v>
      </c>
      <c r="AA98" s="16">
        <v>0.24390000000000001</v>
      </c>
      <c r="AB98" s="16">
        <v>0.2427</v>
      </c>
      <c r="AC98" s="16">
        <v>0.24149999999999999</v>
      </c>
      <c r="AD98" s="2">
        <v>0.24030000000000001</v>
      </c>
      <c r="AE98" s="2">
        <v>0.23910000000000001</v>
      </c>
      <c r="AF98" s="2">
        <v>0.23799999999999999</v>
      </c>
      <c r="AG98" s="2">
        <v>0.23680000000000001</v>
      </c>
    </row>
    <row r="99" spans="1:33" x14ac:dyDescent="0.25">
      <c r="A99" s="2">
        <v>5.6099999999999997E-2</v>
      </c>
      <c r="B99" s="16">
        <v>9.4700000000000006E-2</v>
      </c>
      <c r="C99" s="2">
        <v>0.12239999999999999</v>
      </c>
      <c r="D99" s="2">
        <v>0.1429</v>
      </c>
      <c r="E99" s="2">
        <v>0.15859999999999999</v>
      </c>
      <c r="F99" s="2">
        <v>0.17069999999999999</v>
      </c>
      <c r="G99" s="2">
        <v>0.1802</v>
      </c>
      <c r="H99" s="2">
        <v>0.18779999999999999</v>
      </c>
      <c r="I99" s="2">
        <v>0.19389999999999999</v>
      </c>
      <c r="J99" s="2">
        <v>0.1988</v>
      </c>
      <c r="K99" s="2">
        <v>0.20269999999999999</v>
      </c>
      <c r="L99" s="2">
        <v>0.2059</v>
      </c>
      <c r="M99" s="2">
        <v>0.20849999999999999</v>
      </c>
      <c r="N99" s="2">
        <v>0.21190000000000001</v>
      </c>
      <c r="O99" s="2">
        <v>0.21310000000000001</v>
      </c>
      <c r="P99" s="16">
        <v>0.21390000000000001</v>
      </c>
      <c r="Q99" s="16">
        <v>0.2145</v>
      </c>
      <c r="R99" s="2">
        <v>0.21479999999999999</v>
      </c>
      <c r="S99" s="2">
        <v>0.21510000000000001</v>
      </c>
      <c r="T99" s="2">
        <v>0.2152</v>
      </c>
      <c r="U99" s="2">
        <v>0.21510000000000001</v>
      </c>
      <c r="V99" s="2">
        <v>0.215</v>
      </c>
      <c r="W99" s="2">
        <v>0.21479999999999999</v>
      </c>
      <c r="X99" s="2">
        <v>0.2155</v>
      </c>
      <c r="Y99" s="2">
        <v>0.21410000000000001</v>
      </c>
      <c r="Z99" s="2">
        <v>0.2137</v>
      </c>
      <c r="AA99" s="16">
        <v>0.2132</v>
      </c>
      <c r="AB99" s="16">
        <v>0.2127</v>
      </c>
      <c r="AC99" s="16">
        <v>0.21210000000000001</v>
      </c>
      <c r="AD99" s="2">
        <v>0.21160000000000001</v>
      </c>
      <c r="AE99" s="2">
        <v>0.21099999999999999</v>
      </c>
      <c r="AF99" s="2">
        <v>0.2104</v>
      </c>
      <c r="AG99" s="2">
        <v>0.20979999999999999</v>
      </c>
    </row>
    <row r="100" spans="1:33" x14ac:dyDescent="0.25">
      <c r="C100" s="2">
        <v>3.9899999999999998E-2</v>
      </c>
      <c r="D100" s="2">
        <v>6.9500000000000006E-2</v>
      </c>
      <c r="E100" s="2">
        <v>9.2200000000000004E-2</v>
      </c>
      <c r="F100" s="2">
        <v>0.1099</v>
      </c>
      <c r="G100" s="2">
        <v>0.124</v>
      </c>
      <c r="H100" s="2">
        <v>0.1353</v>
      </c>
      <c r="I100" s="2">
        <v>0.1447</v>
      </c>
      <c r="J100" s="2">
        <v>0.15240000000000001</v>
      </c>
      <c r="K100" s="2">
        <v>0.15870000000000001</v>
      </c>
      <c r="L100" s="2">
        <v>0.1641</v>
      </c>
      <c r="M100" s="2">
        <v>0.1686</v>
      </c>
      <c r="N100" s="2">
        <v>0.1736</v>
      </c>
      <c r="O100" s="2">
        <v>0.1764</v>
      </c>
      <c r="P100" s="16">
        <v>0.1787</v>
      </c>
      <c r="Q100" s="16">
        <v>0.1807</v>
      </c>
      <c r="R100" s="2">
        <v>0.1822</v>
      </c>
      <c r="S100" s="2">
        <v>0.18360000000000001</v>
      </c>
      <c r="T100" s="2">
        <v>0.18479999999999999</v>
      </c>
      <c r="U100" s="2">
        <v>0.1857</v>
      </c>
      <c r="V100" s="2">
        <v>0.18640000000000001</v>
      </c>
      <c r="W100" s="2">
        <v>0.187</v>
      </c>
      <c r="X100" s="2">
        <v>0.18740000000000001</v>
      </c>
      <c r="Y100" s="2">
        <v>0.18779999999999999</v>
      </c>
      <c r="Z100" s="2">
        <v>0.188</v>
      </c>
      <c r="AA100" s="16">
        <v>0.18820000000000001</v>
      </c>
      <c r="AB100" s="16">
        <v>0.1883</v>
      </c>
      <c r="AC100" s="16">
        <v>0.1883</v>
      </c>
      <c r="AD100" s="2">
        <v>0.1883</v>
      </c>
      <c r="AE100" s="2">
        <v>0.18809999999999999</v>
      </c>
      <c r="AF100" s="2">
        <v>0.188</v>
      </c>
      <c r="AG100" s="2">
        <v>0.18779999999999999</v>
      </c>
    </row>
    <row r="101" spans="1:33" x14ac:dyDescent="0.25">
      <c r="E101" s="2">
        <v>3.0300000000000001E-2</v>
      </c>
      <c r="F101" s="2">
        <v>5.3900000000000003E-2</v>
      </c>
      <c r="G101" s="2">
        <v>7.2700000000000001E-2</v>
      </c>
      <c r="H101" s="2">
        <v>9.8000000000000004E-2</v>
      </c>
      <c r="I101" s="2">
        <v>0.10050000000000001</v>
      </c>
      <c r="J101" s="2">
        <v>0.1109</v>
      </c>
      <c r="K101" s="2">
        <v>0.1197</v>
      </c>
      <c r="L101" s="2">
        <v>0.12709999999999999</v>
      </c>
      <c r="M101" s="2">
        <v>0.13339999999999999</v>
      </c>
      <c r="N101" s="2">
        <v>0.1399</v>
      </c>
      <c r="O101" s="2">
        <v>0.14430000000000001</v>
      </c>
      <c r="P101" s="16">
        <v>0.14799999999999999</v>
      </c>
      <c r="Q101" s="16">
        <v>0.1512</v>
      </c>
      <c r="R101" s="2">
        <v>0.15390000000000001</v>
      </c>
      <c r="S101" s="2">
        <v>0.15359999999999999</v>
      </c>
      <c r="T101" s="2">
        <v>0.15840000000000001</v>
      </c>
      <c r="U101" s="2">
        <v>0.16009999999999999</v>
      </c>
      <c r="V101" s="2">
        <v>0.16159999999999999</v>
      </c>
      <c r="W101" s="2">
        <v>0.16300000000000001</v>
      </c>
      <c r="X101" s="2">
        <v>0.1641</v>
      </c>
      <c r="Y101" s="2">
        <v>0.1651</v>
      </c>
      <c r="Z101" s="2">
        <v>0.16600000000000001</v>
      </c>
      <c r="AA101" s="16">
        <v>0.16669999999999999</v>
      </c>
      <c r="AB101" s="16">
        <v>0.1673</v>
      </c>
      <c r="AC101" s="16">
        <v>0.1678</v>
      </c>
      <c r="AD101" s="2">
        <v>0.16830000000000001</v>
      </c>
      <c r="AE101" s="2">
        <v>0.1686</v>
      </c>
      <c r="AF101" s="2">
        <v>0.16889999999999999</v>
      </c>
      <c r="AG101" s="2">
        <v>0.1691</v>
      </c>
    </row>
    <row r="102" spans="1:33" x14ac:dyDescent="0.25">
      <c r="G102" s="2">
        <v>2.4E-2</v>
      </c>
      <c r="H102" s="2">
        <v>4.3299999999999998E-2</v>
      </c>
      <c r="I102" s="2">
        <v>5.9299999999999999E-2</v>
      </c>
      <c r="J102" s="2">
        <v>7.2499999999999995E-2</v>
      </c>
      <c r="K102" s="2">
        <v>7.3700000000000002E-2</v>
      </c>
      <c r="L102" s="2">
        <v>9.3200000000000005E-2</v>
      </c>
      <c r="M102" s="2">
        <v>0.1013</v>
      </c>
      <c r="N102" s="2">
        <v>0.10920000000000001</v>
      </c>
      <c r="O102" s="2">
        <v>0.115</v>
      </c>
      <c r="P102" s="16">
        <v>0.1201</v>
      </c>
      <c r="Q102" s="16">
        <v>0.1245</v>
      </c>
      <c r="R102" s="2">
        <v>0.1283</v>
      </c>
      <c r="S102" s="2">
        <v>0.13159999999999999</v>
      </c>
      <c r="T102" s="2">
        <v>0.1346</v>
      </c>
      <c r="U102" s="2">
        <v>0.13719999999999999</v>
      </c>
      <c r="V102" s="2">
        <v>0.13950000000000001</v>
      </c>
      <c r="W102" s="2">
        <v>0.14149999999999999</v>
      </c>
      <c r="X102" s="2">
        <v>0.14330000000000001</v>
      </c>
      <c r="Y102" s="2">
        <v>0.1449</v>
      </c>
      <c r="Z102" s="2">
        <v>0.14630000000000001</v>
      </c>
      <c r="AA102" s="16">
        <v>0.14749999999999999</v>
      </c>
      <c r="AB102" s="16">
        <v>0.1487</v>
      </c>
      <c r="AC102" s="16">
        <v>0.14960000000000001</v>
      </c>
      <c r="AD102" s="2">
        <v>0.15049999999999999</v>
      </c>
      <c r="AE102" s="2">
        <v>0.15129999999999999</v>
      </c>
      <c r="AF102" s="2">
        <v>0.152</v>
      </c>
      <c r="AG102" s="2">
        <v>0.15260000000000001</v>
      </c>
    </row>
    <row r="103" spans="1:33" x14ac:dyDescent="0.25">
      <c r="I103" s="2">
        <v>1.9599999999999999E-2</v>
      </c>
      <c r="J103" s="2">
        <v>3.5900000000000001E-2</v>
      </c>
      <c r="K103" s="2">
        <v>4.9599999999999998E-2</v>
      </c>
      <c r="L103" s="2">
        <v>6.2120000000000002E-2</v>
      </c>
      <c r="M103" s="2">
        <v>7.1099999999999997E-2</v>
      </c>
      <c r="N103" s="2">
        <v>8.0399999999999999E-2</v>
      </c>
      <c r="O103" s="2">
        <v>8.7800000000000003E-2</v>
      </c>
      <c r="P103" s="16">
        <v>9.4100000000000003E-2</v>
      </c>
      <c r="Q103" s="16">
        <v>9.9699999999999997E-2</v>
      </c>
      <c r="R103" s="2">
        <v>0.1046</v>
      </c>
      <c r="S103" s="2">
        <v>0.1089</v>
      </c>
      <c r="T103" s="2">
        <v>0.1128</v>
      </c>
      <c r="U103" s="2">
        <v>0.1162</v>
      </c>
      <c r="V103" s="2">
        <v>0.1192</v>
      </c>
      <c r="W103" s="2">
        <v>0.12189999999999999</v>
      </c>
      <c r="X103" s="2">
        <v>0.12429999999999999</v>
      </c>
      <c r="Y103" s="2">
        <v>0.1265</v>
      </c>
      <c r="Z103" s="2">
        <v>0.12839999999999999</v>
      </c>
      <c r="AA103" s="16">
        <v>0.13009999999999999</v>
      </c>
      <c r="AB103" s="16">
        <v>0.13170000000000001</v>
      </c>
      <c r="AC103" s="16">
        <v>0.1331</v>
      </c>
      <c r="AD103" s="2">
        <v>0.13439999999999999</v>
      </c>
      <c r="AE103" s="2">
        <v>0.1356</v>
      </c>
      <c r="AF103" s="2">
        <v>0.1366</v>
      </c>
      <c r="AG103" s="2">
        <v>0.1376</v>
      </c>
    </row>
    <row r="104" spans="1:33" x14ac:dyDescent="0.25">
      <c r="K104" s="2">
        <v>1.6299999999999999E-2</v>
      </c>
      <c r="L104" s="2">
        <v>3.0300000000000001E-2</v>
      </c>
      <c r="M104" s="2">
        <v>4.2200000000000001E-2</v>
      </c>
      <c r="N104" s="2">
        <v>5.2999999999999999E-2</v>
      </c>
      <c r="O104" s="2">
        <v>6.1800000000000001E-2</v>
      </c>
      <c r="P104" s="16">
        <v>6.9599999999999995E-2</v>
      </c>
      <c r="Q104" s="16">
        <v>7.6399999999999996E-2</v>
      </c>
      <c r="R104" s="2">
        <v>8.2299999999999998E-2</v>
      </c>
      <c r="S104" s="2">
        <v>8.7599999999999997E-2</v>
      </c>
      <c r="T104" s="2">
        <v>9.2299999999999993E-2</v>
      </c>
      <c r="U104" s="2">
        <v>9.6500000000000002E-2</v>
      </c>
      <c r="V104" s="2">
        <v>0.1002</v>
      </c>
      <c r="W104" s="2">
        <v>0.1036</v>
      </c>
      <c r="X104" s="2">
        <v>0.1066</v>
      </c>
      <c r="Y104" s="2">
        <v>0.10929999999999999</v>
      </c>
      <c r="Z104" s="2">
        <v>0.1118</v>
      </c>
      <c r="AA104" s="16">
        <v>0.114</v>
      </c>
      <c r="AB104" s="16">
        <v>0.11600000000000001</v>
      </c>
      <c r="AC104" s="16">
        <v>0.1179</v>
      </c>
      <c r="AD104" s="2">
        <v>0.1196</v>
      </c>
      <c r="AE104" s="2">
        <v>0.1211</v>
      </c>
      <c r="AF104" s="2">
        <v>0.1225</v>
      </c>
      <c r="AG104" s="2">
        <v>0.1237</v>
      </c>
    </row>
    <row r="105" spans="1:33" x14ac:dyDescent="0.25">
      <c r="M105" s="2">
        <v>1.4E-2</v>
      </c>
      <c r="N105" s="2">
        <v>2.63E-2</v>
      </c>
      <c r="O105" s="2">
        <v>3.6799999999999999E-2</v>
      </c>
      <c r="P105" s="16">
        <v>4.5900000000000003E-2</v>
      </c>
      <c r="Q105" s="16">
        <v>5.3900000000000003E-2</v>
      </c>
      <c r="R105" s="2">
        <v>6.0999999999999999E-2</v>
      </c>
      <c r="S105" s="2">
        <v>6.7199999999999996E-2</v>
      </c>
      <c r="T105" s="2">
        <v>7.2800000000000004E-2</v>
      </c>
      <c r="U105" s="2">
        <v>7.7799999999999994E-2</v>
      </c>
      <c r="V105" s="2">
        <v>8.2199999999999995E-2</v>
      </c>
      <c r="W105" s="2">
        <v>8.6199999999999999E-2</v>
      </c>
      <c r="X105" s="2">
        <v>8.9899999999999994E-2</v>
      </c>
      <c r="Y105" s="2">
        <v>9.3100000000000002E-2</v>
      </c>
      <c r="Z105" s="2">
        <v>9.6100000000000005E-2</v>
      </c>
      <c r="AA105" s="16">
        <v>9.8799999999999999E-2</v>
      </c>
      <c r="AB105" s="16">
        <v>0.10349999999999999</v>
      </c>
      <c r="AC105" s="16">
        <v>0.1036</v>
      </c>
      <c r="AD105" s="2">
        <v>0.1056</v>
      </c>
      <c r="AE105" s="2">
        <v>0.1075</v>
      </c>
      <c r="AF105" s="2">
        <v>0.10920000000000001</v>
      </c>
      <c r="AG105" s="2">
        <v>0.1108</v>
      </c>
    </row>
    <row r="106" spans="1:33" x14ac:dyDescent="0.25">
      <c r="O106" s="2">
        <v>1.2200000000000001E-2</v>
      </c>
      <c r="P106" s="16">
        <v>2.2800000000000001E-2</v>
      </c>
      <c r="Q106" s="16">
        <v>3.2099999999999997E-2</v>
      </c>
      <c r="R106" s="2">
        <v>4.0300000000000002E-2</v>
      </c>
      <c r="S106" s="2">
        <v>4.7600000000000003E-2</v>
      </c>
      <c r="T106" s="2">
        <v>5.3999999999999999E-2</v>
      </c>
      <c r="U106" s="2">
        <v>5.9799999999999999E-2</v>
      </c>
      <c r="V106" s="2">
        <v>6.5000000000000002E-2</v>
      </c>
      <c r="W106" s="2">
        <v>6.9699999999999998E-2</v>
      </c>
      <c r="X106" s="2">
        <v>7.3899999999999993E-2</v>
      </c>
      <c r="Y106" s="2">
        <v>7.7700000000000005E-2</v>
      </c>
      <c r="Z106" s="2">
        <v>8.1199999999999994E-2</v>
      </c>
      <c r="AA106" s="16">
        <v>8.4400000000000003E-2</v>
      </c>
      <c r="AB106" s="16">
        <v>8.7300000000000003E-2</v>
      </c>
      <c r="AC106" s="16">
        <v>0.09</v>
      </c>
      <c r="AD106" s="2">
        <v>9.2399999999999996E-2</v>
      </c>
      <c r="AE106" s="2">
        <v>9.4700000000000006E-2</v>
      </c>
      <c r="AF106" s="2">
        <v>9.6699999999999994E-2</v>
      </c>
      <c r="AG106" s="2">
        <v>9.8599999999999993E-2</v>
      </c>
    </row>
    <row r="107" spans="1:33" x14ac:dyDescent="0.25">
      <c r="Q107" s="16">
        <v>1.0699999999999999E-2</v>
      </c>
      <c r="R107" s="2">
        <v>0.02</v>
      </c>
      <c r="S107" s="2">
        <v>2.8400000000000002E-2</v>
      </c>
      <c r="T107" s="2">
        <v>3.5799999999999998E-2</v>
      </c>
      <c r="U107" s="2">
        <v>4.24E-2</v>
      </c>
      <c r="V107" s="2">
        <v>4.8300000000000003E-2</v>
      </c>
      <c r="W107" s="2">
        <v>5.3699999999999998E-2</v>
      </c>
      <c r="X107" s="2">
        <v>5.8500000000000003E-2</v>
      </c>
      <c r="Y107" s="2">
        <v>6.2899999999999998E-2</v>
      </c>
      <c r="Z107" s="2">
        <v>6.6900000000000001E-2</v>
      </c>
      <c r="AA107" s="16">
        <v>7.0599999999999996E-2</v>
      </c>
      <c r="AB107" s="16">
        <v>7.3899999999999993E-2</v>
      </c>
      <c r="AC107" s="16">
        <v>7.6999999999999999E-2</v>
      </c>
      <c r="AD107" s="2">
        <v>7.9799999999999996E-2</v>
      </c>
      <c r="AE107" s="2">
        <v>8.2400000000000001E-2</v>
      </c>
      <c r="AF107" s="2">
        <v>8.48E-2</v>
      </c>
      <c r="AG107" s="2">
        <v>8.6999999999999994E-2</v>
      </c>
    </row>
    <row r="108" spans="1:33" x14ac:dyDescent="0.25">
      <c r="S108" s="2">
        <v>9.4000000000000004E-3</v>
      </c>
      <c r="T108" s="2">
        <v>1.78E-2</v>
      </c>
      <c r="U108" s="2">
        <v>2.53E-2</v>
      </c>
      <c r="V108" s="2">
        <v>3.2000000000000001E-2</v>
      </c>
      <c r="W108" s="2">
        <v>3.8100000000000002E-2</v>
      </c>
      <c r="X108" s="2">
        <v>4.3499999999999997E-2</v>
      </c>
      <c r="Y108" s="2">
        <v>4.8500000000000001E-2</v>
      </c>
      <c r="Z108" s="2">
        <v>5.2999999999999999E-2</v>
      </c>
      <c r="AA108" s="16">
        <v>5.7200000000000001E-2</v>
      </c>
      <c r="AB108" s="16">
        <v>6.0999999999999999E-2</v>
      </c>
      <c r="AC108" s="16">
        <v>6.4500000000000002E-2</v>
      </c>
      <c r="AD108" s="2">
        <v>6.7699999999999996E-2</v>
      </c>
      <c r="AE108" s="2">
        <v>7.0599999999999996E-2</v>
      </c>
      <c r="AF108" s="2">
        <v>7.3300000000000004E-2</v>
      </c>
      <c r="AG108" s="2">
        <v>7.5899999999999995E-2</v>
      </c>
    </row>
    <row r="109" spans="1:33" x14ac:dyDescent="0.25">
      <c r="U109" s="2">
        <v>8.3999999999999995E-3</v>
      </c>
      <c r="V109" s="2">
        <v>1.5900000000000001E-2</v>
      </c>
      <c r="W109" s="2">
        <v>2.2700000000000001E-2</v>
      </c>
      <c r="X109" s="2">
        <v>2.8899999999999999E-2</v>
      </c>
      <c r="Y109" s="2">
        <v>3.44E-2</v>
      </c>
      <c r="Z109" s="2">
        <v>3.95E-2</v>
      </c>
      <c r="AA109" s="16">
        <v>4.41E-2</v>
      </c>
      <c r="AB109" s="16">
        <v>4.8399999999999999E-2</v>
      </c>
      <c r="AC109" s="16">
        <v>5.2299999999999999E-2</v>
      </c>
      <c r="AD109" s="2">
        <v>5.5899999999999998E-2</v>
      </c>
      <c r="AE109" s="2">
        <v>5.9200000000000003E-2</v>
      </c>
      <c r="AF109" s="2">
        <v>6.2199999999999998E-2</v>
      </c>
      <c r="AG109" s="2">
        <v>6.5100000000000005E-2</v>
      </c>
    </row>
    <row r="110" spans="1:33" x14ac:dyDescent="0.25">
      <c r="W110" s="2">
        <v>7.6E-3</v>
      </c>
      <c r="X110" s="2">
        <v>1.44E-2</v>
      </c>
      <c r="Y110" s="2">
        <v>2.06E-2</v>
      </c>
      <c r="Z110" s="2">
        <v>2.6200000000000001E-2</v>
      </c>
      <c r="AA110" s="16">
        <v>3.1399999999999997E-2</v>
      </c>
      <c r="AB110" s="16">
        <v>3.61E-2</v>
      </c>
      <c r="AC110" s="16">
        <v>4.0399999999999998E-2</v>
      </c>
      <c r="AD110" s="2">
        <v>4.4400000000000002E-2</v>
      </c>
      <c r="AE110" s="2">
        <v>4.8099999999999997E-2</v>
      </c>
      <c r="AF110" s="2">
        <v>5.1499999999999997E-2</v>
      </c>
      <c r="AG110" s="2">
        <v>5.4600000000000003E-2</v>
      </c>
    </row>
    <row r="111" spans="1:33" x14ac:dyDescent="0.25">
      <c r="Y111" s="2">
        <v>6.7999999999999996E-3</v>
      </c>
      <c r="Z111" s="2">
        <v>1.3100000000000001E-2</v>
      </c>
      <c r="AA111" s="16">
        <v>1.8700000000000001E-2</v>
      </c>
      <c r="AB111" s="16">
        <v>2.3900000000000001E-2</v>
      </c>
      <c r="AC111" s="16">
        <v>2.87E-2</v>
      </c>
      <c r="AD111" s="2">
        <v>3.3099999999999997E-2</v>
      </c>
      <c r="AE111" s="2">
        <v>3.7199999999999997E-2</v>
      </c>
      <c r="AF111" s="2">
        <v>4.0899999999999999E-2</v>
      </c>
      <c r="AG111" s="2">
        <v>4.4400000000000002E-2</v>
      </c>
    </row>
    <row r="112" spans="1:33" x14ac:dyDescent="0.25">
      <c r="AA112" s="16">
        <v>6.1999999999999998E-3</v>
      </c>
      <c r="AB112" s="16">
        <v>1.1900000000000001E-2</v>
      </c>
      <c r="AC112" s="16">
        <v>1.72E-2</v>
      </c>
      <c r="AD112" s="2">
        <v>2.1999999999999999E-2</v>
      </c>
      <c r="AE112" s="2">
        <v>2.64E-2</v>
      </c>
      <c r="AF112" s="2">
        <v>3.0499999999999999E-2</v>
      </c>
      <c r="AG112" s="2">
        <v>3.4299999999999997E-2</v>
      </c>
    </row>
    <row r="113" spans="1:33" x14ac:dyDescent="0.25">
      <c r="AC113" s="16">
        <v>5.7000000000000002E-3</v>
      </c>
      <c r="AD113" s="2">
        <v>1.0999999999999999E-2</v>
      </c>
      <c r="AE113" s="2">
        <v>1.5800000000000002E-2</v>
      </c>
      <c r="AF113" s="2">
        <v>2.0299999999999999E-2</v>
      </c>
      <c r="AG113" s="2">
        <v>2.4400000000000002E-2</v>
      </c>
    </row>
    <row r="114" spans="1:33" x14ac:dyDescent="0.25">
      <c r="AE114" s="2">
        <v>5.3E-3</v>
      </c>
      <c r="AF114" s="2">
        <v>1.01E-2</v>
      </c>
      <c r="AG114" s="2">
        <v>1.46E-2</v>
      </c>
    </row>
    <row r="115" spans="1:33" x14ac:dyDescent="0.25">
      <c r="AG115" s="2">
        <v>4.8999999999999998E-3</v>
      </c>
    </row>
    <row r="116" spans="1:33" x14ac:dyDescent="0.25">
      <c r="A116" s="13" t="s">
        <v>25</v>
      </c>
      <c r="B116" s="18"/>
      <c r="C116" s="13"/>
    </row>
    <row r="117" spans="1:33" x14ac:dyDescent="0.25">
      <c r="A117" s="18" t="s">
        <v>10</v>
      </c>
      <c r="B117" s="18" t="s">
        <v>27</v>
      </c>
      <c r="C117" s="18" t="s">
        <v>28</v>
      </c>
    </row>
    <row r="118" spans="1:33" x14ac:dyDescent="0.25">
      <c r="A118" s="2">
        <v>8</v>
      </c>
      <c r="B118" s="16">
        <v>0.749</v>
      </c>
      <c r="C118" s="2">
        <v>0.81799999999999995</v>
      </c>
    </row>
    <row r="119" spans="1:33" x14ac:dyDescent="0.25">
      <c r="A119" s="2">
        <v>9</v>
      </c>
      <c r="B119" s="16">
        <v>0.76400000000000001</v>
      </c>
      <c r="C119" s="2">
        <v>0.82899999999999996</v>
      </c>
    </row>
    <row r="120" spans="1:33" x14ac:dyDescent="0.25">
      <c r="A120" s="2">
        <v>10</v>
      </c>
      <c r="B120" s="16">
        <v>0.78100000000000003</v>
      </c>
      <c r="C120" s="2">
        <v>0.84199999999999997</v>
      </c>
    </row>
    <row r="121" spans="1:33" x14ac:dyDescent="0.25">
      <c r="A121" s="2">
        <v>11</v>
      </c>
      <c r="B121" s="16">
        <v>0.79200000000000004</v>
      </c>
      <c r="C121" s="2">
        <v>0.85</v>
      </c>
    </row>
    <row r="122" spans="1:33" x14ac:dyDescent="0.25">
      <c r="A122" s="2">
        <v>12</v>
      </c>
      <c r="B122" s="16">
        <v>0.80500000000000005</v>
      </c>
      <c r="C122" s="2">
        <v>0.85899999999999999</v>
      </c>
    </row>
    <row r="123" spans="1:33" x14ac:dyDescent="0.25">
      <c r="A123" s="2">
        <v>13</v>
      </c>
      <c r="B123" s="16">
        <v>0.81399999999999995</v>
      </c>
      <c r="C123" s="2">
        <v>0.86599999999999999</v>
      </c>
    </row>
    <row r="124" spans="1:33" x14ac:dyDescent="0.25">
      <c r="A124" s="2">
        <v>14</v>
      </c>
      <c r="B124" s="16">
        <v>0.82499999999999996</v>
      </c>
      <c r="C124" s="2">
        <v>0.874</v>
      </c>
    </row>
    <row r="125" spans="1:33" x14ac:dyDescent="0.25">
      <c r="A125" s="2">
        <v>15</v>
      </c>
      <c r="B125" s="16">
        <v>0.83499999999999996</v>
      </c>
      <c r="C125" s="2">
        <v>0.88100000000000001</v>
      </c>
    </row>
    <row r="126" spans="1:33" x14ac:dyDescent="0.25">
      <c r="A126" s="2">
        <v>16</v>
      </c>
      <c r="B126" s="16">
        <v>0.84399999999999997</v>
      </c>
      <c r="C126" s="2">
        <v>0.88700000000000001</v>
      </c>
    </row>
    <row r="127" spans="1:33" x14ac:dyDescent="0.25">
      <c r="A127" s="2">
        <v>17</v>
      </c>
      <c r="B127" s="16">
        <v>0.85099999999999998</v>
      </c>
      <c r="C127" s="2">
        <v>0.89200000000000002</v>
      </c>
    </row>
    <row r="128" spans="1:33" x14ac:dyDescent="0.25">
      <c r="A128" s="2">
        <v>18</v>
      </c>
      <c r="B128" s="16">
        <v>0.85799999999999998</v>
      </c>
      <c r="C128" s="2">
        <v>0.89700000000000002</v>
      </c>
    </row>
    <row r="129" spans="1:3" x14ac:dyDescent="0.25">
      <c r="A129" s="2">
        <v>19</v>
      </c>
      <c r="B129" s="16">
        <v>0.86299999999999999</v>
      </c>
      <c r="C129" s="2">
        <v>0.90100000000000002</v>
      </c>
    </row>
    <row r="130" spans="1:3" x14ac:dyDescent="0.25">
      <c r="A130" s="2">
        <v>20</v>
      </c>
      <c r="B130" s="16">
        <v>0.86799999999999999</v>
      </c>
      <c r="C130" s="2">
        <v>0.90500000000000003</v>
      </c>
    </row>
    <row r="131" spans="1:3" x14ac:dyDescent="0.25">
      <c r="A131" s="2">
        <v>21</v>
      </c>
      <c r="B131" s="16">
        <v>0.873</v>
      </c>
      <c r="C131" s="2">
        <v>0.90800000000000003</v>
      </c>
    </row>
    <row r="132" spans="1:3" x14ac:dyDescent="0.25">
      <c r="A132" s="2">
        <v>22</v>
      </c>
      <c r="B132" s="16">
        <v>0.878</v>
      </c>
      <c r="C132" s="2">
        <v>0.91100000000000003</v>
      </c>
    </row>
    <row r="133" spans="1:3" x14ac:dyDescent="0.25">
      <c r="A133" s="2">
        <v>23</v>
      </c>
      <c r="B133" s="16">
        <v>0.88100000000000001</v>
      </c>
      <c r="C133" s="2">
        <v>0.91400000000000003</v>
      </c>
    </row>
    <row r="134" spans="1:3" x14ac:dyDescent="0.25">
      <c r="A134" s="2">
        <v>24</v>
      </c>
      <c r="B134" s="16">
        <v>0.88400000000000001</v>
      </c>
      <c r="C134" s="2">
        <v>0.91600000000000004</v>
      </c>
    </row>
    <row r="135" spans="1:3" x14ac:dyDescent="0.25">
      <c r="A135" s="2">
        <v>25</v>
      </c>
      <c r="B135" s="16">
        <v>0.88800000000000001</v>
      </c>
      <c r="C135" s="2">
        <v>0.91800000000000004</v>
      </c>
    </row>
    <row r="136" spans="1:3" x14ac:dyDescent="0.25">
      <c r="A136" s="2">
        <v>26</v>
      </c>
      <c r="B136" s="16">
        <v>0.89100000000000001</v>
      </c>
      <c r="C136" s="2">
        <v>0.92</v>
      </c>
    </row>
    <row r="137" spans="1:3" x14ac:dyDescent="0.25">
      <c r="A137" s="2">
        <v>27</v>
      </c>
      <c r="B137" s="16">
        <v>0.89400000000000002</v>
      </c>
      <c r="C137" s="2">
        <v>0.92300000000000004</v>
      </c>
    </row>
    <row r="138" spans="1:3" x14ac:dyDescent="0.25">
      <c r="A138" s="2">
        <v>28</v>
      </c>
      <c r="B138" s="16">
        <v>0.89600000000000002</v>
      </c>
      <c r="C138" s="2">
        <v>0.92400000000000004</v>
      </c>
    </row>
    <row r="139" spans="1:3" x14ac:dyDescent="0.25">
      <c r="A139" s="2">
        <v>29</v>
      </c>
      <c r="B139" s="16">
        <v>0.89800000000000002</v>
      </c>
      <c r="C139" s="2">
        <v>0.92600000000000005</v>
      </c>
    </row>
    <row r="140" spans="1:3" x14ac:dyDescent="0.25">
      <c r="A140" s="2">
        <v>30</v>
      </c>
      <c r="B140" s="16">
        <v>0.9</v>
      </c>
      <c r="C140" s="2">
        <v>0.92700000000000005</v>
      </c>
    </row>
    <row r="141" spans="1:3" x14ac:dyDescent="0.25">
      <c r="A141" s="2">
        <v>31</v>
      </c>
      <c r="B141" s="16">
        <v>0.90200000000000002</v>
      </c>
      <c r="C141" s="2">
        <v>0.92900000000000005</v>
      </c>
    </row>
    <row r="142" spans="1:3" x14ac:dyDescent="0.25">
      <c r="A142" s="2">
        <v>32</v>
      </c>
      <c r="B142" s="16">
        <v>0.90400000000000003</v>
      </c>
      <c r="C142" s="2">
        <v>0.93</v>
      </c>
    </row>
    <row r="143" spans="1:3" x14ac:dyDescent="0.25">
      <c r="A143" s="2">
        <v>33</v>
      </c>
      <c r="B143" s="16">
        <v>0.90600000000000003</v>
      </c>
      <c r="C143" s="2">
        <v>0.93100000000000005</v>
      </c>
    </row>
    <row r="144" spans="1:3" x14ac:dyDescent="0.25">
      <c r="A144" s="2">
        <v>34</v>
      </c>
      <c r="B144" s="16">
        <v>0.90800000000000003</v>
      </c>
      <c r="C144" s="2">
        <v>0.93300000000000005</v>
      </c>
    </row>
    <row r="145" spans="1:3" x14ac:dyDescent="0.25">
      <c r="A145" s="2">
        <v>35</v>
      </c>
      <c r="B145" s="16">
        <v>0.91</v>
      </c>
      <c r="C145" s="2">
        <v>0.93400000000000005</v>
      </c>
    </row>
    <row r="146" spans="1:3" x14ac:dyDescent="0.25">
      <c r="A146" s="2">
        <v>36</v>
      </c>
      <c r="B146" s="16">
        <v>0.91200000000000003</v>
      </c>
      <c r="C146" s="2">
        <v>0.93500000000000005</v>
      </c>
    </row>
    <row r="147" spans="1:3" x14ac:dyDescent="0.25">
      <c r="A147" s="2">
        <v>37</v>
      </c>
      <c r="B147" s="16">
        <v>0.91400000000000003</v>
      </c>
      <c r="C147" s="2">
        <v>0.93600000000000005</v>
      </c>
    </row>
    <row r="148" spans="1:3" x14ac:dyDescent="0.25">
      <c r="A148" s="2">
        <v>38</v>
      </c>
      <c r="B148" s="16">
        <v>0.91600000000000004</v>
      </c>
      <c r="C148" s="2">
        <v>0.93799999999999994</v>
      </c>
    </row>
    <row r="149" spans="1:3" x14ac:dyDescent="0.25">
      <c r="A149" s="2">
        <v>39</v>
      </c>
      <c r="B149" s="16">
        <v>0.91700000000000004</v>
      </c>
      <c r="C149" s="2">
        <v>0.93899999999999995</v>
      </c>
    </row>
    <row r="150" spans="1:3" x14ac:dyDescent="0.25">
      <c r="A150" s="2">
        <v>40</v>
      </c>
      <c r="B150" s="16">
        <v>0.91900000000000004</v>
      </c>
      <c r="C150" s="2">
        <v>0.94</v>
      </c>
    </row>
  </sheetData>
  <mergeCells count="5">
    <mergeCell ref="B3:L3"/>
    <mergeCell ref="B4:L4"/>
    <mergeCell ref="B5:L5"/>
    <mergeCell ref="B6:L6"/>
    <mergeCell ref="B49:D49"/>
  </mergeCells>
  <conditionalFormatting sqref="B49">
    <cfRule type="cellIs" dxfId="6" priority="1" operator="equal">
      <formula>"Гіпотеза про нормальний розподіл Xi не підтверджується"</formula>
    </cfRule>
    <cfRule type="cellIs" dxfId="5" priority="2" operator="equal">
      <formula>"Гіпотеза про нормальний розподіл Xi підтверджується"</formula>
    </cfRule>
  </conditionalFormatting>
  <conditionalFormatting sqref="D11">
    <cfRule type="cellIs" dxfId="4" priority="3" operator="equal">
      <formula>"Not enough data for Shapiro-Wilk test"</formula>
    </cfRule>
    <cfRule type="cellIs" dxfId="3" priority="4" operator="equal">
      <formula>"Enough data for Shapiro-Wilk test"</formula>
    </cfRule>
  </conditionalFormatting>
  <conditionalFormatting sqref="D10:E10">
    <cfRule type="cellIs" dxfId="2" priority="5" operator="equal">
      <formula>"Failed Grubbs test"</formula>
    </cfRule>
    <cfRule type="cellIs" dxfId="1" priority="6" operator="equal">
      <formula>"Undefined Grubbs test"</formula>
    </cfRule>
    <cfRule type="cellIs" dxfId="0" priority="7" operator="equal">
      <formula>"Passed Grubbs test"</formula>
    </cfRule>
  </conditionalFormatting>
  <pageMargins left="0.70866141732283472" right="0.70866141732283472" top="0.74803149606299213" bottom="0.74803149606299213" header="0.31496062992125984" footer="0.31496062992125984"/>
  <pageSetup paperSize="9" scale="55" orientation="portrait" r:id="rId1"/>
  <headerFooter>
    <oddHeader>&amp;C&amp;A</oddHeader>
    <oddFooter xml:space="preserve">&amp;CВипробувальний центр ІП “СЖС УКРАЇНА”
UA-07005 R00 &amp;P з &amp;N
</oddFooter>
  </headerFooter>
  <ignoredErrors>
    <ignoredError sqref="AN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Koshovenko</dc:creator>
  <cp:lastModifiedBy>Koshovenko, Elena (Odesa)</cp:lastModifiedBy>
  <cp:lastPrinted>2025-04-02T07:17:28Z</cp:lastPrinted>
  <dcterms:created xsi:type="dcterms:W3CDTF">2015-06-05T18:17:20Z</dcterms:created>
  <dcterms:modified xsi:type="dcterms:W3CDTF">2025-04-09T07:20:45Z</dcterms:modified>
</cp:coreProperties>
</file>