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anu\Desktop\"/>
    </mc:Choice>
  </mc:AlternateContent>
  <xr:revisionPtr revIDLastSave="0" documentId="8_{62A637F4-AD81-4E58-A03D-BC7D0DF9E27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scripciones" sheetId="1" r:id="rId1"/>
    <sheet name="Materias" sheetId="2" r:id="rId2"/>
    <sheet name="Departamentos" sheetId="3" r:id="rId3"/>
  </sheets>
  <definedNames>
    <definedName name="tabla1">Materias!$B$3:$D$12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3" i="1"/>
  <c r="E8" i="1"/>
  <c r="E17" i="1" s="1"/>
  <c r="I6" i="1"/>
  <c r="I7" i="1"/>
  <c r="I9" i="1"/>
  <c r="I13" i="1" s="1"/>
  <c r="I10" i="1"/>
  <c r="I11" i="1"/>
  <c r="I12" i="1"/>
  <c r="I14" i="1"/>
  <c r="I16" i="1" s="1"/>
  <c r="I15" i="1"/>
  <c r="I5" i="1"/>
  <c r="I8" i="1" s="1"/>
  <c r="I17" i="1" s="1"/>
  <c r="H6" i="1"/>
  <c r="H7" i="1"/>
  <c r="H9" i="1"/>
  <c r="H10" i="1"/>
  <c r="H11" i="1"/>
  <c r="H12" i="1"/>
  <c r="H14" i="1"/>
  <c r="H15" i="1"/>
  <c r="H5" i="1"/>
  <c r="G6" i="1"/>
  <c r="G7" i="1"/>
  <c r="G9" i="1"/>
  <c r="G10" i="1"/>
  <c r="G11" i="1"/>
  <c r="G12" i="1"/>
  <c r="G14" i="1"/>
  <c r="G15" i="1"/>
  <c r="G5" i="1"/>
  <c r="F6" i="1"/>
  <c r="F7" i="1"/>
  <c r="F9" i="1"/>
  <c r="F10" i="1"/>
  <c r="F11" i="1"/>
  <c r="F12" i="1"/>
  <c r="F14" i="1"/>
  <c r="F15" i="1"/>
  <c r="F5" i="1"/>
  <c r="C6" i="1"/>
  <c r="C7" i="1"/>
  <c r="C9" i="1"/>
  <c r="C10" i="1"/>
  <c r="C11" i="1"/>
  <c r="C12" i="1"/>
  <c r="C14" i="1"/>
  <c r="C15" i="1"/>
  <c r="C5" i="1"/>
  <c r="B6" i="1"/>
  <c r="B7" i="1"/>
  <c r="B9" i="1"/>
  <c r="B10" i="1"/>
  <c r="B11" i="1"/>
  <c r="B12" i="1"/>
  <c r="B14" i="1"/>
  <c r="B15" i="1"/>
  <c r="B5" i="1"/>
  <c r="C21" i="1" l="1"/>
  <c r="F22" i="1"/>
  <c r="F23" i="1"/>
  <c r="F24" i="1"/>
  <c r="F25" i="1"/>
  <c r="F26" i="1"/>
  <c r="F27" i="1"/>
  <c r="F28" i="1"/>
  <c r="F29" i="1"/>
  <c r="F21" i="1"/>
  <c r="E22" i="1"/>
  <c r="E23" i="1"/>
  <c r="E24" i="1"/>
  <c r="E25" i="1"/>
  <c r="E26" i="1"/>
  <c r="E27" i="1"/>
  <c r="E28" i="1"/>
  <c r="E29" i="1"/>
  <c r="E21" i="1"/>
  <c r="C22" i="1"/>
  <c r="C23" i="1"/>
  <c r="C24" i="1"/>
  <c r="C25" i="1"/>
  <c r="C26" i="1"/>
  <c r="C27" i="1"/>
  <c r="C28" i="1"/>
  <c r="C29" i="1"/>
  <c r="B22" i="1"/>
  <c r="B23" i="1"/>
  <c r="B24" i="1"/>
  <c r="B25" i="1"/>
  <c r="B26" i="1"/>
  <c r="B27" i="1"/>
  <c r="B28" i="1"/>
  <c r="B29" i="1"/>
  <c r="B21" i="1"/>
</calcChain>
</file>

<file path=xl/sharedStrings.xml><?xml version="1.0" encoding="utf-8"?>
<sst xmlns="http://schemas.openxmlformats.org/spreadsheetml/2006/main" count="80" uniqueCount="32">
  <si>
    <t>EXAMENES FINALES</t>
  </si>
  <si>
    <t>Código de materia</t>
  </si>
  <si>
    <t>Materia</t>
  </si>
  <si>
    <t>Departamento</t>
  </si>
  <si>
    <t>Fécha de exámen</t>
  </si>
  <si>
    <t>Cantidad de inscriptos</t>
  </si>
  <si>
    <t>Condición</t>
  </si>
  <si>
    <t>Aula designada</t>
  </si>
  <si>
    <t>Publicación de las notas</t>
  </si>
  <si>
    <t>Arancel por exámen</t>
  </si>
  <si>
    <t>Código de departamento</t>
  </si>
  <si>
    <t>A</t>
  </si>
  <si>
    <t>B</t>
  </si>
  <si>
    <t>C</t>
  </si>
  <si>
    <t>Derecho Publico</t>
  </si>
  <si>
    <t>Derecho penal</t>
  </si>
  <si>
    <t>Derecho civil</t>
  </si>
  <si>
    <t>Sistemas operativos I</t>
  </si>
  <si>
    <t>Analisis Matematico</t>
  </si>
  <si>
    <t>Computacion I</t>
  </si>
  <si>
    <t>Estadistica</t>
  </si>
  <si>
    <t>Computacion II</t>
  </si>
  <si>
    <t>Ingles I</t>
  </si>
  <si>
    <t>Codigo de Departamento</t>
  </si>
  <si>
    <t>Arancel</t>
  </si>
  <si>
    <t>Derecho</t>
  </si>
  <si>
    <t>Ingenieria</t>
  </si>
  <si>
    <t>Economicas</t>
  </si>
  <si>
    <t>Total Derecho</t>
  </si>
  <si>
    <t>Total Economicas</t>
  </si>
  <si>
    <t>Total Ingenieria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</si>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</sst>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Pts&quot;_-;\-* #,##0.00\ &quot;Pts&quot;_-;_-* &quot;-&quot;??\ &quot;Pts&quot;_-;_-@_-"/>
    <numFmt numFmtId="165" formatCode="_-* #,##0.00\ [$€]_-;\-* #,##0.00\ [$€]_-;_-* &quot;-&quot;??\ [$€]_-;_-@_-"/>
    <numFmt numFmtId="166" formatCode="_ [$$-2C0A]\ * #,##0_ ;_ [$$-2C0A]\ * \-#,##0_ ;_ [$$-2C0A]\ * &quot;-&quot;??_ ;_ @_ "/>
    <numFmt numFmtId="167" formatCode="dd/mm/yyyy;@"/>
    <numFmt numFmtId="168" formatCode="&quot;$&quot;\ #,##0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20"/>
      <color theme="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" fillId="2" borderId="1" xfId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4" fontId="0" fillId="0" borderId="0" xfId="0" applyNumberFormat="1"/>
    <xf numFmtId="167" fontId="0" fillId="0" borderId="0" xfId="0" applyNumberFormat="1"/>
    <xf numFmtId="0" fontId="0" fillId="0" borderId="1" xfId="0" applyBorder="1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0" xfId="0"/>
    <xf numFmtId="0" fontId="0" fillId="0" borderId="1" xfId="0" applyBorder="1"/>
    <xf numFmtId="168" fontId="0" fillId="0" borderId="1" xfId="0" applyNumberFormat="1" applyBorder="1"/>
    <xf numFmtId="166" fontId="0" fillId="0" borderId="0" xfId="0" applyNumberFormat="1"/>
    <xf numFmtId="0" fontId="3" fillId="2" borderId="0" xfId="0" applyFont="1" applyFill="1" applyAlignment="1">
      <alignment horizontal="center"/>
    </xf>
    <xf numFmtId="0" fontId="4" fillId="0" borderId="0" xfId="0" applyFont="1"/>
  </cellXfs>
  <cellStyles count="5">
    <cellStyle name="Currency 2" xfId="3" xr:uid="{00000000-0005-0000-0000-000000000000}"/>
    <cellStyle name="Euro" xfId="2" xr:uid="{00000000-0005-0000-0000-000001000000}"/>
    <cellStyle name="Normal" xfId="0" builtinId="0"/>
    <cellStyle name="Normal 2" xfId="1" xr:uid="{00000000-0005-0000-0000-000003000000}"/>
    <cellStyle name="Percent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workbookViewId="0">
      <selection activeCell="I4" sqref="I4"/>
    </sheetView>
  </sheetViews>
  <sheetFormatPr baseColWidth="10" defaultColWidth="11.42578125" defaultRowHeight="15" outlineLevelRow="2" x14ac:dyDescent="0.25"/>
  <cols>
    <col min="1" max="1" width="18.42578125" bestFit="1" customWidth="1"/>
    <col min="2" max="2" width="19.140625" bestFit="1" customWidth="1"/>
    <col min="3" max="3" width="12.28515625" customWidth="1"/>
    <col min="4" max="4" width="11.7109375" bestFit="1" customWidth="1"/>
    <col min="5" max="5" width="9" bestFit="1" customWidth="1"/>
    <col min="6" max="7" width="9.140625"/>
    <col min="8" max="8" width="10.85546875" customWidth="1"/>
    <col min="9" max="9" width="11.42578125" bestFit="1" customWidth="1"/>
    <col min="10" max="10" width="19.85546875" bestFit="1" customWidth="1"/>
  </cols>
  <sheetData>
    <row r="1" spans="1:9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</row>
    <row r="2" spans="1:9" x14ac:dyDescent="0.25">
      <c r="A2" s="13"/>
      <c r="B2" s="13"/>
      <c r="C2" s="13"/>
      <c r="D2" s="13"/>
      <c r="E2" s="13"/>
      <c r="F2" s="13"/>
      <c r="G2" s="13"/>
      <c r="H2" s="13"/>
      <c r="I2" s="13"/>
    </row>
    <row r="4" spans="1:9" ht="38.25" x14ac:dyDescent="0.25">
      <c r="A4" s="1" t="s">
        <v>1</v>
      </c>
      <c r="B4" s="1" t="s">
        <v>2</v>
      </c>
      <c r="C4" s="2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outlineLevel="2" x14ac:dyDescent="0.25">
      <c r="A5">
        <v>1010</v>
      </c>
      <c r="B5" t="str">
        <f>VLOOKUP(A5,$A$20:$F$29,2,FALSE)</f>
        <v>Derecho Publico</v>
      </c>
      <c r="C5" t="str">
        <f>VLOOKUP(VLOOKUP(A5,$I$20:$K$29,3,FALSE),Departamentos!$B$3:$D$6,2,FALSE)</f>
        <v>Derecho</v>
      </c>
      <c r="D5" s="4">
        <v>40742</v>
      </c>
      <c r="E5">
        <v>202</v>
      </c>
      <c r="F5" t="str">
        <f>IF(E5&lt;150,"BAJA",IF(E5&lt;200,"NORMAL","ALTA"))</f>
        <v>ALTA</v>
      </c>
      <c r="G5">
        <f>IF(AND(E5&lt;180,D5&gt;DATE(2016,7,15)),805,812)</f>
        <v>812</v>
      </c>
      <c r="H5" s="3">
        <f>D5+ROUNDUP(E5/10,0)</f>
        <v>40763</v>
      </c>
      <c r="I5" s="12">
        <f>VLOOKUP(VLOOKUP(A5,Materias!$B$3:$D$12,3,FALSE),Departamentos!$B$3:$D$6,3,FALSE)*E5</f>
        <v>25250</v>
      </c>
    </row>
    <row r="6" spans="1:9" outlineLevel="2" x14ac:dyDescent="0.25">
      <c r="A6">
        <v>1280</v>
      </c>
      <c r="B6" s="9" t="str">
        <f>VLOOKUP(A6,$A$20:$F$29,2,FALSE)</f>
        <v>Derecho penal</v>
      </c>
      <c r="C6" s="9" t="str">
        <f>VLOOKUP(VLOOKUP(A6,$I$20:$K$29,3,FALSE),Departamentos!$B$3:$D$6,2,FALSE)</f>
        <v>Derecho</v>
      </c>
      <c r="D6" s="4">
        <v>40745</v>
      </c>
      <c r="E6">
        <v>168</v>
      </c>
      <c r="F6" s="9" t="str">
        <f>IF(E6&lt;150,"BAJA",IF(E6&lt;200,"NORMAL","ALTA"))</f>
        <v>NORMAL</v>
      </c>
      <c r="G6" s="9">
        <f>IF(AND(E6&lt;180,D6&gt;DATE(2016,7,15)),805,812)</f>
        <v>812</v>
      </c>
      <c r="H6" s="3">
        <f>D6+ROUNDUP(E6/10,0)</f>
        <v>40762</v>
      </c>
      <c r="I6" s="12">
        <f>VLOOKUP(VLOOKUP(A6,Materias!$B$3:$D$12,3,FALSE),Departamentos!$B$3:$D$6,3,FALSE)*E6</f>
        <v>21000</v>
      </c>
    </row>
    <row r="7" spans="1:9" outlineLevel="2" x14ac:dyDescent="0.25">
      <c r="A7">
        <v>1420</v>
      </c>
      <c r="B7" s="9" t="str">
        <f>VLOOKUP(A7,$A$20:$F$29,2,FALSE)</f>
        <v>Derecho civil</v>
      </c>
      <c r="C7" s="9" t="str">
        <f>VLOOKUP(VLOOKUP(A7,$I$20:$K$29,3,FALSE),Departamentos!$B$3:$D$6,2,FALSE)</f>
        <v>Derecho</v>
      </c>
      <c r="D7" s="4">
        <v>40737</v>
      </c>
      <c r="E7">
        <v>136</v>
      </c>
      <c r="F7" s="9" t="str">
        <f>IF(E7&lt;150,"BAJA",IF(E7&lt;200,"NORMAL","ALTA"))</f>
        <v>BAJA</v>
      </c>
      <c r="G7" s="9">
        <f>IF(AND(E7&lt;180,D7&gt;DATE(2016,7,15)),805,812)</f>
        <v>812</v>
      </c>
      <c r="H7" s="3">
        <f>D7+ROUNDUP(E7/10,0)</f>
        <v>40751</v>
      </c>
      <c r="I7" s="12">
        <f>VLOOKUP(VLOOKUP(A7,Materias!$B$3:$D$12,3,FALSE),Departamentos!$B$3:$D$6,3,FALSE)*E7</f>
        <v>17000</v>
      </c>
    </row>
    <row r="8" spans="1:9" s="9" customFormat="1" outlineLevel="1" x14ac:dyDescent="0.25">
      <c r="C8" s="14" t="s">
        <v>28</v>
      </c>
      <c r="D8" s="4"/>
      <c r="E8" s="9">
        <f>SUBTOTAL(9,E5:E7)</f>
        <v>506</v>
      </c>
      <c r="H8" s="3"/>
      <c r="I8" s="12">
        <f>SUBTOTAL(9,I5:I7)</f>
        <v>63250</v>
      </c>
    </row>
    <row r="9" spans="1:9" outlineLevel="2" x14ac:dyDescent="0.25">
      <c r="A9">
        <v>1300</v>
      </c>
      <c r="B9" s="9" t="str">
        <f>VLOOKUP(A9,$A$20:$F$29,2,FALSE)</f>
        <v>Ingles I</v>
      </c>
      <c r="C9" s="9" t="str">
        <f>VLOOKUP(VLOOKUP(A9,$I$20:$K$29,3,FALSE),Departamentos!$B$3:$D$6,2,FALSE)</f>
        <v>Economicas</v>
      </c>
      <c r="D9" s="4">
        <v>40751</v>
      </c>
      <c r="E9">
        <v>215</v>
      </c>
      <c r="F9" s="9" t="str">
        <f>IF(E9&lt;150,"BAJA",IF(E9&lt;200,"NORMAL","ALTA"))</f>
        <v>ALTA</v>
      </c>
      <c r="G9" s="9">
        <f>IF(AND(E9&lt;180,D9&gt;DATE(2016,7,15)),805,812)</f>
        <v>812</v>
      </c>
      <c r="H9" s="3">
        <f>D9+ROUNDUP(E9/10,0)</f>
        <v>40773</v>
      </c>
      <c r="I9" s="12">
        <f>VLOOKUP(VLOOKUP(A9,Materias!$B$3:$D$12,3,FALSE),Departamentos!$B$3:$D$6,3,FALSE)*E9</f>
        <v>25800</v>
      </c>
    </row>
    <row r="10" spans="1:9" outlineLevel="2" x14ac:dyDescent="0.25">
      <c r="A10">
        <v>1250</v>
      </c>
      <c r="B10" s="9" t="str">
        <f>VLOOKUP(A10,$A$20:$F$29,2,FALSE)</f>
        <v>Computacion II</v>
      </c>
      <c r="C10" s="9" t="str">
        <f>VLOOKUP(VLOOKUP(A10,$I$20:$K$29,3,FALSE),Departamentos!$B$3:$D$6,2,FALSE)</f>
        <v>Economicas</v>
      </c>
      <c r="D10" s="4">
        <v>40731</v>
      </c>
      <c r="E10">
        <v>196</v>
      </c>
      <c r="F10" s="9" t="str">
        <f>IF(E10&lt;150,"BAJA",IF(E10&lt;200,"NORMAL","ALTA"))</f>
        <v>NORMAL</v>
      </c>
      <c r="G10" s="9">
        <f>IF(AND(E10&lt;180,D10&gt;DATE(2016,7,15)),805,812)</f>
        <v>812</v>
      </c>
      <c r="H10" s="3">
        <f>D10+ROUNDUP(E10/10,0)</f>
        <v>40751</v>
      </c>
      <c r="I10" s="12">
        <f>VLOOKUP(VLOOKUP(A10,Materias!$B$3:$D$12,3,FALSE),Departamentos!$B$3:$D$6,3,FALSE)*E10</f>
        <v>23520</v>
      </c>
    </row>
    <row r="11" spans="1:9" outlineLevel="2" x14ac:dyDescent="0.25">
      <c r="A11">
        <v>1150</v>
      </c>
      <c r="B11" s="9" t="str">
        <f>VLOOKUP(A11,$A$20:$F$29,2,FALSE)</f>
        <v>Computacion I</v>
      </c>
      <c r="C11" s="9" t="str">
        <f>VLOOKUP(VLOOKUP(A11,$I$20:$K$29,3,FALSE),Departamentos!$B$3:$D$6,2,FALSE)</f>
        <v>Economicas</v>
      </c>
      <c r="D11" s="4">
        <v>40735</v>
      </c>
      <c r="E11">
        <v>175</v>
      </c>
      <c r="F11" s="9" t="str">
        <f>IF(E11&lt;150,"BAJA",IF(E11&lt;200,"NORMAL","ALTA"))</f>
        <v>NORMAL</v>
      </c>
      <c r="G11" s="9">
        <f>IF(AND(E11&lt;180,D11&gt;DATE(2016,7,15)),805,812)</f>
        <v>812</v>
      </c>
      <c r="H11" s="3">
        <f>D11+ROUNDUP(E11/10,0)</f>
        <v>40753</v>
      </c>
      <c r="I11" s="12">
        <f>VLOOKUP(VLOOKUP(A11,Materias!$B$3:$D$12,3,FALSE),Departamentos!$B$3:$D$6,3,FALSE)*E11</f>
        <v>21000</v>
      </c>
    </row>
    <row r="12" spans="1:9" outlineLevel="2" x14ac:dyDescent="0.25">
      <c r="A12">
        <v>1200</v>
      </c>
      <c r="B12" s="9" t="str">
        <f>VLOOKUP(A12,$A$20:$F$29,2,FALSE)</f>
        <v>Estadistica</v>
      </c>
      <c r="C12" s="9" t="str">
        <f>VLOOKUP(VLOOKUP(A12,$I$20:$K$29,3,FALSE),Departamentos!$B$3:$D$6,2,FALSE)</f>
        <v>Economicas</v>
      </c>
      <c r="D12" s="3">
        <v>40744</v>
      </c>
      <c r="E12">
        <v>158</v>
      </c>
      <c r="F12" s="9" t="str">
        <f>IF(E12&lt;150,"BAJA",IF(E12&lt;200,"NORMAL","ALTA"))</f>
        <v>NORMAL</v>
      </c>
      <c r="G12" s="9">
        <f>IF(AND(E12&lt;180,D12&gt;DATE(2016,7,15)),805,812)</f>
        <v>812</v>
      </c>
      <c r="H12" s="3">
        <f>D12+ROUNDUP(E12/10,0)</f>
        <v>40760</v>
      </c>
      <c r="I12" s="12">
        <f>VLOOKUP(VLOOKUP(A12,Materias!$B$3:$D$12,3,FALSE),Departamentos!$B$3:$D$6,3,FALSE)*E12</f>
        <v>18960</v>
      </c>
    </row>
    <row r="13" spans="1:9" s="9" customFormat="1" outlineLevel="1" x14ac:dyDescent="0.25">
      <c r="C13" s="14" t="s">
        <v>29</v>
      </c>
      <c r="D13" s="3"/>
      <c r="E13" s="9">
        <f>SUBTOTAL(9,E9:E12)</f>
        <v>744</v>
      </c>
      <c r="H13" s="3"/>
      <c r="I13" s="12">
        <f>SUBTOTAL(9,I9:I12)</f>
        <v>89280</v>
      </c>
    </row>
    <row r="14" spans="1:9" outlineLevel="2" x14ac:dyDescent="0.25">
      <c r="A14">
        <v>1120</v>
      </c>
      <c r="B14" s="9" t="str">
        <f>VLOOKUP(A14,$A$20:$F$29,2,FALSE)</f>
        <v>Analisis Matematico</v>
      </c>
      <c r="C14" s="9" t="str">
        <f>VLOOKUP(VLOOKUP(A14,$I$20:$K$29,3,FALSE),Departamentos!$B$3:$D$6,2,FALSE)</f>
        <v>Ingenieria</v>
      </c>
      <c r="D14" s="3">
        <v>40739</v>
      </c>
      <c r="E14">
        <v>232</v>
      </c>
      <c r="F14" s="9" t="str">
        <f>IF(E14&lt;150,"BAJA",IF(E14&lt;200,"NORMAL","ALTA"))</f>
        <v>ALTA</v>
      </c>
      <c r="G14" s="9">
        <f>IF(AND(E14&lt;180,D14&gt;DATE(2016,7,15)),805,812)</f>
        <v>812</v>
      </c>
      <c r="H14" s="3">
        <f>D14+ROUNDUP(E14/10,0)</f>
        <v>40763</v>
      </c>
      <c r="I14" s="12">
        <f>VLOOKUP(VLOOKUP(A14,Materias!$B$3:$D$12,3,FALSE),Departamentos!$B$3:$D$6,3,FALSE)*E14</f>
        <v>31320</v>
      </c>
    </row>
    <row r="15" spans="1:9" outlineLevel="2" x14ac:dyDescent="0.25">
      <c r="A15">
        <v>1080</v>
      </c>
      <c r="B15" s="9" t="str">
        <f>VLOOKUP(A15,$A$20:$F$29,2,FALSE)</f>
        <v>Sistemas operativos I</v>
      </c>
      <c r="C15" s="9" t="str">
        <f>VLOOKUP(VLOOKUP(A15,$I$20:$K$29,3,FALSE),Departamentos!$B$3:$D$6,2,FALSE)</f>
        <v>Ingenieria</v>
      </c>
      <c r="D15" s="4">
        <v>40747</v>
      </c>
      <c r="E15">
        <v>141</v>
      </c>
      <c r="F15" s="9" t="str">
        <f>IF(E15&lt;150,"BAJA",IF(E15&lt;200,"NORMAL","ALTA"))</f>
        <v>BAJA</v>
      </c>
      <c r="G15" s="9">
        <f>IF(AND(E15&lt;180,D15&gt;DATE(2016,7,15)),805,812)</f>
        <v>812</v>
      </c>
      <c r="H15" s="3">
        <f>D15+ROUNDUP(E15/10,0)</f>
        <v>40762</v>
      </c>
      <c r="I15" s="12">
        <f>VLOOKUP(VLOOKUP(A15,Materias!$B$3:$D$12,3,FALSE),Departamentos!$B$3:$D$6,3,FALSE)*E15</f>
        <v>19035</v>
      </c>
    </row>
    <row r="16" spans="1:9" s="9" customFormat="1" outlineLevel="1" x14ac:dyDescent="0.25">
      <c r="C16" s="14" t="s">
        <v>30</v>
      </c>
      <c r="D16" s="4"/>
      <c r="E16" s="9">
        <f>SUBTOTAL(9,E14:E15)</f>
        <v>373</v>
      </c>
      <c r="H16" s="3"/>
      <c r="I16" s="12">
        <f>SUBTOTAL(9,I14:I15)</f>
        <v>50355</v>
      </c>
    </row>
    <row r="17" spans="1:15" s="9" customFormat="1" x14ac:dyDescent="0.25">
      <c r="C17" s="14" t="s">
        <v>31</v>
      </c>
      <c r="D17" s="4"/>
      <c r="E17" s="9">
        <f>SUBTOTAL(9,E5:E15)</f>
        <v>1623</v>
      </c>
      <c r="H17" s="3"/>
      <c r="I17" s="12">
        <f>SUBTOTAL(9,I5:I15)</f>
        <v>202885</v>
      </c>
    </row>
    <row r="18" spans="1:15" x14ac:dyDescent="0.25">
      <c r="D18" s="4"/>
    </row>
    <row r="20" spans="1:15" ht="45" x14ac:dyDescent="0.25">
      <c r="A20" s="1" t="s">
        <v>1</v>
      </c>
      <c r="B20" s="1" t="s">
        <v>2</v>
      </c>
      <c r="C20" s="2" t="s">
        <v>3</v>
      </c>
      <c r="D20" s="1" t="s">
        <v>5</v>
      </c>
      <c r="E20" s="1" t="s">
        <v>6</v>
      </c>
      <c r="F20" s="1" t="s">
        <v>9</v>
      </c>
      <c r="I20" s="6" t="s">
        <v>1</v>
      </c>
      <c r="J20" s="7" t="s">
        <v>2</v>
      </c>
      <c r="K20" s="8" t="s">
        <v>10</v>
      </c>
      <c r="M20" s="8" t="s">
        <v>23</v>
      </c>
      <c r="N20" s="8" t="s">
        <v>3</v>
      </c>
      <c r="O20" s="8" t="s">
        <v>24</v>
      </c>
    </row>
    <row r="21" spans="1:15" x14ac:dyDescent="0.25">
      <c r="A21" s="9">
        <v>1010</v>
      </c>
      <c r="B21" s="9" t="str">
        <f>VLOOKUP(A21,$I$20:$K$29,2,FALSE)</f>
        <v>Derecho Publico</v>
      </c>
      <c r="C21" s="9" t="str">
        <f>VLOOKUP(VLOOKUP(A21,$I$20:$K$29,3,FALSE),$M$20:$O$23,2,FALSE)</f>
        <v>Derecho</v>
      </c>
      <c r="D21" s="9">
        <v>202</v>
      </c>
      <c r="E21" s="9" t="str">
        <f>IF(D21&lt;150,"baja",IF(D21&gt;200,"alta","normal"))</f>
        <v>alta</v>
      </c>
      <c r="F21" s="9">
        <f>VLOOKUP(VLOOKUP(A21,$I$20:$K$29,3,FALSE),$M$20:$O$23,3,FALSE)</f>
        <v>125</v>
      </c>
      <c r="I21" s="10">
        <v>1010</v>
      </c>
      <c r="J21" s="10" t="s">
        <v>14</v>
      </c>
      <c r="K21" s="10" t="s">
        <v>11</v>
      </c>
      <c r="M21" s="10" t="s">
        <v>11</v>
      </c>
      <c r="N21" s="10" t="s">
        <v>25</v>
      </c>
      <c r="O21" s="11">
        <v>125</v>
      </c>
    </row>
    <row r="22" spans="1:15" x14ac:dyDescent="0.25">
      <c r="A22" s="9">
        <v>1280</v>
      </c>
      <c r="B22" s="9" t="str">
        <f t="shared" ref="B22:B29" si="0">VLOOKUP(A22,$I$20:$K$29,2,FALSE)</f>
        <v>Derecho penal</v>
      </c>
      <c r="C22" s="9" t="str">
        <f t="shared" ref="C22:C29" si="1">VLOOKUP(VLOOKUP(A22,$I$20:$K$29,3,FALSE),$M$20:$O$23,2,FALSE)</f>
        <v>Derecho</v>
      </c>
      <c r="D22" s="9">
        <v>168</v>
      </c>
      <c r="E22" s="9" t="str">
        <f t="shared" ref="E22:E29" si="2">IF(D22&lt;150,"baja",IF(D22&gt;200,"alta","normal"))</f>
        <v>normal</v>
      </c>
      <c r="F22" s="9">
        <f t="shared" ref="F22:F29" si="3">VLOOKUP(VLOOKUP(A22,$I$20:$K$29,3,FALSE),$M$20:$O$23,3,FALSE)</f>
        <v>125</v>
      </c>
      <c r="I22" s="10">
        <v>1280</v>
      </c>
      <c r="J22" s="10" t="s">
        <v>15</v>
      </c>
      <c r="K22" s="10" t="s">
        <v>11</v>
      </c>
      <c r="M22" s="10" t="s">
        <v>12</v>
      </c>
      <c r="N22" s="10" t="s">
        <v>26</v>
      </c>
      <c r="O22" s="11">
        <v>135</v>
      </c>
    </row>
    <row r="23" spans="1:15" x14ac:dyDescent="0.25">
      <c r="A23" s="9">
        <v>1420</v>
      </c>
      <c r="B23" s="9" t="str">
        <f t="shared" si="0"/>
        <v>Derecho civil</v>
      </c>
      <c r="C23" s="9" t="str">
        <f t="shared" si="1"/>
        <v>Derecho</v>
      </c>
      <c r="D23" s="9">
        <v>136</v>
      </c>
      <c r="E23" s="9" t="str">
        <f t="shared" si="2"/>
        <v>baja</v>
      </c>
      <c r="F23" s="9">
        <f t="shared" si="3"/>
        <v>125</v>
      </c>
      <c r="I23" s="10">
        <v>1420</v>
      </c>
      <c r="J23" s="10" t="s">
        <v>16</v>
      </c>
      <c r="K23" s="10" t="s">
        <v>11</v>
      </c>
      <c r="M23" s="10" t="s">
        <v>13</v>
      </c>
      <c r="N23" s="10" t="s">
        <v>27</v>
      </c>
      <c r="O23" s="11">
        <v>120</v>
      </c>
    </row>
    <row r="24" spans="1:15" x14ac:dyDescent="0.25">
      <c r="A24" s="9">
        <v>1300</v>
      </c>
      <c r="B24" s="9" t="str">
        <f t="shared" si="0"/>
        <v>Ingles I</v>
      </c>
      <c r="C24" s="9" t="str">
        <f t="shared" si="1"/>
        <v>Economicas</v>
      </c>
      <c r="D24" s="9">
        <v>215</v>
      </c>
      <c r="E24" s="9" t="str">
        <f t="shared" si="2"/>
        <v>alta</v>
      </c>
      <c r="F24" s="9">
        <f t="shared" si="3"/>
        <v>120</v>
      </c>
      <c r="I24" s="10">
        <v>1080</v>
      </c>
      <c r="J24" s="10" t="s">
        <v>17</v>
      </c>
      <c r="K24" s="10" t="s">
        <v>12</v>
      </c>
    </row>
    <row r="25" spans="1:15" x14ac:dyDescent="0.25">
      <c r="A25" s="9">
        <v>1250</v>
      </c>
      <c r="B25" s="9" t="str">
        <f t="shared" si="0"/>
        <v>Computacion II</v>
      </c>
      <c r="C25" s="9" t="str">
        <f t="shared" si="1"/>
        <v>Economicas</v>
      </c>
      <c r="D25" s="9">
        <v>196</v>
      </c>
      <c r="E25" s="9" t="str">
        <f t="shared" si="2"/>
        <v>normal</v>
      </c>
      <c r="F25" s="9">
        <f t="shared" si="3"/>
        <v>120</v>
      </c>
      <c r="I25" s="10">
        <v>1120</v>
      </c>
      <c r="J25" s="10" t="s">
        <v>18</v>
      </c>
      <c r="K25" s="10" t="s">
        <v>12</v>
      </c>
    </row>
    <row r="26" spans="1:15" x14ac:dyDescent="0.25">
      <c r="A26" s="9">
        <v>1150</v>
      </c>
      <c r="B26" s="9" t="str">
        <f t="shared" si="0"/>
        <v>Computacion I</v>
      </c>
      <c r="C26" s="9" t="str">
        <f t="shared" si="1"/>
        <v>Economicas</v>
      </c>
      <c r="D26" s="9">
        <v>175</v>
      </c>
      <c r="E26" s="9" t="str">
        <f t="shared" si="2"/>
        <v>normal</v>
      </c>
      <c r="F26" s="9">
        <f t="shared" si="3"/>
        <v>120</v>
      </c>
      <c r="I26" s="10">
        <v>1150</v>
      </c>
      <c r="J26" s="10" t="s">
        <v>19</v>
      </c>
      <c r="K26" s="10" t="s">
        <v>13</v>
      </c>
    </row>
    <row r="27" spans="1:15" x14ac:dyDescent="0.25">
      <c r="A27" s="9">
        <v>1200</v>
      </c>
      <c r="B27" s="9" t="str">
        <f t="shared" si="0"/>
        <v>Estadistica</v>
      </c>
      <c r="C27" s="9" t="str">
        <f t="shared" si="1"/>
        <v>Economicas</v>
      </c>
      <c r="D27" s="9">
        <v>158</v>
      </c>
      <c r="E27" s="9" t="str">
        <f t="shared" si="2"/>
        <v>normal</v>
      </c>
      <c r="F27" s="9">
        <f t="shared" si="3"/>
        <v>120</v>
      </c>
      <c r="I27" s="10">
        <v>1200</v>
      </c>
      <c r="J27" s="10" t="s">
        <v>20</v>
      </c>
      <c r="K27" s="10" t="s">
        <v>13</v>
      </c>
    </row>
    <row r="28" spans="1:15" x14ac:dyDescent="0.25">
      <c r="A28" s="9">
        <v>1120</v>
      </c>
      <c r="B28" s="9" t="str">
        <f t="shared" si="0"/>
        <v>Analisis Matematico</v>
      </c>
      <c r="C28" s="9" t="str">
        <f t="shared" si="1"/>
        <v>Ingenieria</v>
      </c>
      <c r="D28" s="9">
        <v>232</v>
      </c>
      <c r="E28" s="9" t="str">
        <f t="shared" si="2"/>
        <v>alta</v>
      </c>
      <c r="F28" s="9">
        <f t="shared" si="3"/>
        <v>135</v>
      </c>
      <c r="I28" s="10">
        <v>1250</v>
      </c>
      <c r="J28" s="10" t="s">
        <v>21</v>
      </c>
      <c r="K28" s="10" t="s">
        <v>13</v>
      </c>
    </row>
    <row r="29" spans="1:15" x14ac:dyDescent="0.25">
      <c r="A29" s="9">
        <v>1080</v>
      </c>
      <c r="B29" s="9" t="str">
        <f t="shared" si="0"/>
        <v>Sistemas operativos I</v>
      </c>
      <c r="C29" s="9" t="str">
        <f t="shared" si="1"/>
        <v>Ingenieria</v>
      </c>
      <c r="D29" s="9">
        <v>141</v>
      </c>
      <c r="E29" s="9" t="str">
        <f t="shared" si="2"/>
        <v>baja</v>
      </c>
      <c r="F29" s="9">
        <f t="shared" si="3"/>
        <v>135</v>
      </c>
      <c r="I29" s="10">
        <v>1300</v>
      </c>
      <c r="J29" s="10" t="s">
        <v>22</v>
      </c>
      <c r="K29" s="10" t="s">
        <v>13</v>
      </c>
    </row>
  </sheetData>
  <sortState xmlns:xlrd2="http://schemas.microsoft.com/office/spreadsheetml/2017/richdata2" ref="A5:I15">
    <sortCondition ref="C5:C15"/>
    <sortCondition descending="1" ref="E5:E15"/>
  </sortState>
  <mergeCells count="1">
    <mergeCell ref="A1:I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2"/>
  <sheetViews>
    <sheetView workbookViewId="0">
      <selection activeCell="D22" sqref="D22"/>
    </sheetView>
  </sheetViews>
  <sheetFormatPr baseColWidth="10" defaultColWidth="9.140625" defaultRowHeight="15" x14ac:dyDescent="0.25"/>
  <cols>
    <col min="2" max="2" width="12.85546875" customWidth="1"/>
    <col min="3" max="3" width="20" bestFit="1" customWidth="1"/>
    <col min="4" max="4" width="13.7109375" customWidth="1"/>
  </cols>
  <sheetData>
    <row r="3" spans="2:4" ht="29.25" customHeight="1" x14ac:dyDescent="0.25">
      <c r="B3" s="6" t="s">
        <v>1</v>
      </c>
      <c r="C3" s="7" t="s">
        <v>2</v>
      </c>
      <c r="D3" s="8" t="s">
        <v>10</v>
      </c>
    </row>
    <row r="4" spans="2:4" x14ac:dyDescent="0.25">
      <c r="B4" s="5">
        <v>1010</v>
      </c>
      <c r="C4" s="5" t="s">
        <v>14</v>
      </c>
      <c r="D4" s="5" t="s">
        <v>11</v>
      </c>
    </row>
    <row r="5" spans="2:4" x14ac:dyDescent="0.25">
      <c r="B5" s="5">
        <v>1280</v>
      </c>
      <c r="C5" s="5" t="s">
        <v>15</v>
      </c>
      <c r="D5" s="5" t="s">
        <v>11</v>
      </c>
    </row>
    <row r="6" spans="2:4" x14ac:dyDescent="0.25">
      <c r="B6" s="5">
        <v>1420</v>
      </c>
      <c r="C6" s="5" t="s">
        <v>16</v>
      </c>
      <c r="D6" s="5" t="s">
        <v>11</v>
      </c>
    </row>
    <row r="7" spans="2:4" x14ac:dyDescent="0.25">
      <c r="B7" s="5">
        <v>1080</v>
      </c>
      <c r="C7" s="5" t="s">
        <v>17</v>
      </c>
      <c r="D7" s="5" t="s">
        <v>12</v>
      </c>
    </row>
    <row r="8" spans="2:4" x14ac:dyDescent="0.25">
      <c r="B8" s="5">
        <v>1120</v>
      </c>
      <c r="C8" s="5" t="s">
        <v>18</v>
      </c>
      <c r="D8" s="5" t="s">
        <v>12</v>
      </c>
    </row>
    <row r="9" spans="2:4" x14ac:dyDescent="0.25">
      <c r="B9" s="5">
        <v>1150</v>
      </c>
      <c r="C9" s="5" t="s">
        <v>19</v>
      </c>
      <c r="D9" s="5" t="s">
        <v>13</v>
      </c>
    </row>
    <row r="10" spans="2:4" x14ac:dyDescent="0.25">
      <c r="B10" s="5">
        <v>1200</v>
      </c>
      <c r="C10" s="5" t="s">
        <v>20</v>
      </c>
      <c r="D10" s="5" t="s">
        <v>13</v>
      </c>
    </row>
    <row r="11" spans="2:4" x14ac:dyDescent="0.25">
      <c r="B11" s="5">
        <v>1250</v>
      </c>
      <c r="C11" s="5" t="s">
        <v>21</v>
      </c>
      <c r="D11" s="5" t="s">
        <v>13</v>
      </c>
    </row>
    <row r="12" spans="2:4" x14ac:dyDescent="0.25">
      <c r="B12" s="5">
        <v>1300</v>
      </c>
      <c r="C12" s="5" t="s">
        <v>22</v>
      </c>
      <c r="D12" s="5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6"/>
  <sheetViews>
    <sheetView workbookViewId="0">
      <selection activeCell="B3" sqref="B3:D6"/>
    </sheetView>
  </sheetViews>
  <sheetFormatPr baseColWidth="10" defaultColWidth="9.140625" defaultRowHeight="15" x14ac:dyDescent="0.25"/>
  <cols>
    <col min="2" max="2" width="13.85546875" customWidth="1"/>
    <col min="3" max="3" width="15" customWidth="1"/>
  </cols>
  <sheetData>
    <row r="3" spans="2:4" ht="30.75" customHeight="1" x14ac:dyDescent="0.25">
      <c r="B3" s="8" t="s">
        <v>23</v>
      </c>
      <c r="C3" s="8" t="s">
        <v>3</v>
      </c>
      <c r="D3" s="8" t="s">
        <v>24</v>
      </c>
    </row>
    <row r="4" spans="2:4" x14ac:dyDescent="0.25">
      <c r="B4" s="10" t="s">
        <v>11</v>
      </c>
      <c r="C4" s="10" t="s">
        <v>25</v>
      </c>
      <c r="D4" s="11">
        <v>125</v>
      </c>
    </row>
    <row r="5" spans="2:4" x14ac:dyDescent="0.25">
      <c r="B5" s="10" t="s">
        <v>12</v>
      </c>
      <c r="C5" s="10" t="s">
        <v>26</v>
      </c>
      <c r="D5" s="11">
        <v>135</v>
      </c>
    </row>
    <row r="6" spans="2:4" x14ac:dyDescent="0.25">
      <c r="B6" s="10" t="s">
        <v>13</v>
      </c>
      <c r="C6" s="10" t="s">
        <v>27</v>
      </c>
      <c r="D6" s="11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Inscripciones</vt:lpstr>
      <vt:lpstr>Materias</vt:lpstr>
      <vt:lpstr>Departamentos</vt:lpstr>
      <vt:lpstr>tabla1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Ayelén</dc:creator>
  <cp:lastModifiedBy>emanu</cp:lastModifiedBy>
  <dcterms:created xsi:type="dcterms:W3CDTF">2015-06-15T20:22:45Z</dcterms:created>
  <dcterms:modified xsi:type="dcterms:W3CDTF">2020-11-08T08:50:51Z</dcterms:modified>
</cp:coreProperties>
</file>