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dentificaciónInteresados" sheetId="1" state="visible" r:id="rId2"/>
    <sheet name="InvolucramientoInteresados" sheetId="2" state="visible" r:id="rId3"/>
    <sheet name="GestionInvolucramientoInteresad" sheetId="3" state="visible" r:id="rId4"/>
    <sheet name="EDT" sheetId="4" state="visible" r:id="rId5"/>
    <sheet name="GestionTiempo1" sheetId="5" state="visible" r:id="rId6"/>
    <sheet name="GestionTiempo2" sheetId="6" state="visible" r:id="rId7"/>
    <sheet name="RutaCritica" sheetId="7" state="visible" r:id="rId8"/>
    <sheet name="GestionRecursos" sheetId="8" state="visible" r:id="rId9"/>
    <sheet name="Adquisiciones" sheetId="9" state="visible" r:id="rId10"/>
    <sheet name="EstimacionCostos" sheetId="10" state="visible" r:id="rId11"/>
    <sheet name="GestionCalidad" sheetId="11" state="visible" r:id="rId12"/>
    <sheet name="DesgloseRiesgos" sheetId="12" state="visible" r:id="rId13"/>
    <sheet name="Comunicacion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<sst xmlns="http://schemas.openxmlformats.org/spreadsheetml/2006/main" count="2176" uniqueCount="512">
  <si>
    <t xml:space="preserve">Identificación</t>
  </si>
  <si>
    <t xml:space="preserve">Clasificación</t>
  </si>
  <si>
    <t xml:space="preserve">Id.</t>
  </si>
  <si>
    <t xml:space="preserve">Nombre</t>
  </si>
  <si>
    <t xml:space="preserve">Puesto</t>
  </si>
  <si>
    <t xml:space="preserve">Rol</t>
  </si>
  <si>
    <t xml:space="preserve">Influencia</t>
  </si>
  <si>
    <t xml:space="preserve">Fase Interés</t>
  </si>
  <si>
    <t xml:space="preserve">Pertenencia</t>
  </si>
  <si>
    <t xml:space="preserve">Id001</t>
  </si>
  <si>
    <t xml:space="preserve">Silvana Arévalo</t>
  </si>
  <si>
    <t xml:space="preserve">Director de Proyecto</t>
  </si>
  <si>
    <t xml:space="preserve">Ejecutivo</t>
  </si>
  <si>
    <t xml:space="preserve">Alto</t>
  </si>
  <si>
    <t xml:space="preserve">Implementación</t>
  </si>
  <si>
    <t xml:space="preserve">Interno</t>
  </si>
  <si>
    <t xml:space="preserve">Neutral</t>
  </si>
  <si>
    <t xml:space="preserve">Id002</t>
  </si>
  <si>
    <t xml:space="preserve">Lenin Falconí</t>
  </si>
  <si>
    <t xml:space="preserve">Gerente General</t>
  </si>
  <si>
    <t xml:space="preserve">Análisis de Requerimientos y Necesidades del Proyecto</t>
  </si>
  <si>
    <t xml:space="preserve">Id003</t>
  </si>
  <si>
    <t xml:space="preserve">Juan Hidrovo</t>
  </si>
  <si>
    <t xml:space="preserve">Jefe Financiero</t>
  </si>
  <si>
    <t xml:space="preserve">Resiste</t>
  </si>
  <si>
    <t xml:space="preserve">Id004</t>
  </si>
  <si>
    <t xml:space="preserve">Alejandro Ayala</t>
  </si>
  <si>
    <t xml:space="preserve">Jefe de Ventas</t>
  </si>
  <si>
    <t xml:space="preserve">Apoya</t>
  </si>
  <si>
    <t xml:space="preserve">Id005</t>
  </si>
  <si>
    <t xml:space="preserve">Diego Romero</t>
  </si>
  <si>
    <t xml:space="preserve">Jefe de Adquisiciones</t>
  </si>
  <si>
    <t xml:space="preserve">Bajo</t>
  </si>
  <si>
    <t xml:space="preserve">Análisis de Requerimientos</t>
  </si>
  <si>
    <t xml:space="preserve">Id006</t>
  </si>
  <si>
    <t xml:space="preserve">Andres B.</t>
  </si>
  <si>
    <t xml:space="preserve">Jefe de Ingeniería</t>
  </si>
  <si>
    <t xml:space="preserve">Técnico</t>
  </si>
  <si>
    <t xml:space="preserve">Id007</t>
  </si>
  <si>
    <t xml:space="preserve">Edith C.</t>
  </si>
  <si>
    <t xml:space="preserve">Patrocinador</t>
  </si>
  <si>
    <t xml:space="preserve">Medio</t>
  </si>
  <si>
    <t xml:space="preserve">Inicio del Proyecto</t>
  </si>
  <si>
    <t xml:space="preserve">Id008</t>
  </si>
  <si>
    <t xml:space="preserve">John Doe</t>
  </si>
  <si>
    <t xml:space="preserve">Desarrollador de App</t>
  </si>
  <si>
    <t xml:space="preserve">Externo</t>
  </si>
  <si>
    <t xml:space="preserve">Id</t>
  </si>
  <si>
    <t xml:space="preserve">Desconoce</t>
  </si>
  <si>
    <t xml:space="preserve">Resistencia</t>
  </si>
  <si>
    <t xml:space="preserve">Líder</t>
  </si>
  <si>
    <t xml:space="preserve">Poder</t>
  </si>
  <si>
    <t xml:space="preserve">Interés</t>
  </si>
  <si>
    <t xml:space="preserve">Estrategia</t>
  </si>
  <si>
    <t xml:space="preserve">X</t>
  </si>
  <si>
    <t xml:space="preserve">A</t>
  </si>
  <si>
    <t xml:space="preserve">Integración en Equipo. Socialización periódica de los hitos del proyecto</t>
  </si>
  <si>
    <t xml:space="preserve">M</t>
  </si>
  <si>
    <t xml:space="preserve">Integración en Equipo. Campaña de Comunicación enfocada a las ganancias y réditos obtenidos con la nueva APP</t>
  </si>
  <si>
    <t xml:space="preserve">B</t>
  </si>
  <si>
    <t xml:space="preserve">Integración en Equipo. Campaña de Comunicación enfocada a las ganancias y réditos obtenidos con la nueva APP. Mantener Satisfecho</t>
  </si>
  <si>
    <t xml:space="preserve">Integración en Equipo en reuniones de hitos</t>
  </si>
  <si>
    <t xml:space="preserve">Métodos de Comunicación</t>
  </si>
  <si>
    <t xml:space="preserve">Habilidades</t>
  </si>
  <si>
    <t xml:space="preserve">Responsable</t>
  </si>
  <si>
    <t xml:space="preserve">Reunión de Socialización y toma de decisiones. Correo Electrónico</t>
  </si>
  <si>
    <t xml:space="preserve">Escucha Efectiva. </t>
  </si>
  <si>
    <t xml:space="preserve">Reunión de Socialización y toma de decisiones. Correo Electrónico. Llamada</t>
  </si>
  <si>
    <t xml:space="preserve">Escucha Efectiva. Negociación. Involucrar en Toma de Decisiones</t>
  </si>
  <si>
    <t xml:space="preserve">Director Proyecto</t>
  </si>
  <si>
    <t xml:space="preserve">Taller de Proyecciones de Ganancias.                               Llamada. Correo</t>
  </si>
  <si>
    <t xml:space="preserve">Resolución de Conflictos. Escucha Efectiva. Negociación. Involucrar en toma de decisiones</t>
  </si>
  <si>
    <t xml:space="preserve">Taller de Proyecciones de Ganancias                           Taller de Simulaciones de App.                               Llamada, Correo Electrónico</t>
  </si>
  <si>
    <t xml:space="preserve">Líder Técnico</t>
  </si>
  <si>
    <t xml:space="preserve">Reunión de Socialización de Avances</t>
  </si>
  <si>
    <t xml:space="preserve">Escucha Efectiva</t>
  </si>
  <si>
    <t xml:space="preserve">Involucrar en toma de decisiones. </t>
  </si>
  <si>
    <t xml:space="preserve">Gerente</t>
  </si>
  <si>
    <t xml:space="preserve">Reuniones períodicas de estrategia y tomas de decisiones</t>
  </si>
  <si>
    <t xml:space="preserve">Escucha Efectiva. Resolución de Conflictos. Confrontación. Negociación</t>
  </si>
  <si>
    <t xml:space="preserve">1.1</t>
  </si>
  <si>
    <t xml:space="preserve">Diseño de solución Full Stack</t>
  </si>
  <si>
    <t xml:space="preserve">Descripción de Trabajo</t>
  </si>
  <si>
    <t xml:space="preserve">Reunión de presentación de la solución de App de Ofertas para Ventas contemplando aspectos de Back end y Front End</t>
  </si>
  <si>
    <t xml:space="preserve">Supuestos y Restricciones</t>
  </si>
  <si>
    <t xml:space="preserve">Reunión con los interesados: Gerente General, un representante de accionistas, director de proyecto, director financiero y jefe de ventas</t>
  </si>
  <si>
    <t xml:space="preserve">Lider de TI</t>
  </si>
  <si>
    <t xml:space="preserve">Costo</t>
  </si>
  <si>
    <t xml:space="preserve">Fecha</t>
  </si>
  <si>
    <t xml:space="preserve">Recursos Necesarios</t>
  </si>
  <si>
    <t xml:space="preserve">Acta de constitución del proyecto</t>
  </si>
  <si>
    <t xml:space="preserve">1.2</t>
  </si>
  <si>
    <t xml:space="preserve">Determinación de Tecnologías y Frameworks</t>
  </si>
  <si>
    <t xml:space="preserve">Análisis Comparativo de Beneficios y Recursos de diferentes tecnologías para el desarrollo de la aplicación y su implementación</t>
  </si>
  <si>
    <t xml:space="preserve">Departamento de TI, equipo de implementación, y director financiero. El reporte de gastos se pasa al Gerente y Accionista</t>
  </si>
  <si>
    <t xml:space="preserve">Equipo de Trabajo</t>
  </si>
  <si>
    <t xml:space="preserve">Disponibilidad del equipo técnico</t>
  </si>
  <si>
    <t xml:space="preserve">1.3</t>
  </si>
  <si>
    <t xml:space="preserve">Implementación </t>
  </si>
  <si>
    <t xml:space="preserve">Desarrollo de la APP y la migración tecnológica de servicios de TI a la nube</t>
  </si>
  <si>
    <t xml:space="preserve">Departamento de TI, equipo de implementación</t>
  </si>
  <si>
    <t xml:space="preserve">1.4</t>
  </si>
  <si>
    <t xml:space="preserve">Prueba de Concepto</t>
  </si>
  <si>
    <t xml:space="preserve">Presentación de la APP funcional sobre la plataforma de Google Cloud</t>
  </si>
  <si>
    <t xml:space="preserve">Lider TI, Director de Proyecto, Gerente General</t>
  </si>
  <si>
    <t xml:space="preserve">Lider TI</t>
  </si>
  <si>
    <t xml:space="preserve">Sala de Reuniones</t>
  </si>
  <si>
    <t xml:space="preserve">2.1</t>
  </si>
  <si>
    <t xml:space="preserve">Desarrollo de IA - Recopilación de Datos</t>
  </si>
  <si>
    <t xml:space="preserve">Desarrollo de la base de datos para recopilación de datos de oferta y venta</t>
  </si>
  <si>
    <t xml:space="preserve">Departamento de TI, Director Proyecto</t>
  </si>
  <si>
    <t xml:space="preserve">Centro de Computo para procesamiento de datos</t>
  </si>
  <si>
    <t xml:space="preserve">2.2</t>
  </si>
  <si>
    <t xml:space="preserve">Desarrollo de IA - Procesamiento de Datos</t>
  </si>
  <si>
    <t xml:space="preserve">Desarrollo de Scripts para procesamiento y depuración de datos de venta capturados</t>
  </si>
  <si>
    <t xml:space="preserve">Lider TI, Gerente General, Director de Proyectos</t>
  </si>
  <si>
    <t xml:space="preserve">Lider TI, Dierector Proyecto</t>
  </si>
  <si>
    <t xml:space="preserve">2.3</t>
  </si>
  <si>
    <t xml:space="preserve">Desarrollo de IA - Diseño de Modelo de IA</t>
  </si>
  <si>
    <t xml:space="preserve">Modelamiento de la IA para recomendaciones de ofertas</t>
  </si>
  <si>
    <t xml:space="preserve">Equipo de Trabajo de TI</t>
  </si>
  <si>
    <t xml:space="preserve">Líder TI</t>
  </si>
  <si>
    <t xml:space="preserve">2.4</t>
  </si>
  <si>
    <t xml:space="preserve">Desarrollo de IA - Implementación de IA</t>
  </si>
  <si>
    <t xml:space="preserve">Desarrollo y entrenamiento del modelo de IA para predicciones</t>
  </si>
  <si>
    <t xml:space="preserve">2.5</t>
  </si>
  <si>
    <t xml:space="preserve">Desarrollo de IA - Pruebas</t>
  </si>
  <si>
    <t xml:space="preserve">Socialización de Pruebas</t>
  </si>
  <si>
    <t xml:space="preserve">3.1</t>
  </si>
  <si>
    <t xml:space="preserve">Perfeccionamiento de IA - Recopilación de Datos</t>
  </si>
  <si>
    <t xml:space="preserve">Ejecución de recopilación de datos de ventas</t>
  </si>
  <si>
    <t xml:space="preserve">3.2</t>
  </si>
  <si>
    <t xml:space="preserve">Perfeccionameinto de IA - Procesamiento de Datos</t>
  </si>
  <si>
    <t xml:space="preserve">Ejecución de Procesamiento de datos</t>
  </si>
  <si>
    <t xml:space="preserve">3.3</t>
  </si>
  <si>
    <t xml:space="preserve">Perfeccionamiento  de IA - Diseño de Modelo de IA</t>
  </si>
  <si>
    <t xml:space="preserve">Entrenamiento de Modelo de IA</t>
  </si>
  <si>
    <t xml:space="preserve">Pruebas Finales</t>
  </si>
  <si>
    <t xml:space="preserve">Integración del motor de recomendación en la App</t>
  </si>
  <si>
    <t xml:space="preserve">Integrar el programa de inteligencia artificial en la aplicacción movil</t>
  </si>
  <si>
    <t xml:space="preserve">1.1.1</t>
  </si>
  <si>
    <t xml:space="preserve">Reunión de inicio de proyecto</t>
  </si>
  <si>
    <t xml:space="preserve">2.1.1</t>
  </si>
  <si>
    <t xml:space="preserve">Generación de archivos json para recopilación de datos</t>
  </si>
  <si>
    <t xml:space="preserve">3.1.1</t>
  </si>
  <si>
    <t xml:space="preserve">Ejecución de Script para Almacenamiento de Datos</t>
  </si>
  <si>
    <t xml:space="preserve">1.1.2</t>
  </si>
  <si>
    <t xml:space="preserve">Reunión de presentación del proyecto, objetivos y el equipo de desarrollo</t>
  </si>
  <si>
    <t xml:space="preserve">2.1.2</t>
  </si>
  <si>
    <t xml:space="preserve">Generación de Script para recopilación de datos</t>
  </si>
  <si>
    <t xml:space="preserve">2.1.3</t>
  </si>
  <si>
    <t xml:space="preserve">Perfeccionamiento de IA - Procesamiento de Datos</t>
  </si>
  <si>
    <t xml:space="preserve">3.2.1</t>
  </si>
  <si>
    <t xml:space="preserve">Ejecución de Script para Procesamiento de Datos: elmiminación de outliers, tratamiento de datos incompletos, formatos de datos y generación de estructura de datos tipo tensor</t>
  </si>
  <si>
    <t xml:space="preserve">1.2.1</t>
  </si>
  <si>
    <t xml:space="preserve">Identificación de Necesidades de Almacenamiento</t>
  </si>
  <si>
    <t xml:space="preserve">1.2.2</t>
  </si>
  <si>
    <t xml:space="preserve">Identificación de Necesidades de Cómputo: RAM, #CPUs, #GPUs</t>
  </si>
  <si>
    <t xml:space="preserve">2.2.1</t>
  </si>
  <si>
    <t xml:space="preserve">Desarrollo de Script par Procesamiento y Depuración de Datos capturados</t>
  </si>
  <si>
    <t xml:space="preserve">Perfeccionamiento de IA - Renetrenameinto de Modelo de IA</t>
  </si>
  <si>
    <t xml:space="preserve">1.2.3</t>
  </si>
  <si>
    <t xml:space="preserve">Análisis Costo Beneficio de Frameworks de Web Apps basados en Python</t>
  </si>
  <si>
    <t xml:space="preserve">2.2.2</t>
  </si>
  <si>
    <t xml:space="preserve">3.3.1</t>
  </si>
  <si>
    <t xml:space="preserve">Diseño de Script para aprendizaje reiterativo y re-entrenamiento</t>
  </si>
  <si>
    <t xml:space="preserve">1.2.4</t>
  </si>
  <si>
    <t xml:space="preserve">Análisis Costo Beneficio de Frameworks de Web Apps basados en JavaScript</t>
  </si>
  <si>
    <t xml:space="preserve">3.3.2</t>
  </si>
  <si>
    <t xml:space="preserve">Ejecución de Entrenamiento de IA</t>
  </si>
  <si>
    <t xml:space="preserve">1.2.5</t>
  </si>
  <si>
    <t xml:space="preserve">Análisis Costo Beneficio de Frameworks de Web Apps basados en PHP</t>
  </si>
  <si>
    <t xml:space="preserve">3.3.3</t>
  </si>
  <si>
    <t xml:space="preserve">Validación de Modelo</t>
  </si>
  <si>
    <t xml:space="preserve">1.2.6</t>
  </si>
  <si>
    <t xml:space="preserve">Dimensionamiento de requisitos de la Base de datos de: Clientes, Productos, Servicios, Vendedores</t>
  </si>
  <si>
    <t xml:space="preserve">2.3.1</t>
  </si>
  <si>
    <t xml:space="preserve">Reunión de Determinación de Requisitos de funcionamiento de la IA</t>
  </si>
  <si>
    <t xml:space="preserve">1.2.7 </t>
  </si>
  <si>
    <t xml:space="preserve">Diseño de Base de Datos</t>
  </si>
  <si>
    <t xml:space="preserve">2.3.2</t>
  </si>
  <si>
    <t xml:space="preserve">Evaluación de Frameworks de desarrollo de Machine Learning: Pytorch, Tensorflow, Keras</t>
  </si>
  <si>
    <t xml:space="preserve">3.4</t>
  </si>
  <si>
    <t xml:space="preserve">Perfeccionamiento de IA - Pruebas</t>
  </si>
  <si>
    <t xml:space="preserve">2.3.3</t>
  </si>
  <si>
    <t xml:space="preserve">Diseño Funcional del modelo de IA: definición de entradas, técnica de modelamiento para vector característico, salidas del modelo</t>
  </si>
  <si>
    <t xml:space="preserve">3.4.1</t>
  </si>
  <si>
    <t xml:space="preserve">Pruebas de Predicción Piloto de Motor de IA</t>
  </si>
  <si>
    <t xml:space="preserve">Implementación App Ofertas</t>
  </si>
  <si>
    <t xml:space="preserve">3.4.2</t>
  </si>
  <si>
    <t xml:space="preserve">Pruebas funcionales y medición de resultados en ventas</t>
  </si>
  <si>
    <t xml:space="preserve">1.3.1</t>
  </si>
  <si>
    <t xml:space="preserve">Diseño de Funcionalidades de Front End: ventanas, menús principales, navegación y funciones</t>
  </si>
  <si>
    <t xml:space="preserve">1.3.2</t>
  </si>
  <si>
    <t xml:space="preserve">Programación de Front End</t>
  </si>
  <si>
    <t xml:space="preserve">2.4.1</t>
  </si>
  <si>
    <t xml:space="preserve">Desarrollo de Scripts de Machine Learning</t>
  </si>
  <si>
    <t xml:space="preserve">1.3.3</t>
  </si>
  <si>
    <t xml:space="preserve">Implementación de Base de Datos</t>
  </si>
  <si>
    <t xml:space="preserve">2.4.2</t>
  </si>
  <si>
    <t xml:space="preserve">Entrenamiento y Validación de Modelo</t>
  </si>
  <si>
    <t xml:space="preserve">3.5.1</t>
  </si>
  <si>
    <t xml:space="preserve">Implementación de la integración Full Stack</t>
  </si>
  <si>
    <t xml:space="preserve">1.3.4</t>
  </si>
  <si>
    <t xml:space="preserve">Levantamiento de conexión a Base de Datos</t>
  </si>
  <si>
    <t xml:space="preserve">3.5.2</t>
  </si>
  <si>
    <t xml:space="preserve">1.3.5</t>
  </si>
  <si>
    <t xml:space="preserve">Configuraciones de Servidor en la Nube</t>
  </si>
  <si>
    <t xml:space="preserve">1.3.6</t>
  </si>
  <si>
    <t xml:space="preserve">Programación de Funciones de Navegación</t>
  </si>
  <si>
    <t xml:space="preserve">2.5.1</t>
  </si>
  <si>
    <t xml:space="preserve">1.3.7</t>
  </si>
  <si>
    <t xml:space="preserve">Programación de Funciones de Ingresar Productos y Servicios</t>
  </si>
  <si>
    <t xml:space="preserve">2.5.2</t>
  </si>
  <si>
    <t xml:space="preserve">1.3.8</t>
  </si>
  <si>
    <t xml:space="preserve">Programación de Funciones de Actualización de Base de Datos</t>
  </si>
  <si>
    <t xml:space="preserve">1.3.9</t>
  </si>
  <si>
    <t xml:space="preserve">Programación de Funciones de Generación de PDF y email</t>
  </si>
  <si>
    <t xml:space="preserve">1.4.1</t>
  </si>
  <si>
    <t xml:space="preserve">Testeo de funcionalidades de Navegación</t>
  </si>
  <si>
    <t xml:space="preserve">1.4.2</t>
  </si>
  <si>
    <t xml:space="preserve">Testeo de funcionalidades de Oferta</t>
  </si>
  <si>
    <t xml:space="preserve">1.4.3</t>
  </si>
  <si>
    <t xml:space="preserve">Testeo de funcionalidades de generación PDF</t>
  </si>
  <si>
    <t xml:space="preserve">1.4.4</t>
  </si>
  <si>
    <t xml:space="preserve">Testeo de funcionalidades de envío de email</t>
  </si>
  <si>
    <t xml:space="preserve">Precedencia</t>
  </si>
  <si>
    <t xml:space="preserve">Duración</t>
  </si>
  <si>
    <t xml:space="preserve">Codigo Tarea</t>
  </si>
  <si>
    <t xml:space="preserve">Fecha Inicio</t>
  </si>
  <si>
    <t xml:space="preserve">Fecha Fin</t>
  </si>
  <si>
    <t xml:space="preserve">A1</t>
  </si>
  <si>
    <t xml:space="preserve">A2</t>
  </si>
  <si>
    <t xml:space="preserve">B1</t>
  </si>
  <si>
    <t xml:space="preserve">B2</t>
  </si>
  <si>
    <t xml:space="preserve">1.2.1, 1.2.2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</si>
  <si>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</si>
  <si>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</si>
  <si>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</si>
  <si>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</si>
  <si>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</si>
  <si>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1.2.7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</si>
  <si>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</si>
  <si>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</si>
  <si>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</si>
  <si>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</si>
  <si>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</si>
  <si>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</si>
  <si>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</si>
  <si>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</si>
  <si>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1.3.7, 1.3.8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</si>
  <si>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</si>
  <si>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</si>
  <si>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</si>
  <si>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</si>
  <si>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</si>
  <si>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</si>
  <si>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E2</t>
  </si>
  <si>
    <t xml:space="preserve">E3</t>
  </si>
  <si>
    <t xml:space="preserve">F1</t>
  </si>
  <si>
    <t xml:space="preserve">F2</t>
  </si>
  <si>
    <t xml:space="preserve">G1</t>
  </si>
  <si>
    <t xml:space="preserve">G2</t>
  </si>
  <si>
    <t xml:space="preserve">G3</t>
  </si>
  <si>
    <t xml:space="preserve">H1</t>
  </si>
  <si>
    <t xml:space="preserve">H2</t>
  </si>
  <si>
    <t xml:space="preserve">I1</t>
  </si>
  <si>
    <t xml:space="preserve">I2</t>
  </si>
  <si>
    <t xml:space="preserve">J1</t>
  </si>
  <si>
    <t xml:space="preserve">K1</t>
  </si>
  <si>
    <t xml:space="preserve">L1</t>
  </si>
  <si>
    <t xml:space="preserve">L2</t>
  </si>
  <si>
    <t xml:space="preserve">L3</t>
  </si>
  <si>
    <t xml:space="preserve">M1</t>
  </si>
  <si>
    <t xml:space="preserve">M2</t>
  </si>
  <si>
    <t xml:space="preserve">N1</t>
  </si>
  <si>
    <t xml:space="preserve">N2</t>
  </si>
  <si>
    <t xml:space="preserve">1.4.3, 1.3.6</t>
  </si>
  <si>
    <t xml:space="preserve">Recursos de Talento Humano</t>
  </si>
  <si>
    <t xml:space="preserve">Recursos de Hardware</t>
  </si>
  <si>
    <t xml:space="preserve">Recursos de Software</t>
  </si>
  <si>
    <t xml:space="preserve">Recursos de Oficina</t>
  </si>
  <si>
    <t xml:space="preserve">Ing. Front End</t>
  </si>
  <si>
    <t xml:space="preserve">Ing. Back End</t>
  </si>
  <si>
    <t xml:space="preserve">Especialista Base de Datos</t>
  </si>
  <si>
    <t xml:space="preserve">Especialista Data Mining</t>
  </si>
  <si>
    <t xml:space="preserve">Especialista Machine Learning</t>
  </si>
  <si>
    <t xml:space="preserve">Ing. Redes</t>
  </si>
  <si>
    <t xml:space="preserve">Ing. Cloud Computing</t>
  </si>
  <si>
    <t xml:space="preserve">Computadores</t>
  </si>
  <si>
    <t xml:space="preserve">Servidores</t>
  </si>
  <si>
    <t xml:space="preserve">Google Cloud Storage</t>
  </si>
  <si>
    <t xml:space="preserve">Google App Engine</t>
  </si>
  <si>
    <t xml:space="preserve">Cloud SQL</t>
  </si>
  <si>
    <t xml:space="preserve">Pycharm Professional</t>
  </si>
  <si>
    <t xml:space="preserve">Proyector</t>
  </si>
  <si>
    <t xml:space="preserve">Oficina Sesiones</t>
  </si>
  <si>
    <t xml:space="preserve">Oficina Desarrollo</t>
  </si>
  <si>
    <t xml:space="preserve">P1</t>
  </si>
  <si>
    <t xml:space="preserve">OF1</t>
  </si>
  <si>
    <t xml:space="preserve">S1</t>
  </si>
  <si>
    <t xml:space="preserve">OF2</t>
  </si>
  <si>
    <t xml:space="preserve">OF3</t>
  </si>
  <si>
    <t xml:space="preserve">Google1</t>
  </si>
  <si>
    <t xml:space="preserve">SQL1</t>
  </si>
  <si>
    <t xml:space="preserve">OF4</t>
  </si>
  <si>
    <t xml:space="preserve">Total</t>
  </si>
  <si>
    <t xml:space="preserve">Total Talento humano</t>
  </si>
  <si>
    <t xml:space="preserve">Total Hardware</t>
  </si>
  <si>
    <t xml:space="preserve">Total Recursos Software</t>
  </si>
  <si>
    <t xml:space="preserve">Total Recursos Administrativos</t>
  </si>
  <si>
    <t xml:space="preserve">Compra/Contrato</t>
  </si>
  <si>
    <t xml:space="preserve">Método de Selección de Proveedor/ Candidato</t>
  </si>
  <si>
    <t xml:space="preserve">Costo Estimado</t>
  </si>
  <si>
    <t xml:space="preserve">Fecha Compra</t>
  </si>
  <si>
    <t xml:space="preserve">Riesgo</t>
  </si>
  <si>
    <t xml:space="preserve">Impacto</t>
  </si>
  <si>
    <t xml:space="preserve">Estrategia Control</t>
  </si>
  <si>
    <t xml:space="preserve">HW01</t>
  </si>
  <si>
    <t xml:space="preserve">Adquisición de 5 computadores con Tarjetas Gráficas (NVIDIA 4GB), 1TB de disco, 12 GB Ram</t>
  </si>
  <si>
    <t xml:space="preserve">Recepción de 4 ofertas a ser seleccionadas por el proceso de Atenatronix</t>
  </si>
  <si>
    <t xml:space="preserve">Factura</t>
  </si>
  <si>
    <t xml:space="preserve">4 años</t>
  </si>
  <si>
    <t xml:space="preserve">HW</t>
  </si>
  <si>
    <t xml:space="preserve">Computadores defectuosos o demoras en las entregas</t>
  </si>
  <si>
    <t xml:space="preserve">Retraso de inicio del proyecto</t>
  </si>
  <si>
    <t xml:space="preserve">Contratación de computadores temporales a través de servicios en la Nube</t>
  </si>
  <si>
    <t xml:space="preserve">HW02</t>
  </si>
  <si>
    <t xml:space="preserve">Adquisición de 1 Servidor DELL POWEREDGE T640 5118/8G/600G SAS 10K/H330/DVDRW/495W/3.5-8 SEVER</t>
  </si>
  <si>
    <t xml:space="preserve">Adquisición de 1 Servidor (32 GB Ram, 8TB Disco, CentOS)</t>
  </si>
  <si>
    <t xml:space="preserve">Servidor Defectuoso o demora en entragas por importación</t>
  </si>
  <si>
    <t xml:space="preserve">Retraso en ejecución de proyecto</t>
  </si>
  <si>
    <t xml:space="preserve">Solicitar Garantía al Fabricante. Sustituir por servicios en la Nube</t>
  </si>
  <si>
    <t xml:space="preserve">SW01</t>
  </si>
  <si>
    <t xml:space="preserve">Adquisición de 5 Licencias Pycharm Profesional</t>
  </si>
  <si>
    <t xml:space="preserve">Orden de Compra</t>
  </si>
  <si>
    <t xml:space="preserve">1 año</t>
  </si>
  <si>
    <t xml:space="preserve">SW</t>
  </si>
  <si>
    <t xml:space="preserve">No disponer de licencias</t>
  </si>
  <si>
    <t xml:space="preserve">No tiene Impacto por 30 días</t>
  </si>
  <si>
    <t xml:space="preserve">Utilización de Licencia Trial</t>
  </si>
  <si>
    <t xml:space="preserve">SW02</t>
  </si>
  <si>
    <t xml:space="preserve">Adquisición de Servicios de Cloud Computing de Google</t>
  </si>
  <si>
    <t xml:space="preserve">1año</t>
  </si>
  <si>
    <t xml:space="preserve">Insuficiencia de Rercursos para comprar el servicio</t>
  </si>
  <si>
    <t xml:space="preserve">Retraso del desarrollo del proyecto</t>
  </si>
  <si>
    <t xml:space="preserve">Informar a Proveedores de las ventajas del proyecto</t>
  </si>
  <si>
    <t xml:space="preserve">TH01</t>
  </si>
  <si>
    <t xml:space="preserve">Contratación M.Sc. Machine Learning Junior</t>
  </si>
  <si>
    <t xml:space="preserve">Selección de Personal</t>
  </si>
  <si>
    <t xml:space="preserve">Contrato</t>
  </si>
  <si>
    <t xml:space="preserve">TH</t>
  </si>
  <si>
    <t xml:space="preserve">Insuficiencia de Conocimientos</t>
  </si>
  <si>
    <t xml:space="preserve">Retraso del proyecto</t>
  </si>
  <si>
    <t xml:space="preserve">Capacitación</t>
  </si>
  <si>
    <t xml:space="preserve">TH02</t>
  </si>
  <si>
    <t xml:space="preserve">Contratción Especialista Machine Learning PHD</t>
  </si>
  <si>
    <t xml:space="preserve">Especialista que sea muy costoso</t>
  </si>
  <si>
    <t xml:space="preserve">Elevación de Costos del Proyecto</t>
  </si>
  <si>
    <t xml:space="preserve">Contratación como consultor</t>
  </si>
  <si>
    <t xml:space="preserve">TH03</t>
  </si>
  <si>
    <t xml:space="preserve">Contratación Especialista Datamining</t>
  </si>
  <si>
    <t xml:space="preserve">Programador</t>
  </si>
  <si>
    <t xml:space="preserve">Especialista</t>
  </si>
  <si>
    <t xml:space="preserve">Costo Electricidad</t>
  </si>
  <si>
    <t xml:space="preserve">Electricidad(h)</t>
  </si>
  <si>
    <t xml:space="preserve">Costo Computo</t>
  </si>
  <si>
    <t xml:space="preserve">Computo en Nube G(h)</t>
  </si>
  <si>
    <t xml:space="preserve">CloudStorage(dia)</t>
  </si>
  <si>
    <t xml:space="preserve">AppEngine(dia)</t>
  </si>
  <si>
    <t xml:space="preserve">Sql</t>
  </si>
  <si>
    <t xml:space="preserve">Fase</t>
  </si>
  <si>
    <t xml:space="preserve">Actividad</t>
  </si>
  <si>
    <t xml:space="preserve">Recursos</t>
  </si>
  <si>
    <t xml:space="preserve">Reunión para definir propósito del proyecto con Accionistas y Directivos</t>
  </si>
  <si>
    <t xml:space="preserve">Oficina, Proyector, Catering</t>
  </si>
  <si>
    <t xml:space="preserve">Reunión para presentar objetivos y alcances del proyecto</t>
  </si>
  <si>
    <t xml:space="preserve">Evaluación de los requerimientos  de disco duro para la aplicación y modelos</t>
  </si>
  <si>
    <t xml:space="preserve">Equipo de TI</t>
  </si>
  <si>
    <t xml:space="preserve">Evaluación de los requerimientos de procesamiento</t>
  </si>
  <si>
    <t xml:space="preserve">Evaluación comparativa de frameworks de desarrollo</t>
  </si>
  <si>
    <t xml:space="preserve">Especialista BBDD</t>
  </si>
  <si>
    <t xml:space="preserve">Especialista CloudC</t>
  </si>
  <si>
    <t xml:space="preserve">Especialista DT, Servidor</t>
  </si>
  <si>
    <t xml:space="preserve">Especialista ML, Servidor</t>
  </si>
  <si>
    <t xml:space="preserve">Servidor</t>
  </si>
  <si>
    <t xml:space="preserve">Equipo TI, DT, ML</t>
  </si>
  <si>
    <t xml:space="preserve">Especialista ML</t>
  </si>
  <si>
    <t xml:space="preserve">Equipo TI, ML</t>
  </si>
  <si>
    <t xml:space="preserve">Equipo TI</t>
  </si>
  <si>
    <t xml:space="preserve">Total Estimado</t>
  </si>
  <si>
    <t xml:space="preserve">Fase1</t>
  </si>
  <si>
    <t xml:space="preserve">Fase2</t>
  </si>
  <si>
    <t xml:space="preserve">Fase3</t>
  </si>
  <si>
    <t xml:space="preserve">Total Previso</t>
  </si>
  <si>
    <t xml:space="preserve">Fecha Cumplimiento/ Indicador</t>
  </si>
  <si>
    <t xml:space="preserve">Probabilidad e Impacto</t>
  </si>
  <si>
    <t xml:space="preserve">Riestos Identificación</t>
  </si>
  <si>
    <t xml:space="preserve">Análisis Cualitativo</t>
  </si>
  <si>
    <t xml:space="preserve">Nivel 0</t>
  </si>
  <si>
    <t xml:space="preserve">Nivel 1</t>
  </si>
  <si>
    <t xml:space="preserve">Nivel 2</t>
  </si>
  <si>
    <t xml:space="preserve">Escala</t>
  </si>
  <si>
    <t xml:space="preserve">Probabilidad</t>
  </si>
  <si>
    <t xml:space="preserve">Tiempo</t>
  </si>
  <si>
    <t xml:space="preserve">Calidad</t>
  </si>
  <si>
    <t xml:space="preserve">Tipo</t>
  </si>
  <si>
    <t xml:space="preserve">Causas</t>
  </si>
  <si>
    <t xml:space="preserve">Objetivos Impacta</t>
  </si>
  <si>
    <t xml:space="preserve">Respuesta</t>
  </si>
  <si>
    <t xml:space="preserve">Prob</t>
  </si>
  <si>
    <t xml:space="preserve">Categ</t>
  </si>
  <si>
    <t xml:space="preserve">Causa</t>
  </si>
  <si>
    <t xml:space="preserve">Prioridad</t>
  </si>
  <si>
    <t xml:space="preserve">Riesgo Proyecto</t>
  </si>
  <si>
    <t xml:space="preserve">Riesgo Técnico</t>
  </si>
  <si>
    <t xml:space="preserve">1.1.Definición del alcance</t>
  </si>
  <si>
    <t xml:space="preserve">Muy Alto</t>
  </si>
  <si>
    <t xml:space="preserve">Incremento Tiempo en 30%</t>
  </si>
  <si>
    <t xml:space="preserve">Incremento Costo 50%</t>
  </si>
  <si>
    <t xml:space="preserve">No es aceptable</t>
  </si>
  <si>
    <t xml:space="preserve">R01</t>
  </si>
  <si>
    <t xml:space="preserve">Infraestrcutura tecnológica no suple los requerimientos de cómputo</t>
  </si>
  <si>
    <t xml:space="preserve">Negativo</t>
  </si>
  <si>
    <t xml:space="preserve">No disponibilidad del hardware. Error de especificaciones técnicas y funcionales de los equipos</t>
  </si>
  <si>
    <t xml:space="preserve">Desarrollo del Motor de Recomendación</t>
  </si>
  <si>
    <t xml:space="preserve">Redimensionamiento y ampliación de recursos de hardware instalados</t>
  </si>
  <si>
    <t xml:space="preserve">La app demanda más recursos de computación de lo esperado</t>
  </si>
  <si>
    <t xml:space="preserve">Primario</t>
  </si>
  <si>
    <t xml:space="preserve">1.2.Definición de los recursos</t>
  </si>
  <si>
    <t xml:space="preserve">Incremento Tiempo en 20%</t>
  </si>
  <si>
    <t xml:space="preserve">Incremento Costo 40%</t>
  </si>
  <si>
    <t xml:space="preserve">R02</t>
  </si>
  <si>
    <t xml:space="preserve">No disponibilidad de los servicios en la nube</t>
  </si>
  <si>
    <t xml:space="preserve">Demora en la contratación de servicios. Problemas de Financiamiento a largo plazo</t>
  </si>
  <si>
    <t xml:space="preserve">Desarrollo de la Aplicación</t>
  </si>
  <si>
    <t xml:space="preserve">Monitorear el gasto en recursos de software y cloud computing</t>
  </si>
  <si>
    <t xml:space="preserve">Baja</t>
  </si>
  <si>
    <t xml:space="preserve">Gestión</t>
  </si>
  <si>
    <t xml:space="preserve">Financiamiento para la operación de estos servicios puede ser caro. El proveedor incumple con la disponibilidad</t>
  </si>
  <si>
    <t xml:space="preserve">1.3.Complejidad de las necesidades</t>
  </si>
  <si>
    <t xml:space="preserve">Moderado</t>
  </si>
  <si>
    <t xml:space="preserve">Incremento Tiempo 5 a 10%</t>
  </si>
  <si>
    <t xml:space="preserve">Incremento costo de 10 a 20%</t>
  </si>
  <si>
    <t xml:space="preserve">Requiere aprobación</t>
  </si>
  <si>
    <t xml:space="preserve">R03</t>
  </si>
  <si>
    <t xml:space="preserve">Personal con deficiencias en el desarrollo de aplicaciones de Aprendizaje Automático</t>
  </si>
  <si>
    <t xml:space="preserve">No dispone de conocimientos en el área específica</t>
  </si>
  <si>
    <t xml:space="preserve">Capacitar o contratar personal calificado</t>
  </si>
  <si>
    <t xml:space="preserve">Falta de conocimiento</t>
  </si>
  <si>
    <t xml:space="preserve">1.4.Interfaces</t>
  </si>
  <si>
    <t xml:space="preserve">Incremento Tiempo 5%</t>
  </si>
  <si>
    <t xml:space="preserve">Incremento Costo &lt;10%</t>
  </si>
  <si>
    <t xml:space="preserve">No afecta Calidad</t>
  </si>
  <si>
    <t xml:space="preserve">R04</t>
  </si>
  <si>
    <t xml:space="preserve">Personal con especialización resulta muy caro</t>
  </si>
  <si>
    <t xml:space="preserve">Falta de personal con dicha capacitación</t>
  </si>
  <si>
    <t xml:space="preserve">Integración de la Aplicación</t>
  </si>
  <si>
    <t xml:space="preserve">Capacitar al personal. Buscar Financiamiento</t>
  </si>
  <si>
    <t xml:space="preserve">No disponibilidad de personal calificado en la empresa</t>
  </si>
  <si>
    <t xml:space="preserve">Riesgo de Gestión </t>
  </si>
  <si>
    <t xml:space="preserve">Muy Bajo</t>
  </si>
  <si>
    <t xml:space="preserve">Insignificante</t>
  </si>
  <si>
    <t xml:space="preserve">insignificante</t>
  </si>
  <si>
    <t xml:space="preserve">R05</t>
  </si>
  <si>
    <t xml:space="preserve">Aplicación no cumple los objetivos de rendimiento y procesamiento</t>
  </si>
  <si>
    <t xml:space="preserve">Objetivos sobredimensionados</t>
  </si>
  <si>
    <t xml:space="preserve">Pruebas y Entregables</t>
  </si>
  <si>
    <t xml:space="preserve">Revisar que los objetivos estén de la mano de los requerimientos y valores institucionales</t>
  </si>
  <si>
    <t xml:space="preserve">Fata de comunicación entre el equipo de desarrollo y el cliente</t>
  </si>
  <si>
    <t xml:space="preserve">Análisis Cuantitativo</t>
  </si>
  <si>
    <t xml:space="preserve">Plan de Respuestas</t>
  </si>
  <si>
    <t xml:space="preserve">Propietario actual</t>
  </si>
  <si>
    <t xml:space="preserve">Plan de Contingencia</t>
  </si>
  <si>
    <t xml:space="preserve">Disparador de Riesgo</t>
  </si>
  <si>
    <t xml:space="preserve">Plan de reserva</t>
  </si>
  <si>
    <t xml:space="preserve">6 meses</t>
  </si>
  <si>
    <t xml:space="preserve">Hitos defectuosos o incompletos</t>
  </si>
  <si>
    <t xml:space="preserve">Contratar servicios similares en la nube</t>
  </si>
  <si>
    <t xml:space="preserve">Solicitar presupuesto extendido</t>
  </si>
  <si>
    <t xml:space="preserve">3 meses</t>
  </si>
  <si>
    <t xml:space="preserve">Gerente de proyectos</t>
  </si>
  <si>
    <t xml:space="preserve">Operación en servidores locales, de ser necesario alquilar infraestructura local</t>
  </si>
  <si>
    <t xml:space="preserve">Incumplimiento del proveedor de servicio</t>
  </si>
  <si>
    <t xml:space="preserve">Desplegar la aplicación en otro proveedor</t>
  </si>
  <si>
    <t xml:space="preserve">5 meses</t>
  </si>
  <si>
    <t xml:space="preserve">Director de proyectos</t>
  </si>
  <si>
    <t xml:space="preserve">Retrasos con tiempos de entrega</t>
  </si>
  <si>
    <t xml:space="preserve">Cambio de personal</t>
  </si>
  <si>
    <t xml:space="preserve">Capacitar el personal</t>
  </si>
  <si>
    <t xml:space="preserve">Costos operativos del proyecto</t>
  </si>
  <si>
    <t xml:space="preserve">Subcontratar la solución</t>
  </si>
  <si>
    <t xml:space="preserve">Líder Tecnico</t>
  </si>
  <si>
    <t xml:space="preserve">Habilitar las funciones escenciales hasta corregir el desarrollo</t>
  </si>
  <si>
    <t xml:space="preserve">Pruebas de rendimiento</t>
  </si>
  <si>
    <t xml:space="preserve">R06</t>
  </si>
  <si>
    <t xml:space="preserve">Extracción de información sencible</t>
  </si>
  <si>
    <t xml:space="preserve">R07</t>
  </si>
  <si>
    <t xml:space="preserve">Errores en la información ingresada en la base de datos</t>
  </si>
  <si>
    <t xml:space="preserve">R08</t>
  </si>
  <si>
    <t xml:space="preserve">Ingresos no autorizados a la aplicación</t>
  </si>
  <si>
    <t xml:space="preserve">Intersado</t>
  </si>
  <si>
    <t xml:space="preserve">Información a Comunicar</t>
  </si>
  <si>
    <t xml:space="preserve">Recurso/Medio de Comunicación</t>
  </si>
  <si>
    <t xml:space="preserve">Frecuencia</t>
  </si>
  <si>
    <t xml:space="preserve">Mecanismo</t>
  </si>
  <si>
    <t xml:space="preserve">Director</t>
  </si>
  <si>
    <t xml:space="preserve">Presentación Informes ejecutivos</t>
  </si>
  <si>
    <t xml:space="preserve">Reuniones</t>
  </si>
  <si>
    <t xml:space="preserve">Mensual</t>
  </si>
  <si>
    <t xml:space="preserve">Correo</t>
  </si>
  <si>
    <t xml:space="preserve">Reco+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</si>
</sst>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\$* #,##0.00_ ;_ \$* \-#,##0.00_ ;_ \$* \-??_ ;_ @_ "/>
    <numFmt numFmtId="166" formatCode="m/d/yyyy"/>
    <numFmt numFmtId="167" formatCode="General"/>
    <numFmt numFmtId="168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D966"/>
        <bgColor rgb="FFFF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1"/>
  <sheetViews>
    <sheetView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A2" activeCellId="0" sqref="A2:G9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26.58"/>
    <col collapsed="false" customWidth="true" hidden="false" outlineLevel="0" max="6" min="6" style="0" width="30.7"/>
    <col collapsed="false" customWidth="true" hidden="false" outlineLevel="0" max="7" min="7" style="0" width="10.71"/>
    <col collapsed="false" customWidth="true" hidden="false" outlineLevel="0" max="8" min="8" style="0" width="11.29"/>
  </cols>
  <sheetData>
    <row r="2" customFormat="false" ht="14.45" hidden="false" customHeight="false" outlineLevel="0" collapsed="false">
      <c r="A2" s="1" t="s">
        <v>0</v>
      </c>
      <c r="B2" s="1"/>
      <c r="C2" s="1"/>
      <c r="D2" s="1"/>
      <c r="E2" s="2" t="s">
        <v>1</v>
      </c>
      <c r="F2" s="2"/>
      <c r="G2" s="2"/>
      <c r="H2" s="2"/>
    </row>
    <row r="3" customFormat="false" ht="14.45" hidden="false" customHeight="false" outlineLevel="0" collapsed="false">
      <c r="A3" s="2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1</v>
      </c>
    </row>
    <row r="4" customFormat="false" ht="14.45" hidden="false" customHeight="false" outlineLevel="0" collapsed="false">
      <c r="A4" s="3" t="s">
        <v>9</v>
      </c>
      <c r="B4" s="3" t="s">
        <v>10</v>
      </c>
      <c r="C4" s="3" t="s">
        <v>11</v>
      </c>
      <c r="D4" s="4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customFormat="false" ht="28.9" hidden="false" customHeight="false" outlineLevel="0" collapsed="false">
      <c r="A5" s="3" t="s">
        <v>17</v>
      </c>
      <c r="B5" s="3" t="s">
        <v>18</v>
      </c>
      <c r="C5" s="3" t="s">
        <v>19</v>
      </c>
      <c r="D5" s="4" t="s">
        <v>12</v>
      </c>
      <c r="E5" s="3" t="s">
        <v>13</v>
      </c>
      <c r="F5" s="5" t="s">
        <v>20</v>
      </c>
      <c r="G5" s="3" t="s">
        <v>15</v>
      </c>
      <c r="H5" s="3" t="s">
        <v>16</v>
      </c>
    </row>
    <row r="6" customFormat="false" ht="14.45" hidden="false" customHeight="false" outlineLevel="0" collapsed="false">
      <c r="A6" s="3" t="s">
        <v>21</v>
      </c>
      <c r="B6" s="3" t="s">
        <v>22</v>
      </c>
      <c r="C6" s="3" t="s">
        <v>23</v>
      </c>
      <c r="D6" s="4" t="s">
        <v>12</v>
      </c>
      <c r="E6" s="3" t="s">
        <v>13</v>
      </c>
      <c r="F6" s="3" t="s">
        <v>14</v>
      </c>
      <c r="G6" s="3" t="s">
        <v>15</v>
      </c>
      <c r="H6" s="3" t="s">
        <v>24</v>
      </c>
    </row>
    <row r="7" customFormat="false" ht="14.45" hidden="false" customHeight="false" outlineLevel="0" collapsed="false">
      <c r="A7" s="3" t="s">
        <v>25</v>
      </c>
      <c r="B7" s="3" t="s">
        <v>26</v>
      </c>
      <c r="C7" s="3" t="s">
        <v>27</v>
      </c>
      <c r="D7" s="4" t="s">
        <v>12</v>
      </c>
      <c r="E7" s="3" t="s">
        <v>13</v>
      </c>
      <c r="F7" s="3" t="s">
        <v>14</v>
      </c>
      <c r="G7" s="3" t="s">
        <v>15</v>
      </c>
      <c r="H7" s="3" t="s">
        <v>28</v>
      </c>
    </row>
    <row r="8" customFormat="false" ht="14.45" hidden="false" customHeight="false" outlineLevel="0" collapsed="false">
      <c r="A8" s="3" t="s">
        <v>29</v>
      </c>
      <c r="B8" s="3" t="s">
        <v>30</v>
      </c>
      <c r="C8" s="3" t="s">
        <v>31</v>
      </c>
      <c r="D8" s="4" t="s">
        <v>12</v>
      </c>
      <c r="E8" s="3" t="s">
        <v>32</v>
      </c>
      <c r="F8" s="3" t="s">
        <v>33</v>
      </c>
      <c r="G8" s="3" t="s">
        <v>15</v>
      </c>
      <c r="H8" s="3" t="s">
        <v>16</v>
      </c>
    </row>
    <row r="9" customFormat="false" ht="14.45" hidden="false" customHeight="false" outlineLevel="0" collapsed="false">
      <c r="A9" s="3" t="s">
        <v>34</v>
      </c>
      <c r="B9" s="3" t="s">
        <v>35</v>
      </c>
      <c r="C9" s="3" t="s">
        <v>36</v>
      </c>
      <c r="D9" s="4" t="s">
        <v>37</v>
      </c>
      <c r="E9" s="3" t="s">
        <v>32</v>
      </c>
      <c r="F9" s="3"/>
      <c r="G9" s="3" t="s">
        <v>15</v>
      </c>
      <c r="H9" s="3" t="s">
        <v>16</v>
      </c>
    </row>
    <row r="10" customFormat="false" ht="14.45" hidden="false" customHeight="false" outlineLevel="0" collapsed="false">
      <c r="A10" s="3" t="s">
        <v>38</v>
      </c>
      <c r="B10" s="3" t="s">
        <v>39</v>
      </c>
      <c r="C10" s="3" t="s">
        <v>40</v>
      </c>
      <c r="D10" s="4" t="s">
        <v>12</v>
      </c>
      <c r="E10" s="3" t="s">
        <v>41</v>
      </c>
      <c r="F10" s="3" t="s">
        <v>42</v>
      </c>
      <c r="G10" s="3" t="s">
        <v>15</v>
      </c>
      <c r="H10" s="3" t="s">
        <v>28</v>
      </c>
    </row>
    <row r="11" customFormat="false" ht="14.45" hidden="false" customHeight="false" outlineLevel="0" collapsed="false">
      <c r="A11" s="3" t="s">
        <v>43</v>
      </c>
      <c r="B11" s="3" t="s">
        <v>44</v>
      </c>
      <c r="C11" s="3" t="s">
        <v>45</v>
      </c>
      <c r="D11" s="4" t="s">
        <v>37</v>
      </c>
      <c r="E11" s="3" t="s">
        <v>13</v>
      </c>
      <c r="F11" s="3" t="s">
        <v>14</v>
      </c>
      <c r="G11" s="3" t="s">
        <v>46</v>
      </c>
      <c r="H11" s="3" t="s">
        <v>28</v>
      </c>
    </row>
  </sheetData>
  <mergeCells count="2">
    <mergeCell ref="A2:D2"/>
    <mergeCell ref="E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:G9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22.14"/>
    <col collapsed="false" customWidth="true" hidden="false" outlineLevel="0" max="8" min="4" style="0" width="3.57"/>
    <col collapsed="false" customWidth="true" hidden="false" outlineLevel="0" max="9" min="9" style="0" width="6.01"/>
    <col collapsed="false" customWidth="true" hidden="false" outlineLevel="0" max="10" min="10" style="0" width="9"/>
    <col collapsed="false" customWidth="true" hidden="false" outlineLevel="0" max="11" min="11" style="0" width="6.71"/>
    <col collapsed="false" customWidth="true" hidden="false" outlineLevel="0" max="12" min="12" style="0" width="32.57"/>
  </cols>
  <sheetData>
    <row r="2" customFormat="false" ht="54.6" hidden="false" customHeight="false" outlineLevel="0" collapsed="false">
      <c r="A2" s="2" t="s">
        <v>47</v>
      </c>
      <c r="B2" s="2" t="s">
        <v>3</v>
      </c>
      <c r="C2" s="2" t="s">
        <v>4</v>
      </c>
      <c r="D2" s="6" t="s">
        <v>48</v>
      </c>
      <c r="E2" s="6" t="s">
        <v>49</v>
      </c>
      <c r="F2" s="6" t="s">
        <v>16</v>
      </c>
      <c r="G2" s="6" t="s">
        <v>28</v>
      </c>
      <c r="H2" s="6" t="s">
        <v>50</v>
      </c>
      <c r="I2" s="6" t="s">
        <v>51</v>
      </c>
      <c r="J2" s="6" t="s">
        <v>6</v>
      </c>
      <c r="K2" s="6" t="s">
        <v>52</v>
      </c>
      <c r="L2" s="2" t="s">
        <v>53</v>
      </c>
    </row>
    <row r="3" customFormat="false" ht="28.9" hidden="false" customHeight="false" outlineLevel="0" collapsed="false">
      <c r="A3" s="3" t="s">
        <v>9</v>
      </c>
      <c r="B3" s="3" t="s">
        <v>10</v>
      </c>
      <c r="C3" s="3" t="s">
        <v>11</v>
      </c>
      <c r="D3" s="7"/>
      <c r="E3" s="7"/>
      <c r="F3" s="7" t="s">
        <v>54</v>
      </c>
      <c r="G3" s="7"/>
      <c r="H3" s="7" t="s">
        <v>54</v>
      </c>
      <c r="I3" s="7"/>
      <c r="J3" s="7" t="s">
        <v>55</v>
      </c>
      <c r="K3" s="4" t="s">
        <v>55</v>
      </c>
      <c r="L3" s="5" t="s">
        <v>56</v>
      </c>
    </row>
    <row r="4" customFormat="false" ht="28.9" hidden="false" customHeight="false" outlineLevel="0" collapsed="false">
      <c r="A4" s="3" t="s">
        <v>17</v>
      </c>
      <c r="B4" s="3" t="s">
        <v>18</v>
      </c>
      <c r="C4" s="3" t="s">
        <v>19</v>
      </c>
      <c r="D4" s="7"/>
      <c r="E4" s="7"/>
      <c r="F4" s="7" t="s">
        <v>54</v>
      </c>
      <c r="G4" s="7"/>
      <c r="H4" s="7"/>
      <c r="I4" s="7" t="s">
        <v>55</v>
      </c>
      <c r="J4" s="7" t="s">
        <v>55</v>
      </c>
      <c r="K4" s="4" t="s">
        <v>55</v>
      </c>
      <c r="L4" s="5" t="s">
        <v>56</v>
      </c>
    </row>
    <row r="5" customFormat="false" ht="57.6" hidden="false" customHeight="false" outlineLevel="0" collapsed="false">
      <c r="A5" s="3" t="s">
        <v>21</v>
      </c>
      <c r="B5" s="3" t="s">
        <v>22</v>
      </c>
      <c r="C5" s="3" t="s">
        <v>23</v>
      </c>
      <c r="D5" s="7"/>
      <c r="E5" s="7" t="s">
        <v>54</v>
      </c>
      <c r="F5" s="7"/>
      <c r="G5" s="7"/>
      <c r="H5" s="7"/>
      <c r="I5" s="7" t="s">
        <v>55</v>
      </c>
      <c r="J5" s="7" t="s">
        <v>55</v>
      </c>
      <c r="K5" s="4" t="s">
        <v>57</v>
      </c>
      <c r="L5" s="5" t="s">
        <v>58</v>
      </c>
    </row>
    <row r="6" customFormat="false" ht="57.6" hidden="false" customHeight="false" outlineLevel="0" collapsed="false">
      <c r="A6" s="3" t="s">
        <v>25</v>
      </c>
      <c r="B6" s="3" t="s">
        <v>26</v>
      </c>
      <c r="C6" s="3" t="s">
        <v>27</v>
      </c>
      <c r="D6" s="7"/>
      <c r="E6" s="7"/>
      <c r="F6" s="7"/>
      <c r="G6" s="7" t="s">
        <v>54</v>
      </c>
      <c r="H6" s="7" t="s">
        <v>54</v>
      </c>
      <c r="I6" s="7" t="s">
        <v>57</v>
      </c>
      <c r="J6" s="7" t="s">
        <v>55</v>
      </c>
      <c r="K6" s="4" t="s">
        <v>59</v>
      </c>
      <c r="L6" s="5" t="s">
        <v>60</v>
      </c>
    </row>
    <row r="7" customFormat="false" ht="28.9" hidden="false" customHeight="false" outlineLevel="0" collapsed="false">
      <c r="A7" s="3" t="s">
        <v>29</v>
      </c>
      <c r="B7" s="3" t="s">
        <v>30</v>
      </c>
      <c r="C7" s="3" t="s">
        <v>31</v>
      </c>
      <c r="D7" s="7"/>
      <c r="E7" s="7"/>
      <c r="F7" s="7" t="s">
        <v>54</v>
      </c>
      <c r="G7" s="7"/>
      <c r="H7" s="7"/>
      <c r="I7" s="7"/>
      <c r="J7" s="7" t="s">
        <v>59</v>
      </c>
      <c r="K7" s="4" t="s">
        <v>55</v>
      </c>
      <c r="L7" s="5" t="s">
        <v>61</v>
      </c>
    </row>
    <row r="8" customFormat="false" ht="28.9" hidden="false" customHeight="false" outlineLevel="0" collapsed="false">
      <c r="A8" s="3" t="s">
        <v>34</v>
      </c>
      <c r="B8" s="3" t="s">
        <v>35</v>
      </c>
      <c r="C8" s="3" t="s">
        <v>36</v>
      </c>
      <c r="D8" s="7"/>
      <c r="E8" s="7"/>
      <c r="F8" s="7" t="s">
        <v>54</v>
      </c>
      <c r="G8" s="7"/>
      <c r="H8" s="7"/>
      <c r="I8" s="7"/>
      <c r="J8" s="7" t="s">
        <v>59</v>
      </c>
      <c r="K8" s="4" t="s">
        <v>55</v>
      </c>
      <c r="L8" s="5" t="s">
        <v>61</v>
      </c>
    </row>
    <row r="9" customFormat="false" ht="57.6" hidden="false" customHeight="false" outlineLevel="0" collapsed="false">
      <c r="A9" s="3" t="s">
        <v>38</v>
      </c>
      <c r="B9" s="3" t="s">
        <v>39</v>
      </c>
      <c r="C9" s="3" t="s">
        <v>40</v>
      </c>
      <c r="D9" s="7"/>
      <c r="E9" s="7"/>
      <c r="F9" s="7"/>
      <c r="G9" s="7" t="s">
        <v>54</v>
      </c>
      <c r="H9" s="7"/>
      <c r="I9" s="7" t="s">
        <v>55</v>
      </c>
      <c r="J9" s="7" t="s">
        <v>57</v>
      </c>
      <c r="K9" s="4" t="s">
        <v>57</v>
      </c>
      <c r="L9" s="5" t="s">
        <v>58</v>
      </c>
    </row>
    <row r="10" customFormat="false" ht="28.9" hidden="false" customHeight="false" outlineLevel="0" collapsed="false">
      <c r="A10" s="8" t="s">
        <v>43</v>
      </c>
      <c r="B10" s="8" t="s">
        <v>44</v>
      </c>
      <c r="C10" s="8" t="s">
        <v>45</v>
      </c>
      <c r="D10" s="9"/>
      <c r="E10" s="9"/>
      <c r="F10" s="9"/>
      <c r="G10" s="9" t="s">
        <v>54</v>
      </c>
      <c r="H10" s="9"/>
      <c r="I10" s="9"/>
      <c r="J10" s="9" t="s">
        <v>55</v>
      </c>
      <c r="K10" s="10" t="s">
        <v>55</v>
      </c>
      <c r="L10" s="1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0" activeCellId="1" sqref="A2:G9 G10"/>
    </sheetView>
  </sheetViews>
  <sheetFormatPr defaultColWidth="8.6875" defaultRowHeight="14.4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3.7"/>
    <col collapsed="false" customWidth="true" hidden="false" outlineLevel="0" max="3" min="3" style="0" width="18.42"/>
    <col collapsed="false" customWidth="true" hidden="false" outlineLevel="0" max="4" min="4" style="0" width="29.42"/>
    <col collapsed="false" customWidth="true" hidden="false" outlineLevel="0" max="5" min="5" style="0" width="23.86"/>
    <col collapsed="false" customWidth="true" hidden="false" outlineLevel="0" max="6" min="6" style="0" width="21.71"/>
    <col collapsed="false" customWidth="true" hidden="false" outlineLevel="0" max="7" min="7" style="0" width="25.86"/>
  </cols>
  <sheetData>
    <row r="2" customFormat="false" ht="14.45" hidden="false" customHeight="false" outlineLevel="0" collapsed="false">
      <c r="A2" s="2" t="s">
        <v>47</v>
      </c>
      <c r="B2" s="2" t="s">
        <v>3</v>
      </c>
      <c r="C2" s="2" t="s">
        <v>4</v>
      </c>
      <c r="D2" s="12" t="s">
        <v>53</v>
      </c>
      <c r="E2" s="12" t="s">
        <v>62</v>
      </c>
      <c r="F2" s="12" t="s">
        <v>63</v>
      </c>
      <c r="G2" s="12" t="s">
        <v>64</v>
      </c>
    </row>
    <row r="3" customFormat="false" ht="35.05" hidden="false" customHeight="false" outlineLevel="0" collapsed="false">
      <c r="A3" s="3" t="s">
        <v>9</v>
      </c>
      <c r="B3" s="3" t="s">
        <v>10</v>
      </c>
      <c r="C3" s="3" t="s">
        <v>11</v>
      </c>
      <c r="D3" s="13" t="s">
        <v>56</v>
      </c>
      <c r="E3" s="5" t="s">
        <v>65</v>
      </c>
      <c r="F3" s="5" t="s">
        <v>66</v>
      </c>
      <c r="G3" s="14"/>
    </row>
    <row r="4" customFormat="false" ht="35.05" hidden="false" customHeight="false" outlineLevel="0" collapsed="false">
      <c r="A4" s="3" t="s">
        <v>17</v>
      </c>
      <c r="B4" s="3" t="s">
        <v>18</v>
      </c>
      <c r="C4" s="3" t="s">
        <v>19</v>
      </c>
      <c r="D4" s="13" t="s">
        <v>56</v>
      </c>
      <c r="E4" s="5" t="s">
        <v>67</v>
      </c>
      <c r="F4" s="5" t="s">
        <v>68</v>
      </c>
      <c r="G4" s="14" t="s">
        <v>69</v>
      </c>
    </row>
    <row r="5" customFormat="false" ht="46.25" hidden="false" customHeight="false" outlineLevel="0" collapsed="false">
      <c r="A5" s="3" t="s">
        <v>21</v>
      </c>
      <c r="B5" s="3" t="s">
        <v>22</v>
      </c>
      <c r="C5" s="3" t="s">
        <v>23</v>
      </c>
      <c r="D5" s="13" t="s">
        <v>58</v>
      </c>
      <c r="E5" s="5" t="s">
        <v>70</v>
      </c>
      <c r="F5" s="5" t="s">
        <v>71</v>
      </c>
      <c r="G5" s="14" t="s">
        <v>69</v>
      </c>
    </row>
    <row r="6" customFormat="false" ht="57.45" hidden="false" customHeight="false" outlineLevel="0" collapsed="false">
      <c r="A6" s="3" t="s">
        <v>25</v>
      </c>
      <c r="B6" s="3" t="s">
        <v>26</v>
      </c>
      <c r="C6" s="3" t="s">
        <v>27</v>
      </c>
      <c r="D6" s="13" t="s">
        <v>60</v>
      </c>
      <c r="E6" s="5" t="s">
        <v>72</v>
      </c>
      <c r="F6" s="5" t="s">
        <v>71</v>
      </c>
      <c r="G6" s="14" t="s">
        <v>73</v>
      </c>
    </row>
    <row r="7" customFormat="false" ht="28.9" hidden="false" customHeight="false" outlineLevel="0" collapsed="false">
      <c r="A7" s="3" t="s">
        <v>29</v>
      </c>
      <c r="B7" s="3" t="s">
        <v>30</v>
      </c>
      <c r="C7" s="3" t="s">
        <v>31</v>
      </c>
      <c r="D7" s="13" t="s">
        <v>61</v>
      </c>
      <c r="E7" s="5" t="s">
        <v>74</v>
      </c>
      <c r="F7" s="5" t="s">
        <v>75</v>
      </c>
      <c r="G7" s="15" t="s">
        <v>69</v>
      </c>
    </row>
    <row r="8" customFormat="false" ht="28.9" hidden="false" customHeight="false" outlineLevel="0" collapsed="false">
      <c r="A8" s="3" t="s">
        <v>34</v>
      </c>
      <c r="B8" s="3" t="s">
        <v>35</v>
      </c>
      <c r="C8" s="3" t="s">
        <v>36</v>
      </c>
      <c r="D8" s="13" t="s">
        <v>61</v>
      </c>
      <c r="E8" s="5" t="s">
        <v>74</v>
      </c>
      <c r="F8" s="5" t="s">
        <v>75</v>
      </c>
      <c r="G8" s="15" t="s">
        <v>69</v>
      </c>
    </row>
    <row r="9" customFormat="false" ht="46.25" hidden="false" customHeight="false" outlineLevel="0" collapsed="false">
      <c r="A9" s="3" t="s">
        <v>38</v>
      </c>
      <c r="B9" s="3" t="s">
        <v>39</v>
      </c>
      <c r="C9" s="3" t="s">
        <v>40</v>
      </c>
      <c r="D9" s="13" t="s">
        <v>58</v>
      </c>
      <c r="E9" s="5" t="s">
        <v>67</v>
      </c>
      <c r="F9" s="5" t="s">
        <v>76</v>
      </c>
      <c r="G9" s="14" t="s">
        <v>77</v>
      </c>
    </row>
    <row r="10" customFormat="false" ht="46.25" hidden="false" customHeight="false" outlineLevel="0" collapsed="false">
      <c r="A10" s="3" t="s">
        <v>43</v>
      </c>
      <c r="B10" s="3" t="s">
        <v>44</v>
      </c>
      <c r="C10" s="3" t="s">
        <v>73</v>
      </c>
      <c r="D10" s="13" t="s">
        <v>56</v>
      </c>
      <c r="E10" s="5" t="s">
        <v>78</v>
      </c>
      <c r="F10" s="5" t="s">
        <v>79</v>
      </c>
      <c r="G10" s="1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03" colorId="64" zoomScale="85" zoomScaleNormal="85" zoomScalePageLayoutView="100" workbookViewId="0">
      <selection pane="topLeft" activeCell="B112" activeCellId="1" sqref="A2:G9 B112"/>
    </sheetView>
  </sheetViews>
  <sheetFormatPr defaultColWidth="8.6875" defaultRowHeight="14.4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44.58"/>
    <col collapsed="false" customWidth="true" hidden="false" outlineLevel="0" max="5" min="5" style="0" width="10.85"/>
  </cols>
  <sheetData>
    <row r="1" customFormat="false" ht="14.45" hidden="false" customHeight="false" outlineLevel="0" collapsed="false">
      <c r="A1" s="16" t="s">
        <v>80</v>
      </c>
      <c r="B1" s="16" t="s">
        <v>81</v>
      </c>
    </row>
    <row r="2" customFormat="false" ht="43.15" hidden="false" customHeight="false" outlineLevel="0" collapsed="false">
      <c r="A2" s="16" t="s">
        <v>82</v>
      </c>
      <c r="B2" s="17" t="s">
        <v>83</v>
      </c>
      <c r="E2" s="18" t="n">
        <f aca="false">B5+B13+B21+B29+B38+B46+B54+B62+B70+B78+B86+B94+B102+B110</f>
        <v>99109.4686666667</v>
      </c>
    </row>
    <row r="3" customFormat="false" ht="43.15" hidden="false" customHeight="false" outlineLevel="0" collapsed="false">
      <c r="A3" s="16" t="s">
        <v>84</v>
      </c>
      <c r="B3" s="17" t="s">
        <v>85</v>
      </c>
    </row>
    <row r="4" customFormat="false" ht="14.45" hidden="false" customHeight="false" outlineLevel="0" collapsed="false">
      <c r="A4" s="16" t="s">
        <v>64</v>
      </c>
      <c r="B4" s="17" t="s">
        <v>86</v>
      </c>
    </row>
    <row r="5" customFormat="false" ht="14.45" hidden="false" customHeight="false" outlineLevel="0" collapsed="false">
      <c r="A5" s="16" t="s">
        <v>87</v>
      </c>
      <c r="B5" s="19" t="n">
        <f aca="false">EstimacionCostos!Z10</f>
        <v>1000</v>
      </c>
    </row>
    <row r="6" customFormat="false" ht="14.45" hidden="false" customHeight="false" outlineLevel="0" collapsed="false">
      <c r="A6" s="16" t="s">
        <v>88</v>
      </c>
      <c r="B6" s="20" t="n">
        <f aca="false">GestionCalidad!G2</f>
        <v>44213</v>
      </c>
    </row>
    <row r="7" customFormat="false" ht="14.45" hidden="false" customHeight="false" outlineLevel="0" collapsed="false">
      <c r="A7" s="16" t="s">
        <v>89</v>
      </c>
      <c r="B7" s="17" t="s">
        <v>90</v>
      </c>
    </row>
    <row r="9" customFormat="false" ht="14.45" hidden="false" customHeight="false" outlineLevel="0" collapsed="false">
      <c r="A9" s="16" t="s">
        <v>91</v>
      </c>
      <c r="B9" s="16" t="s">
        <v>92</v>
      </c>
    </row>
    <row r="10" customFormat="false" ht="43.15" hidden="false" customHeight="false" outlineLevel="0" collapsed="false">
      <c r="A10" s="16" t="s">
        <v>82</v>
      </c>
      <c r="B10" s="17" t="s">
        <v>93</v>
      </c>
    </row>
    <row r="11" customFormat="false" ht="57.6" hidden="false" customHeight="false" outlineLevel="0" collapsed="false">
      <c r="A11" s="16" t="s">
        <v>84</v>
      </c>
      <c r="B11" s="17" t="s">
        <v>94</v>
      </c>
    </row>
    <row r="12" customFormat="false" ht="14.45" hidden="false" customHeight="false" outlineLevel="0" collapsed="false">
      <c r="A12" s="16" t="s">
        <v>64</v>
      </c>
      <c r="B12" s="17" t="s">
        <v>95</v>
      </c>
    </row>
    <row r="13" customFormat="false" ht="14.45" hidden="false" customHeight="false" outlineLevel="0" collapsed="false">
      <c r="A13" s="16" t="s">
        <v>87</v>
      </c>
      <c r="B13" s="19" t="n">
        <f aca="false">EstimacionCostos!Z13</f>
        <v>4671.04</v>
      </c>
    </row>
    <row r="14" customFormat="false" ht="14.45" hidden="false" customHeight="false" outlineLevel="0" collapsed="false">
      <c r="A14" s="16" t="s">
        <v>88</v>
      </c>
      <c r="B14" s="20" t="n">
        <f aca="false">GestionCalidad!G4</f>
        <v>44249</v>
      </c>
    </row>
    <row r="15" customFormat="false" ht="14.45" hidden="false" customHeight="false" outlineLevel="0" collapsed="false">
      <c r="A15" s="16" t="s">
        <v>89</v>
      </c>
      <c r="B15" s="17" t="s">
        <v>96</v>
      </c>
    </row>
    <row r="17" customFormat="false" ht="14.45" hidden="false" customHeight="false" outlineLevel="0" collapsed="false">
      <c r="A17" s="16" t="s">
        <v>97</v>
      </c>
      <c r="B17" s="16" t="s">
        <v>98</v>
      </c>
    </row>
    <row r="18" customFormat="false" ht="28.9" hidden="false" customHeight="false" outlineLevel="0" collapsed="false">
      <c r="A18" s="16" t="s">
        <v>82</v>
      </c>
      <c r="B18" s="17" t="s">
        <v>99</v>
      </c>
    </row>
    <row r="19" customFormat="false" ht="14.45" hidden="false" customHeight="false" outlineLevel="0" collapsed="false">
      <c r="A19" s="16" t="s">
        <v>84</v>
      </c>
      <c r="B19" s="17" t="s">
        <v>100</v>
      </c>
    </row>
    <row r="20" customFormat="false" ht="14.45" hidden="false" customHeight="false" outlineLevel="0" collapsed="false">
      <c r="A20" s="16" t="s">
        <v>64</v>
      </c>
      <c r="B20" s="17" t="s">
        <v>95</v>
      </c>
    </row>
    <row r="21" customFormat="false" ht="14.45" hidden="false" customHeight="false" outlineLevel="0" collapsed="false">
      <c r="A21" s="16" t="s">
        <v>87</v>
      </c>
      <c r="B21" s="19" t="n">
        <f aca="false">EstimacionCostos!Z21</f>
        <v>43033.9566666667</v>
      </c>
    </row>
    <row r="22" customFormat="false" ht="14.45" hidden="false" customHeight="false" outlineLevel="0" collapsed="false">
      <c r="A22" s="16" t="s">
        <v>88</v>
      </c>
      <c r="B22" s="20" t="n">
        <f aca="false">GestionCalidad!G12</f>
        <v>44342</v>
      </c>
    </row>
    <row r="23" customFormat="false" ht="14.45" hidden="false" customHeight="false" outlineLevel="0" collapsed="false">
      <c r="A23" s="16" t="s">
        <v>89</v>
      </c>
      <c r="B23" s="17" t="s">
        <v>96</v>
      </c>
    </row>
    <row r="25" customFormat="false" ht="14.45" hidden="false" customHeight="false" outlineLevel="0" collapsed="false">
      <c r="A25" s="16" t="s">
        <v>101</v>
      </c>
      <c r="B25" s="16" t="s">
        <v>102</v>
      </c>
    </row>
    <row r="26" customFormat="false" ht="28.9" hidden="false" customHeight="false" outlineLevel="0" collapsed="false">
      <c r="A26" s="16" t="s">
        <v>82</v>
      </c>
      <c r="B26" s="17" t="s">
        <v>103</v>
      </c>
    </row>
    <row r="27" customFormat="false" ht="14.45" hidden="false" customHeight="false" outlineLevel="0" collapsed="false">
      <c r="A27" s="16" t="s">
        <v>84</v>
      </c>
      <c r="B27" s="17" t="s">
        <v>104</v>
      </c>
    </row>
    <row r="28" customFormat="false" ht="14.45" hidden="false" customHeight="false" outlineLevel="0" collapsed="false">
      <c r="A28" s="16" t="s">
        <v>64</v>
      </c>
      <c r="B28" s="17" t="s">
        <v>105</v>
      </c>
    </row>
    <row r="29" customFormat="false" ht="14.45" hidden="false" customHeight="false" outlineLevel="0" collapsed="false">
      <c r="A29" s="16" t="s">
        <v>87</v>
      </c>
      <c r="B29" s="19" t="n">
        <f aca="false">EstimacionCostos!Z31</f>
        <v>2630.2</v>
      </c>
    </row>
    <row r="30" customFormat="false" ht="14.45" hidden="false" customHeight="false" outlineLevel="0" collapsed="false">
      <c r="A30" s="16" t="s">
        <v>88</v>
      </c>
      <c r="B30" s="20" t="n">
        <f aca="false">GestionCalidad!G22</f>
        <v>44352</v>
      </c>
    </row>
    <row r="31" customFormat="false" ht="14.45" hidden="false" customHeight="false" outlineLevel="0" collapsed="false">
      <c r="A31" s="16" t="s">
        <v>89</v>
      </c>
      <c r="B31" s="17" t="s">
        <v>106</v>
      </c>
    </row>
    <row r="34" customFormat="false" ht="14.45" hidden="false" customHeight="false" outlineLevel="0" collapsed="false">
      <c r="A34" s="16" t="s">
        <v>107</v>
      </c>
      <c r="B34" s="16" t="s">
        <v>108</v>
      </c>
    </row>
    <row r="35" customFormat="false" ht="28.9" hidden="false" customHeight="false" outlineLevel="0" collapsed="false">
      <c r="A35" s="16" t="s">
        <v>82</v>
      </c>
      <c r="B35" s="17" t="s">
        <v>109</v>
      </c>
    </row>
    <row r="36" customFormat="false" ht="14.45" hidden="false" customHeight="false" outlineLevel="0" collapsed="false">
      <c r="A36" s="16" t="s">
        <v>84</v>
      </c>
      <c r="B36" s="17" t="s">
        <v>110</v>
      </c>
    </row>
    <row r="37" customFormat="false" ht="14.45" hidden="false" customHeight="false" outlineLevel="0" collapsed="false">
      <c r="A37" s="16" t="s">
        <v>64</v>
      </c>
      <c r="B37" s="17" t="s">
        <v>95</v>
      </c>
    </row>
    <row r="38" customFormat="false" ht="14.45" hidden="false" customHeight="false" outlineLevel="0" collapsed="false">
      <c r="A38" s="16" t="s">
        <v>87</v>
      </c>
      <c r="B38" s="19" t="n">
        <f aca="false">EstimacionCostos!Z36</f>
        <v>5908.696</v>
      </c>
    </row>
    <row r="39" customFormat="false" ht="14.45" hidden="false" customHeight="false" outlineLevel="0" collapsed="false">
      <c r="A39" s="16" t="s">
        <v>88</v>
      </c>
      <c r="B39" s="20" t="n">
        <f aca="false">GestionCalidad!G27</f>
        <v>44378</v>
      </c>
    </row>
    <row r="40" customFormat="false" ht="28.9" hidden="false" customHeight="false" outlineLevel="0" collapsed="false">
      <c r="A40" s="16" t="s">
        <v>89</v>
      </c>
      <c r="B40" s="17" t="s">
        <v>111</v>
      </c>
    </row>
    <row r="42" customFormat="false" ht="14.45" hidden="false" customHeight="false" outlineLevel="0" collapsed="false">
      <c r="A42" s="16" t="s">
        <v>112</v>
      </c>
      <c r="B42" s="16" t="s">
        <v>113</v>
      </c>
    </row>
    <row r="43" customFormat="false" ht="28.9" hidden="false" customHeight="false" outlineLevel="0" collapsed="false">
      <c r="A43" s="16" t="s">
        <v>82</v>
      </c>
      <c r="B43" s="17" t="s">
        <v>114</v>
      </c>
    </row>
    <row r="44" customFormat="false" ht="14.45" hidden="false" customHeight="false" outlineLevel="0" collapsed="false">
      <c r="A44" s="16" t="s">
        <v>84</v>
      </c>
      <c r="B44" s="17" t="s">
        <v>115</v>
      </c>
    </row>
    <row r="45" customFormat="false" ht="14.45" hidden="false" customHeight="false" outlineLevel="0" collapsed="false">
      <c r="A45" s="16" t="s">
        <v>64</v>
      </c>
      <c r="B45" s="17" t="s">
        <v>116</v>
      </c>
    </row>
    <row r="46" customFormat="false" ht="14.45" hidden="false" customHeight="false" outlineLevel="0" collapsed="false">
      <c r="A46" s="16" t="s">
        <v>87</v>
      </c>
      <c r="B46" s="19" t="n">
        <f aca="false">EstimacionCostos!Z40</f>
        <v>4193.056</v>
      </c>
    </row>
    <row r="47" customFormat="false" ht="14.45" hidden="false" customHeight="false" outlineLevel="0" collapsed="false">
      <c r="A47" s="16" t="s">
        <v>88</v>
      </c>
      <c r="B47" s="20" t="n">
        <f aca="false">GestionCalidad!G31</f>
        <v>44406</v>
      </c>
    </row>
    <row r="48" customFormat="false" ht="28.9" hidden="false" customHeight="false" outlineLevel="0" collapsed="false">
      <c r="A48" s="16" t="s">
        <v>89</v>
      </c>
      <c r="B48" s="17" t="s">
        <v>111</v>
      </c>
    </row>
    <row r="50" customFormat="false" ht="14.45" hidden="false" customHeight="false" outlineLevel="0" collapsed="false">
      <c r="A50" s="16" t="s">
        <v>117</v>
      </c>
      <c r="B50" s="16" t="s">
        <v>118</v>
      </c>
    </row>
    <row r="51" customFormat="false" ht="28.9" hidden="false" customHeight="false" outlineLevel="0" collapsed="false">
      <c r="A51" s="16" t="s">
        <v>82</v>
      </c>
      <c r="B51" s="17" t="s">
        <v>119</v>
      </c>
    </row>
    <row r="52" customFormat="false" ht="14.45" hidden="false" customHeight="false" outlineLevel="0" collapsed="false">
      <c r="A52" s="16" t="s">
        <v>84</v>
      </c>
      <c r="B52" s="17" t="s">
        <v>120</v>
      </c>
    </row>
    <row r="53" customFormat="false" ht="14.45" hidden="false" customHeight="false" outlineLevel="0" collapsed="false">
      <c r="A53" s="16" t="s">
        <v>64</v>
      </c>
      <c r="B53" s="17" t="s">
        <v>121</v>
      </c>
    </row>
    <row r="54" customFormat="false" ht="14.45" hidden="false" customHeight="false" outlineLevel="0" collapsed="false">
      <c r="A54" s="16" t="s">
        <v>87</v>
      </c>
      <c r="B54" s="19" t="n">
        <f aca="false">EstimacionCostos!Z43</f>
        <v>1866.52</v>
      </c>
    </row>
    <row r="55" customFormat="false" ht="14.45" hidden="false" customHeight="false" outlineLevel="0" collapsed="false">
      <c r="A55" s="16" t="s">
        <v>88</v>
      </c>
      <c r="B55" s="20" t="n">
        <f aca="false">GestionCalidad!G34</f>
        <v>44368</v>
      </c>
    </row>
    <row r="56" customFormat="false" ht="28.9" hidden="false" customHeight="false" outlineLevel="0" collapsed="false">
      <c r="A56" s="16" t="s">
        <v>89</v>
      </c>
      <c r="B56" s="17" t="s">
        <v>111</v>
      </c>
    </row>
    <row r="58" customFormat="false" ht="14.45" hidden="false" customHeight="false" outlineLevel="0" collapsed="false">
      <c r="A58" s="16" t="s">
        <v>122</v>
      </c>
      <c r="B58" s="16" t="s">
        <v>123</v>
      </c>
    </row>
    <row r="59" customFormat="false" ht="28.9" hidden="false" customHeight="false" outlineLevel="0" collapsed="false">
      <c r="A59" s="16" t="s">
        <v>82</v>
      </c>
      <c r="B59" s="17" t="s">
        <v>124</v>
      </c>
    </row>
    <row r="60" customFormat="false" ht="14.45" hidden="false" customHeight="false" outlineLevel="0" collapsed="false">
      <c r="A60" s="16" t="s">
        <v>84</v>
      </c>
      <c r="B60" s="17" t="s">
        <v>115</v>
      </c>
    </row>
    <row r="61" customFormat="false" ht="14.45" hidden="false" customHeight="false" outlineLevel="0" collapsed="false">
      <c r="A61" s="16" t="s">
        <v>64</v>
      </c>
      <c r="B61" s="17" t="s">
        <v>69</v>
      </c>
    </row>
    <row r="62" customFormat="false" ht="14.45" hidden="false" customHeight="false" outlineLevel="0" collapsed="false">
      <c r="A62" s="16" t="s">
        <v>87</v>
      </c>
      <c r="B62" s="19" t="n">
        <f aca="false">EstimacionCostos!Z47</f>
        <v>7385.44</v>
      </c>
    </row>
    <row r="63" customFormat="false" ht="14.45" hidden="false" customHeight="false" outlineLevel="0" collapsed="false">
      <c r="A63" s="16" t="s">
        <v>88</v>
      </c>
      <c r="B63" s="20" t="n">
        <f aca="false">GestionCalidad!G38</f>
        <v>44448</v>
      </c>
    </row>
    <row r="64" customFormat="false" ht="28.9" hidden="false" customHeight="false" outlineLevel="0" collapsed="false">
      <c r="A64" s="16" t="s">
        <v>89</v>
      </c>
      <c r="B64" s="17" t="s">
        <v>111</v>
      </c>
    </row>
    <row r="66" customFormat="false" ht="14.45" hidden="false" customHeight="false" outlineLevel="0" collapsed="false">
      <c r="A66" s="16" t="s">
        <v>125</v>
      </c>
      <c r="B66" s="16" t="s">
        <v>126</v>
      </c>
    </row>
    <row r="67" customFormat="false" ht="14.45" hidden="false" customHeight="false" outlineLevel="0" collapsed="false">
      <c r="A67" s="16" t="s">
        <v>82</v>
      </c>
      <c r="B67" s="17" t="s">
        <v>127</v>
      </c>
    </row>
    <row r="68" customFormat="false" ht="14.45" hidden="false" customHeight="false" outlineLevel="0" collapsed="false">
      <c r="A68" s="16" t="s">
        <v>84</v>
      </c>
      <c r="B68" s="17" t="s">
        <v>120</v>
      </c>
    </row>
    <row r="69" customFormat="false" ht="14.45" hidden="false" customHeight="false" outlineLevel="0" collapsed="false">
      <c r="A69" s="16" t="s">
        <v>64</v>
      </c>
      <c r="B69" s="17" t="s">
        <v>121</v>
      </c>
    </row>
    <row r="70" customFormat="false" ht="14.45" hidden="false" customHeight="false" outlineLevel="0" collapsed="false">
      <c r="A70" s="16" t="s">
        <v>87</v>
      </c>
      <c r="B70" s="19" t="n">
        <f aca="false">EstimacionCostos!Z50</f>
        <v>912.8</v>
      </c>
    </row>
    <row r="71" customFormat="false" ht="14.45" hidden="false" customHeight="false" outlineLevel="0" collapsed="false">
      <c r="A71" s="16" t="s">
        <v>88</v>
      </c>
      <c r="B71" s="20" t="n">
        <f aca="false">GestionCalidad!G41</f>
        <v>44458</v>
      </c>
    </row>
    <row r="72" customFormat="false" ht="14.45" hidden="false" customHeight="false" outlineLevel="0" collapsed="false">
      <c r="A72" s="16" t="s">
        <v>89</v>
      </c>
      <c r="B72" s="17" t="s">
        <v>106</v>
      </c>
    </row>
    <row r="74" customFormat="false" ht="28.9" hidden="false" customHeight="false" outlineLevel="0" collapsed="false">
      <c r="A74" s="16" t="s">
        <v>128</v>
      </c>
      <c r="B74" s="21" t="s">
        <v>129</v>
      </c>
    </row>
    <row r="75" customFormat="false" ht="14.45" hidden="false" customHeight="false" outlineLevel="0" collapsed="false">
      <c r="A75" s="16" t="s">
        <v>82</v>
      </c>
      <c r="B75" s="17" t="s">
        <v>130</v>
      </c>
    </row>
    <row r="76" customFormat="false" ht="14.45" hidden="false" customHeight="false" outlineLevel="0" collapsed="false">
      <c r="A76" s="16" t="s">
        <v>84</v>
      </c>
      <c r="B76" s="17" t="s">
        <v>110</v>
      </c>
    </row>
    <row r="77" customFormat="false" ht="14.45" hidden="false" customHeight="false" outlineLevel="0" collapsed="false">
      <c r="A77" s="16" t="s">
        <v>64</v>
      </c>
      <c r="B77" s="17" t="s">
        <v>95</v>
      </c>
    </row>
    <row r="78" customFormat="false" ht="14.45" hidden="false" customHeight="false" outlineLevel="0" collapsed="false">
      <c r="A78" s="16" t="s">
        <v>87</v>
      </c>
      <c r="B78" s="19" t="n">
        <f aca="false">EstimacionCostos!Z53</f>
        <v>1930.64</v>
      </c>
    </row>
    <row r="79" customFormat="false" ht="14.45" hidden="false" customHeight="false" outlineLevel="0" collapsed="false">
      <c r="A79" s="16" t="s">
        <v>88</v>
      </c>
      <c r="B79" s="20" t="n">
        <f aca="false">GestionCalidad!G45</f>
        <v>44478</v>
      </c>
    </row>
    <row r="80" customFormat="false" ht="28.9" hidden="false" customHeight="false" outlineLevel="0" collapsed="false">
      <c r="A80" s="16" t="s">
        <v>89</v>
      </c>
      <c r="B80" s="17" t="s">
        <v>111</v>
      </c>
    </row>
    <row r="82" customFormat="false" ht="28.9" hidden="false" customHeight="false" outlineLevel="0" collapsed="false">
      <c r="A82" s="16" t="s">
        <v>131</v>
      </c>
      <c r="B82" s="21" t="s">
        <v>132</v>
      </c>
    </row>
    <row r="83" customFormat="false" ht="14.45" hidden="false" customHeight="false" outlineLevel="0" collapsed="false">
      <c r="A83" s="16" t="s">
        <v>82</v>
      </c>
      <c r="B83" s="17" t="s">
        <v>133</v>
      </c>
    </row>
    <row r="84" customFormat="false" ht="14.45" hidden="false" customHeight="false" outlineLevel="0" collapsed="false">
      <c r="A84" s="16" t="s">
        <v>84</v>
      </c>
      <c r="B84" s="17" t="s">
        <v>115</v>
      </c>
    </row>
    <row r="85" customFormat="false" ht="14.45" hidden="false" customHeight="false" outlineLevel="0" collapsed="false">
      <c r="A85" s="16" t="s">
        <v>64</v>
      </c>
      <c r="B85" s="17" t="s">
        <v>116</v>
      </c>
    </row>
    <row r="86" customFormat="false" ht="14.45" hidden="false" customHeight="false" outlineLevel="0" collapsed="false">
      <c r="A86" s="16" t="s">
        <v>87</v>
      </c>
      <c r="B86" s="19" t="n">
        <f aca="false">EstimacionCostos!Z55</f>
        <v>2894.96</v>
      </c>
    </row>
    <row r="87" customFormat="false" ht="14.45" hidden="false" customHeight="false" outlineLevel="0" collapsed="false">
      <c r="A87" s="16" t="s">
        <v>88</v>
      </c>
      <c r="B87" s="20" t="n">
        <f aca="false">GestionCalidad!G46</f>
        <v>44508</v>
      </c>
    </row>
    <row r="88" customFormat="false" ht="28.9" hidden="false" customHeight="false" outlineLevel="0" collapsed="false">
      <c r="A88" s="16" t="s">
        <v>89</v>
      </c>
      <c r="B88" s="17" t="s">
        <v>111</v>
      </c>
    </row>
    <row r="90" customFormat="false" ht="28.9" hidden="false" customHeight="false" outlineLevel="0" collapsed="false">
      <c r="A90" s="16" t="s">
        <v>134</v>
      </c>
      <c r="B90" s="21" t="s">
        <v>135</v>
      </c>
    </row>
    <row r="91" customFormat="false" ht="14.45" hidden="false" customHeight="false" outlineLevel="0" collapsed="false">
      <c r="A91" s="16" t="s">
        <v>82</v>
      </c>
      <c r="B91" s="17" t="s">
        <v>136</v>
      </c>
    </row>
    <row r="92" customFormat="false" ht="14.45" hidden="false" customHeight="false" outlineLevel="0" collapsed="false">
      <c r="A92" s="16" t="s">
        <v>84</v>
      </c>
      <c r="B92" s="17" t="s">
        <v>120</v>
      </c>
    </row>
    <row r="93" customFormat="false" ht="14.45" hidden="false" customHeight="false" outlineLevel="0" collapsed="false">
      <c r="A93" s="16" t="s">
        <v>64</v>
      </c>
      <c r="B93" s="17" t="s">
        <v>121</v>
      </c>
    </row>
    <row r="94" customFormat="false" ht="14.45" hidden="false" customHeight="false" outlineLevel="0" collapsed="false">
      <c r="A94" s="16" t="s">
        <v>87</v>
      </c>
      <c r="B94" s="19" t="n">
        <f aca="false">EstimacionCostos!Z57</f>
        <v>10169.36</v>
      </c>
    </row>
    <row r="95" customFormat="false" ht="14.45" hidden="false" customHeight="false" outlineLevel="0" collapsed="false">
      <c r="A95" s="16" t="s">
        <v>88</v>
      </c>
      <c r="B95" s="20" t="n">
        <f aca="false">GestionCalidad!G48</f>
        <v>44568</v>
      </c>
    </row>
    <row r="96" customFormat="false" ht="28.9" hidden="false" customHeight="false" outlineLevel="0" collapsed="false">
      <c r="A96" s="16" t="s">
        <v>89</v>
      </c>
      <c r="B96" s="17" t="s">
        <v>111</v>
      </c>
    </row>
    <row r="98" customFormat="false" ht="14.45" hidden="false" customHeight="false" outlineLevel="0" collapsed="false">
      <c r="A98" s="16" t="n">
        <v>3.4</v>
      </c>
      <c r="B98" s="16" t="s">
        <v>137</v>
      </c>
    </row>
    <row r="99" customFormat="false" ht="14.45" hidden="false" customHeight="false" outlineLevel="0" collapsed="false">
      <c r="A99" s="16" t="s">
        <v>82</v>
      </c>
      <c r="B99" s="17" t="s">
        <v>127</v>
      </c>
    </row>
    <row r="100" customFormat="false" ht="14.45" hidden="false" customHeight="false" outlineLevel="0" collapsed="false">
      <c r="A100" s="16" t="s">
        <v>84</v>
      </c>
      <c r="B100" s="17" t="s">
        <v>120</v>
      </c>
    </row>
    <row r="101" customFormat="false" ht="14.45" hidden="false" customHeight="false" outlineLevel="0" collapsed="false">
      <c r="A101" s="16" t="s">
        <v>64</v>
      </c>
      <c r="B101" s="17" t="s">
        <v>121</v>
      </c>
    </row>
    <row r="102" customFormat="false" ht="14.45" hidden="false" customHeight="false" outlineLevel="0" collapsed="false">
      <c r="A102" s="16" t="s">
        <v>87</v>
      </c>
      <c r="B102" s="19" t="n">
        <f aca="false">EstimacionCostos!Z61</f>
        <v>1712.8</v>
      </c>
    </row>
    <row r="103" customFormat="false" ht="14.45" hidden="false" customHeight="false" outlineLevel="0" collapsed="false">
      <c r="A103" s="16" t="s">
        <v>88</v>
      </c>
      <c r="B103" s="20" t="n">
        <f aca="false">GestionCalidad!G52</f>
        <v>44578</v>
      </c>
    </row>
    <row r="104" customFormat="false" ht="14.45" hidden="false" customHeight="false" outlineLevel="0" collapsed="false">
      <c r="A104" s="16" t="s">
        <v>89</v>
      </c>
      <c r="B104" s="17" t="s">
        <v>106</v>
      </c>
    </row>
    <row r="106" customFormat="false" ht="14.45" hidden="false" customHeight="false" outlineLevel="0" collapsed="false">
      <c r="A106" s="16" t="n">
        <v>3.5</v>
      </c>
      <c r="B106" s="16" t="s">
        <v>138</v>
      </c>
    </row>
    <row r="107" customFormat="false" ht="28.9" hidden="false" customHeight="false" outlineLevel="0" collapsed="false">
      <c r="A107" s="16" t="s">
        <v>82</v>
      </c>
      <c r="B107" s="17" t="s">
        <v>139</v>
      </c>
    </row>
    <row r="108" customFormat="false" ht="14.45" hidden="false" customHeight="false" outlineLevel="0" collapsed="false">
      <c r="A108" s="16" t="s">
        <v>84</v>
      </c>
      <c r="B108" s="17" t="s">
        <v>120</v>
      </c>
    </row>
    <row r="109" customFormat="false" ht="14.45" hidden="false" customHeight="false" outlineLevel="0" collapsed="false">
      <c r="A109" s="16" t="s">
        <v>64</v>
      </c>
      <c r="B109" s="17" t="s">
        <v>121</v>
      </c>
    </row>
    <row r="110" customFormat="false" ht="14.45" hidden="false" customHeight="false" outlineLevel="0" collapsed="false">
      <c r="A110" s="16" t="s">
        <v>87</v>
      </c>
      <c r="B110" s="19" t="n">
        <f aca="false">EstimacionCostos!Z64</f>
        <v>10800</v>
      </c>
    </row>
    <row r="111" customFormat="false" ht="14.45" hidden="false" customHeight="false" outlineLevel="0" collapsed="false">
      <c r="A111" s="16" t="s">
        <v>88</v>
      </c>
      <c r="B111" s="20" t="n">
        <f aca="false">GestionCalidad!G55</f>
        <v>44623</v>
      </c>
    </row>
    <row r="112" customFormat="false" ht="14.45" hidden="false" customHeight="false" outlineLevel="0" collapsed="false">
      <c r="A112" s="16" t="s">
        <v>89</v>
      </c>
      <c r="B112" s="17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G16" activeCellId="1" sqref="A2:G9 G16"/>
    </sheetView>
  </sheetViews>
  <sheetFormatPr defaultColWidth="8.6875" defaultRowHeight="14.45" zeroHeight="false" outlineLevelRow="0" outlineLevelCol="0"/>
  <cols>
    <col collapsed="false" customWidth="true" hidden="false" outlineLevel="0" max="2" min="2" style="22" width="38.29"/>
    <col collapsed="false" customWidth="true" hidden="false" outlineLevel="0" max="5" min="5" style="22" width="34.86"/>
    <col collapsed="false" customWidth="true" hidden="false" outlineLevel="0" max="8" min="8" style="22" width="44.99"/>
  </cols>
  <sheetData>
    <row r="1" customFormat="false" ht="14.45" hidden="false" customHeight="false" outlineLevel="0" collapsed="false">
      <c r="A1" s="16" t="s">
        <v>80</v>
      </c>
      <c r="B1" s="21" t="s">
        <v>81</v>
      </c>
      <c r="D1" s="16" t="s">
        <v>107</v>
      </c>
      <c r="E1" s="21" t="s">
        <v>108</v>
      </c>
      <c r="G1" s="16" t="s">
        <v>128</v>
      </c>
      <c r="H1" s="21" t="s">
        <v>129</v>
      </c>
    </row>
    <row r="2" customFormat="false" ht="28.9" hidden="false" customHeight="false" outlineLevel="0" collapsed="false">
      <c r="A2" s="16" t="s">
        <v>140</v>
      </c>
      <c r="B2" s="17" t="s">
        <v>141</v>
      </c>
      <c r="D2" s="23" t="s">
        <v>142</v>
      </c>
      <c r="E2" s="24" t="s">
        <v>143</v>
      </c>
      <c r="G2" s="23" t="s">
        <v>144</v>
      </c>
      <c r="H2" s="24" t="s">
        <v>145</v>
      </c>
    </row>
    <row r="3" customFormat="false" ht="28.9" hidden="false" customHeight="false" outlineLevel="0" collapsed="false">
      <c r="A3" s="16" t="s">
        <v>146</v>
      </c>
      <c r="B3" s="17" t="s">
        <v>147</v>
      </c>
      <c r="D3" s="23" t="s">
        <v>148</v>
      </c>
      <c r="E3" s="24" t="s">
        <v>149</v>
      </c>
      <c r="G3" s="25"/>
      <c r="H3" s="26"/>
    </row>
    <row r="4" customFormat="false" ht="28.9" hidden="false" customHeight="false" outlineLevel="0" collapsed="false">
      <c r="D4" s="23" t="s">
        <v>150</v>
      </c>
      <c r="E4" s="24" t="s">
        <v>145</v>
      </c>
      <c r="G4" s="16" t="s">
        <v>131</v>
      </c>
      <c r="H4" s="21" t="s">
        <v>151</v>
      </c>
    </row>
    <row r="5" customFormat="false" ht="57.6" hidden="false" customHeight="false" outlineLevel="0" collapsed="false">
      <c r="A5" s="16" t="s">
        <v>91</v>
      </c>
      <c r="B5" s="21" t="s">
        <v>92</v>
      </c>
      <c r="G5" s="23" t="s">
        <v>152</v>
      </c>
      <c r="H5" s="24" t="s">
        <v>153</v>
      </c>
    </row>
    <row r="6" customFormat="false" ht="28.9" hidden="false" customHeight="false" outlineLevel="0" collapsed="false">
      <c r="A6" s="27" t="s">
        <v>154</v>
      </c>
      <c r="B6" s="24" t="s">
        <v>155</v>
      </c>
      <c r="D6" s="16" t="s">
        <v>112</v>
      </c>
      <c r="E6" s="21" t="s">
        <v>113</v>
      </c>
    </row>
    <row r="7" customFormat="false" ht="28.9" hidden="false" customHeight="false" outlineLevel="0" collapsed="false">
      <c r="A7" s="27" t="s">
        <v>156</v>
      </c>
      <c r="B7" s="24" t="s">
        <v>157</v>
      </c>
      <c r="D7" s="23" t="s">
        <v>158</v>
      </c>
      <c r="E7" s="24" t="s">
        <v>159</v>
      </c>
      <c r="G7" s="16" t="s">
        <v>134</v>
      </c>
      <c r="H7" s="21" t="s">
        <v>160</v>
      </c>
    </row>
    <row r="8" customFormat="false" ht="72" hidden="false" customHeight="false" outlineLevel="0" collapsed="false">
      <c r="A8" s="27" t="s">
        <v>161</v>
      </c>
      <c r="B8" s="24" t="s">
        <v>162</v>
      </c>
      <c r="D8" s="23" t="s">
        <v>163</v>
      </c>
      <c r="E8" s="24" t="s">
        <v>153</v>
      </c>
      <c r="G8" s="23" t="s">
        <v>164</v>
      </c>
      <c r="H8" s="24" t="s">
        <v>165</v>
      </c>
    </row>
    <row r="9" customFormat="false" ht="28.9" hidden="false" customHeight="false" outlineLevel="0" collapsed="false">
      <c r="A9" s="27" t="s">
        <v>166</v>
      </c>
      <c r="B9" s="24" t="s">
        <v>167</v>
      </c>
      <c r="G9" s="23" t="s">
        <v>168</v>
      </c>
      <c r="H9" s="24" t="s">
        <v>169</v>
      </c>
    </row>
    <row r="10" customFormat="false" ht="28.9" hidden="false" customHeight="false" outlineLevel="0" collapsed="false">
      <c r="A10" s="27" t="s">
        <v>170</v>
      </c>
      <c r="B10" s="24" t="s">
        <v>171</v>
      </c>
      <c r="D10" s="16" t="s">
        <v>117</v>
      </c>
      <c r="E10" s="16" t="s">
        <v>118</v>
      </c>
      <c r="G10" s="23" t="s">
        <v>172</v>
      </c>
      <c r="H10" s="24" t="s">
        <v>173</v>
      </c>
    </row>
    <row r="11" customFormat="false" ht="43.15" hidden="false" customHeight="false" outlineLevel="0" collapsed="false">
      <c r="A11" s="27" t="s">
        <v>174</v>
      </c>
      <c r="B11" s="24" t="s">
        <v>175</v>
      </c>
      <c r="D11" s="23" t="s">
        <v>176</v>
      </c>
      <c r="E11" s="24" t="s">
        <v>177</v>
      </c>
    </row>
    <row r="12" customFormat="false" ht="43.15" hidden="false" customHeight="false" outlineLevel="0" collapsed="false">
      <c r="A12" s="27" t="s">
        <v>178</v>
      </c>
      <c r="B12" s="24" t="s">
        <v>179</v>
      </c>
      <c r="D12" s="23" t="s">
        <v>180</v>
      </c>
      <c r="E12" s="24" t="s">
        <v>181</v>
      </c>
      <c r="G12" s="16" t="s">
        <v>182</v>
      </c>
      <c r="H12" s="21" t="s">
        <v>183</v>
      </c>
    </row>
    <row r="13" customFormat="false" ht="57.6" hidden="false" customHeight="false" outlineLevel="0" collapsed="false">
      <c r="D13" s="23" t="s">
        <v>184</v>
      </c>
      <c r="E13" s="24" t="s">
        <v>185</v>
      </c>
      <c r="G13" s="23" t="s">
        <v>186</v>
      </c>
      <c r="H13" s="24" t="s">
        <v>187</v>
      </c>
    </row>
    <row r="14" customFormat="false" ht="28.9" hidden="false" customHeight="false" outlineLevel="0" collapsed="false">
      <c r="A14" s="16" t="s">
        <v>97</v>
      </c>
      <c r="B14" s="16" t="s">
        <v>188</v>
      </c>
      <c r="G14" s="23" t="s">
        <v>189</v>
      </c>
      <c r="H14" s="24" t="s">
        <v>190</v>
      </c>
    </row>
    <row r="15" customFormat="false" ht="43.15" hidden="false" customHeight="false" outlineLevel="0" collapsed="false">
      <c r="A15" s="27" t="s">
        <v>191</v>
      </c>
      <c r="B15" s="24" t="s">
        <v>192</v>
      </c>
      <c r="D15" s="16" t="s">
        <v>122</v>
      </c>
      <c r="E15" s="16" t="s">
        <v>123</v>
      </c>
    </row>
    <row r="16" customFormat="false" ht="28.9" hidden="false" customHeight="false" outlineLevel="0" collapsed="false">
      <c r="A16" s="27" t="s">
        <v>193</v>
      </c>
      <c r="B16" s="24" t="s">
        <v>194</v>
      </c>
      <c r="D16" s="23" t="s">
        <v>195</v>
      </c>
      <c r="E16" s="24" t="s">
        <v>196</v>
      </c>
      <c r="G16" s="16" t="n">
        <v>3.5</v>
      </c>
      <c r="H16" s="21" t="s">
        <v>138</v>
      </c>
    </row>
    <row r="17" customFormat="false" ht="14.45" hidden="false" customHeight="false" outlineLevel="0" collapsed="false">
      <c r="A17" s="27" t="s">
        <v>197</v>
      </c>
      <c r="B17" s="24" t="s">
        <v>198</v>
      </c>
      <c r="D17" s="23" t="s">
        <v>199</v>
      </c>
      <c r="E17" s="24" t="s">
        <v>200</v>
      </c>
      <c r="G17" s="23" t="s">
        <v>201</v>
      </c>
      <c r="H17" s="24" t="s">
        <v>202</v>
      </c>
    </row>
    <row r="18" customFormat="false" ht="28.9" hidden="false" customHeight="false" outlineLevel="0" collapsed="false">
      <c r="A18" s="27" t="s">
        <v>203</v>
      </c>
      <c r="B18" s="24" t="s">
        <v>204</v>
      </c>
      <c r="G18" s="23" t="s">
        <v>205</v>
      </c>
      <c r="H18" s="24" t="s">
        <v>190</v>
      </c>
    </row>
    <row r="19" customFormat="false" ht="14.45" hidden="false" customHeight="false" outlineLevel="0" collapsed="false">
      <c r="A19" s="27" t="s">
        <v>206</v>
      </c>
      <c r="B19" s="24" t="s">
        <v>207</v>
      </c>
      <c r="D19" s="16" t="s">
        <v>125</v>
      </c>
      <c r="E19" s="16" t="s">
        <v>126</v>
      </c>
    </row>
    <row r="20" customFormat="false" ht="28.9" hidden="false" customHeight="false" outlineLevel="0" collapsed="false">
      <c r="A20" s="27" t="s">
        <v>208</v>
      </c>
      <c r="B20" s="24" t="s">
        <v>209</v>
      </c>
      <c r="D20" s="23" t="s">
        <v>210</v>
      </c>
      <c r="E20" s="24" t="s">
        <v>187</v>
      </c>
    </row>
    <row r="21" customFormat="false" ht="28.9" hidden="false" customHeight="false" outlineLevel="0" collapsed="false">
      <c r="A21" s="27" t="s">
        <v>211</v>
      </c>
      <c r="B21" s="24" t="s">
        <v>212</v>
      </c>
      <c r="D21" s="23" t="s">
        <v>213</v>
      </c>
      <c r="E21" s="24" t="s">
        <v>190</v>
      </c>
    </row>
    <row r="22" customFormat="false" ht="28.9" hidden="false" customHeight="false" outlineLevel="0" collapsed="false">
      <c r="A22" s="27" t="s">
        <v>214</v>
      </c>
      <c r="B22" s="24" t="s">
        <v>215</v>
      </c>
    </row>
    <row r="23" customFormat="false" ht="28.9" hidden="false" customHeight="false" outlineLevel="0" collapsed="false">
      <c r="A23" s="27" t="s">
        <v>216</v>
      </c>
      <c r="B23" s="24" t="s">
        <v>217</v>
      </c>
    </row>
    <row r="24" customFormat="false" ht="14.45" hidden="false" customHeight="false" outlineLevel="0" collapsed="false">
      <c r="A24" s="28"/>
      <c r="B24" s="26"/>
    </row>
    <row r="26" customFormat="false" ht="14.45" hidden="false" customHeight="false" outlineLevel="0" collapsed="false">
      <c r="A26" s="16" t="s">
        <v>101</v>
      </c>
      <c r="B26" s="16" t="s">
        <v>102</v>
      </c>
    </row>
    <row r="27" customFormat="false" ht="14.45" hidden="false" customHeight="false" outlineLevel="0" collapsed="false">
      <c r="A27" s="27" t="s">
        <v>218</v>
      </c>
      <c r="B27" s="24" t="s">
        <v>219</v>
      </c>
    </row>
    <row r="28" customFormat="false" ht="14.45" hidden="false" customHeight="false" outlineLevel="0" collapsed="false">
      <c r="A28" s="27" t="s">
        <v>220</v>
      </c>
      <c r="B28" s="24" t="s">
        <v>221</v>
      </c>
    </row>
    <row r="29" customFormat="false" ht="28.9" hidden="false" customHeight="false" outlineLevel="0" collapsed="false">
      <c r="A29" s="27" t="s">
        <v>222</v>
      </c>
      <c r="B29" s="24" t="s">
        <v>223</v>
      </c>
    </row>
    <row r="30" customFormat="false" ht="14.45" hidden="false" customHeight="false" outlineLevel="0" collapsed="false">
      <c r="A30" s="27" t="s">
        <v>224</v>
      </c>
      <c r="B30" s="24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"/>
  <sheetViews>
    <sheetView showFormulas="false" showGridLines="true" showRowColHeaders="true" showZeros="true" rightToLeft="false" tabSelected="false" showOutlineSymbols="true" defaultGridColor="true" view="normal" topLeftCell="H45" colorId="64" zoomScale="85" zoomScaleNormal="85" zoomScalePageLayoutView="100" workbookViewId="0">
      <selection pane="topLeft" activeCell="J1" activeCellId="1" sqref="A2:G9 J1"/>
    </sheetView>
  </sheetViews>
  <sheetFormatPr defaultColWidth="8.6875" defaultRowHeight="14.4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48.7"/>
    <col collapsed="false" customWidth="true" hidden="false" outlineLevel="0" max="3" min="3" style="0" width="10.85"/>
    <col collapsed="false" customWidth="true" hidden="false" outlineLevel="0" max="6" min="6" style="0" width="5.57"/>
    <col collapsed="false" customWidth="true" hidden="false" outlineLevel="0" max="7" min="7" style="0" width="55.29"/>
    <col collapsed="false" customWidth="true" hidden="false" outlineLevel="0" max="8" min="8" style="29" width="11.42"/>
    <col collapsed="false" customWidth="true" hidden="false" outlineLevel="0" max="12" min="12" style="0" width="59.29"/>
    <col collapsed="false" customWidth="true" hidden="true" outlineLevel="0" max="13" min="13" style="29" width="11.29"/>
    <col collapsed="false" customWidth="true" hidden="true" outlineLevel="0" max="14" min="14" style="29" width="8.57"/>
    <col collapsed="false" customWidth="true" hidden="false" outlineLevel="0" max="15" min="15" style="0" width="10.85"/>
    <col collapsed="false" customWidth="true" hidden="false" outlineLevel="0" max="16" min="16" style="0" width="10.58"/>
  </cols>
  <sheetData>
    <row r="1" customFormat="false" ht="28.9" hidden="false" customHeight="false" outlineLevel="0" collapsed="false">
      <c r="A1" s="30" t="s">
        <v>80</v>
      </c>
      <c r="B1" s="31" t="s">
        <v>81</v>
      </c>
      <c r="C1" s="32" t="s">
        <v>226</v>
      </c>
      <c r="F1" s="30" t="s">
        <v>80</v>
      </c>
      <c r="G1" s="31" t="s">
        <v>81</v>
      </c>
      <c r="H1" s="33" t="s">
        <v>227</v>
      </c>
      <c r="J1" s="30" t="s">
        <v>80</v>
      </c>
      <c r="K1" s="31" t="s">
        <v>228</v>
      </c>
      <c r="L1" s="31" t="s">
        <v>81</v>
      </c>
      <c r="M1" s="33" t="s">
        <v>226</v>
      </c>
      <c r="N1" s="33" t="s">
        <v>227</v>
      </c>
      <c r="O1" s="34" t="s">
        <v>229</v>
      </c>
      <c r="P1" s="34" t="s">
        <v>230</v>
      </c>
    </row>
    <row r="2" customFormat="false" ht="14.45" hidden="false" customHeight="false" outlineLevel="0" collapsed="false">
      <c r="A2" s="16" t="s">
        <v>140</v>
      </c>
      <c r="B2" s="17" t="s">
        <v>141</v>
      </c>
      <c r="C2" s="32"/>
      <c r="F2" s="16" t="s">
        <v>140</v>
      </c>
      <c r="G2" s="17" t="s">
        <v>141</v>
      </c>
      <c r="H2" s="32" t="n">
        <v>1</v>
      </c>
      <c r="J2" s="16" t="s">
        <v>140</v>
      </c>
      <c r="K2" s="16" t="s">
        <v>231</v>
      </c>
      <c r="L2" s="17" t="s">
        <v>141</v>
      </c>
      <c r="M2" s="32"/>
      <c r="N2" s="32" t="n">
        <v>1</v>
      </c>
      <c r="O2" s="35" t="n">
        <v>44212</v>
      </c>
      <c r="P2" s="35" t="n">
        <f aca="false">O2+N2</f>
        <v>44213</v>
      </c>
    </row>
    <row r="3" customFormat="false" ht="28.9" hidden="false" customHeight="false" outlineLevel="0" collapsed="false">
      <c r="A3" s="16" t="s">
        <v>146</v>
      </c>
      <c r="B3" s="17" t="s">
        <v>147</v>
      </c>
      <c r="C3" s="32"/>
      <c r="F3" s="16" t="s">
        <v>146</v>
      </c>
      <c r="G3" s="17" t="s">
        <v>147</v>
      </c>
      <c r="H3" s="32" t="n">
        <v>1</v>
      </c>
      <c r="J3" s="16" t="s">
        <v>146</v>
      </c>
      <c r="K3" s="16" t="s">
        <v>232</v>
      </c>
      <c r="L3" s="17" t="s">
        <v>147</v>
      </c>
      <c r="M3" s="32"/>
      <c r="N3" s="32" t="n">
        <v>1</v>
      </c>
      <c r="O3" s="35"/>
      <c r="P3" s="23"/>
    </row>
    <row r="4" customFormat="false" ht="14.45" hidden="false" customHeight="false" outlineLevel="0" collapsed="false">
      <c r="A4" s="30" t="s">
        <v>91</v>
      </c>
      <c r="B4" s="31" t="s">
        <v>92</v>
      </c>
      <c r="C4" s="32"/>
      <c r="F4" s="30" t="s">
        <v>91</v>
      </c>
      <c r="G4" s="31" t="s">
        <v>92</v>
      </c>
      <c r="H4" s="32"/>
      <c r="J4" s="30" t="s">
        <v>91</v>
      </c>
      <c r="K4" s="30"/>
      <c r="L4" s="31" t="s">
        <v>92</v>
      </c>
      <c r="M4" s="32"/>
      <c r="N4" s="32"/>
      <c r="O4" s="23"/>
      <c r="P4" s="23"/>
    </row>
    <row r="5" customFormat="false" ht="14.45" hidden="false" customHeight="false" outlineLevel="0" collapsed="false">
      <c r="A5" s="27" t="s">
        <v>154</v>
      </c>
      <c r="B5" s="17" t="s">
        <v>155</v>
      </c>
      <c r="C5" s="32" t="s">
        <v>146</v>
      </c>
      <c r="F5" s="27" t="s">
        <v>154</v>
      </c>
      <c r="G5" s="17" t="s">
        <v>155</v>
      </c>
      <c r="H5" s="32" t="n">
        <v>2</v>
      </c>
      <c r="J5" s="27" t="s">
        <v>154</v>
      </c>
      <c r="K5" s="27" t="s">
        <v>233</v>
      </c>
      <c r="L5" s="17" t="s">
        <v>155</v>
      </c>
      <c r="M5" s="32" t="s">
        <v>146</v>
      </c>
      <c r="N5" s="32" t="n">
        <v>2</v>
      </c>
      <c r="O5" s="35" t="n">
        <f aca="false">P2</f>
        <v>44213</v>
      </c>
      <c r="P5" s="35" t="n">
        <f aca="false">O5+N5</f>
        <v>44215</v>
      </c>
    </row>
    <row r="6" customFormat="false" ht="28.9" hidden="false" customHeight="false" outlineLevel="0" collapsed="false">
      <c r="A6" s="27" t="s">
        <v>156</v>
      </c>
      <c r="B6" s="17" t="s">
        <v>157</v>
      </c>
      <c r="C6" s="32" t="s">
        <v>146</v>
      </c>
      <c r="F6" s="27" t="s">
        <v>156</v>
      </c>
      <c r="G6" s="17" t="s">
        <v>157</v>
      </c>
      <c r="H6" s="32" t="n">
        <v>2</v>
      </c>
      <c r="J6" s="27" t="s">
        <v>156</v>
      </c>
      <c r="K6" s="27" t="s">
        <v>234</v>
      </c>
      <c r="L6" s="17" t="s">
        <v>157</v>
      </c>
      <c r="M6" s="32" t="s">
        <v>146</v>
      </c>
      <c r="N6" s="32" t="n">
        <v>2</v>
      </c>
      <c r="O6" s="35" t="n">
        <v>44213</v>
      </c>
      <c r="P6" s="35" t="n">
        <f aca="false">O6+N6</f>
        <v>44215</v>
      </c>
    </row>
    <row r="7" customFormat="false" ht="28.9" hidden="false" customHeight="false" outlineLevel="0" collapsed="false">
      <c r="A7" s="27" t="s">
        <v>161</v>
      </c>
      <c r="B7" s="17" t="s">
        <v>162</v>
      </c>
      <c r="C7" s="32" t="s">
        <v>235</v>
      </c>
      <c r="F7" s="27" t="s">
        <v>161</v>
      </c>
      <c r="G7" s="17" t="s">
        <v>162</v>
      </c>
      <c r="H7" s="32" t="n">
        <v>3</v>
      </c>
      <c r="J7" s="27" t="s">
        <v>161</v>
      </c>
      <c r="K7" s="27" t="s">
        <v>236</v>
      </c>
      <c r="L7" s="17" t="s">
        <v>162</v>
      </c>
      <c r="M7" s="32" t="s">
        <v>235</v>
      </c>
      <c r="N7" s="32" t="n">
        <v>3</v>
      </c>
      <c r="O7" s="35" t="n">
        <f aca="false">P5</f>
        <v>44215</v>
      </c>
      <c r="P7" s="35" t="n">
        <f aca="false">O7+N7</f>
        <v>44218</v>
      </c>
    </row>
    <row r="8" customFormat="false" ht="28.9" hidden="false" customHeight="false" outlineLevel="0" collapsed="false">
      <c r="A8" s="27" t="s">
        <v>166</v>
      </c>
      <c r="B8" s="17" t="s">
        <v>167</v>
      </c>
      <c r="C8" s="32" t="s">
        <v>161</v>
      </c>
      <c r="F8" s="27" t="s">
        <v>166</v>
      </c>
      <c r="G8" s="17" t="s">
        <v>167</v>
      </c>
      <c r="H8" s="32" t="n">
        <v>3</v>
      </c>
      <c r="J8" s="27" t="s">
        <v>166</v>
      </c>
      <c r="K8" s="27" t="s">
        <v>237</v>
      </c>
      <c r="L8" s="17" t="s">
        <v>167</v>
      </c>
      <c r="M8" s="32" t="s">
        <v>161</v>
      </c>
      <c r="N8" s="32" t="n">
        <v>3</v>
      </c>
      <c r="O8" s="35" t="n">
        <f aca="false">P7</f>
        <v>44218</v>
      </c>
      <c r="P8" s="35" t="n">
        <f aca="false">O8+N8</f>
        <v>44221</v>
      </c>
    </row>
    <row r="9" customFormat="false" ht="28.9" hidden="false" customHeight="false" outlineLevel="0" collapsed="false">
      <c r="A9" s="27" t="s">
        <v>170</v>
      </c>
      <c r="B9" s="17" t="s">
        <v>171</v>
      </c>
      <c r="C9" s="32" t="s">
        <v>166</v>
      </c>
      <c r="F9" s="27" t="s">
        <v>170</v>
      </c>
      <c r="G9" s="17" t="s">
        <v>171</v>
      </c>
      <c r="H9" s="32" t="n">
        <v>3</v>
      </c>
      <c r="J9" s="27" t="s">
        <v>170</v>
      </c>
      <c r="K9" s="27" t="s">
        <v>238</v>
      </c>
      <c r="L9" s="17" t="s">
        <v>171</v>
      </c>
      <c r="M9" s="32" t="s">
        <v>166</v>
      </c>
      <c r="N9" s="32" t="n">
        <v>3</v>
      </c>
      <c r="O9" s="35" t="n">
        <f aca="false">P8</f>
        <v>44221</v>
      </c>
      <c r="P9" s="35" t="n">
        <f aca="false">O9+N9</f>
        <v>44224</v>
      </c>
    </row>
    <row r="10" customFormat="false" ht="28.9" hidden="false" customHeight="false" outlineLevel="0" collapsed="false">
      <c r="A10" s="27" t="s">
        <v>174</v>
      </c>
      <c r="B10" s="17" t="s">
        <v>175</v>
      </c>
      <c r="C10" s="32" t="s">
        <v>170</v>
      </c>
      <c r="F10" s="27" t="s">
        <v>174</v>
      </c>
      <c r="G10" s="17" t="s">
        <v>175</v>
      </c>
      <c r="H10" s="32" t="n">
        <v>5</v>
      </c>
      <c r="J10" s="27" t="s">
        <v>174</v>
      </c>
      <c r="K10" s="27" t="s">
        <v>239</v>
      </c>
      <c r="L10" s="17" t="s">
        <v>175</v>
      </c>
      <c r="M10" s="32" t="s">
        <v>170</v>
      </c>
      <c r="N10" s="32" t="n">
        <v>5</v>
      </c>
      <c r="O10" s="35" t="n">
        <f aca="false">P9</f>
        <v>44224</v>
      </c>
      <c r="P10" s="35" t="n">
        <f aca="false">O10+N10</f>
        <v>44229</v>
      </c>
    </row>
    <row r="11" customFormat="false" ht="14.45" hidden="false" customHeight="false" outlineLevel="0" collapsed="false">
      <c r="A11" s="27" t="s">
        <v>178</v>
      </c>
      <c r="B11" s="17" t="s">
        <v>179</v>
      </c>
      <c r="C11" s="32" t="s">
        <v>174</v>
      </c>
      <c r="F11" s="27" t="s">
        <v>178</v>
      </c>
      <c r="G11" s="17" t="s">
        <v>179</v>
      </c>
      <c r="H11" s="32" t="n">
        <v>20</v>
      </c>
      <c r="J11" s="27" t="s">
        <v>178</v>
      </c>
      <c r="K11" s="27" t="s">
        <v>240</v>
      </c>
      <c r="L11" s="17" t="s">
        <v>179</v>
      </c>
      <c r="M11" s="32" t="s">
        <v>174</v>
      </c>
      <c r="N11" s="32" t="n">
        <v>20</v>
      </c>
      <c r="O11" s="35" t="n">
        <f aca="false">P10</f>
        <v>44229</v>
      </c>
      <c r="P11" s="35" t="n">
        <f aca="false">O11+N11</f>
        <v>44249</v>
      </c>
    </row>
    <row r="12" customFormat="false" ht="14.45" hidden="false" customHeight="false" outlineLevel="0" collapsed="false">
      <c r="A12" s="30" t="s">
        <v>97</v>
      </c>
      <c r="B12" s="30" t="s">
        <v>188</v>
      </c>
      <c r="C12" s="32"/>
      <c r="F12" s="30" t="s">
        <v>97</v>
      </c>
      <c r="G12" s="30" t="s">
        <v>188</v>
      </c>
      <c r="H12" s="32"/>
      <c r="J12" s="30" t="s">
        <v>97</v>
      </c>
      <c r="K12" s="30"/>
      <c r="L12" s="30" t="s">
        <v>188</v>
      </c>
      <c r="M12" s="32"/>
      <c r="N12" s="32"/>
      <c r="O12" s="23"/>
      <c r="P12" s="23"/>
    </row>
    <row r="13" customFormat="false" ht="28.9" hidden="false" customHeight="false" outlineLevel="0" collapsed="false">
      <c r="A13" s="27" t="s">
        <v>191</v>
      </c>
      <c r="B13" s="17" t="s">
        <v>192</v>
      </c>
      <c r="C13" s="32" t="s">
        <v>241</v>
      </c>
      <c r="F13" s="27" t="s">
        <v>191</v>
      </c>
      <c r="G13" s="17" t="s">
        <v>192</v>
      </c>
      <c r="H13" s="32" t="n">
        <v>5</v>
      </c>
      <c r="J13" s="27" t="s">
        <v>191</v>
      </c>
      <c r="K13" s="27" t="s">
        <v>242</v>
      </c>
      <c r="L13" s="17" t="s">
        <v>192</v>
      </c>
      <c r="M13" s="32" t="s">
        <v>241</v>
      </c>
      <c r="N13" s="32" t="n">
        <v>5</v>
      </c>
      <c r="O13" s="35" t="n">
        <f aca="false">P11</f>
        <v>44249</v>
      </c>
      <c r="P13" s="35" t="n">
        <f aca="false">O13+N13</f>
        <v>44254</v>
      </c>
    </row>
    <row r="14" customFormat="false" ht="14.45" hidden="false" customHeight="false" outlineLevel="0" collapsed="false">
      <c r="A14" s="27" t="s">
        <v>193</v>
      </c>
      <c r="B14" s="17" t="s">
        <v>194</v>
      </c>
      <c r="C14" s="32" t="s">
        <v>191</v>
      </c>
      <c r="F14" s="27" t="s">
        <v>193</v>
      </c>
      <c r="G14" s="17" t="s">
        <v>194</v>
      </c>
      <c r="H14" s="32" t="n">
        <v>30</v>
      </c>
      <c r="J14" s="27" t="s">
        <v>193</v>
      </c>
      <c r="K14" s="27" t="s">
        <v>243</v>
      </c>
      <c r="L14" s="17" t="s">
        <v>194</v>
      </c>
      <c r="M14" s="32" t="s">
        <v>191</v>
      </c>
      <c r="N14" s="32" t="n">
        <v>30</v>
      </c>
      <c r="O14" s="35" t="n">
        <f aca="false">P13</f>
        <v>44254</v>
      </c>
      <c r="P14" s="35" t="n">
        <f aca="false">O14+N14</f>
        <v>44284</v>
      </c>
    </row>
    <row r="15" customFormat="false" ht="14.45" hidden="false" customHeight="false" outlineLevel="0" collapsed="false">
      <c r="A15" s="27" t="s">
        <v>197</v>
      </c>
      <c r="B15" s="17" t="s">
        <v>198</v>
      </c>
      <c r="C15" s="32" t="s">
        <v>241</v>
      </c>
      <c r="F15" s="27" t="s">
        <v>197</v>
      </c>
      <c r="G15" s="17" t="s">
        <v>198</v>
      </c>
      <c r="H15" s="32" t="n">
        <v>45</v>
      </c>
      <c r="J15" s="27" t="s">
        <v>197</v>
      </c>
      <c r="K15" s="27" t="s">
        <v>244</v>
      </c>
      <c r="L15" s="17" t="s">
        <v>198</v>
      </c>
      <c r="M15" s="32" t="s">
        <v>241</v>
      </c>
      <c r="N15" s="32" t="n">
        <v>45</v>
      </c>
      <c r="O15" s="35" t="n">
        <f aca="false">P11</f>
        <v>44249</v>
      </c>
      <c r="P15" s="35" t="n">
        <f aca="false">O15+N15</f>
        <v>44294</v>
      </c>
    </row>
    <row r="16" customFormat="false" ht="14.45" hidden="false" customHeight="false" outlineLevel="0" collapsed="false">
      <c r="A16" s="27" t="s">
        <v>203</v>
      </c>
      <c r="B16" s="17" t="s">
        <v>204</v>
      </c>
      <c r="C16" s="32" t="s">
        <v>197</v>
      </c>
      <c r="F16" s="27" t="s">
        <v>203</v>
      </c>
      <c r="G16" s="17" t="s">
        <v>204</v>
      </c>
      <c r="H16" s="32" t="n">
        <v>5</v>
      </c>
      <c r="J16" s="27" t="s">
        <v>203</v>
      </c>
      <c r="K16" s="27" t="s">
        <v>245</v>
      </c>
      <c r="L16" s="17" t="s">
        <v>204</v>
      </c>
      <c r="M16" s="32" t="s">
        <v>197</v>
      </c>
      <c r="N16" s="32" t="n">
        <v>5</v>
      </c>
      <c r="O16" s="35" t="n">
        <f aca="false">P15</f>
        <v>44294</v>
      </c>
      <c r="P16" s="35" t="n">
        <f aca="false">O16+N16</f>
        <v>44299</v>
      </c>
    </row>
    <row r="17" customFormat="false" ht="14.45" hidden="false" customHeight="false" outlineLevel="0" collapsed="false">
      <c r="A17" s="27" t="s">
        <v>206</v>
      </c>
      <c r="B17" s="17" t="s">
        <v>207</v>
      </c>
      <c r="C17" s="32" t="s">
        <v>203</v>
      </c>
      <c r="F17" s="27" t="s">
        <v>206</v>
      </c>
      <c r="G17" s="17" t="s">
        <v>207</v>
      </c>
      <c r="H17" s="32" t="n">
        <v>8</v>
      </c>
      <c r="J17" s="27" t="s">
        <v>206</v>
      </c>
      <c r="K17" s="27" t="s">
        <v>246</v>
      </c>
      <c r="L17" s="17" t="s">
        <v>207</v>
      </c>
      <c r="M17" s="32" t="s">
        <v>203</v>
      </c>
      <c r="N17" s="32" t="n">
        <v>8</v>
      </c>
      <c r="O17" s="35" t="n">
        <f aca="false">P16</f>
        <v>44299</v>
      </c>
      <c r="P17" s="35" t="n">
        <f aca="false">O17+N17</f>
        <v>44307</v>
      </c>
    </row>
    <row r="18" customFormat="false" ht="14.45" hidden="false" customHeight="false" outlineLevel="0" collapsed="false">
      <c r="A18" s="27" t="s">
        <v>208</v>
      </c>
      <c r="B18" s="17" t="s">
        <v>209</v>
      </c>
      <c r="C18" s="32" t="s">
        <v>191</v>
      </c>
      <c r="F18" s="27" t="s">
        <v>208</v>
      </c>
      <c r="G18" s="17" t="s">
        <v>209</v>
      </c>
      <c r="H18" s="32" t="n">
        <v>15</v>
      </c>
      <c r="J18" s="27" t="s">
        <v>208</v>
      </c>
      <c r="K18" s="27" t="s">
        <v>247</v>
      </c>
      <c r="L18" s="17" t="s">
        <v>209</v>
      </c>
      <c r="M18" s="32" t="s">
        <v>191</v>
      </c>
      <c r="N18" s="32" t="n">
        <v>15</v>
      </c>
      <c r="O18" s="35" t="n">
        <f aca="false">P14</f>
        <v>44284</v>
      </c>
      <c r="P18" s="35" t="n">
        <f aca="false">O18+N18</f>
        <v>44299</v>
      </c>
    </row>
    <row r="19" customFormat="false" ht="28.9" hidden="false" customHeight="false" outlineLevel="0" collapsed="false">
      <c r="A19" s="27" t="s">
        <v>211</v>
      </c>
      <c r="B19" s="17" t="s">
        <v>212</v>
      </c>
      <c r="C19" s="32" t="s">
        <v>191</v>
      </c>
      <c r="F19" s="27" t="s">
        <v>211</v>
      </c>
      <c r="G19" s="17" t="s">
        <v>212</v>
      </c>
      <c r="H19" s="32" t="n">
        <v>15</v>
      </c>
      <c r="J19" s="27" t="s">
        <v>211</v>
      </c>
      <c r="K19" s="27" t="s">
        <v>248</v>
      </c>
      <c r="L19" s="17" t="s">
        <v>212</v>
      </c>
      <c r="M19" s="32" t="s">
        <v>191</v>
      </c>
      <c r="N19" s="32" t="n">
        <v>15</v>
      </c>
      <c r="O19" s="35" t="n">
        <f aca="false">P14</f>
        <v>44284</v>
      </c>
      <c r="P19" s="35" t="n">
        <f aca="false">O19+N19</f>
        <v>44299</v>
      </c>
    </row>
    <row r="20" customFormat="false" ht="28.9" hidden="false" customHeight="false" outlineLevel="0" collapsed="false">
      <c r="A20" s="27" t="s">
        <v>214</v>
      </c>
      <c r="B20" s="17" t="s">
        <v>215</v>
      </c>
      <c r="C20" s="32" t="s">
        <v>206</v>
      </c>
      <c r="F20" s="27" t="s">
        <v>214</v>
      </c>
      <c r="G20" s="17" t="s">
        <v>215</v>
      </c>
      <c r="H20" s="32" t="n">
        <v>15</v>
      </c>
      <c r="J20" s="27" t="s">
        <v>214</v>
      </c>
      <c r="K20" s="27" t="s">
        <v>249</v>
      </c>
      <c r="L20" s="17" t="s">
        <v>215</v>
      </c>
      <c r="M20" s="32" t="s">
        <v>206</v>
      </c>
      <c r="N20" s="32" t="n">
        <v>15</v>
      </c>
      <c r="O20" s="35" t="n">
        <f aca="false">P17</f>
        <v>44307</v>
      </c>
      <c r="P20" s="35" t="n">
        <f aca="false">O20+N20</f>
        <v>44322</v>
      </c>
    </row>
    <row r="21" customFormat="false" ht="28.9" hidden="false" customHeight="false" outlineLevel="0" collapsed="false">
      <c r="A21" s="27" t="s">
        <v>216</v>
      </c>
      <c r="B21" s="17" t="s">
        <v>217</v>
      </c>
      <c r="C21" s="32" t="s">
        <v>250</v>
      </c>
      <c r="F21" s="27" t="s">
        <v>216</v>
      </c>
      <c r="G21" s="17" t="s">
        <v>217</v>
      </c>
      <c r="H21" s="32" t="n">
        <v>20</v>
      </c>
      <c r="J21" s="27" t="s">
        <v>216</v>
      </c>
      <c r="K21" s="27" t="s">
        <v>251</v>
      </c>
      <c r="L21" s="17" t="s">
        <v>217</v>
      </c>
      <c r="M21" s="32" t="s">
        <v>250</v>
      </c>
      <c r="N21" s="32" t="n">
        <v>20</v>
      </c>
      <c r="O21" s="35" t="n">
        <f aca="false">P20</f>
        <v>44322</v>
      </c>
      <c r="P21" s="35" t="n">
        <f aca="false">O21+N21</f>
        <v>44342</v>
      </c>
    </row>
    <row r="22" customFormat="false" ht="14.45" hidden="false" customHeight="false" outlineLevel="0" collapsed="false">
      <c r="A22" s="30" t="s">
        <v>101</v>
      </c>
      <c r="B22" s="30" t="s">
        <v>102</v>
      </c>
      <c r="C22" s="32"/>
      <c r="F22" s="30" t="s">
        <v>101</v>
      </c>
      <c r="G22" s="30" t="s">
        <v>102</v>
      </c>
      <c r="H22" s="32"/>
      <c r="J22" s="30" t="s">
        <v>101</v>
      </c>
      <c r="K22" s="30"/>
      <c r="L22" s="30" t="s">
        <v>102</v>
      </c>
      <c r="M22" s="32"/>
      <c r="N22" s="32"/>
      <c r="O22" s="23"/>
      <c r="P22" s="23"/>
    </row>
    <row r="23" customFormat="false" ht="14.45" hidden="false" customHeight="false" outlineLevel="0" collapsed="false">
      <c r="A23" s="27" t="s">
        <v>218</v>
      </c>
      <c r="B23" s="17" t="s">
        <v>219</v>
      </c>
      <c r="C23" s="32" t="s">
        <v>208</v>
      </c>
      <c r="F23" s="27" t="s">
        <v>218</v>
      </c>
      <c r="G23" s="17" t="s">
        <v>219</v>
      </c>
      <c r="H23" s="32" t="n">
        <v>5</v>
      </c>
      <c r="J23" s="27" t="s">
        <v>218</v>
      </c>
      <c r="K23" s="27" t="s">
        <v>252</v>
      </c>
      <c r="L23" s="17" t="s">
        <v>219</v>
      </c>
      <c r="M23" s="32" t="s">
        <v>208</v>
      </c>
      <c r="N23" s="32" t="n">
        <v>5</v>
      </c>
      <c r="O23" s="35" t="n">
        <f aca="false">P18</f>
        <v>44299</v>
      </c>
      <c r="P23" s="35" t="n">
        <f aca="false">O23+N23</f>
        <v>44304</v>
      </c>
    </row>
    <row r="24" customFormat="false" ht="14.45" hidden="false" customHeight="false" outlineLevel="0" collapsed="false">
      <c r="A24" s="27" t="s">
        <v>220</v>
      </c>
      <c r="B24" s="17" t="s">
        <v>221</v>
      </c>
      <c r="C24" s="32" t="s">
        <v>211</v>
      </c>
      <c r="F24" s="27" t="s">
        <v>220</v>
      </c>
      <c r="G24" s="17" t="s">
        <v>221</v>
      </c>
      <c r="H24" s="32" t="n">
        <v>5</v>
      </c>
      <c r="J24" s="27" t="s">
        <v>220</v>
      </c>
      <c r="K24" s="27" t="s">
        <v>253</v>
      </c>
      <c r="L24" s="17" t="s">
        <v>221</v>
      </c>
      <c r="M24" s="32" t="s">
        <v>211</v>
      </c>
      <c r="N24" s="32" t="n">
        <v>5</v>
      </c>
      <c r="O24" s="35" t="n">
        <f aca="false">P19</f>
        <v>44299</v>
      </c>
      <c r="P24" s="35" t="n">
        <f aca="false">O24+N24</f>
        <v>44304</v>
      </c>
    </row>
    <row r="25" customFormat="false" ht="14.45" hidden="false" customHeight="false" outlineLevel="0" collapsed="false">
      <c r="A25" s="27" t="s">
        <v>222</v>
      </c>
      <c r="B25" s="17" t="s">
        <v>223</v>
      </c>
      <c r="C25" s="32" t="s">
        <v>216</v>
      </c>
      <c r="F25" s="27" t="s">
        <v>222</v>
      </c>
      <c r="G25" s="17" t="s">
        <v>223</v>
      </c>
      <c r="H25" s="32" t="n">
        <v>5</v>
      </c>
      <c r="J25" s="27" t="s">
        <v>222</v>
      </c>
      <c r="K25" s="27" t="s">
        <v>254</v>
      </c>
      <c r="L25" s="17" t="s">
        <v>223</v>
      </c>
      <c r="M25" s="32" t="s">
        <v>216</v>
      </c>
      <c r="N25" s="32" t="n">
        <v>5</v>
      </c>
      <c r="O25" s="35" t="n">
        <f aca="false">P21</f>
        <v>44342</v>
      </c>
      <c r="P25" s="35" t="n">
        <f aca="false">O25+N25</f>
        <v>44347</v>
      </c>
    </row>
    <row r="26" customFormat="false" ht="14.45" hidden="false" customHeight="false" outlineLevel="0" collapsed="false">
      <c r="A26" s="27" t="s">
        <v>224</v>
      </c>
      <c r="B26" s="17" t="s">
        <v>225</v>
      </c>
      <c r="C26" s="32" t="s">
        <v>222</v>
      </c>
      <c r="F26" s="27" t="s">
        <v>224</v>
      </c>
      <c r="G26" s="17" t="s">
        <v>225</v>
      </c>
      <c r="H26" s="32" t="n">
        <v>5</v>
      </c>
      <c r="J26" s="27" t="s">
        <v>224</v>
      </c>
      <c r="K26" s="27" t="s">
        <v>255</v>
      </c>
      <c r="L26" s="17" t="s">
        <v>225</v>
      </c>
      <c r="M26" s="32" t="s">
        <v>222</v>
      </c>
      <c r="N26" s="32" t="n">
        <v>5</v>
      </c>
      <c r="O26" s="35" t="n">
        <f aca="false">P25</f>
        <v>44347</v>
      </c>
      <c r="P26" s="35" t="n">
        <f aca="false">O26+N26</f>
        <v>44352</v>
      </c>
    </row>
    <row r="27" customFormat="false" ht="14.45" hidden="false" customHeight="false" outlineLevel="0" collapsed="false">
      <c r="A27" s="36" t="s">
        <v>107</v>
      </c>
      <c r="B27" s="37" t="s">
        <v>108</v>
      </c>
      <c r="C27" s="32"/>
      <c r="F27" s="36" t="s">
        <v>107</v>
      </c>
      <c r="G27" s="37" t="s">
        <v>108</v>
      </c>
      <c r="H27" s="32"/>
      <c r="J27" s="36" t="s">
        <v>107</v>
      </c>
      <c r="K27" s="36"/>
      <c r="L27" s="37" t="s">
        <v>108</v>
      </c>
      <c r="M27" s="32"/>
      <c r="N27" s="32"/>
      <c r="O27" s="23"/>
      <c r="P27" s="35"/>
    </row>
    <row r="28" customFormat="false" ht="14.45" hidden="false" customHeight="false" outlineLevel="0" collapsed="false">
      <c r="A28" s="38" t="s">
        <v>142</v>
      </c>
      <c r="B28" s="17" t="s">
        <v>143</v>
      </c>
      <c r="C28" s="32" t="s">
        <v>224</v>
      </c>
      <c r="F28" s="38" t="s">
        <v>142</v>
      </c>
      <c r="G28" s="17" t="s">
        <v>143</v>
      </c>
      <c r="H28" s="32" t="n">
        <v>8</v>
      </c>
      <c r="J28" s="38" t="s">
        <v>142</v>
      </c>
      <c r="K28" s="38" t="s">
        <v>256</v>
      </c>
      <c r="L28" s="17" t="s">
        <v>143</v>
      </c>
      <c r="M28" s="32" t="s">
        <v>224</v>
      </c>
      <c r="N28" s="32" t="n">
        <v>8</v>
      </c>
      <c r="O28" s="35" t="n">
        <f aca="false">P26</f>
        <v>44352</v>
      </c>
      <c r="P28" s="35" t="n">
        <f aca="false">O28+N28</f>
        <v>44360</v>
      </c>
    </row>
    <row r="29" customFormat="false" ht="14.45" hidden="false" customHeight="false" outlineLevel="0" collapsed="false">
      <c r="A29" s="38" t="s">
        <v>148</v>
      </c>
      <c r="B29" s="17" t="s">
        <v>149</v>
      </c>
      <c r="C29" s="32" t="s">
        <v>142</v>
      </c>
      <c r="F29" s="38" t="s">
        <v>148</v>
      </c>
      <c r="G29" s="17" t="s">
        <v>149</v>
      </c>
      <c r="H29" s="32" t="n">
        <v>10</v>
      </c>
      <c r="J29" s="38" t="s">
        <v>148</v>
      </c>
      <c r="K29" s="38" t="s">
        <v>257</v>
      </c>
      <c r="L29" s="17" t="s">
        <v>149</v>
      </c>
      <c r="M29" s="32" t="s">
        <v>142</v>
      </c>
      <c r="N29" s="32" t="n">
        <v>10</v>
      </c>
      <c r="O29" s="35" t="n">
        <f aca="false">P28</f>
        <v>44360</v>
      </c>
      <c r="P29" s="35" t="n">
        <f aca="false">O29+N29</f>
        <v>44370</v>
      </c>
    </row>
    <row r="30" customFormat="false" ht="14.45" hidden="false" customHeight="false" outlineLevel="0" collapsed="false">
      <c r="A30" s="38" t="s">
        <v>150</v>
      </c>
      <c r="B30" s="17" t="s">
        <v>145</v>
      </c>
      <c r="C30" s="32" t="s">
        <v>148</v>
      </c>
      <c r="F30" s="38" t="s">
        <v>150</v>
      </c>
      <c r="G30" s="17" t="s">
        <v>145</v>
      </c>
      <c r="H30" s="32" t="n">
        <v>8</v>
      </c>
      <c r="J30" s="38" t="s">
        <v>150</v>
      </c>
      <c r="K30" s="38" t="s">
        <v>258</v>
      </c>
      <c r="L30" s="17" t="s">
        <v>145</v>
      </c>
      <c r="M30" s="32" t="s">
        <v>148</v>
      </c>
      <c r="N30" s="32" t="n">
        <v>8</v>
      </c>
      <c r="O30" s="35" t="n">
        <f aca="false">P29</f>
        <v>44370</v>
      </c>
      <c r="P30" s="35" t="n">
        <f aca="false">O30+N30</f>
        <v>44378</v>
      </c>
    </row>
    <row r="31" customFormat="false" ht="14.45" hidden="false" customHeight="false" outlineLevel="0" collapsed="false">
      <c r="A31" s="36" t="s">
        <v>112</v>
      </c>
      <c r="B31" s="37" t="s">
        <v>113</v>
      </c>
      <c r="C31" s="32"/>
      <c r="F31" s="36" t="s">
        <v>112</v>
      </c>
      <c r="G31" s="37" t="s">
        <v>113</v>
      </c>
      <c r="H31" s="32"/>
      <c r="J31" s="36" t="s">
        <v>112</v>
      </c>
      <c r="K31" s="36"/>
      <c r="L31" s="37" t="s">
        <v>113</v>
      </c>
      <c r="M31" s="32"/>
      <c r="N31" s="32"/>
      <c r="O31" s="23"/>
      <c r="P31" s="35"/>
    </row>
    <row r="32" customFormat="false" ht="28.9" hidden="false" customHeight="false" outlineLevel="0" collapsed="false">
      <c r="A32" s="38" t="s">
        <v>158</v>
      </c>
      <c r="B32" s="17" t="s">
        <v>159</v>
      </c>
      <c r="C32" s="32" t="s">
        <v>150</v>
      </c>
      <c r="F32" s="38" t="s">
        <v>158</v>
      </c>
      <c r="G32" s="17" t="s">
        <v>159</v>
      </c>
      <c r="H32" s="32" t="n">
        <v>20</v>
      </c>
      <c r="J32" s="38" t="s">
        <v>158</v>
      </c>
      <c r="K32" s="38" t="s">
        <v>259</v>
      </c>
      <c r="L32" s="17" t="s">
        <v>159</v>
      </c>
      <c r="M32" s="32" t="s">
        <v>150</v>
      </c>
      <c r="N32" s="32" t="n">
        <v>20</v>
      </c>
      <c r="O32" s="35" t="n">
        <f aca="false">P30</f>
        <v>44378</v>
      </c>
      <c r="P32" s="35" t="n">
        <f aca="false">O32+N32</f>
        <v>44398</v>
      </c>
    </row>
    <row r="33" customFormat="false" ht="57.6" hidden="false" customHeight="false" outlineLevel="0" collapsed="false">
      <c r="A33" s="38" t="s">
        <v>163</v>
      </c>
      <c r="B33" s="17" t="s">
        <v>153</v>
      </c>
      <c r="C33" s="32" t="s">
        <v>158</v>
      </c>
      <c r="F33" s="38" t="s">
        <v>163</v>
      </c>
      <c r="G33" s="17" t="s">
        <v>153</v>
      </c>
      <c r="H33" s="32" t="n">
        <v>8</v>
      </c>
      <c r="J33" s="38" t="s">
        <v>163</v>
      </c>
      <c r="K33" s="38" t="s">
        <v>260</v>
      </c>
      <c r="L33" s="17" t="s">
        <v>153</v>
      </c>
      <c r="M33" s="32" t="s">
        <v>158</v>
      </c>
      <c r="N33" s="32" t="n">
        <v>8</v>
      </c>
      <c r="O33" s="35" t="n">
        <f aca="false">P32</f>
        <v>44398</v>
      </c>
      <c r="P33" s="35" t="n">
        <f aca="false">O33+N33</f>
        <v>44406</v>
      </c>
    </row>
    <row r="34" customFormat="false" ht="14.45" hidden="false" customHeight="false" outlineLevel="0" collapsed="false">
      <c r="A34" s="36" t="s">
        <v>117</v>
      </c>
      <c r="B34" s="36" t="s">
        <v>118</v>
      </c>
      <c r="C34" s="32"/>
      <c r="F34" s="36" t="s">
        <v>117</v>
      </c>
      <c r="G34" s="36" t="s">
        <v>118</v>
      </c>
      <c r="H34" s="32"/>
      <c r="J34" s="36" t="s">
        <v>117</v>
      </c>
      <c r="K34" s="36"/>
      <c r="L34" s="36" t="s">
        <v>118</v>
      </c>
      <c r="M34" s="32"/>
      <c r="N34" s="32"/>
      <c r="O34" s="23"/>
      <c r="P34" s="35"/>
    </row>
    <row r="35" customFormat="false" ht="28.9" hidden="false" customHeight="false" outlineLevel="0" collapsed="false">
      <c r="A35" s="38" t="s">
        <v>176</v>
      </c>
      <c r="B35" s="17" t="s">
        <v>177</v>
      </c>
      <c r="C35" s="32" t="s">
        <v>101</v>
      </c>
      <c r="F35" s="38" t="s">
        <v>176</v>
      </c>
      <c r="G35" s="17" t="s">
        <v>177</v>
      </c>
      <c r="H35" s="32" t="n">
        <v>1</v>
      </c>
      <c r="J35" s="38" t="s">
        <v>176</v>
      </c>
      <c r="K35" s="38" t="s">
        <v>261</v>
      </c>
      <c r="L35" s="17" t="s">
        <v>177</v>
      </c>
      <c r="M35" s="32" t="s">
        <v>101</v>
      </c>
      <c r="N35" s="32" t="n">
        <v>1</v>
      </c>
      <c r="O35" s="35" t="n">
        <f aca="false">P26</f>
        <v>44352</v>
      </c>
      <c r="P35" s="35" t="n">
        <f aca="false">O35+N35</f>
        <v>44353</v>
      </c>
    </row>
    <row r="36" customFormat="false" ht="28.9" hidden="false" customHeight="false" outlineLevel="0" collapsed="false">
      <c r="A36" s="38" t="s">
        <v>180</v>
      </c>
      <c r="B36" s="17" t="s">
        <v>181</v>
      </c>
      <c r="C36" s="32" t="s">
        <v>176</v>
      </c>
      <c r="F36" s="38" t="s">
        <v>180</v>
      </c>
      <c r="G36" s="17" t="s">
        <v>181</v>
      </c>
      <c r="H36" s="32" t="n">
        <v>5</v>
      </c>
      <c r="J36" s="38" t="s">
        <v>180</v>
      </c>
      <c r="K36" s="38" t="s">
        <v>262</v>
      </c>
      <c r="L36" s="17" t="s">
        <v>181</v>
      </c>
      <c r="M36" s="32" t="s">
        <v>176</v>
      </c>
      <c r="N36" s="32" t="n">
        <v>5</v>
      </c>
      <c r="O36" s="35" t="n">
        <f aca="false">P35</f>
        <v>44353</v>
      </c>
      <c r="P36" s="35" t="n">
        <f aca="false">O36+N36</f>
        <v>44358</v>
      </c>
    </row>
    <row r="37" customFormat="false" ht="43.15" hidden="false" customHeight="false" outlineLevel="0" collapsed="false">
      <c r="A37" s="38" t="s">
        <v>184</v>
      </c>
      <c r="B37" s="17" t="s">
        <v>185</v>
      </c>
      <c r="C37" s="32" t="s">
        <v>180</v>
      </c>
      <c r="F37" s="38" t="s">
        <v>184</v>
      </c>
      <c r="G37" s="17" t="s">
        <v>185</v>
      </c>
      <c r="H37" s="32" t="n">
        <v>10</v>
      </c>
      <c r="J37" s="38" t="s">
        <v>184</v>
      </c>
      <c r="K37" s="38" t="s">
        <v>263</v>
      </c>
      <c r="L37" s="17" t="s">
        <v>185</v>
      </c>
      <c r="M37" s="32" t="s">
        <v>180</v>
      </c>
      <c r="N37" s="32" t="n">
        <v>10</v>
      </c>
      <c r="O37" s="35" t="n">
        <f aca="false">P36</f>
        <v>44358</v>
      </c>
      <c r="P37" s="35" t="n">
        <f aca="false">O37+N37</f>
        <v>44368</v>
      </c>
    </row>
    <row r="38" customFormat="false" ht="14.45" hidden="false" customHeight="false" outlineLevel="0" collapsed="false">
      <c r="A38" s="36" t="s">
        <v>122</v>
      </c>
      <c r="B38" s="36" t="s">
        <v>123</v>
      </c>
      <c r="C38" s="32"/>
      <c r="F38" s="36" t="s">
        <v>122</v>
      </c>
      <c r="G38" s="36" t="s">
        <v>123</v>
      </c>
      <c r="H38" s="32"/>
      <c r="J38" s="36" t="s">
        <v>122</v>
      </c>
      <c r="K38" s="36"/>
      <c r="L38" s="36" t="s">
        <v>123</v>
      </c>
      <c r="M38" s="32"/>
      <c r="N38" s="32"/>
      <c r="O38" s="23"/>
      <c r="P38" s="35"/>
    </row>
    <row r="39" customFormat="false" ht="14.45" hidden="false" customHeight="false" outlineLevel="0" collapsed="false">
      <c r="A39" s="38" t="s">
        <v>195</v>
      </c>
      <c r="B39" s="17" t="s">
        <v>196</v>
      </c>
      <c r="C39" s="32" t="s">
        <v>184</v>
      </c>
      <c r="F39" s="38" t="s">
        <v>195</v>
      </c>
      <c r="G39" s="17" t="s">
        <v>196</v>
      </c>
      <c r="H39" s="32" t="n">
        <v>60</v>
      </c>
      <c r="J39" s="38" t="s">
        <v>195</v>
      </c>
      <c r="K39" s="38" t="s">
        <v>264</v>
      </c>
      <c r="L39" s="17" t="s">
        <v>196</v>
      </c>
      <c r="M39" s="32" t="s">
        <v>184</v>
      </c>
      <c r="N39" s="32" t="n">
        <v>60</v>
      </c>
      <c r="O39" s="35" t="n">
        <f aca="false">P37</f>
        <v>44368</v>
      </c>
      <c r="P39" s="35" t="n">
        <f aca="false">O39+N39</f>
        <v>44428</v>
      </c>
    </row>
    <row r="40" customFormat="false" ht="14.45" hidden="false" customHeight="false" outlineLevel="0" collapsed="false">
      <c r="A40" s="38" t="s">
        <v>199</v>
      </c>
      <c r="B40" s="17" t="s">
        <v>200</v>
      </c>
      <c r="C40" s="32" t="s">
        <v>195</v>
      </c>
      <c r="F40" s="38" t="s">
        <v>199</v>
      </c>
      <c r="G40" s="17" t="s">
        <v>200</v>
      </c>
      <c r="H40" s="32" t="n">
        <v>20</v>
      </c>
      <c r="J40" s="38" t="s">
        <v>199</v>
      </c>
      <c r="K40" s="38" t="s">
        <v>265</v>
      </c>
      <c r="L40" s="17" t="s">
        <v>200</v>
      </c>
      <c r="M40" s="32" t="s">
        <v>195</v>
      </c>
      <c r="N40" s="32" t="n">
        <v>20</v>
      </c>
      <c r="O40" s="35" t="n">
        <f aca="false">P39</f>
        <v>44428</v>
      </c>
      <c r="P40" s="35" t="n">
        <f aca="false">O40+N40</f>
        <v>44448</v>
      </c>
    </row>
    <row r="41" customFormat="false" ht="14.45" hidden="false" customHeight="false" outlineLevel="0" collapsed="false">
      <c r="A41" s="36" t="s">
        <v>125</v>
      </c>
      <c r="B41" s="36" t="s">
        <v>126</v>
      </c>
      <c r="C41" s="32"/>
      <c r="F41" s="36" t="s">
        <v>125</v>
      </c>
      <c r="G41" s="36" t="s">
        <v>126</v>
      </c>
      <c r="H41" s="32"/>
      <c r="J41" s="36" t="s">
        <v>125</v>
      </c>
      <c r="K41" s="36"/>
      <c r="L41" s="36" t="s">
        <v>126</v>
      </c>
      <c r="M41" s="32"/>
      <c r="N41" s="32"/>
      <c r="O41" s="23"/>
      <c r="P41" s="35"/>
    </row>
    <row r="42" customFormat="false" ht="14.45" hidden="false" customHeight="false" outlineLevel="0" collapsed="false">
      <c r="A42" s="38" t="s">
        <v>210</v>
      </c>
      <c r="B42" s="17" t="s">
        <v>187</v>
      </c>
      <c r="C42" s="32" t="s">
        <v>199</v>
      </c>
      <c r="F42" s="38" t="s">
        <v>210</v>
      </c>
      <c r="G42" s="17" t="s">
        <v>187</v>
      </c>
      <c r="H42" s="32" t="n">
        <v>5</v>
      </c>
      <c r="J42" s="38" t="s">
        <v>210</v>
      </c>
      <c r="K42" s="38" t="s">
        <v>266</v>
      </c>
      <c r="L42" s="17" t="s">
        <v>187</v>
      </c>
      <c r="M42" s="32" t="s">
        <v>199</v>
      </c>
      <c r="N42" s="32" t="n">
        <v>5</v>
      </c>
      <c r="O42" s="35" t="n">
        <f aca="false">P40</f>
        <v>44448</v>
      </c>
      <c r="P42" s="35" t="n">
        <f aca="false">O42+N42</f>
        <v>44453</v>
      </c>
    </row>
    <row r="43" customFormat="false" ht="14.45" hidden="false" customHeight="false" outlineLevel="0" collapsed="false">
      <c r="A43" s="38" t="s">
        <v>213</v>
      </c>
      <c r="B43" s="17" t="s">
        <v>190</v>
      </c>
      <c r="C43" s="32" t="s">
        <v>210</v>
      </c>
      <c r="F43" s="38" t="s">
        <v>213</v>
      </c>
      <c r="G43" s="17" t="s">
        <v>190</v>
      </c>
      <c r="H43" s="32" t="n">
        <v>5</v>
      </c>
      <c r="J43" s="38" t="s">
        <v>213</v>
      </c>
      <c r="K43" s="38" t="s">
        <v>267</v>
      </c>
      <c r="L43" s="17" t="s">
        <v>190</v>
      </c>
      <c r="M43" s="32" t="s">
        <v>210</v>
      </c>
      <c r="N43" s="32" t="n">
        <v>5</v>
      </c>
      <c r="O43" s="35" t="n">
        <f aca="false">P42</f>
        <v>44453</v>
      </c>
      <c r="P43" s="35" t="n">
        <f aca="false">O43+N43</f>
        <v>44458</v>
      </c>
    </row>
    <row r="44" customFormat="false" ht="14.45" hidden="false" customHeight="false" outlineLevel="0" collapsed="false">
      <c r="A44" s="39" t="s">
        <v>128</v>
      </c>
      <c r="B44" s="40" t="s">
        <v>129</v>
      </c>
      <c r="C44" s="23"/>
      <c r="F44" s="39" t="s">
        <v>128</v>
      </c>
      <c r="G44" s="40" t="s">
        <v>129</v>
      </c>
      <c r="H44" s="41"/>
      <c r="J44" s="39" t="s">
        <v>128</v>
      </c>
      <c r="K44" s="39"/>
      <c r="L44" s="40" t="s">
        <v>129</v>
      </c>
      <c r="M44" s="41"/>
      <c r="N44" s="41"/>
      <c r="O44" s="23"/>
      <c r="P44" s="23"/>
    </row>
    <row r="45" customFormat="false" ht="14.45" hidden="false" customHeight="false" outlineLevel="0" collapsed="false">
      <c r="A45" s="23" t="s">
        <v>144</v>
      </c>
      <c r="B45" s="24" t="s">
        <v>145</v>
      </c>
      <c r="C45" s="23" t="s">
        <v>213</v>
      </c>
      <c r="F45" s="23" t="s">
        <v>144</v>
      </c>
      <c r="G45" s="24" t="s">
        <v>145</v>
      </c>
      <c r="H45" s="41" t="n">
        <v>20</v>
      </c>
      <c r="J45" s="23" t="s">
        <v>144</v>
      </c>
      <c r="K45" s="23" t="s">
        <v>268</v>
      </c>
      <c r="L45" s="24" t="s">
        <v>145</v>
      </c>
      <c r="M45" s="41" t="s">
        <v>213</v>
      </c>
      <c r="N45" s="41" t="n">
        <v>20</v>
      </c>
      <c r="O45" s="35" t="n">
        <f aca="false">P43</f>
        <v>44458</v>
      </c>
      <c r="P45" s="35" t="n">
        <f aca="false">O45+N45</f>
        <v>44478</v>
      </c>
    </row>
    <row r="46" customFormat="false" ht="14.45" hidden="false" customHeight="false" outlineLevel="0" collapsed="false">
      <c r="A46" s="39" t="s">
        <v>131</v>
      </c>
      <c r="B46" s="40" t="s">
        <v>151</v>
      </c>
      <c r="C46" s="23"/>
      <c r="F46" s="39" t="s">
        <v>131</v>
      </c>
      <c r="G46" s="40" t="s">
        <v>151</v>
      </c>
      <c r="H46" s="41"/>
      <c r="J46" s="39" t="s">
        <v>131</v>
      </c>
      <c r="K46" s="39"/>
      <c r="L46" s="40" t="s">
        <v>151</v>
      </c>
      <c r="M46" s="41"/>
      <c r="N46" s="41"/>
      <c r="O46" s="23"/>
      <c r="P46" s="35"/>
    </row>
    <row r="47" customFormat="false" ht="57.6" hidden="false" customHeight="false" outlineLevel="0" collapsed="false">
      <c r="A47" s="23" t="s">
        <v>152</v>
      </c>
      <c r="B47" s="24" t="s">
        <v>153</v>
      </c>
      <c r="C47" s="23" t="s">
        <v>144</v>
      </c>
      <c r="F47" s="23" t="s">
        <v>152</v>
      </c>
      <c r="G47" s="24" t="s">
        <v>153</v>
      </c>
      <c r="H47" s="41" t="n">
        <v>30</v>
      </c>
      <c r="J47" s="23" t="s">
        <v>152</v>
      </c>
      <c r="K47" s="23" t="s">
        <v>269</v>
      </c>
      <c r="L47" s="24" t="s">
        <v>153</v>
      </c>
      <c r="M47" s="41" t="s">
        <v>144</v>
      </c>
      <c r="N47" s="41" t="n">
        <v>30</v>
      </c>
      <c r="O47" s="35" t="n">
        <f aca="false">P45</f>
        <v>44478</v>
      </c>
      <c r="P47" s="35" t="n">
        <f aca="false">O47+N47</f>
        <v>44508</v>
      </c>
    </row>
    <row r="48" customFormat="false" ht="28.9" hidden="false" customHeight="false" outlineLevel="0" collapsed="false">
      <c r="A48" s="39" t="s">
        <v>134</v>
      </c>
      <c r="B48" s="40" t="s">
        <v>160</v>
      </c>
      <c r="C48" s="23"/>
      <c r="F48" s="39" t="s">
        <v>134</v>
      </c>
      <c r="G48" s="40" t="s">
        <v>160</v>
      </c>
      <c r="H48" s="41"/>
      <c r="J48" s="39" t="s">
        <v>134</v>
      </c>
      <c r="K48" s="39"/>
      <c r="L48" s="40" t="s">
        <v>160</v>
      </c>
      <c r="M48" s="41"/>
      <c r="N48" s="41"/>
      <c r="O48" s="23"/>
      <c r="P48" s="35"/>
    </row>
    <row r="49" customFormat="false" ht="28.9" hidden="false" customHeight="false" outlineLevel="0" collapsed="false">
      <c r="A49" s="23" t="s">
        <v>164</v>
      </c>
      <c r="B49" s="24" t="s">
        <v>165</v>
      </c>
      <c r="C49" s="23" t="s">
        <v>213</v>
      </c>
      <c r="F49" s="23" t="s">
        <v>164</v>
      </c>
      <c r="G49" s="24" t="s">
        <v>165</v>
      </c>
      <c r="H49" s="41" t="n">
        <v>60</v>
      </c>
      <c r="J49" s="23" t="s">
        <v>164</v>
      </c>
      <c r="K49" s="23" t="s">
        <v>270</v>
      </c>
      <c r="L49" s="24" t="s">
        <v>165</v>
      </c>
      <c r="M49" s="41" t="s">
        <v>213</v>
      </c>
      <c r="N49" s="41" t="n">
        <v>60</v>
      </c>
      <c r="O49" s="35" t="n">
        <f aca="false">P43</f>
        <v>44458</v>
      </c>
      <c r="P49" s="35" t="n">
        <f aca="false">O49+N49</f>
        <v>44518</v>
      </c>
    </row>
    <row r="50" customFormat="false" ht="14.45" hidden="false" customHeight="false" outlineLevel="0" collapsed="false">
      <c r="A50" s="23" t="s">
        <v>168</v>
      </c>
      <c r="B50" s="24" t="s">
        <v>169</v>
      </c>
      <c r="C50" s="23" t="s">
        <v>164</v>
      </c>
      <c r="F50" s="23" t="s">
        <v>168</v>
      </c>
      <c r="G50" s="24" t="s">
        <v>169</v>
      </c>
      <c r="H50" s="41" t="n">
        <v>30</v>
      </c>
      <c r="J50" s="23" t="s">
        <v>168</v>
      </c>
      <c r="K50" s="23" t="s">
        <v>271</v>
      </c>
      <c r="L50" s="24" t="s">
        <v>169</v>
      </c>
      <c r="M50" s="41" t="s">
        <v>164</v>
      </c>
      <c r="N50" s="41" t="n">
        <v>30</v>
      </c>
      <c r="O50" s="35" t="n">
        <f aca="false">P49</f>
        <v>44518</v>
      </c>
      <c r="P50" s="35" t="n">
        <f aca="false">O50+N50</f>
        <v>44548</v>
      </c>
    </row>
    <row r="51" customFormat="false" ht="14.45" hidden="false" customHeight="false" outlineLevel="0" collapsed="false">
      <c r="A51" s="23" t="s">
        <v>172</v>
      </c>
      <c r="B51" s="24" t="s">
        <v>173</v>
      </c>
      <c r="C51" s="23" t="s">
        <v>168</v>
      </c>
      <c r="F51" s="23" t="s">
        <v>172</v>
      </c>
      <c r="G51" s="24" t="s">
        <v>173</v>
      </c>
      <c r="H51" s="41" t="n">
        <v>20</v>
      </c>
      <c r="J51" s="23" t="s">
        <v>172</v>
      </c>
      <c r="K51" s="23" t="s">
        <v>272</v>
      </c>
      <c r="L51" s="24" t="s">
        <v>173</v>
      </c>
      <c r="M51" s="41" t="s">
        <v>168</v>
      </c>
      <c r="N51" s="41" t="n">
        <v>20</v>
      </c>
      <c r="O51" s="35" t="n">
        <f aca="false">P50</f>
        <v>44548</v>
      </c>
      <c r="P51" s="35" t="n">
        <f aca="false">O51+N51</f>
        <v>44568</v>
      </c>
    </row>
    <row r="52" customFormat="false" ht="14.45" hidden="false" customHeight="false" outlineLevel="0" collapsed="false">
      <c r="A52" s="39" t="s">
        <v>182</v>
      </c>
      <c r="B52" s="40" t="s">
        <v>183</v>
      </c>
      <c r="C52" s="23"/>
      <c r="F52" s="39" t="s">
        <v>182</v>
      </c>
      <c r="G52" s="40" t="s">
        <v>183</v>
      </c>
      <c r="H52" s="41"/>
      <c r="J52" s="39" t="s">
        <v>182</v>
      </c>
      <c r="K52" s="39"/>
      <c r="L52" s="40" t="s">
        <v>183</v>
      </c>
      <c r="M52" s="41"/>
      <c r="N52" s="41"/>
      <c r="O52" s="23"/>
      <c r="P52" s="35"/>
    </row>
    <row r="53" customFormat="false" ht="14.45" hidden="false" customHeight="false" outlineLevel="0" collapsed="false">
      <c r="A53" s="23" t="s">
        <v>186</v>
      </c>
      <c r="B53" s="24" t="s">
        <v>187</v>
      </c>
      <c r="C53" s="23" t="s">
        <v>172</v>
      </c>
      <c r="F53" s="23" t="s">
        <v>186</v>
      </c>
      <c r="G53" s="24" t="s">
        <v>187</v>
      </c>
      <c r="H53" s="41" t="n">
        <v>5</v>
      </c>
      <c r="J53" s="23" t="s">
        <v>186</v>
      </c>
      <c r="K53" s="23" t="s">
        <v>273</v>
      </c>
      <c r="L53" s="24" t="s">
        <v>187</v>
      </c>
      <c r="M53" s="41" t="s">
        <v>172</v>
      </c>
      <c r="N53" s="41" t="n">
        <v>5</v>
      </c>
      <c r="O53" s="35" t="n">
        <f aca="false">P51</f>
        <v>44568</v>
      </c>
      <c r="P53" s="35" t="n">
        <f aca="false">O53+N53</f>
        <v>44573</v>
      </c>
    </row>
    <row r="54" customFormat="false" ht="14.45" hidden="false" customHeight="false" outlineLevel="0" collapsed="false">
      <c r="A54" s="23" t="s">
        <v>189</v>
      </c>
      <c r="B54" s="24" t="s">
        <v>190</v>
      </c>
      <c r="C54" s="23" t="s">
        <v>186</v>
      </c>
      <c r="F54" s="23" t="s">
        <v>189</v>
      </c>
      <c r="G54" s="24" t="s">
        <v>190</v>
      </c>
      <c r="H54" s="41" t="n">
        <v>5</v>
      </c>
      <c r="J54" s="23" t="s">
        <v>189</v>
      </c>
      <c r="K54" s="23" t="s">
        <v>274</v>
      </c>
      <c r="L54" s="24" t="s">
        <v>190</v>
      </c>
      <c r="M54" s="41" t="s">
        <v>186</v>
      </c>
      <c r="N54" s="41" t="n">
        <v>5</v>
      </c>
      <c r="O54" s="35" t="n">
        <f aca="false">P53</f>
        <v>44573</v>
      </c>
      <c r="P54" s="35" t="n">
        <f aca="false">O54+N54</f>
        <v>44578</v>
      </c>
    </row>
    <row r="55" customFormat="false" ht="14.45" hidden="false" customHeight="false" outlineLevel="0" collapsed="false">
      <c r="A55" s="39" t="n">
        <v>3.5</v>
      </c>
      <c r="B55" s="40" t="s">
        <v>138</v>
      </c>
      <c r="F55" s="39" t="n">
        <v>3.5</v>
      </c>
      <c r="G55" s="40" t="s">
        <v>138</v>
      </c>
      <c r="H55" s="41"/>
      <c r="J55" s="39" t="n">
        <v>3.5</v>
      </c>
      <c r="K55" s="39"/>
      <c r="L55" s="40" t="s">
        <v>138</v>
      </c>
      <c r="M55" s="23"/>
      <c r="N55" s="41"/>
      <c r="O55" s="23"/>
      <c r="P55" s="23"/>
    </row>
    <row r="56" customFormat="false" ht="14.45" hidden="false" customHeight="false" outlineLevel="0" collapsed="false">
      <c r="A56" s="23" t="s">
        <v>201</v>
      </c>
      <c r="B56" s="24" t="s">
        <v>202</v>
      </c>
      <c r="C56" s="23" t="s">
        <v>189</v>
      </c>
      <c r="F56" s="23" t="s">
        <v>201</v>
      </c>
      <c r="G56" s="24" t="s">
        <v>202</v>
      </c>
      <c r="H56" s="41" t="n">
        <v>40</v>
      </c>
      <c r="J56" s="23" t="s">
        <v>201</v>
      </c>
      <c r="K56" s="23" t="s">
        <v>275</v>
      </c>
      <c r="L56" s="24" t="s">
        <v>202</v>
      </c>
      <c r="M56" s="23" t="s">
        <v>189</v>
      </c>
      <c r="N56" s="41" t="n">
        <v>40</v>
      </c>
      <c r="O56" s="35" t="n">
        <f aca="false">P54</f>
        <v>44578</v>
      </c>
      <c r="P56" s="35" t="n">
        <f aca="false">O56+N56</f>
        <v>44618</v>
      </c>
    </row>
    <row r="57" customFormat="false" ht="14.45" hidden="false" customHeight="false" outlineLevel="0" collapsed="false">
      <c r="A57" s="23" t="s">
        <v>205</v>
      </c>
      <c r="B57" s="24" t="s">
        <v>190</v>
      </c>
      <c r="C57" s="23" t="s">
        <v>201</v>
      </c>
      <c r="F57" s="23" t="s">
        <v>205</v>
      </c>
      <c r="G57" s="24" t="s">
        <v>190</v>
      </c>
      <c r="H57" s="41" t="n">
        <v>5</v>
      </c>
      <c r="J57" s="23" t="s">
        <v>205</v>
      </c>
      <c r="K57" s="23" t="s">
        <v>276</v>
      </c>
      <c r="L57" s="24" t="s">
        <v>190</v>
      </c>
      <c r="M57" s="23" t="s">
        <v>201</v>
      </c>
      <c r="N57" s="41" t="n">
        <v>5</v>
      </c>
      <c r="O57" s="35" t="n">
        <f aca="false">P56</f>
        <v>44618</v>
      </c>
      <c r="P57" s="35" t="n">
        <f aca="false">O57+N57</f>
        <v>44623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A2:G9 A1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9.29"/>
    <col collapsed="false" customWidth="true" hidden="false" outlineLevel="0" max="3" min="3" style="0" width="28.71"/>
    <col collapsed="false" customWidth="true" hidden="false" outlineLevel="0" max="4" min="4" style="0" width="11.42"/>
    <col collapsed="false" customWidth="true" hidden="false" outlineLevel="0" max="6" min="6" style="0" width="13.29"/>
    <col collapsed="false" customWidth="true" hidden="false" outlineLevel="0" max="7" min="7" style="0" width="12.71"/>
  </cols>
  <sheetData>
    <row r="1" customFormat="false" ht="14.45" hidden="false" customHeight="false" outlineLevel="0" collapsed="false">
      <c r="A1" s="30" t="s">
        <v>80</v>
      </c>
      <c r="B1" s="31" t="s">
        <v>228</v>
      </c>
      <c r="C1" s="31" t="s">
        <v>81</v>
      </c>
      <c r="D1" s="33" t="s">
        <v>226</v>
      </c>
      <c r="E1" s="33" t="s">
        <v>227</v>
      </c>
      <c r="F1" s="34" t="s">
        <v>229</v>
      </c>
      <c r="G1" s="34" t="s">
        <v>230</v>
      </c>
    </row>
    <row r="2" customFormat="false" ht="14.45" hidden="false" customHeight="false" outlineLevel="0" collapsed="false">
      <c r="A2" s="16" t="s">
        <v>140</v>
      </c>
      <c r="B2" s="16" t="s">
        <v>231</v>
      </c>
      <c r="C2" s="17" t="s">
        <v>141</v>
      </c>
      <c r="D2" s="32"/>
      <c r="E2" s="32" t="n">
        <v>1</v>
      </c>
      <c r="F2" s="35" t="n">
        <v>44212</v>
      </c>
      <c r="G2" s="35" t="n">
        <f aca="false">F2+E2</f>
        <v>44213</v>
      </c>
    </row>
    <row r="3" customFormat="false" ht="43.15" hidden="false" customHeight="false" outlineLevel="0" collapsed="false">
      <c r="A3" s="16" t="s">
        <v>146</v>
      </c>
      <c r="B3" s="16" t="s">
        <v>232</v>
      </c>
      <c r="C3" s="17" t="s">
        <v>147</v>
      </c>
      <c r="D3" s="32"/>
      <c r="E3" s="32" t="n">
        <v>1</v>
      </c>
      <c r="F3" s="35"/>
      <c r="G3" s="23"/>
    </row>
    <row r="4" customFormat="false" ht="28.9" hidden="false" customHeight="false" outlineLevel="0" collapsed="false">
      <c r="A4" s="30" t="s">
        <v>91</v>
      </c>
      <c r="B4" s="30"/>
      <c r="C4" s="31" t="s">
        <v>92</v>
      </c>
      <c r="D4" s="32"/>
      <c r="E4" s="32"/>
      <c r="F4" s="23"/>
      <c r="G4" s="23"/>
    </row>
    <row r="5" customFormat="false" ht="28.9" hidden="false" customHeight="false" outlineLevel="0" collapsed="false">
      <c r="A5" s="27" t="s">
        <v>154</v>
      </c>
      <c r="B5" s="27" t="s">
        <v>233</v>
      </c>
      <c r="C5" s="17" t="s">
        <v>155</v>
      </c>
      <c r="D5" s="32" t="s">
        <v>146</v>
      </c>
      <c r="E5" s="32" t="n">
        <v>2</v>
      </c>
      <c r="F5" s="35" t="n">
        <f aca="false">G2</f>
        <v>44213</v>
      </c>
      <c r="G5" s="35" t="n">
        <f aca="false">F5+E5</f>
        <v>44215</v>
      </c>
    </row>
    <row r="6" customFormat="false" ht="28.9" hidden="false" customHeight="false" outlineLevel="0" collapsed="false">
      <c r="A6" s="27" t="s">
        <v>156</v>
      </c>
      <c r="B6" s="27" t="s">
        <v>234</v>
      </c>
      <c r="C6" s="17" t="s">
        <v>157</v>
      </c>
      <c r="D6" s="32" t="s">
        <v>146</v>
      </c>
      <c r="E6" s="32" t="n">
        <v>2</v>
      </c>
      <c r="F6" s="35" t="n">
        <v>44213</v>
      </c>
      <c r="G6" s="35" t="n">
        <f aca="false">F6+E6</f>
        <v>44215</v>
      </c>
    </row>
    <row r="7" customFormat="false" ht="43.15" hidden="false" customHeight="false" outlineLevel="0" collapsed="false">
      <c r="A7" s="27" t="s">
        <v>161</v>
      </c>
      <c r="B7" s="27" t="s">
        <v>236</v>
      </c>
      <c r="C7" s="17" t="s">
        <v>162</v>
      </c>
      <c r="D7" s="32" t="s">
        <v>235</v>
      </c>
      <c r="E7" s="32" t="n">
        <v>3</v>
      </c>
      <c r="F7" s="35" t="n">
        <f aca="false">G5</f>
        <v>44215</v>
      </c>
      <c r="G7" s="35" t="n">
        <f aca="false">F7+E7</f>
        <v>44218</v>
      </c>
    </row>
    <row r="8" customFormat="false" ht="43.15" hidden="false" customHeight="false" outlineLevel="0" collapsed="false">
      <c r="A8" s="27" t="s">
        <v>166</v>
      </c>
      <c r="B8" s="27" t="s">
        <v>237</v>
      </c>
      <c r="C8" s="17" t="s">
        <v>167</v>
      </c>
      <c r="D8" s="32" t="s">
        <v>161</v>
      </c>
      <c r="E8" s="32" t="n">
        <v>3</v>
      </c>
      <c r="F8" s="35" t="n">
        <f aca="false">G7</f>
        <v>44218</v>
      </c>
      <c r="G8" s="35" t="n">
        <f aca="false">F8+E8</f>
        <v>44221</v>
      </c>
    </row>
    <row r="9" customFormat="false" ht="43.15" hidden="false" customHeight="false" outlineLevel="0" collapsed="false">
      <c r="A9" s="27" t="s">
        <v>170</v>
      </c>
      <c r="B9" s="27" t="s">
        <v>238</v>
      </c>
      <c r="C9" s="17" t="s">
        <v>171</v>
      </c>
      <c r="D9" s="32" t="s">
        <v>166</v>
      </c>
      <c r="E9" s="32" t="n">
        <v>3</v>
      </c>
      <c r="F9" s="35" t="n">
        <f aca="false">G8</f>
        <v>44221</v>
      </c>
      <c r="G9" s="35" t="n">
        <f aca="false">F9+E9</f>
        <v>44224</v>
      </c>
    </row>
    <row r="10" customFormat="false" ht="43.15" hidden="false" customHeight="false" outlineLevel="0" collapsed="false">
      <c r="A10" s="27" t="s">
        <v>174</v>
      </c>
      <c r="B10" s="27" t="s">
        <v>239</v>
      </c>
      <c r="C10" s="17" t="s">
        <v>175</v>
      </c>
      <c r="D10" s="32" t="s">
        <v>170</v>
      </c>
      <c r="E10" s="32" t="n">
        <v>5</v>
      </c>
      <c r="F10" s="35" t="n">
        <f aca="false">G9</f>
        <v>44224</v>
      </c>
      <c r="G10" s="35" t="n">
        <f aca="false">F10+E10</f>
        <v>44229</v>
      </c>
    </row>
    <row r="11" customFormat="false" ht="14.45" hidden="false" customHeight="false" outlineLevel="0" collapsed="false">
      <c r="A11" s="27" t="s">
        <v>178</v>
      </c>
      <c r="B11" s="27" t="s">
        <v>240</v>
      </c>
      <c r="C11" s="17" t="s">
        <v>179</v>
      </c>
      <c r="D11" s="32" t="s">
        <v>174</v>
      </c>
      <c r="E11" s="32" t="n">
        <v>20</v>
      </c>
      <c r="F11" s="35" t="n">
        <f aca="false">G10</f>
        <v>44229</v>
      </c>
      <c r="G11" s="35" t="n">
        <f aca="false">F11+E11</f>
        <v>44249</v>
      </c>
    </row>
    <row r="12" customFormat="false" ht="14.45" hidden="false" customHeight="false" outlineLevel="0" collapsed="false">
      <c r="A12" s="30" t="s">
        <v>97</v>
      </c>
      <c r="B12" s="30"/>
      <c r="C12" s="30" t="s">
        <v>188</v>
      </c>
      <c r="D12" s="32"/>
      <c r="E12" s="32"/>
      <c r="F12" s="23"/>
      <c r="G12" s="23"/>
    </row>
    <row r="13" customFormat="false" ht="57.6" hidden="false" customHeight="false" outlineLevel="0" collapsed="false">
      <c r="A13" s="27" t="s">
        <v>191</v>
      </c>
      <c r="B13" s="27" t="s">
        <v>242</v>
      </c>
      <c r="C13" s="17" t="s">
        <v>192</v>
      </c>
      <c r="D13" s="32" t="s">
        <v>241</v>
      </c>
      <c r="E13" s="32" t="n">
        <v>5</v>
      </c>
      <c r="F13" s="35" t="n">
        <f aca="false">G11</f>
        <v>44249</v>
      </c>
      <c r="G13" s="35" t="n">
        <f aca="false">F13+E13</f>
        <v>44254</v>
      </c>
    </row>
    <row r="14" customFormat="false" ht="14.45" hidden="false" customHeight="false" outlineLevel="0" collapsed="false">
      <c r="A14" s="27" t="s">
        <v>193</v>
      </c>
      <c r="B14" s="27" t="s">
        <v>243</v>
      </c>
      <c r="C14" s="17" t="s">
        <v>194</v>
      </c>
      <c r="D14" s="32" t="s">
        <v>191</v>
      </c>
      <c r="E14" s="32" t="n">
        <v>30</v>
      </c>
      <c r="F14" s="35" t="n">
        <f aca="false">G13</f>
        <v>44254</v>
      </c>
      <c r="G14" s="35" t="n">
        <f aca="false">F14+E14</f>
        <v>44284</v>
      </c>
    </row>
    <row r="15" customFormat="false" ht="28.9" hidden="false" customHeight="false" outlineLevel="0" collapsed="false">
      <c r="A15" s="27" t="s">
        <v>197</v>
      </c>
      <c r="B15" s="27" t="s">
        <v>244</v>
      </c>
      <c r="C15" s="17" t="s">
        <v>198</v>
      </c>
      <c r="D15" s="32" t="s">
        <v>241</v>
      </c>
      <c r="E15" s="32" t="n">
        <v>45</v>
      </c>
      <c r="F15" s="35" t="n">
        <f aca="false">G11</f>
        <v>44249</v>
      </c>
      <c r="G15" s="35" t="n">
        <f aca="false">F15+E15</f>
        <v>44294</v>
      </c>
    </row>
    <row r="16" customFormat="false" ht="28.9" hidden="false" customHeight="false" outlineLevel="0" collapsed="false">
      <c r="A16" s="27" t="s">
        <v>203</v>
      </c>
      <c r="B16" s="27" t="s">
        <v>245</v>
      </c>
      <c r="C16" s="17" t="s">
        <v>204</v>
      </c>
      <c r="D16" s="32" t="s">
        <v>197</v>
      </c>
      <c r="E16" s="32" t="n">
        <v>5</v>
      </c>
      <c r="F16" s="35" t="n">
        <f aca="false">G15</f>
        <v>44294</v>
      </c>
      <c r="G16" s="35" t="n">
        <f aca="false">F16+E16</f>
        <v>44299</v>
      </c>
    </row>
    <row r="17" customFormat="false" ht="28.9" hidden="false" customHeight="false" outlineLevel="0" collapsed="false">
      <c r="A17" s="27" t="s">
        <v>206</v>
      </c>
      <c r="B17" s="27" t="s">
        <v>246</v>
      </c>
      <c r="C17" s="17" t="s">
        <v>207</v>
      </c>
      <c r="D17" s="32" t="s">
        <v>203</v>
      </c>
      <c r="E17" s="32" t="n">
        <v>8</v>
      </c>
      <c r="F17" s="35" t="n">
        <f aca="false">G16</f>
        <v>44299</v>
      </c>
      <c r="G17" s="35" t="n">
        <f aca="false">F17+E17</f>
        <v>44307</v>
      </c>
    </row>
    <row r="18" customFormat="false" ht="28.9" hidden="false" customHeight="false" outlineLevel="0" collapsed="false">
      <c r="A18" s="27" t="s">
        <v>208</v>
      </c>
      <c r="B18" s="27" t="s">
        <v>247</v>
      </c>
      <c r="C18" s="17" t="s">
        <v>209</v>
      </c>
      <c r="D18" s="32" t="s">
        <v>191</v>
      </c>
      <c r="E18" s="32" t="n">
        <v>15</v>
      </c>
      <c r="F18" s="35" t="n">
        <f aca="false">G14</f>
        <v>44284</v>
      </c>
      <c r="G18" s="35" t="n">
        <f aca="false">F18+E18</f>
        <v>44299</v>
      </c>
    </row>
    <row r="19" customFormat="false" ht="28.9" hidden="false" customHeight="false" outlineLevel="0" collapsed="false">
      <c r="A19" s="27" t="s">
        <v>211</v>
      </c>
      <c r="B19" s="27" t="s">
        <v>248</v>
      </c>
      <c r="C19" s="17" t="s">
        <v>212</v>
      </c>
      <c r="D19" s="32" t="s">
        <v>191</v>
      </c>
      <c r="E19" s="32" t="n">
        <v>15</v>
      </c>
      <c r="F19" s="35" t="n">
        <f aca="false">G14</f>
        <v>44284</v>
      </c>
      <c r="G19" s="35" t="n">
        <f aca="false">F19+E19</f>
        <v>44299</v>
      </c>
    </row>
    <row r="20" customFormat="false" ht="28.9" hidden="false" customHeight="false" outlineLevel="0" collapsed="false">
      <c r="A20" s="27" t="s">
        <v>214</v>
      </c>
      <c r="B20" s="27" t="s">
        <v>249</v>
      </c>
      <c r="C20" s="17" t="s">
        <v>215</v>
      </c>
      <c r="D20" s="32" t="s">
        <v>206</v>
      </c>
      <c r="E20" s="32" t="n">
        <v>15</v>
      </c>
      <c r="F20" s="35" t="n">
        <f aca="false">G17</f>
        <v>44307</v>
      </c>
      <c r="G20" s="35" t="n">
        <f aca="false">F20+E20</f>
        <v>44322</v>
      </c>
    </row>
    <row r="21" customFormat="false" ht="28.9" hidden="false" customHeight="false" outlineLevel="0" collapsed="false">
      <c r="A21" s="27" t="s">
        <v>216</v>
      </c>
      <c r="B21" s="27" t="s">
        <v>251</v>
      </c>
      <c r="C21" s="17" t="s">
        <v>217</v>
      </c>
      <c r="D21" s="32" t="s">
        <v>250</v>
      </c>
      <c r="E21" s="32" t="n">
        <v>20</v>
      </c>
      <c r="F21" s="35" t="n">
        <f aca="false">G20</f>
        <v>44322</v>
      </c>
      <c r="G21" s="35" t="n">
        <f aca="false">F21+E21</f>
        <v>44342</v>
      </c>
    </row>
    <row r="22" customFormat="false" ht="14.45" hidden="false" customHeight="false" outlineLevel="0" collapsed="false">
      <c r="A22" s="30" t="s">
        <v>101</v>
      </c>
      <c r="B22" s="30"/>
      <c r="C22" s="30" t="s">
        <v>102</v>
      </c>
      <c r="D22" s="32"/>
      <c r="E22" s="32"/>
      <c r="F22" s="23"/>
      <c r="G22" s="23"/>
    </row>
    <row r="23" customFormat="false" ht="28.9" hidden="false" customHeight="false" outlineLevel="0" collapsed="false">
      <c r="A23" s="27" t="s">
        <v>218</v>
      </c>
      <c r="B23" s="27" t="s">
        <v>252</v>
      </c>
      <c r="C23" s="17" t="s">
        <v>219</v>
      </c>
      <c r="D23" s="32" t="s">
        <v>208</v>
      </c>
      <c r="E23" s="32" t="n">
        <v>5</v>
      </c>
      <c r="F23" s="35" t="n">
        <f aca="false">G18</f>
        <v>44299</v>
      </c>
      <c r="G23" s="35" t="n">
        <f aca="false">F23+E23</f>
        <v>44304</v>
      </c>
    </row>
    <row r="24" customFormat="false" ht="28.9" hidden="false" customHeight="false" outlineLevel="0" collapsed="false">
      <c r="A24" s="27" t="s">
        <v>220</v>
      </c>
      <c r="B24" s="27" t="s">
        <v>253</v>
      </c>
      <c r="C24" s="17" t="s">
        <v>221</v>
      </c>
      <c r="D24" s="32" t="s">
        <v>211</v>
      </c>
      <c r="E24" s="32" t="n">
        <v>5</v>
      </c>
      <c r="F24" s="35" t="n">
        <f aca="false">G19</f>
        <v>44299</v>
      </c>
      <c r="G24" s="35" t="n">
        <f aca="false">F24+E24</f>
        <v>44304</v>
      </c>
    </row>
    <row r="25" customFormat="false" ht="28.9" hidden="false" customHeight="false" outlineLevel="0" collapsed="false">
      <c r="A25" s="27" t="s">
        <v>222</v>
      </c>
      <c r="B25" s="27" t="s">
        <v>254</v>
      </c>
      <c r="C25" s="17" t="s">
        <v>223</v>
      </c>
      <c r="D25" s="32" t="s">
        <v>216</v>
      </c>
      <c r="E25" s="32" t="n">
        <v>5</v>
      </c>
      <c r="F25" s="35" t="n">
        <f aca="false">G21</f>
        <v>44342</v>
      </c>
      <c r="G25" s="35" t="n">
        <f aca="false">F25+E25</f>
        <v>44347</v>
      </c>
    </row>
    <row r="26" customFormat="false" ht="28.9" hidden="false" customHeight="false" outlineLevel="0" collapsed="false">
      <c r="A26" s="27" t="s">
        <v>224</v>
      </c>
      <c r="B26" s="27" t="s">
        <v>255</v>
      </c>
      <c r="C26" s="17" t="s">
        <v>225</v>
      </c>
      <c r="D26" s="32" t="s">
        <v>277</v>
      </c>
      <c r="E26" s="32" t="n">
        <v>5</v>
      </c>
      <c r="F26" s="35" t="n">
        <f aca="false">G25</f>
        <v>44347</v>
      </c>
      <c r="G26" s="35" t="n">
        <f aca="false">F26+E26</f>
        <v>44352</v>
      </c>
    </row>
    <row r="27" customFormat="false" ht="28.9" hidden="false" customHeight="false" outlineLevel="0" collapsed="false">
      <c r="A27" s="36" t="s">
        <v>107</v>
      </c>
      <c r="B27" s="36"/>
      <c r="C27" s="37" t="s">
        <v>108</v>
      </c>
      <c r="D27" s="32"/>
      <c r="E27" s="32"/>
      <c r="F27" s="23"/>
      <c r="G27" s="35"/>
    </row>
    <row r="28" customFormat="false" ht="28.9" hidden="false" customHeight="false" outlineLevel="0" collapsed="false">
      <c r="A28" s="38" t="s">
        <v>142</v>
      </c>
      <c r="B28" s="38" t="s">
        <v>256</v>
      </c>
      <c r="C28" s="17" t="s">
        <v>143</v>
      </c>
      <c r="D28" s="32" t="s">
        <v>224</v>
      </c>
      <c r="E28" s="32" t="n">
        <v>8</v>
      </c>
      <c r="F28" s="35" t="n">
        <f aca="false">G26</f>
        <v>44352</v>
      </c>
      <c r="G28" s="35" t="n">
        <f aca="false">F28+E28</f>
        <v>44360</v>
      </c>
    </row>
    <row r="29" customFormat="false" ht="28.9" hidden="false" customHeight="false" outlineLevel="0" collapsed="false">
      <c r="A29" s="38" t="s">
        <v>148</v>
      </c>
      <c r="B29" s="38" t="s">
        <v>257</v>
      </c>
      <c r="C29" s="17" t="s">
        <v>149</v>
      </c>
      <c r="D29" s="32" t="s">
        <v>142</v>
      </c>
      <c r="E29" s="32" t="n">
        <v>10</v>
      </c>
      <c r="F29" s="35" t="n">
        <f aca="false">G28</f>
        <v>44360</v>
      </c>
      <c r="G29" s="35" t="n">
        <f aca="false">F29+E29</f>
        <v>44370</v>
      </c>
    </row>
    <row r="30" customFormat="false" ht="28.9" hidden="false" customHeight="false" outlineLevel="0" collapsed="false">
      <c r="A30" s="38" t="s">
        <v>150</v>
      </c>
      <c r="B30" s="38" t="s">
        <v>258</v>
      </c>
      <c r="C30" s="17" t="s">
        <v>145</v>
      </c>
      <c r="D30" s="32" t="s">
        <v>148</v>
      </c>
      <c r="E30" s="32" t="n">
        <v>8</v>
      </c>
      <c r="F30" s="35" t="n">
        <f aca="false">G29</f>
        <v>44370</v>
      </c>
      <c r="G30" s="35" t="n">
        <f aca="false">F30+E30</f>
        <v>44378</v>
      </c>
    </row>
    <row r="31" customFormat="false" ht="28.9" hidden="false" customHeight="false" outlineLevel="0" collapsed="false">
      <c r="A31" s="36" t="s">
        <v>112</v>
      </c>
      <c r="B31" s="36"/>
      <c r="C31" s="37" t="s">
        <v>113</v>
      </c>
      <c r="D31" s="32"/>
      <c r="E31" s="32"/>
      <c r="F31" s="23"/>
      <c r="G31" s="35"/>
    </row>
    <row r="32" customFormat="false" ht="43.15" hidden="false" customHeight="false" outlineLevel="0" collapsed="false">
      <c r="A32" s="38" t="s">
        <v>158</v>
      </c>
      <c r="B32" s="38" t="s">
        <v>259</v>
      </c>
      <c r="C32" s="17" t="s">
        <v>159</v>
      </c>
      <c r="D32" s="32" t="s">
        <v>150</v>
      </c>
      <c r="E32" s="32" t="n">
        <v>20</v>
      </c>
      <c r="F32" s="35" t="n">
        <f aca="false">G30</f>
        <v>44378</v>
      </c>
      <c r="G32" s="35" t="n">
        <f aca="false">F32+E32</f>
        <v>44398</v>
      </c>
    </row>
    <row r="33" customFormat="false" ht="100.9" hidden="false" customHeight="false" outlineLevel="0" collapsed="false">
      <c r="A33" s="38" t="s">
        <v>163</v>
      </c>
      <c r="B33" s="38" t="s">
        <v>260</v>
      </c>
      <c r="C33" s="17" t="s">
        <v>153</v>
      </c>
      <c r="D33" s="32" t="s">
        <v>158</v>
      </c>
      <c r="E33" s="32" t="n">
        <v>8</v>
      </c>
      <c r="F33" s="35" t="n">
        <f aca="false">G32</f>
        <v>44398</v>
      </c>
      <c r="G33" s="35" t="n">
        <f aca="false">F33+E33</f>
        <v>44406</v>
      </c>
    </row>
    <row r="34" customFormat="false" ht="14.45" hidden="false" customHeight="false" outlineLevel="0" collapsed="false">
      <c r="A34" s="36" t="s">
        <v>117</v>
      </c>
      <c r="B34" s="36"/>
      <c r="C34" s="36" t="s">
        <v>118</v>
      </c>
      <c r="D34" s="32"/>
      <c r="E34" s="32"/>
      <c r="F34" s="23"/>
      <c r="G34" s="35"/>
    </row>
    <row r="35" customFormat="false" ht="43.15" hidden="false" customHeight="false" outlineLevel="0" collapsed="false">
      <c r="A35" s="38" t="s">
        <v>176</v>
      </c>
      <c r="B35" s="38" t="s">
        <v>261</v>
      </c>
      <c r="C35" s="17" t="s">
        <v>177</v>
      </c>
      <c r="D35" s="32" t="s">
        <v>101</v>
      </c>
      <c r="E35" s="32" t="n">
        <v>1</v>
      </c>
      <c r="F35" s="35" t="n">
        <f aca="false">G26</f>
        <v>44352</v>
      </c>
      <c r="G35" s="35" t="n">
        <f aca="false">F35+E35</f>
        <v>44353</v>
      </c>
    </row>
    <row r="36" customFormat="false" ht="43.15" hidden="false" customHeight="false" outlineLevel="0" collapsed="false">
      <c r="A36" s="38" t="s">
        <v>180</v>
      </c>
      <c r="B36" s="38" t="s">
        <v>262</v>
      </c>
      <c r="C36" s="17" t="s">
        <v>181</v>
      </c>
      <c r="D36" s="32" t="s">
        <v>176</v>
      </c>
      <c r="E36" s="32" t="n">
        <v>5</v>
      </c>
      <c r="F36" s="35" t="n">
        <f aca="false">G35</f>
        <v>44353</v>
      </c>
      <c r="G36" s="35" t="n">
        <f aca="false">F36+E36</f>
        <v>44358</v>
      </c>
    </row>
    <row r="37" customFormat="false" ht="72" hidden="false" customHeight="false" outlineLevel="0" collapsed="false">
      <c r="A37" s="38" t="s">
        <v>184</v>
      </c>
      <c r="B37" s="38" t="s">
        <v>263</v>
      </c>
      <c r="C37" s="17" t="s">
        <v>185</v>
      </c>
      <c r="D37" s="32" t="s">
        <v>180</v>
      </c>
      <c r="E37" s="32" t="n">
        <v>10</v>
      </c>
      <c r="F37" s="35" t="n">
        <f aca="false">G36</f>
        <v>44358</v>
      </c>
      <c r="G37" s="35" t="n">
        <f aca="false">F37+E37</f>
        <v>44368</v>
      </c>
    </row>
    <row r="38" customFormat="false" ht="14.45" hidden="false" customHeight="false" outlineLevel="0" collapsed="false">
      <c r="A38" s="36" t="s">
        <v>122</v>
      </c>
      <c r="B38" s="36"/>
      <c r="C38" s="36" t="s">
        <v>123</v>
      </c>
      <c r="D38" s="32"/>
      <c r="E38" s="32"/>
      <c r="F38" s="23"/>
      <c r="G38" s="35"/>
    </row>
    <row r="39" customFormat="false" ht="28.9" hidden="false" customHeight="false" outlineLevel="0" collapsed="false">
      <c r="A39" s="38" t="s">
        <v>195</v>
      </c>
      <c r="B39" s="38" t="s">
        <v>264</v>
      </c>
      <c r="C39" s="17" t="s">
        <v>196</v>
      </c>
      <c r="D39" s="32" t="s">
        <v>184</v>
      </c>
      <c r="E39" s="32" t="n">
        <v>60</v>
      </c>
      <c r="F39" s="35" t="n">
        <f aca="false">G37</f>
        <v>44368</v>
      </c>
      <c r="G39" s="35" t="n">
        <f aca="false">F39+E39</f>
        <v>44428</v>
      </c>
    </row>
    <row r="40" customFormat="false" ht="28.9" hidden="false" customHeight="false" outlineLevel="0" collapsed="false">
      <c r="A40" s="38" t="s">
        <v>199</v>
      </c>
      <c r="B40" s="38" t="s">
        <v>265</v>
      </c>
      <c r="C40" s="17" t="s">
        <v>200</v>
      </c>
      <c r="D40" s="32" t="s">
        <v>195</v>
      </c>
      <c r="E40" s="32" t="n">
        <v>20</v>
      </c>
      <c r="F40" s="35" t="n">
        <f aca="false">G39</f>
        <v>44428</v>
      </c>
      <c r="G40" s="35" t="n">
        <f aca="false">F40+E40</f>
        <v>44448</v>
      </c>
    </row>
    <row r="41" customFormat="false" ht="14.45" hidden="false" customHeight="false" outlineLevel="0" collapsed="false">
      <c r="A41" s="36" t="s">
        <v>125</v>
      </c>
      <c r="B41" s="36"/>
      <c r="C41" s="36" t="s">
        <v>126</v>
      </c>
      <c r="D41" s="32"/>
      <c r="E41" s="32"/>
      <c r="F41" s="23"/>
      <c r="G41" s="35"/>
    </row>
    <row r="42" customFormat="false" ht="28.9" hidden="false" customHeight="false" outlineLevel="0" collapsed="false">
      <c r="A42" s="38" t="s">
        <v>210</v>
      </c>
      <c r="B42" s="38" t="s">
        <v>266</v>
      </c>
      <c r="C42" s="17" t="s">
        <v>187</v>
      </c>
      <c r="D42" s="32" t="s">
        <v>199</v>
      </c>
      <c r="E42" s="32" t="n">
        <v>5</v>
      </c>
      <c r="F42" s="35" t="n">
        <f aca="false">G40</f>
        <v>44448</v>
      </c>
      <c r="G42" s="35" t="n">
        <f aca="false">F42+E42</f>
        <v>44453</v>
      </c>
    </row>
    <row r="43" customFormat="false" ht="28.9" hidden="false" customHeight="false" outlineLevel="0" collapsed="false">
      <c r="A43" s="38" t="s">
        <v>213</v>
      </c>
      <c r="B43" s="38" t="s">
        <v>267</v>
      </c>
      <c r="C43" s="17" t="s">
        <v>190</v>
      </c>
      <c r="D43" s="32" t="s">
        <v>210</v>
      </c>
      <c r="E43" s="32" t="n">
        <v>5</v>
      </c>
      <c r="F43" s="35" t="n">
        <f aca="false">G42</f>
        <v>44453</v>
      </c>
      <c r="G43" s="35" t="n">
        <f aca="false">F43+E43</f>
        <v>44458</v>
      </c>
    </row>
    <row r="44" customFormat="false" ht="28.9" hidden="false" customHeight="false" outlineLevel="0" collapsed="false">
      <c r="A44" s="39" t="s">
        <v>128</v>
      </c>
      <c r="B44" s="39"/>
      <c r="C44" s="40" t="s">
        <v>129</v>
      </c>
      <c r="D44" s="41"/>
      <c r="E44" s="41"/>
      <c r="F44" s="23"/>
      <c r="G44" s="23"/>
    </row>
    <row r="45" customFormat="false" ht="28.9" hidden="false" customHeight="false" outlineLevel="0" collapsed="false">
      <c r="A45" s="23" t="s">
        <v>144</v>
      </c>
      <c r="B45" s="23" t="s">
        <v>268</v>
      </c>
      <c r="C45" s="24" t="s">
        <v>145</v>
      </c>
      <c r="D45" s="41" t="s">
        <v>213</v>
      </c>
      <c r="E45" s="41" t="n">
        <v>20</v>
      </c>
      <c r="F45" s="35" t="n">
        <f aca="false">G43</f>
        <v>44458</v>
      </c>
      <c r="G45" s="35" t="n">
        <f aca="false">F45+E45</f>
        <v>44478</v>
      </c>
    </row>
    <row r="46" customFormat="false" ht="28.9" hidden="false" customHeight="false" outlineLevel="0" collapsed="false">
      <c r="A46" s="39" t="s">
        <v>131</v>
      </c>
      <c r="B46" s="39"/>
      <c r="C46" s="40" t="s">
        <v>151</v>
      </c>
      <c r="D46" s="41"/>
      <c r="E46" s="41"/>
      <c r="F46" s="23"/>
      <c r="G46" s="35"/>
    </row>
    <row r="47" customFormat="false" ht="100.9" hidden="false" customHeight="false" outlineLevel="0" collapsed="false">
      <c r="A47" s="23" t="s">
        <v>152</v>
      </c>
      <c r="B47" s="23" t="s">
        <v>269</v>
      </c>
      <c r="C47" s="24" t="s">
        <v>153</v>
      </c>
      <c r="D47" s="41" t="s">
        <v>144</v>
      </c>
      <c r="E47" s="41" t="n">
        <v>30</v>
      </c>
      <c r="F47" s="35" t="n">
        <f aca="false">G45</f>
        <v>44478</v>
      </c>
      <c r="G47" s="35" t="n">
        <f aca="false">F47+E47</f>
        <v>44508</v>
      </c>
    </row>
    <row r="48" customFormat="false" ht="43.15" hidden="false" customHeight="false" outlineLevel="0" collapsed="false">
      <c r="A48" s="39" t="s">
        <v>134</v>
      </c>
      <c r="B48" s="39"/>
      <c r="C48" s="40" t="s">
        <v>160</v>
      </c>
      <c r="D48" s="41"/>
      <c r="E48" s="41"/>
      <c r="F48" s="23"/>
      <c r="G48" s="35"/>
    </row>
    <row r="49" customFormat="false" ht="28.9" hidden="false" customHeight="false" outlineLevel="0" collapsed="false">
      <c r="A49" s="23" t="s">
        <v>164</v>
      </c>
      <c r="B49" s="23" t="s">
        <v>270</v>
      </c>
      <c r="C49" s="24" t="s">
        <v>165</v>
      </c>
      <c r="D49" s="41" t="s">
        <v>213</v>
      </c>
      <c r="E49" s="41" t="n">
        <v>60</v>
      </c>
      <c r="F49" s="35" t="n">
        <f aca="false">G43</f>
        <v>44458</v>
      </c>
      <c r="G49" s="35" t="n">
        <f aca="false">F49+E49</f>
        <v>44518</v>
      </c>
    </row>
    <row r="50" customFormat="false" ht="28.9" hidden="false" customHeight="false" outlineLevel="0" collapsed="false">
      <c r="A50" s="23" t="s">
        <v>168</v>
      </c>
      <c r="B50" s="23" t="s">
        <v>271</v>
      </c>
      <c r="C50" s="24" t="s">
        <v>169</v>
      </c>
      <c r="D50" s="41" t="s">
        <v>164</v>
      </c>
      <c r="E50" s="41" t="n">
        <v>30</v>
      </c>
      <c r="F50" s="35" t="n">
        <f aca="false">G49</f>
        <v>44518</v>
      </c>
      <c r="G50" s="35" t="n">
        <f aca="false">F50+E50</f>
        <v>44548</v>
      </c>
    </row>
    <row r="51" customFormat="false" ht="14.45" hidden="false" customHeight="false" outlineLevel="0" collapsed="false">
      <c r="A51" s="23" t="s">
        <v>172</v>
      </c>
      <c r="B51" s="23" t="s">
        <v>272</v>
      </c>
      <c r="C51" s="24" t="s">
        <v>173</v>
      </c>
      <c r="D51" s="41" t="s">
        <v>168</v>
      </c>
      <c r="E51" s="41" t="n">
        <v>20</v>
      </c>
      <c r="F51" s="35" t="n">
        <f aca="false">G50</f>
        <v>44548</v>
      </c>
      <c r="G51" s="35" t="n">
        <f aca="false">F51+E51</f>
        <v>44568</v>
      </c>
    </row>
    <row r="52" customFormat="false" ht="28.9" hidden="false" customHeight="false" outlineLevel="0" collapsed="false">
      <c r="A52" s="39" t="s">
        <v>182</v>
      </c>
      <c r="B52" s="39"/>
      <c r="C52" s="40" t="s">
        <v>183</v>
      </c>
      <c r="D52" s="41"/>
      <c r="E52" s="41"/>
      <c r="F52" s="23"/>
      <c r="G52" s="35"/>
    </row>
    <row r="53" customFormat="false" ht="28.9" hidden="false" customHeight="false" outlineLevel="0" collapsed="false">
      <c r="A53" s="23" t="s">
        <v>186</v>
      </c>
      <c r="B53" s="23" t="s">
        <v>273</v>
      </c>
      <c r="C53" s="24" t="s">
        <v>187</v>
      </c>
      <c r="D53" s="41" t="s">
        <v>172</v>
      </c>
      <c r="E53" s="41" t="n">
        <v>5</v>
      </c>
      <c r="F53" s="35" t="n">
        <f aca="false">G51</f>
        <v>44568</v>
      </c>
      <c r="G53" s="35" t="n">
        <f aca="false">F53+E53</f>
        <v>44573</v>
      </c>
    </row>
    <row r="54" customFormat="false" ht="28.9" hidden="false" customHeight="false" outlineLevel="0" collapsed="false">
      <c r="A54" s="23" t="s">
        <v>189</v>
      </c>
      <c r="B54" s="23" t="s">
        <v>274</v>
      </c>
      <c r="C54" s="24" t="s">
        <v>190</v>
      </c>
      <c r="D54" s="41" t="s">
        <v>186</v>
      </c>
      <c r="E54" s="41" t="n">
        <v>5</v>
      </c>
      <c r="F54" s="35" t="n">
        <f aca="false">G53</f>
        <v>44573</v>
      </c>
      <c r="G54" s="35" t="n">
        <f aca="false">F54+E54</f>
        <v>44578</v>
      </c>
    </row>
    <row r="55" customFormat="false" ht="28.9" hidden="false" customHeight="false" outlineLevel="0" collapsed="false">
      <c r="A55" s="39" t="n">
        <v>3.5</v>
      </c>
      <c r="B55" s="39"/>
      <c r="C55" s="40" t="s">
        <v>138</v>
      </c>
      <c r="D55" s="23"/>
      <c r="E55" s="41"/>
      <c r="F55" s="23"/>
      <c r="G55" s="23"/>
    </row>
    <row r="56" customFormat="false" ht="28.9" hidden="false" customHeight="false" outlineLevel="0" collapsed="false">
      <c r="A56" s="23" t="s">
        <v>201</v>
      </c>
      <c r="B56" s="23" t="s">
        <v>275</v>
      </c>
      <c r="C56" s="24" t="s">
        <v>202</v>
      </c>
      <c r="D56" s="23" t="s">
        <v>189</v>
      </c>
      <c r="E56" s="41" t="n">
        <v>40</v>
      </c>
      <c r="F56" s="35" t="n">
        <f aca="false">G54</f>
        <v>44578</v>
      </c>
      <c r="G56" s="35" t="n">
        <f aca="false">F56+E56</f>
        <v>44618</v>
      </c>
    </row>
    <row r="57" customFormat="false" ht="28.9" hidden="false" customHeight="false" outlineLevel="0" collapsed="false">
      <c r="A57" s="23" t="s">
        <v>205</v>
      </c>
      <c r="B57" s="23" t="s">
        <v>276</v>
      </c>
      <c r="C57" s="24" t="s">
        <v>190</v>
      </c>
      <c r="D57" s="23" t="s">
        <v>201</v>
      </c>
      <c r="E57" s="41" t="n">
        <v>5</v>
      </c>
      <c r="F57" s="35" t="n">
        <f aca="false">G56</f>
        <v>44618</v>
      </c>
      <c r="G57" s="35" t="n">
        <f aca="false">F57+E57</f>
        <v>44623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H53" activePane="bottomRight" state="frozen"/>
      <selection pane="topLeft" activeCell="A1" activeCellId="0" sqref="A1"/>
      <selection pane="topRight" activeCell="H1" activeCellId="0" sqref="H1"/>
      <selection pane="bottomLeft" activeCell="A53" activeCellId="0" sqref="A53"/>
      <selection pane="bottomRight" activeCell="C58" activeCellId="1" sqref="A2:G9 C58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48.28"/>
    <col collapsed="false" customWidth="true" hidden="false" outlineLevel="0" max="3" min="3" style="0" width="7.57"/>
    <col collapsed="false" customWidth="true" hidden="false" outlineLevel="0" max="4" min="4" style="0" width="7.29"/>
    <col collapsed="false" customWidth="true" hidden="false" outlineLevel="0" max="5" min="5" style="0" width="9.58"/>
    <col collapsed="false" customWidth="true" hidden="false" outlineLevel="0" max="6" min="6" style="0" width="8.29"/>
    <col collapsed="false" customWidth="true" hidden="false" outlineLevel="0" max="7" min="7" style="0" width="10.29"/>
    <col collapsed="false" customWidth="true" hidden="false" outlineLevel="0" max="8" min="8" style="0" width="9.29"/>
    <col collapsed="false" customWidth="true" hidden="false" outlineLevel="0" max="9" min="9" style="0" width="10.29"/>
    <col collapsed="false" customWidth="true" hidden="false" outlineLevel="0" max="10" min="10" style="0" width="8.42"/>
    <col collapsed="false" customWidth="true" hidden="false" outlineLevel="0" max="11" min="11" style="0" width="9.85"/>
    <col collapsed="false" customWidth="true" hidden="false" outlineLevel="0" max="12" min="12" style="0" width="10.29"/>
    <col collapsed="false" customWidth="true" hidden="false" outlineLevel="0" max="13" min="13" style="0" width="6.71"/>
    <col collapsed="false" customWidth="true" hidden="false" outlineLevel="0" max="14" min="14" style="0" width="6.57"/>
    <col collapsed="false" customWidth="true" hidden="false" outlineLevel="0" max="15" min="15" style="0" width="9"/>
    <col collapsed="false" customWidth="true" hidden="false" outlineLevel="0" max="16" min="16" style="0" width="7.15"/>
    <col collapsed="false" customWidth="true" hidden="false" outlineLevel="0" max="17" min="17" style="0" width="7.42"/>
  </cols>
  <sheetData>
    <row r="1" customFormat="false" ht="24.6" hidden="false" customHeight="true" outlineLevel="0" collapsed="false">
      <c r="C1" s="33" t="s">
        <v>278</v>
      </c>
      <c r="D1" s="33"/>
      <c r="E1" s="33"/>
      <c r="F1" s="33"/>
      <c r="G1" s="33"/>
      <c r="H1" s="33"/>
      <c r="I1" s="33"/>
      <c r="J1" s="42" t="s">
        <v>279</v>
      </c>
      <c r="K1" s="42"/>
      <c r="L1" s="33" t="s">
        <v>280</v>
      </c>
      <c r="M1" s="33"/>
      <c r="N1" s="33"/>
      <c r="O1" s="33"/>
      <c r="P1" s="33" t="s">
        <v>281</v>
      </c>
      <c r="Q1" s="33"/>
      <c r="R1" s="33"/>
    </row>
    <row r="2" customFormat="false" ht="43.15" hidden="false" customHeight="false" outlineLevel="0" collapsed="false">
      <c r="C2" s="42" t="s">
        <v>282</v>
      </c>
      <c r="D2" s="42" t="s">
        <v>283</v>
      </c>
      <c r="E2" s="42" t="s">
        <v>284</v>
      </c>
      <c r="F2" s="42" t="s">
        <v>285</v>
      </c>
      <c r="G2" s="42" t="s">
        <v>286</v>
      </c>
      <c r="H2" s="42" t="s">
        <v>287</v>
      </c>
      <c r="I2" s="42" t="s">
        <v>288</v>
      </c>
      <c r="J2" s="42" t="s">
        <v>289</v>
      </c>
      <c r="K2" s="42" t="s">
        <v>290</v>
      </c>
      <c r="L2" s="42" t="s">
        <v>291</v>
      </c>
      <c r="M2" s="42" t="s">
        <v>292</v>
      </c>
      <c r="N2" s="42" t="s">
        <v>293</v>
      </c>
      <c r="O2" s="42" t="s">
        <v>294</v>
      </c>
      <c r="P2" s="42" t="s">
        <v>295</v>
      </c>
      <c r="Q2" s="42" t="s">
        <v>296</v>
      </c>
      <c r="R2" s="42" t="s">
        <v>297</v>
      </c>
    </row>
    <row r="3" customFormat="false" ht="14.45" hidden="false" customHeight="false" outlineLevel="0" collapsed="false">
      <c r="A3" s="30" t="s">
        <v>80</v>
      </c>
      <c r="B3" s="43" t="s">
        <v>81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customFormat="false" ht="14.45" hidden="false" customHeight="false" outlineLevel="0" collapsed="false">
      <c r="A4" s="16" t="s">
        <v>140</v>
      </c>
      <c r="B4" s="44" t="s">
        <v>141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 t="s">
        <v>298</v>
      </c>
      <c r="Q4" s="23" t="s">
        <v>299</v>
      </c>
      <c r="R4" s="23"/>
    </row>
    <row r="5" customFormat="false" ht="28.9" hidden="false" customHeight="false" outlineLevel="0" collapsed="false">
      <c r="A5" s="16" t="s">
        <v>146</v>
      </c>
      <c r="B5" s="44" t="s">
        <v>147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customFormat="false" ht="14.45" hidden="false" customHeight="false" outlineLevel="0" collapsed="false">
      <c r="A6" s="30" t="s">
        <v>91</v>
      </c>
      <c r="B6" s="43" t="s">
        <v>92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customFormat="false" ht="14.45" hidden="false" customHeight="false" outlineLevel="0" collapsed="false">
      <c r="A7" s="27" t="s">
        <v>154</v>
      </c>
      <c r="B7" s="44" t="s">
        <v>155</v>
      </c>
      <c r="C7" s="23" t="s">
        <v>231</v>
      </c>
      <c r="D7" s="23" t="s">
        <v>233</v>
      </c>
      <c r="E7" s="23" t="s">
        <v>242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customFormat="false" ht="28.9" hidden="false" customHeight="false" outlineLevel="0" collapsed="false">
      <c r="A8" s="27" t="s">
        <v>156</v>
      </c>
      <c r="B8" s="44" t="s">
        <v>157</v>
      </c>
      <c r="C8" s="23" t="s">
        <v>232</v>
      </c>
      <c r="D8" s="23" t="s">
        <v>234</v>
      </c>
      <c r="E8" s="23" t="s">
        <v>242</v>
      </c>
      <c r="F8" s="23"/>
      <c r="G8" s="23"/>
      <c r="H8" s="23" t="s">
        <v>259</v>
      </c>
      <c r="I8" s="23" t="s">
        <v>261</v>
      </c>
      <c r="J8" s="23"/>
      <c r="K8" s="23"/>
      <c r="L8" s="23"/>
      <c r="M8" s="23"/>
      <c r="N8" s="23"/>
      <c r="O8" s="23"/>
      <c r="P8" s="23"/>
      <c r="Q8" s="23"/>
      <c r="R8" s="23"/>
    </row>
    <row r="9" customFormat="false" ht="28.9" hidden="false" customHeight="false" outlineLevel="0" collapsed="false">
      <c r="A9" s="27" t="s">
        <v>161</v>
      </c>
      <c r="B9" s="44" t="s">
        <v>162</v>
      </c>
      <c r="C9" s="23"/>
      <c r="D9" s="23"/>
      <c r="E9" s="23"/>
      <c r="F9" s="23" t="s">
        <v>252</v>
      </c>
      <c r="G9" s="23" t="s">
        <v>256</v>
      </c>
      <c r="H9" s="23"/>
      <c r="I9" s="23" t="s">
        <v>261</v>
      </c>
      <c r="J9" s="23"/>
      <c r="K9" s="23"/>
      <c r="L9" s="23"/>
      <c r="M9" s="23"/>
      <c r="N9" s="23"/>
      <c r="O9" s="23"/>
      <c r="P9" s="23"/>
      <c r="Q9" s="23"/>
      <c r="R9" s="23"/>
    </row>
    <row r="10" customFormat="false" ht="28.9" hidden="false" customHeight="false" outlineLevel="0" collapsed="false">
      <c r="A10" s="27" t="s">
        <v>166</v>
      </c>
      <c r="B10" s="44" t="s">
        <v>167</v>
      </c>
      <c r="C10" s="23"/>
      <c r="D10" s="23" t="s">
        <v>233</v>
      </c>
      <c r="E10" s="23"/>
      <c r="F10" s="23"/>
      <c r="G10" s="23"/>
      <c r="H10" s="23"/>
      <c r="I10" s="23" t="s">
        <v>262</v>
      </c>
      <c r="J10" s="23"/>
      <c r="K10" s="23"/>
      <c r="L10" s="23"/>
      <c r="M10" s="23"/>
      <c r="N10" s="23"/>
      <c r="O10" s="23"/>
      <c r="P10" s="23"/>
      <c r="Q10" s="23"/>
      <c r="R10" s="23"/>
    </row>
    <row r="11" customFormat="false" ht="28.9" hidden="false" customHeight="false" outlineLevel="0" collapsed="false">
      <c r="A11" s="27" t="s">
        <v>170</v>
      </c>
      <c r="B11" s="44" t="s">
        <v>171</v>
      </c>
      <c r="C11" s="23"/>
      <c r="D11" s="23" t="s">
        <v>234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customFormat="false" ht="28.9" hidden="false" customHeight="false" outlineLevel="0" collapsed="false">
      <c r="A12" s="27" t="s">
        <v>174</v>
      </c>
      <c r="B12" s="44" t="s">
        <v>175</v>
      </c>
      <c r="C12" s="23"/>
      <c r="D12" s="23"/>
      <c r="E12" s="23" t="s">
        <v>242</v>
      </c>
      <c r="F12" s="23" t="s">
        <v>252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customFormat="false" ht="14.45" hidden="false" customHeight="false" outlineLevel="0" collapsed="false">
      <c r="A13" s="27" t="s">
        <v>178</v>
      </c>
      <c r="B13" s="44" t="s">
        <v>179</v>
      </c>
      <c r="C13" s="23"/>
      <c r="D13" s="23"/>
      <c r="E13" s="23" t="s">
        <v>243</v>
      </c>
      <c r="F13" s="23" t="s">
        <v>252</v>
      </c>
      <c r="G13" s="23"/>
      <c r="H13" s="23"/>
      <c r="I13" s="23"/>
      <c r="J13" s="23"/>
      <c r="K13" s="23" t="s">
        <v>300</v>
      </c>
      <c r="L13" s="23"/>
      <c r="M13" s="23"/>
      <c r="N13" s="23"/>
      <c r="O13" s="23"/>
      <c r="P13" s="23"/>
      <c r="Q13" s="23"/>
      <c r="R13" s="23"/>
    </row>
    <row r="14" customFormat="false" ht="14.45" hidden="false" customHeight="false" outlineLevel="0" collapsed="false">
      <c r="A14" s="30" t="s">
        <v>97</v>
      </c>
      <c r="B14" s="45" t="s">
        <v>188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customFormat="false" ht="28.9" hidden="false" customHeight="false" outlineLevel="0" collapsed="false">
      <c r="A15" s="27" t="s">
        <v>191</v>
      </c>
      <c r="B15" s="44" t="s">
        <v>192</v>
      </c>
      <c r="C15" s="23" t="s">
        <v>231</v>
      </c>
      <c r="D15" s="23"/>
      <c r="E15" s="23"/>
      <c r="F15" s="23"/>
      <c r="G15" s="23"/>
      <c r="H15" s="23"/>
      <c r="I15" s="23"/>
      <c r="J15" s="23" t="n">
        <f aca="false" t="array" ref="J15:J15">SUMPRODUCT(1/COUNTIF(C15:I15,C15:I15&amp;""))</f>
        <v>2</v>
      </c>
      <c r="K15" s="23"/>
      <c r="L15" s="23"/>
      <c r="M15" s="23"/>
      <c r="N15" s="23"/>
      <c r="O15" s="23" t="n">
        <f aca="false" t="array" ref="O15:O15">SUMPRODUCT(1/COUNTIF(C15:I15,C15:I15&amp;""))</f>
        <v>2</v>
      </c>
      <c r="P15" s="23"/>
      <c r="Q15" s="23"/>
      <c r="R15" s="23" t="s">
        <v>301</v>
      </c>
    </row>
    <row r="16" customFormat="false" ht="14.45" hidden="false" customHeight="false" outlineLevel="0" collapsed="false">
      <c r="A16" s="27" t="s">
        <v>193</v>
      </c>
      <c r="B16" s="44" t="s">
        <v>194</v>
      </c>
      <c r="C16" s="23"/>
      <c r="D16" s="23" t="s">
        <v>233</v>
      </c>
      <c r="E16" s="23"/>
      <c r="F16" s="23"/>
      <c r="G16" s="23"/>
      <c r="H16" s="23"/>
      <c r="I16" s="23"/>
      <c r="J16" s="23" t="n">
        <f aca="false" t="array" ref="J16:J16">SUMPRODUCT(1/COUNTIF(C16:I16,C16:I16&amp;""))</f>
        <v>2</v>
      </c>
      <c r="K16" s="23"/>
      <c r="L16" s="23"/>
      <c r="M16" s="23"/>
      <c r="N16" s="23"/>
      <c r="O16" s="23" t="n">
        <f aca="false" t="array" ref="O16:O16">SUMPRODUCT(1/COUNTIF(C16:I16,C16:I16&amp;""))</f>
        <v>2</v>
      </c>
      <c r="P16" s="23"/>
      <c r="Q16" s="23"/>
      <c r="R16" s="23" t="s">
        <v>302</v>
      </c>
    </row>
    <row r="17" customFormat="false" ht="14.45" hidden="false" customHeight="false" outlineLevel="0" collapsed="false">
      <c r="A17" s="27" t="s">
        <v>197</v>
      </c>
      <c r="B17" s="44" t="s">
        <v>198</v>
      </c>
      <c r="C17" s="23"/>
      <c r="D17" s="23"/>
      <c r="E17" s="23" t="s">
        <v>242</v>
      </c>
      <c r="F17" s="23"/>
      <c r="G17" s="23"/>
      <c r="H17" s="23" t="s">
        <v>259</v>
      </c>
      <c r="I17" s="23" t="s">
        <v>261</v>
      </c>
      <c r="J17" s="23" t="n">
        <f aca="false" t="array" ref="J17:J17">SUMPRODUCT(1/COUNTIF(C17:I17,C17:I17&amp;""))</f>
        <v>4</v>
      </c>
      <c r="K17" s="23" t="s">
        <v>300</v>
      </c>
      <c r="L17" s="23" t="s">
        <v>303</v>
      </c>
      <c r="M17" s="23" t="s">
        <v>303</v>
      </c>
      <c r="N17" s="23" t="s">
        <v>304</v>
      </c>
      <c r="O17" s="23" t="n">
        <f aca="false" t="array" ref="O17:O17">SUMPRODUCT(1/COUNTIF(C17:I17,C17:I17&amp;""))</f>
        <v>4</v>
      </c>
      <c r="P17" s="23"/>
      <c r="Q17" s="23"/>
      <c r="R17" s="23" t="s">
        <v>302</v>
      </c>
    </row>
    <row r="18" customFormat="false" ht="14.45" hidden="false" customHeight="false" outlineLevel="0" collapsed="false">
      <c r="A18" s="27" t="s">
        <v>203</v>
      </c>
      <c r="B18" s="44" t="s">
        <v>204</v>
      </c>
      <c r="C18" s="23"/>
      <c r="D18" s="23" t="s">
        <v>233</v>
      </c>
      <c r="E18" s="23" t="s">
        <v>242</v>
      </c>
      <c r="F18" s="23"/>
      <c r="G18" s="23"/>
      <c r="H18" s="23" t="s">
        <v>259</v>
      </c>
      <c r="I18" s="23" t="s">
        <v>262</v>
      </c>
      <c r="J18" s="23" t="n">
        <f aca="false" t="array" ref="J18:J18">SUMPRODUCT(1/COUNTIF(C18:I18,C18:I18&amp;""))</f>
        <v>5</v>
      </c>
      <c r="K18" s="23" t="s">
        <v>300</v>
      </c>
      <c r="L18" s="23" t="s">
        <v>303</v>
      </c>
      <c r="M18" s="23" t="s">
        <v>303</v>
      </c>
      <c r="N18" s="23" t="s">
        <v>304</v>
      </c>
      <c r="O18" s="23" t="n">
        <f aca="false" t="array" ref="O18:O18">SUMPRODUCT(1/COUNTIF(C18:I18,C18:I18&amp;""))</f>
        <v>5</v>
      </c>
      <c r="P18" s="23"/>
      <c r="Q18" s="23"/>
      <c r="R18" s="23" t="s">
        <v>302</v>
      </c>
    </row>
    <row r="19" customFormat="false" ht="14.45" hidden="false" customHeight="false" outlineLevel="0" collapsed="false">
      <c r="A19" s="27" t="s">
        <v>206</v>
      </c>
      <c r="B19" s="44" t="s">
        <v>207</v>
      </c>
      <c r="C19" s="23"/>
      <c r="D19" s="23"/>
      <c r="E19" s="23"/>
      <c r="F19" s="23"/>
      <c r="G19" s="23"/>
      <c r="H19" s="23"/>
      <c r="I19" s="23" t="s">
        <v>262</v>
      </c>
      <c r="J19" s="23" t="n">
        <f aca="false" t="array" ref="J19:J19">SUMPRODUCT(1/COUNTIF(C19:I19,C19:I19&amp;""))</f>
        <v>2</v>
      </c>
      <c r="K19" s="23"/>
      <c r="L19" s="23" t="s">
        <v>303</v>
      </c>
      <c r="M19" s="23" t="s">
        <v>303</v>
      </c>
      <c r="N19" s="23" t="s">
        <v>304</v>
      </c>
      <c r="O19" s="23" t="n">
        <f aca="false" t="array" ref="O19:O19">SUMPRODUCT(1/COUNTIF(C19:I19,C19:I19&amp;""))</f>
        <v>2</v>
      </c>
      <c r="P19" s="23"/>
      <c r="Q19" s="23"/>
      <c r="R19" s="23" t="s">
        <v>302</v>
      </c>
    </row>
    <row r="20" customFormat="false" ht="14.45" hidden="false" customHeight="false" outlineLevel="0" collapsed="false">
      <c r="A20" s="27" t="s">
        <v>208</v>
      </c>
      <c r="B20" s="44" t="s">
        <v>209</v>
      </c>
      <c r="C20" s="23" t="s">
        <v>232</v>
      </c>
      <c r="D20" s="23" t="s">
        <v>234</v>
      </c>
      <c r="E20" s="23"/>
      <c r="F20" s="23"/>
      <c r="G20" s="23"/>
      <c r="H20" s="23"/>
      <c r="I20" s="23"/>
      <c r="J20" s="23" t="n">
        <f aca="false" t="array" ref="J20:J20">SUMPRODUCT(1/COUNTIF(C20:I20,C20:I20&amp;""))</f>
        <v>3</v>
      </c>
      <c r="K20" s="23"/>
      <c r="L20" s="23"/>
      <c r="M20" s="23"/>
      <c r="N20" s="23"/>
      <c r="O20" s="23" t="n">
        <f aca="false" t="array" ref="O20:O20">SUMPRODUCT(1/COUNTIF(C20:I20,C20:I20&amp;""))</f>
        <v>3</v>
      </c>
      <c r="P20" s="23"/>
      <c r="Q20" s="23"/>
      <c r="R20" s="23" t="s">
        <v>302</v>
      </c>
    </row>
    <row r="21" customFormat="false" ht="28.9" hidden="false" customHeight="false" outlineLevel="0" collapsed="false">
      <c r="A21" s="27" t="s">
        <v>211</v>
      </c>
      <c r="B21" s="44" t="s">
        <v>212</v>
      </c>
      <c r="C21" s="23" t="s">
        <v>231</v>
      </c>
      <c r="D21" s="23" t="s">
        <v>233</v>
      </c>
      <c r="E21" s="23"/>
      <c r="F21" s="23"/>
      <c r="G21" s="23"/>
      <c r="H21" s="23"/>
      <c r="I21" s="23"/>
      <c r="J21" s="23" t="n">
        <f aca="false" t="array" ref="J21:J21">SUMPRODUCT(1/COUNTIF(C21:I21,C21:I21&amp;""))</f>
        <v>3</v>
      </c>
      <c r="K21" s="23"/>
      <c r="L21" s="23"/>
      <c r="M21" s="23"/>
      <c r="N21" s="23"/>
      <c r="O21" s="23" t="n">
        <f aca="false" t="array" ref="O21:O21">SUMPRODUCT(1/COUNTIF(C21:I21,C21:I21&amp;""))</f>
        <v>3</v>
      </c>
      <c r="P21" s="23"/>
      <c r="Q21" s="23"/>
      <c r="R21" s="23"/>
    </row>
    <row r="22" customFormat="false" ht="28.9" hidden="false" customHeight="false" outlineLevel="0" collapsed="false">
      <c r="A22" s="27" t="s">
        <v>214</v>
      </c>
      <c r="B22" s="44" t="s">
        <v>215</v>
      </c>
      <c r="C22" s="23"/>
      <c r="D22" s="23" t="s">
        <v>233</v>
      </c>
      <c r="E22" s="23" t="s">
        <v>242</v>
      </c>
      <c r="F22" s="23"/>
      <c r="G22" s="23"/>
      <c r="H22" s="23"/>
      <c r="I22" s="23"/>
      <c r="J22" s="23" t="n">
        <f aca="false" t="array" ref="J22:J22">SUMPRODUCT(1/COUNTIF(C22:I22,C22:I22&amp;""))</f>
        <v>3</v>
      </c>
      <c r="K22" s="23"/>
      <c r="L22" s="23"/>
      <c r="M22" s="23"/>
      <c r="N22" s="23"/>
      <c r="O22" s="23" t="n">
        <f aca="false" t="array" ref="O22:O22">SUMPRODUCT(1/COUNTIF(C22:I22,C22:I22&amp;""))</f>
        <v>3</v>
      </c>
      <c r="P22" s="23"/>
      <c r="Q22" s="23"/>
      <c r="R22" s="23"/>
    </row>
    <row r="23" customFormat="false" ht="28.9" hidden="false" customHeight="false" outlineLevel="0" collapsed="false">
      <c r="A23" s="27" t="s">
        <v>216</v>
      </c>
      <c r="B23" s="44" t="s">
        <v>217</v>
      </c>
      <c r="C23" s="23" t="s">
        <v>231</v>
      </c>
      <c r="D23" s="23" t="s">
        <v>234</v>
      </c>
      <c r="E23" s="23" t="s">
        <v>243</v>
      </c>
      <c r="F23" s="23"/>
      <c r="G23" s="23"/>
      <c r="H23" s="23"/>
      <c r="I23" s="23"/>
      <c r="J23" s="23" t="n">
        <f aca="false" t="array" ref="J23:J23">SUMPRODUCT(1/COUNTIF(C23:I23,C23:I23&amp;""))</f>
        <v>4</v>
      </c>
      <c r="K23" s="23"/>
      <c r="L23" s="23"/>
      <c r="M23" s="23"/>
      <c r="N23" s="23"/>
      <c r="O23" s="23" t="n">
        <f aca="false" t="array" ref="O23:O23">SUMPRODUCT(1/COUNTIF(C23:I23,C23:I23&amp;""))</f>
        <v>4</v>
      </c>
      <c r="P23" s="23"/>
      <c r="Q23" s="23"/>
      <c r="R23" s="23"/>
    </row>
    <row r="24" customFormat="false" ht="14.45" hidden="false" customHeight="false" outlineLevel="0" collapsed="false">
      <c r="A24" s="30" t="s">
        <v>101</v>
      </c>
      <c r="B24" s="45" t="s">
        <v>102</v>
      </c>
      <c r="C24" s="23"/>
      <c r="D24" s="23"/>
      <c r="E24" s="23"/>
      <c r="F24" s="23"/>
      <c r="G24" s="23"/>
      <c r="H24" s="23"/>
      <c r="I24" s="23"/>
      <c r="J24" s="23" t="n">
        <f aca="false" t="array" ref="J24:J24">SUMPRODUCT(1/COUNTIF(C24:I24,C24:I24&amp;""))</f>
        <v>1</v>
      </c>
      <c r="K24" s="23"/>
      <c r="L24" s="23"/>
      <c r="M24" s="23"/>
      <c r="N24" s="23"/>
      <c r="O24" s="23" t="n">
        <f aca="false" t="array" ref="O24:O24">SUMPRODUCT(1/COUNTIF(C24:I24,C24:I24&amp;""))</f>
        <v>1</v>
      </c>
      <c r="P24" s="23"/>
      <c r="Q24" s="23"/>
      <c r="R24" s="23"/>
    </row>
    <row r="25" customFormat="false" ht="14.45" hidden="false" customHeight="false" outlineLevel="0" collapsed="false">
      <c r="A25" s="27" t="s">
        <v>218</v>
      </c>
      <c r="B25" s="44" t="s">
        <v>219</v>
      </c>
      <c r="C25" s="23" t="s">
        <v>232</v>
      </c>
      <c r="D25" s="23" t="s">
        <v>234</v>
      </c>
      <c r="E25" s="23" t="s">
        <v>243</v>
      </c>
      <c r="F25" s="23"/>
      <c r="G25" s="23"/>
      <c r="H25" s="23"/>
      <c r="I25" s="23"/>
      <c r="J25" s="23" t="n">
        <f aca="false" t="array" ref="J25:J25">SUMPRODUCT(1/COUNTIF(C25:I25,C25:I25&amp;""))</f>
        <v>4</v>
      </c>
      <c r="K25" s="23"/>
      <c r="L25" s="23"/>
      <c r="M25" s="23"/>
      <c r="N25" s="23"/>
      <c r="O25" s="23" t="n">
        <f aca="false" t="array" ref="O25:O25">SUMPRODUCT(1/COUNTIF(C25:I25,C25:I25&amp;""))</f>
        <v>4</v>
      </c>
      <c r="P25" s="23"/>
      <c r="Q25" s="23"/>
      <c r="R25" s="23"/>
    </row>
    <row r="26" customFormat="false" ht="14.45" hidden="false" customHeight="false" outlineLevel="0" collapsed="false">
      <c r="A26" s="27" t="s">
        <v>220</v>
      </c>
      <c r="B26" s="44" t="s">
        <v>221</v>
      </c>
      <c r="C26" s="23" t="s">
        <v>232</v>
      </c>
      <c r="D26" s="23" t="s">
        <v>234</v>
      </c>
      <c r="E26" s="23" t="s">
        <v>243</v>
      </c>
      <c r="F26" s="23"/>
      <c r="G26" s="23"/>
      <c r="H26" s="23"/>
      <c r="I26" s="23"/>
      <c r="J26" s="23" t="n">
        <f aca="false" t="array" ref="J26:J26">SUMPRODUCT(1/COUNTIF(C26:I26,C26:I26&amp;""))</f>
        <v>4</v>
      </c>
      <c r="K26" s="23"/>
      <c r="L26" s="23"/>
      <c r="M26" s="23"/>
      <c r="N26" s="23"/>
      <c r="O26" s="23" t="n">
        <f aca="false" t="array" ref="O26:O26">SUMPRODUCT(1/COUNTIF(C26:I26,C26:I26&amp;""))</f>
        <v>4</v>
      </c>
      <c r="P26" s="23"/>
      <c r="Q26" s="23"/>
      <c r="R26" s="23"/>
    </row>
    <row r="27" customFormat="false" ht="14.45" hidden="false" customHeight="false" outlineLevel="0" collapsed="false">
      <c r="A27" s="27" t="s">
        <v>222</v>
      </c>
      <c r="B27" s="44" t="s">
        <v>223</v>
      </c>
      <c r="C27" s="23"/>
      <c r="D27" s="23" t="s">
        <v>234</v>
      </c>
      <c r="E27" s="23" t="s">
        <v>243</v>
      </c>
      <c r="F27" s="23"/>
      <c r="G27" s="23"/>
      <c r="H27" s="23"/>
      <c r="I27" s="23"/>
      <c r="J27" s="23" t="n">
        <f aca="false" t="array" ref="J27:J27">SUMPRODUCT(1/COUNTIF(C27:I27,C27:I27&amp;""))</f>
        <v>3</v>
      </c>
      <c r="K27" s="23"/>
      <c r="L27" s="23"/>
      <c r="M27" s="23"/>
      <c r="N27" s="23"/>
      <c r="O27" s="23" t="n">
        <f aca="false" t="array" ref="O27:O27">SUMPRODUCT(1/COUNTIF(C27:I27,C27:I27&amp;""))</f>
        <v>3</v>
      </c>
      <c r="P27" s="23"/>
      <c r="Q27" s="23"/>
      <c r="R27" s="23"/>
    </row>
    <row r="28" customFormat="false" ht="14.45" hidden="false" customHeight="false" outlineLevel="0" collapsed="false">
      <c r="A28" s="27" t="s">
        <v>224</v>
      </c>
      <c r="B28" s="44" t="s">
        <v>225</v>
      </c>
      <c r="C28" s="23"/>
      <c r="D28" s="23" t="s">
        <v>234</v>
      </c>
      <c r="E28" s="23" t="s">
        <v>243</v>
      </c>
      <c r="F28" s="23"/>
      <c r="G28" s="23"/>
      <c r="H28" s="23"/>
      <c r="I28" s="23"/>
      <c r="J28" s="23" t="n">
        <f aca="false" t="array" ref="J28:J28">SUMPRODUCT(1/COUNTIF(C28:I28,C28:I28&amp;""))</f>
        <v>3</v>
      </c>
      <c r="K28" s="23"/>
      <c r="L28" s="23"/>
      <c r="M28" s="23"/>
      <c r="N28" s="23"/>
      <c r="O28" s="23" t="n">
        <f aca="false" t="array" ref="O28:O28">SUMPRODUCT(1/COUNTIF(C28:I28,C28:I28&amp;""))</f>
        <v>3</v>
      </c>
      <c r="P28" s="23"/>
      <c r="Q28" s="23"/>
      <c r="R28" s="23"/>
    </row>
    <row r="29" customFormat="false" ht="14.45" hidden="false" customHeight="false" outlineLevel="0" collapsed="false">
      <c r="A29" s="36" t="s">
        <v>107</v>
      </c>
      <c r="B29" s="46" t="s">
        <v>108</v>
      </c>
      <c r="C29" s="23"/>
      <c r="D29" s="23"/>
      <c r="E29" s="23"/>
      <c r="F29" s="23"/>
      <c r="G29" s="23"/>
      <c r="H29" s="23"/>
      <c r="I29" s="23"/>
      <c r="J29" s="23" t="n">
        <f aca="false" t="array" ref="J29:J29">SUMPRODUCT(1/COUNTIF(C29:I29,C29:I29&amp;""))</f>
        <v>1</v>
      </c>
      <c r="K29" s="23"/>
      <c r="L29" s="23"/>
      <c r="M29" s="23"/>
      <c r="N29" s="23"/>
      <c r="O29" s="23" t="n">
        <f aca="false" t="array" ref="O29:O29">SUMPRODUCT(1/COUNTIF(C29:I29,C29:I29&amp;""))</f>
        <v>1</v>
      </c>
      <c r="P29" s="23"/>
      <c r="Q29" s="23"/>
      <c r="R29" s="23" t="s">
        <v>305</v>
      </c>
    </row>
    <row r="30" customFormat="false" ht="14.45" hidden="false" customHeight="false" outlineLevel="0" collapsed="false">
      <c r="A30" s="38" t="s">
        <v>142</v>
      </c>
      <c r="B30" s="44" t="s">
        <v>143</v>
      </c>
      <c r="C30" s="23"/>
      <c r="D30" s="23"/>
      <c r="E30" s="23" t="s">
        <v>242</v>
      </c>
      <c r="F30" s="23"/>
      <c r="G30" s="23" t="s">
        <v>256</v>
      </c>
      <c r="H30" s="23"/>
      <c r="I30" s="23"/>
      <c r="J30" s="23" t="n">
        <f aca="false" t="array" ref="J30:J30">SUMPRODUCT(1/COUNTIF(C30:I30,C30:I30&amp;""))</f>
        <v>3</v>
      </c>
      <c r="K30" s="23"/>
      <c r="L30" s="23"/>
      <c r="M30" s="23"/>
      <c r="N30" s="23"/>
      <c r="O30" s="23" t="n">
        <f aca="false" t="array" ref="O30:O30">SUMPRODUCT(1/COUNTIF(C30:I30,C30:I30&amp;""))</f>
        <v>3</v>
      </c>
      <c r="P30" s="23"/>
      <c r="Q30" s="23"/>
      <c r="R30" s="23" t="s">
        <v>305</v>
      </c>
    </row>
    <row r="31" customFormat="false" ht="14.45" hidden="false" customHeight="false" outlineLevel="0" collapsed="false">
      <c r="A31" s="38" t="s">
        <v>148</v>
      </c>
      <c r="B31" s="44" t="s">
        <v>149</v>
      </c>
      <c r="C31" s="23"/>
      <c r="D31" s="23"/>
      <c r="E31" s="23"/>
      <c r="F31" s="23" t="s">
        <v>252</v>
      </c>
      <c r="G31" s="23" t="s">
        <v>257</v>
      </c>
      <c r="H31" s="23"/>
      <c r="I31" s="23"/>
      <c r="J31" s="23" t="n">
        <f aca="false" t="array" ref="J31:J31">SUMPRODUCT(1/COUNTIF(C31:I31,C31:I31&amp;""))</f>
        <v>3</v>
      </c>
      <c r="K31" s="23"/>
      <c r="L31" s="23"/>
      <c r="M31" s="23"/>
      <c r="N31" s="23"/>
      <c r="O31" s="23" t="n">
        <f aca="false" t="array" ref="O31:O31">SUMPRODUCT(1/COUNTIF(C31:I31,C31:I31&amp;""))</f>
        <v>3</v>
      </c>
      <c r="P31" s="23"/>
      <c r="Q31" s="23"/>
      <c r="R31" s="23" t="s">
        <v>305</v>
      </c>
    </row>
    <row r="32" customFormat="false" ht="14.45" hidden="false" customHeight="false" outlineLevel="0" collapsed="false">
      <c r="A32" s="38" t="s">
        <v>150</v>
      </c>
      <c r="B32" s="44" t="s">
        <v>145</v>
      </c>
      <c r="C32" s="23"/>
      <c r="D32" s="23"/>
      <c r="E32" s="23"/>
      <c r="F32" s="23"/>
      <c r="G32" s="23" t="s">
        <v>256</v>
      </c>
      <c r="H32" s="23"/>
      <c r="I32" s="23"/>
      <c r="J32" s="23" t="n">
        <f aca="false" t="array" ref="J32:J32">SUMPRODUCT(1/COUNTIF(C32:I32,C32:I32&amp;""))</f>
        <v>2</v>
      </c>
      <c r="K32" s="23"/>
      <c r="L32" s="23"/>
      <c r="M32" s="23"/>
      <c r="N32" s="23"/>
      <c r="O32" s="23" t="n">
        <f aca="false" t="array" ref="O32:O32">SUMPRODUCT(1/COUNTIF(C32:I32,C32:I32&amp;""))</f>
        <v>2</v>
      </c>
      <c r="P32" s="23"/>
      <c r="Q32" s="23"/>
      <c r="R32" s="23"/>
    </row>
    <row r="33" customFormat="false" ht="14.45" hidden="false" customHeight="false" outlineLevel="0" collapsed="false">
      <c r="A33" s="36" t="s">
        <v>112</v>
      </c>
      <c r="B33" s="46" t="s">
        <v>113</v>
      </c>
      <c r="C33" s="23"/>
      <c r="D33" s="23"/>
      <c r="E33" s="23"/>
      <c r="F33" s="23"/>
      <c r="G33" s="23"/>
      <c r="H33" s="23"/>
      <c r="I33" s="23"/>
      <c r="J33" s="23" t="n">
        <f aca="false" t="array" ref="J33:J33">SUMPRODUCT(1/COUNTIF(C33:I33,C33:I33&amp;""))</f>
        <v>1</v>
      </c>
      <c r="K33" s="23"/>
      <c r="L33" s="23"/>
      <c r="M33" s="23"/>
      <c r="N33" s="23"/>
      <c r="O33" s="23" t="n">
        <f aca="false" t="array" ref="O33:O33">SUMPRODUCT(1/COUNTIF(C33:I33,C33:I33&amp;""))</f>
        <v>1</v>
      </c>
      <c r="P33" s="23"/>
      <c r="Q33" s="23"/>
      <c r="R33" s="23"/>
    </row>
    <row r="34" customFormat="false" ht="28.9" hidden="false" customHeight="false" outlineLevel="0" collapsed="false">
      <c r="A34" s="38" t="s">
        <v>158</v>
      </c>
      <c r="B34" s="44" t="s">
        <v>159</v>
      </c>
      <c r="C34" s="23"/>
      <c r="D34" s="23"/>
      <c r="E34" s="23"/>
      <c r="F34" s="23" t="s">
        <v>252</v>
      </c>
      <c r="G34" s="23" t="s">
        <v>256</v>
      </c>
      <c r="H34" s="23"/>
      <c r="I34" s="23"/>
      <c r="J34" s="23" t="n">
        <f aca="false" t="array" ref="J34:J34">SUMPRODUCT(1/COUNTIF(C34:I34,C34:I34&amp;""))</f>
        <v>3</v>
      </c>
      <c r="K34" s="23"/>
      <c r="L34" s="23"/>
      <c r="M34" s="23"/>
      <c r="N34" s="23"/>
      <c r="O34" s="23" t="n">
        <f aca="false" t="array" ref="O34:O34">SUMPRODUCT(1/COUNTIF(C34:I34,C34:I34&amp;""))</f>
        <v>3</v>
      </c>
      <c r="P34" s="23"/>
      <c r="Q34" s="23"/>
      <c r="R34" s="23"/>
    </row>
    <row r="35" customFormat="false" ht="57.6" hidden="false" customHeight="false" outlineLevel="0" collapsed="false">
      <c r="A35" s="38" t="s">
        <v>163</v>
      </c>
      <c r="B35" s="44" t="s">
        <v>153</v>
      </c>
      <c r="C35" s="23"/>
      <c r="D35" s="23"/>
      <c r="E35" s="23"/>
      <c r="F35" s="23"/>
      <c r="G35" s="23" t="s">
        <v>257</v>
      </c>
      <c r="H35" s="23"/>
      <c r="I35" s="23"/>
      <c r="J35" s="23" t="n">
        <f aca="false" t="array" ref="J35:J35">SUMPRODUCT(1/COUNTIF(C35:I35,C35:I35&amp;""))</f>
        <v>2</v>
      </c>
      <c r="K35" s="23"/>
      <c r="L35" s="23"/>
      <c r="M35" s="23"/>
      <c r="N35" s="23"/>
      <c r="O35" s="23" t="n">
        <f aca="false" t="array" ref="O35:O35">SUMPRODUCT(1/COUNTIF(C35:I35,C35:I35&amp;""))</f>
        <v>2</v>
      </c>
      <c r="P35" s="23"/>
      <c r="Q35" s="23"/>
      <c r="R35" s="23"/>
    </row>
    <row r="36" customFormat="false" ht="14.45" hidden="false" customHeight="false" outlineLevel="0" collapsed="false">
      <c r="A36" s="36" t="s">
        <v>117</v>
      </c>
      <c r="B36" s="47" t="s">
        <v>118</v>
      </c>
      <c r="C36" s="23"/>
      <c r="D36" s="23"/>
      <c r="E36" s="23"/>
      <c r="F36" s="23"/>
      <c r="G36" s="23"/>
      <c r="H36" s="23"/>
      <c r="I36" s="23"/>
      <c r="J36" s="23" t="n">
        <f aca="false" t="array" ref="J36:J36">SUMPRODUCT(1/COUNTIF(C36:I36,C36:I36&amp;""))</f>
        <v>1</v>
      </c>
      <c r="K36" s="23"/>
      <c r="L36" s="23"/>
      <c r="M36" s="23"/>
      <c r="N36" s="23"/>
      <c r="O36" s="23" t="n">
        <f aca="false" t="array" ref="O36:O36">SUMPRODUCT(1/COUNTIF(C36:I36,C36:I36&amp;""))</f>
        <v>1</v>
      </c>
      <c r="P36" s="23"/>
      <c r="Q36" s="23"/>
      <c r="R36" s="23"/>
    </row>
    <row r="37" customFormat="false" ht="28.9" hidden="false" customHeight="false" outlineLevel="0" collapsed="false">
      <c r="A37" s="38" t="s">
        <v>176</v>
      </c>
      <c r="B37" s="44" t="s">
        <v>177</v>
      </c>
      <c r="C37" s="23"/>
      <c r="D37" s="23"/>
      <c r="E37" s="23"/>
      <c r="F37" s="23" t="s">
        <v>252</v>
      </c>
      <c r="G37" s="23" t="s">
        <v>256</v>
      </c>
      <c r="H37" s="23"/>
      <c r="I37" s="23" t="s">
        <v>261</v>
      </c>
      <c r="J37" s="23" t="n">
        <f aca="false" t="array" ref="J37:J37">SUMPRODUCT(1/COUNTIF(C37:I37,C37:I37&amp;""))</f>
        <v>4</v>
      </c>
      <c r="K37" s="23"/>
      <c r="L37" s="23"/>
      <c r="M37" s="23"/>
      <c r="N37" s="23"/>
      <c r="O37" s="23" t="n">
        <f aca="false" t="array" ref="O37:O37">SUMPRODUCT(1/COUNTIF(C37:I37,C37:I37&amp;""))</f>
        <v>4</v>
      </c>
      <c r="P37" s="23"/>
      <c r="Q37" s="23"/>
      <c r="R37" s="23"/>
    </row>
    <row r="38" customFormat="false" ht="28.9" hidden="false" customHeight="false" outlineLevel="0" collapsed="false">
      <c r="A38" s="38" t="s">
        <v>180</v>
      </c>
      <c r="B38" s="44" t="s">
        <v>181</v>
      </c>
      <c r="C38" s="23"/>
      <c r="D38" s="23"/>
      <c r="E38" s="23"/>
      <c r="F38" s="23"/>
      <c r="G38" s="23" t="s">
        <v>256</v>
      </c>
      <c r="H38" s="23"/>
      <c r="I38" s="23"/>
      <c r="J38" s="23" t="n">
        <f aca="false" t="array" ref="J38:J38">SUMPRODUCT(1/COUNTIF(C38:I38,C38:I38&amp;""))</f>
        <v>2</v>
      </c>
      <c r="K38" s="23"/>
      <c r="L38" s="23"/>
      <c r="M38" s="23"/>
      <c r="N38" s="23"/>
      <c r="O38" s="23" t="n">
        <f aca="false" t="array" ref="O38:O38">SUMPRODUCT(1/COUNTIF(C38:I38,C38:I38&amp;""))</f>
        <v>2</v>
      </c>
      <c r="P38" s="23"/>
      <c r="Q38" s="23"/>
      <c r="R38" s="23"/>
    </row>
    <row r="39" customFormat="false" ht="43.15" hidden="false" customHeight="false" outlineLevel="0" collapsed="false">
      <c r="A39" s="38" t="s">
        <v>184</v>
      </c>
      <c r="B39" s="44" t="s">
        <v>185</v>
      </c>
      <c r="C39" s="23"/>
      <c r="D39" s="23"/>
      <c r="E39" s="23"/>
      <c r="F39" s="23"/>
      <c r="G39" s="23" t="s">
        <v>256</v>
      </c>
      <c r="H39" s="23"/>
      <c r="I39" s="23"/>
      <c r="J39" s="23" t="n">
        <f aca="false" t="array" ref="J39:J39">SUMPRODUCT(1/COUNTIF(C39:I39,C39:I39&amp;""))</f>
        <v>2</v>
      </c>
      <c r="K39" s="23"/>
      <c r="L39" s="23"/>
      <c r="M39" s="23"/>
      <c r="N39" s="23"/>
      <c r="O39" s="23" t="n">
        <f aca="false" t="array" ref="O39:O39">SUMPRODUCT(1/COUNTIF(C39:I39,C39:I39&amp;""))</f>
        <v>2</v>
      </c>
      <c r="P39" s="23"/>
      <c r="Q39" s="23"/>
      <c r="R39" s="23"/>
    </row>
    <row r="40" customFormat="false" ht="14.45" hidden="false" customHeight="false" outlineLevel="0" collapsed="false">
      <c r="A40" s="36" t="s">
        <v>122</v>
      </c>
      <c r="B40" s="47" t="s">
        <v>123</v>
      </c>
      <c r="C40" s="23"/>
      <c r="D40" s="23"/>
      <c r="E40" s="23"/>
      <c r="F40" s="23"/>
      <c r="G40" s="23"/>
      <c r="H40" s="23"/>
      <c r="I40" s="23"/>
      <c r="J40" s="23" t="n">
        <f aca="false" t="array" ref="J40:J40">SUMPRODUCT(1/COUNTIF(C40:I40,C40:I40&amp;""))</f>
        <v>1</v>
      </c>
      <c r="K40" s="23"/>
      <c r="L40" s="23"/>
      <c r="M40" s="23"/>
      <c r="N40" s="23"/>
      <c r="O40" s="23" t="n">
        <f aca="false" t="array" ref="O40:O40">SUMPRODUCT(1/COUNTIF(C40:I40,C40:I40&amp;""))</f>
        <v>1</v>
      </c>
      <c r="P40" s="23"/>
      <c r="Q40" s="23"/>
      <c r="R40" s="23"/>
    </row>
    <row r="41" customFormat="false" ht="14.45" hidden="false" customHeight="false" outlineLevel="0" collapsed="false">
      <c r="A41" s="38" t="s">
        <v>195</v>
      </c>
      <c r="B41" s="44" t="s">
        <v>196</v>
      </c>
      <c r="C41" s="23"/>
      <c r="D41" s="23"/>
      <c r="E41" s="23"/>
      <c r="F41" s="23"/>
      <c r="G41" s="23" t="s">
        <v>256</v>
      </c>
      <c r="H41" s="23"/>
      <c r="I41" s="23"/>
      <c r="J41" s="23" t="n">
        <f aca="false" t="array" ref="J41:J41">SUMPRODUCT(1/COUNTIF(C41:I41,C41:I41&amp;""))</f>
        <v>2</v>
      </c>
      <c r="K41" s="23"/>
      <c r="L41" s="23"/>
      <c r="M41" s="23"/>
      <c r="N41" s="23"/>
      <c r="O41" s="23" t="n">
        <f aca="false" t="array" ref="O41:O41">SUMPRODUCT(1/COUNTIF(C41:I41,C41:I41&amp;""))</f>
        <v>2</v>
      </c>
      <c r="P41" s="23"/>
      <c r="Q41" s="23"/>
      <c r="R41" s="23"/>
    </row>
    <row r="42" customFormat="false" ht="14.45" hidden="false" customHeight="false" outlineLevel="0" collapsed="false">
      <c r="A42" s="38" t="s">
        <v>199</v>
      </c>
      <c r="B42" s="44" t="s">
        <v>200</v>
      </c>
      <c r="C42" s="23"/>
      <c r="D42" s="23"/>
      <c r="E42" s="23"/>
      <c r="F42" s="23"/>
      <c r="G42" s="23" t="s">
        <v>256</v>
      </c>
      <c r="H42" s="23"/>
      <c r="I42" s="23"/>
      <c r="J42" s="23" t="n">
        <f aca="false" t="array" ref="J42:J42">SUMPRODUCT(1/COUNTIF(C42:I42,C42:I42&amp;""))</f>
        <v>2</v>
      </c>
      <c r="K42" s="23"/>
      <c r="L42" s="23"/>
      <c r="M42" s="23"/>
      <c r="N42" s="23"/>
      <c r="O42" s="23" t="n">
        <f aca="false" t="array" ref="O42:O42">SUMPRODUCT(1/COUNTIF(C42:I42,C42:I42&amp;""))</f>
        <v>2</v>
      </c>
      <c r="P42" s="23"/>
      <c r="Q42" s="23"/>
      <c r="R42" s="23"/>
    </row>
    <row r="43" customFormat="false" ht="14.45" hidden="false" customHeight="false" outlineLevel="0" collapsed="false">
      <c r="A43" s="36" t="s">
        <v>125</v>
      </c>
      <c r="B43" s="47" t="s">
        <v>126</v>
      </c>
      <c r="C43" s="23"/>
      <c r="D43" s="23"/>
      <c r="E43" s="23"/>
      <c r="F43" s="23"/>
      <c r="G43" s="23"/>
      <c r="H43" s="23"/>
      <c r="I43" s="23"/>
      <c r="J43" s="23" t="n">
        <f aca="false" t="array" ref="J43:J43">SUMPRODUCT(1/COUNTIF(C43:I43,C43:I43&amp;""))</f>
        <v>1</v>
      </c>
      <c r="K43" s="23"/>
      <c r="L43" s="23"/>
      <c r="M43" s="23"/>
      <c r="N43" s="23"/>
      <c r="O43" s="23" t="n">
        <f aca="false" t="array" ref="O43:O43">SUMPRODUCT(1/COUNTIF(C43:I43,C43:I43&amp;""))</f>
        <v>1</v>
      </c>
      <c r="P43" s="23"/>
      <c r="Q43" s="23"/>
      <c r="R43" s="23"/>
    </row>
    <row r="44" customFormat="false" ht="14.45" hidden="false" customHeight="false" outlineLevel="0" collapsed="false">
      <c r="A44" s="38" t="s">
        <v>210</v>
      </c>
      <c r="B44" s="44" t="s">
        <v>187</v>
      </c>
      <c r="C44" s="23"/>
      <c r="D44" s="23"/>
      <c r="E44" s="23"/>
      <c r="F44" s="23"/>
      <c r="G44" s="23" t="s">
        <v>257</v>
      </c>
      <c r="H44" s="23"/>
      <c r="I44" s="23"/>
      <c r="J44" s="23" t="n">
        <f aca="false" t="array" ref="J44:J44">SUMPRODUCT(1/COUNTIF(C44:I44,C44:I44&amp;""))</f>
        <v>2</v>
      </c>
      <c r="K44" s="23"/>
      <c r="L44" s="23"/>
      <c r="M44" s="23"/>
      <c r="N44" s="23"/>
      <c r="O44" s="23" t="n">
        <f aca="false" t="array" ref="O44:O44">SUMPRODUCT(1/COUNTIF(C44:I44,C44:I44&amp;""))</f>
        <v>2</v>
      </c>
      <c r="P44" s="23"/>
      <c r="Q44" s="23"/>
      <c r="R44" s="23"/>
    </row>
    <row r="45" customFormat="false" ht="14.45" hidden="false" customHeight="false" outlineLevel="0" collapsed="false">
      <c r="A45" s="38" t="s">
        <v>213</v>
      </c>
      <c r="B45" s="44" t="s">
        <v>190</v>
      </c>
      <c r="C45" s="23"/>
      <c r="D45" s="23"/>
      <c r="E45" s="23"/>
      <c r="F45" s="23"/>
      <c r="G45" s="23" t="s">
        <v>257</v>
      </c>
      <c r="H45" s="23"/>
      <c r="I45" s="23"/>
      <c r="J45" s="23" t="n">
        <f aca="false" t="array" ref="J45:J45">SUMPRODUCT(1/COUNTIF(C45:I45,C45:I45&amp;""))</f>
        <v>2</v>
      </c>
      <c r="K45" s="23"/>
      <c r="L45" s="23"/>
      <c r="M45" s="23"/>
      <c r="N45" s="23"/>
      <c r="O45" s="23" t="n">
        <f aca="false" t="array" ref="O45:O45">SUMPRODUCT(1/COUNTIF(C45:I45,C45:I45&amp;""))</f>
        <v>2</v>
      </c>
      <c r="P45" s="23"/>
      <c r="Q45" s="23"/>
      <c r="R45" s="23"/>
    </row>
    <row r="46" customFormat="false" ht="14.45" hidden="false" customHeight="false" outlineLevel="0" collapsed="false">
      <c r="A46" s="39" t="s">
        <v>128</v>
      </c>
      <c r="B46" s="48" t="s">
        <v>129</v>
      </c>
      <c r="C46" s="23"/>
      <c r="D46" s="23"/>
      <c r="E46" s="23"/>
      <c r="F46" s="23"/>
      <c r="G46" s="23"/>
      <c r="H46" s="23"/>
      <c r="I46" s="23"/>
      <c r="J46" s="23" t="n">
        <f aca="false" t="array" ref="J46:J46">SUMPRODUCT(1/COUNTIF(C46:I46,C46:I46&amp;""))</f>
        <v>1</v>
      </c>
      <c r="K46" s="23"/>
      <c r="L46" s="23"/>
      <c r="M46" s="23"/>
      <c r="N46" s="23"/>
      <c r="O46" s="23" t="n">
        <f aca="false" t="array" ref="O46:O46">SUMPRODUCT(1/COUNTIF(C46:I46,C46:I46&amp;""))</f>
        <v>1</v>
      </c>
      <c r="P46" s="23"/>
      <c r="Q46" s="23"/>
      <c r="R46" s="23"/>
    </row>
    <row r="47" customFormat="false" ht="14.45" hidden="false" customHeight="false" outlineLevel="0" collapsed="false">
      <c r="A47" s="23" t="s">
        <v>144</v>
      </c>
      <c r="B47" s="49" t="s">
        <v>145</v>
      </c>
      <c r="C47" s="23"/>
      <c r="D47" s="23"/>
      <c r="E47" s="23"/>
      <c r="F47" s="23"/>
      <c r="G47" s="23" t="s">
        <v>257</v>
      </c>
      <c r="H47" s="23"/>
      <c r="I47" s="23"/>
      <c r="J47" s="23" t="n">
        <f aca="false" t="array" ref="J47:J47">SUMPRODUCT(1/COUNTIF(C47:I47,C47:I47&amp;""))</f>
        <v>2</v>
      </c>
      <c r="K47" s="23"/>
      <c r="L47" s="23"/>
      <c r="M47" s="23"/>
      <c r="N47" s="23"/>
      <c r="O47" s="23" t="n">
        <f aca="false" t="array" ref="O47:O47">SUMPRODUCT(1/COUNTIF(C47:I47,C47:I47&amp;""))</f>
        <v>2</v>
      </c>
      <c r="P47" s="23"/>
      <c r="Q47" s="23"/>
      <c r="R47" s="23"/>
    </row>
    <row r="48" customFormat="false" ht="14.45" hidden="false" customHeight="false" outlineLevel="0" collapsed="false">
      <c r="A48" s="39" t="s">
        <v>131</v>
      </c>
      <c r="B48" s="48" t="s">
        <v>151</v>
      </c>
      <c r="C48" s="23"/>
      <c r="D48" s="23"/>
      <c r="E48" s="23"/>
      <c r="F48" s="23"/>
      <c r="G48" s="23"/>
      <c r="H48" s="23"/>
      <c r="I48" s="23"/>
      <c r="J48" s="23" t="n">
        <f aca="false" t="array" ref="J48:J48">SUMPRODUCT(1/COUNTIF(C48:I48,C48:I48&amp;""))</f>
        <v>1</v>
      </c>
      <c r="K48" s="23"/>
      <c r="L48" s="23"/>
      <c r="M48" s="23"/>
      <c r="N48" s="23"/>
      <c r="O48" s="23" t="n">
        <f aca="false" t="array" ref="O48:O48">SUMPRODUCT(1/COUNTIF(C48:I48,C48:I48&amp;""))</f>
        <v>1</v>
      </c>
      <c r="P48" s="23"/>
      <c r="Q48" s="23"/>
      <c r="R48" s="23"/>
    </row>
    <row r="49" customFormat="false" ht="57.6" hidden="false" customHeight="false" outlineLevel="0" collapsed="false">
      <c r="A49" s="23" t="s">
        <v>152</v>
      </c>
      <c r="B49" s="49" t="s">
        <v>153</v>
      </c>
      <c r="C49" s="23"/>
      <c r="D49" s="23"/>
      <c r="E49" s="23"/>
      <c r="F49" s="23"/>
      <c r="G49" s="23" t="s">
        <v>257</v>
      </c>
      <c r="H49" s="23"/>
      <c r="I49" s="23"/>
      <c r="J49" s="23" t="n">
        <f aca="false" t="array" ref="J49:J49">SUMPRODUCT(1/COUNTIF(C49:I49,C49:I49&amp;""))</f>
        <v>2</v>
      </c>
      <c r="K49" s="23"/>
      <c r="L49" s="23"/>
      <c r="M49" s="23"/>
      <c r="N49" s="23"/>
      <c r="O49" s="23" t="n">
        <f aca="false" t="array" ref="O49:O49">SUMPRODUCT(1/COUNTIF(C49:I49,C49:I49&amp;""))</f>
        <v>2</v>
      </c>
      <c r="P49" s="23"/>
      <c r="Q49" s="23"/>
      <c r="R49" s="23"/>
    </row>
    <row r="50" customFormat="false" ht="28.9" hidden="false" customHeight="false" outlineLevel="0" collapsed="false">
      <c r="A50" s="39" t="s">
        <v>134</v>
      </c>
      <c r="B50" s="48" t="s">
        <v>160</v>
      </c>
      <c r="C50" s="23"/>
      <c r="D50" s="23"/>
      <c r="E50" s="23"/>
      <c r="F50" s="23"/>
      <c r="G50" s="23"/>
      <c r="H50" s="23"/>
      <c r="I50" s="23"/>
      <c r="J50" s="23" t="n">
        <f aca="false" t="array" ref="J50:J50">SUMPRODUCT(1/COUNTIF(C50:I50,C50:I50&amp;""))</f>
        <v>1</v>
      </c>
      <c r="K50" s="23"/>
      <c r="L50" s="23"/>
      <c r="M50" s="23"/>
      <c r="N50" s="23"/>
      <c r="O50" s="23" t="n">
        <f aca="false" t="array" ref="O50:O50">SUMPRODUCT(1/COUNTIF(C50:I50,C50:I50&amp;""))</f>
        <v>1</v>
      </c>
      <c r="P50" s="23"/>
      <c r="Q50" s="23"/>
      <c r="R50" s="23"/>
    </row>
    <row r="51" customFormat="false" ht="28.9" hidden="false" customHeight="false" outlineLevel="0" collapsed="false">
      <c r="A51" s="23" t="s">
        <v>164</v>
      </c>
      <c r="B51" s="49" t="s">
        <v>165</v>
      </c>
      <c r="C51" s="23"/>
      <c r="D51" s="23"/>
      <c r="E51" s="23"/>
      <c r="F51" s="23"/>
      <c r="G51" s="23" t="s">
        <v>256</v>
      </c>
      <c r="H51" s="23"/>
      <c r="I51" s="23"/>
      <c r="J51" s="23" t="n">
        <f aca="false" t="array" ref="J51:J51">SUMPRODUCT(1/COUNTIF(C51:I51,C51:I51&amp;""))</f>
        <v>2</v>
      </c>
      <c r="K51" s="23"/>
      <c r="L51" s="23"/>
      <c r="M51" s="23"/>
      <c r="N51" s="23"/>
      <c r="O51" s="23" t="n">
        <f aca="false" t="array" ref="O51:O51">SUMPRODUCT(1/COUNTIF(C51:I51,C51:I51&amp;""))</f>
        <v>2</v>
      </c>
      <c r="P51" s="23"/>
      <c r="Q51" s="23"/>
      <c r="R51" s="23"/>
    </row>
    <row r="52" customFormat="false" ht="14.45" hidden="false" customHeight="false" outlineLevel="0" collapsed="false">
      <c r="A52" s="23" t="s">
        <v>168</v>
      </c>
      <c r="B52" s="49" t="s">
        <v>169</v>
      </c>
      <c r="C52" s="23"/>
      <c r="D52" s="23"/>
      <c r="E52" s="23"/>
      <c r="F52" s="23"/>
      <c r="G52" s="23" t="s">
        <v>256</v>
      </c>
      <c r="H52" s="23"/>
      <c r="I52" s="23"/>
      <c r="J52" s="23" t="n">
        <f aca="false" t="array" ref="J52:J52">SUMPRODUCT(1/COUNTIF(C52:I52,C52:I52&amp;""))</f>
        <v>2</v>
      </c>
      <c r="K52" s="23"/>
      <c r="L52" s="23"/>
      <c r="M52" s="23"/>
      <c r="N52" s="23"/>
      <c r="O52" s="23" t="n">
        <f aca="false" t="array" ref="O52:O52">SUMPRODUCT(1/COUNTIF(C52:I52,C52:I52&amp;""))</f>
        <v>2</v>
      </c>
      <c r="P52" s="23"/>
      <c r="Q52" s="23"/>
      <c r="R52" s="23"/>
    </row>
    <row r="53" customFormat="false" ht="14.45" hidden="false" customHeight="false" outlineLevel="0" collapsed="false">
      <c r="A53" s="23" t="s">
        <v>172</v>
      </c>
      <c r="B53" s="49" t="s">
        <v>173</v>
      </c>
      <c r="C53" s="23"/>
      <c r="D53" s="23"/>
      <c r="E53" s="23"/>
      <c r="F53" s="23"/>
      <c r="G53" s="23" t="s">
        <v>256</v>
      </c>
      <c r="H53" s="23"/>
      <c r="I53" s="23"/>
      <c r="J53" s="23" t="n">
        <f aca="false" t="array" ref="J53:J53">SUMPRODUCT(1/COUNTIF(C53:I53,C53:I53&amp;""))</f>
        <v>2</v>
      </c>
      <c r="K53" s="23"/>
      <c r="L53" s="23"/>
      <c r="M53" s="23"/>
      <c r="N53" s="23"/>
      <c r="O53" s="23" t="n">
        <f aca="false" t="array" ref="O53:O53">SUMPRODUCT(1/COUNTIF(C53:I53,C53:I53&amp;""))</f>
        <v>2</v>
      </c>
      <c r="P53" s="23"/>
      <c r="Q53" s="23"/>
      <c r="R53" s="23"/>
    </row>
    <row r="54" customFormat="false" ht="14.45" hidden="false" customHeight="false" outlineLevel="0" collapsed="false">
      <c r="A54" s="39" t="s">
        <v>182</v>
      </c>
      <c r="B54" s="48" t="s">
        <v>183</v>
      </c>
      <c r="C54" s="23"/>
      <c r="D54" s="23"/>
      <c r="E54" s="23"/>
      <c r="F54" s="23"/>
      <c r="G54" s="23"/>
      <c r="H54" s="23"/>
      <c r="I54" s="23"/>
      <c r="J54" s="23" t="n">
        <f aca="false" t="array" ref="J54:J54">SUMPRODUCT(1/COUNTIF(C54:I54,C54:I54&amp;""))</f>
        <v>1</v>
      </c>
      <c r="K54" s="23"/>
      <c r="L54" s="23"/>
      <c r="M54" s="23"/>
      <c r="N54" s="23"/>
      <c r="O54" s="23" t="n">
        <f aca="false" t="array" ref="O54:O54">SUMPRODUCT(1/COUNTIF(C54:I54,C54:I54&amp;""))</f>
        <v>1</v>
      </c>
      <c r="P54" s="23"/>
      <c r="Q54" s="23"/>
      <c r="R54" s="23"/>
    </row>
    <row r="55" customFormat="false" ht="14.45" hidden="false" customHeight="false" outlineLevel="0" collapsed="false">
      <c r="A55" s="23" t="s">
        <v>186</v>
      </c>
      <c r="B55" s="49" t="s">
        <v>187</v>
      </c>
      <c r="C55" s="23"/>
      <c r="D55" s="23"/>
      <c r="E55" s="23"/>
      <c r="F55" s="23"/>
      <c r="G55" s="23" t="s">
        <v>257</v>
      </c>
      <c r="H55" s="23"/>
      <c r="I55" s="23" t="s">
        <v>261</v>
      </c>
      <c r="J55" s="23" t="n">
        <f aca="false" t="array" ref="J55:J55">SUMPRODUCT(1/COUNTIF(C55:I55,C55:I55&amp;""))</f>
        <v>3</v>
      </c>
      <c r="K55" s="23"/>
      <c r="L55" s="23"/>
      <c r="M55" s="23"/>
      <c r="N55" s="23"/>
      <c r="O55" s="23" t="n">
        <f aca="false" t="array" ref="O55:O55">SUMPRODUCT(1/COUNTIF(C55:I55,C55:I55&amp;""))</f>
        <v>3</v>
      </c>
      <c r="P55" s="23"/>
      <c r="Q55" s="23"/>
      <c r="R55" s="23"/>
    </row>
    <row r="56" customFormat="false" ht="14.45" hidden="false" customHeight="false" outlineLevel="0" collapsed="false">
      <c r="A56" s="23" t="s">
        <v>189</v>
      </c>
      <c r="B56" s="49" t="s">
        <v>190</v>
      </c>
      <c r="C56" s="23"/>
      <c r="D56" s="23"/>
      <c r="E56" s="23"/>
      <c r="F56" s="23"/>
      <c r="G56" s="23" t="s">
        <v>257</v>
      </c>
      <c r="H56" s="23"/>
      <c r="I56" s="23" t="s">
        <v>261</v>
      </c>
      <c r="J56" s="23" t="n">
        <f aca="false" t="array" ref="J56:J56">SUMPRODUCT(1/COUNTIF(C56:I56,C56:I56&amp;""))</f>
        <v>3</v>
      </c>
      <c r="K56" s="23"/>
      <c r="L56" s="23"/>
      <c r="M56" s="23"/>
      <c r="N56" s="23"/>
      <c r="O56" s="23" t="n">
        <f aca="false" t="array" ref="O56:O56">SUMPRODUCT(1/COUNTIF(C56:I56,C56:I56&amp;""))</f>
        <v>3</v>
      </c>
      <c r="P56" s="23"/>
      <c r="Q56" s="23"/>
      <c r="R56" s="23"/>
    </row>
    <row r="57" customFormat="false" ht="14.45" hidden="false" customHeight="false" outlineLevel="0" collapsed="false">
      <c r="A57" s="39" t="n">
        <v>3.5</v>
      </c>
      <c r="B57" s="40" t="s">
        <v>138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customFormat="false" ht="14.45" hidden="false" customHeight="false" outlineLevel="0" collapsed="false">
      <c r="A58" s="23" t="s">
        <v>201</v>
      </c>
      <c r="B58" s="24" t="s">
        <v>202</v>
      </c>
      <c r="C58" s="23" t="s">
        <v>231</v>
      </c>
      <c r="D58" s="23" t="s">
        <v>233</v>
      </c>
      <c r="E58" s="23" t="s">
        <v>242</v>
      </c>
      <c r="F58" s="23"/>
      <c r="G58" s="23" t="s">
        <v>256</v>
      </c>
      <c r="H58" s="23"/>
      <c r="I58" s="23" t="s">
        <v>261</v>
      </c>
      <c r="J58" s="23"/>
      <c r="K58" s="23"/>
      <c r="L58" s="23"/>
      <c r="M58" s="23"/>
      <c r="N58" s="23"/>
      <c r="O58" s="23"/>
      <c r="P58" s="23"/>
      <c r="Q58" s="23"/>
      <c r="R58" s="23"/>
    </row>
    <row r="59" customFormat="false" ht="14.45" hidden="false" customHeight="false" outlineLevel="0" collapsed="false">
      <c r="A59" s="23" t="s">
        <v>205</v>
      </c>
      <c r="B59" s="24" t="s">
        <v>190</v>
      </c>
      <c r="C59" s="23" t="s">
        <v>232</v>
      </c>
      <c r="D59" s="23"/>
      <c r="E59" s="23"/>
      <c r="F59" s="23"/>
      <c r="G59" s="23" t="s">
        <v>257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customFormat="false" ht="14.45" hidden="false" customHeight="true" outlineLevel="0" collapsed="false">
      <c r="A60" s="50" t="s">
        <v>306</v>
      </c>
      <c r="B60" s="50"/>
      <c r="C60" s="51" t="n">
        <f aca="false" t="array" ref="C60:C60">SUMPRODUCT(1/COUNTIF(C3:C59,C3:C59&amp;""))-1</f>
        <v>2</v>
      </c>
      <c r="D60" s="51" t="n">
        <f aca="false" t="array" ref="D60:D60">SUMPRODUCT(1/COUNTIF(D3:D59,D3:D59&amp;""))-1</f>
        <v>2</v>
      </c>
      <c r="E60" s="51" t="n">
        <f aca="false" t="array" ref="E60:E60">SUMPRODUCT(1/COUNTIF(E3:E59,E3:E59&amp;""))-1</f>
        <v>2</v>
      </c>
      <c r="F60" s="51" t="n">
        <f aca="false" t="array" ref="F60:F60">SUMPRODUCT(1/COUNTIF(F3:F59,F3:F59&amp;""))-1</f>
        <v>0.999999999999999</v>
      </c>
      <c r="G60" s="51" t="n">
        <f aca="false" t="array" ref="G60:G60">SUMPRODUCT(1/COUNTIF(G3:G59,G3:G59&amp;""))-1</f>
        <v>2</v>
      </c>
      <c r="H60" s="51" t="n">
        <f aca="false" t="array" ref="H60:H60">SUMPRODUCT(1/COUNTIF(H3:H59,H3:H59&amp;""))-1</f>
        <v>1</v>
      </c>
      <c r="I60" s="51" t="n">
        <f aca="false" t="array" ref="I60:I60">SUMPRODUCT(1/COUNTIF(I3:I59,I3:I59&amp;""))-1</f>
        <v>2</v>
      </c>
      <c r="J60" s="51" t="n">
        <f aca="false">MAX(J3:J59)</f>
        <v>5</v>
      </c>
      <c r="K60" s="51" t="n">
        <f aca="false" t="array" ref="K60:K60">SUMPRODUCT(1/COUNTIF(K3:K59,K3:K59&amp;""))-1</f>
        <v>1</v>
      </c>
      <c r="L60" s="51" t="n">
        <f aca="false" t="array" ref="L60:L60">SUMPRODUCT(1/COUNTIF(L3:L59,L3:L59&amp;""))-1</f>
        <v>1</v>
      </c>
      <c r="M60" s="51" t="n">
        <f aca="false" t="array" ref="M60:M60">SUMPRODUCT(1/COUNTIF(M3:M59,M3:M59&amp;""))-1</f>
        <v>1</v>
      </c>
      <c r="N60" s="51" t="n">
        <f aca="false" t="array" ref="N60:N60">SUMPRODUCT(1/COUNTIF(N3:N59,N3:N59&amp;""))-1</f>
        <v>1</v>
      </c>
      <c r="O60" s="51" t="n">
        <f aca="false">MAX(O3:O59)</f>
        <v>5</v>
      </c>
      <c r="P60" s="51" t="n">
        <f aca="false" t="array" ref="P60:P60">SUMPRODUCT(1/COUNTIF(P3:P59,P3:P59&amp;""))-1</f>
        <v>0.999999999999996</v>
      </c>
      <c r="Q60" s="51" t="n">
        <f aca="false" t="array" ref="Q60:Q60">SUMPRODUCT(1/COUNTIF(Q3:Q59,Q3:Q59&amp;""))-1</f>
        <v>0.999999999999996</v>
      </c>
      <c r="R60" s="51" t="n">
        <f aca="false" t="array" ref="R60:R60">SUMPRODUCT(1/COUNTIF(R3:R59,R3:R59&amp;""))-1</f>
        <v>3.00000000000001</v>
      </c>
      <c r="S60" s="0" t="n">
        <f aca="false">SUM(C60:R60)</f>
        <v>31</v>
      </c>
    </row>
    <row r="62" customFormat="false" ht="14.45" hidden="false" customHeight="false" outlineLevel="0" collapsed="false">
      <c r="B62" s="0" t="s">
        <v>307</v>
      </c>
      <c r="C62" s="0" t="n">
        <f aca="false">SUM(C60:I60)</f>
        <v>12</v>
      </c>
    </row>
    <row r="63" customFormat="false" ht="14.45" hidden="false" customHeight="false" outlineLevel="0" collapsed="false">
      <c r="B63" s="0" t="s">
        <v>308</v>
      </c>
      <c r="C63" s="0" t="n">
        <f aca="false">SUM(J60:K60)</f>
        <v>6</v>
      </c>
    </row>
    <row r="64" customFormat="false" ht="14.45" hidden="false" customHeight="false" outlineLevel="0" collapsed="false">
      <c r="B64" s="0" t="s">
        <v>309</v>
      </c>
      <c r="C64" s="0" t="n">
        <f aca="false">SUM(L60:O60)</f>
        <v>8.00000000000001</v>
      </c>
    </row>
    <row r="65" customFormat="false" ht="14.45" hidden="false" customHeight="false" outlineLevel="0" collapsed="false">
      <c r="B65" s="0" t="s">
        <v>310</v>
      </c>
      <c r="C65" s="0" t="n">
        <f aca="false">SUM(P60:R60)</f>
        <v>5</v>
      </c>
    </row>
  </sheetData>
  <mergeCells count="5">
    <mergeCell ref="C1:I1"/>
    <mergeCell ref="J1:K1"/>
    <mergeCell ref="L1:O1"/>
    <mergeCell ref="P1:R1"/>
    <mergeCell ref="A60:B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9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A2" activeCellId="0" sqref="A2:G9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28.14"/>
    <col collapsed="false" customWidth="true" hidden="false" outlineLevel="0" max="3" min="3" style="0" width="28.71"/>
    <col collapsed="false" customWidth="true" hidden="false" outlineLevel="0" max="5" min="4" style="0" width="13.01"/>
    <col collapsed="false" customWidth="true" hidden="false" outlineLevel="0" max="11" min="11" style="0" width="24.71"/>
    <col collapsed="false" customWidth="true" hidden="false" outlineLevel="0" max="12" min="12" style="0" width="20.57"/>
    <col collapsed="false" customWidth="true" hidden="false" outlineLevel="0" max="13" min="13" style="0" width="13.14"/>
    <col collapsed="false" customWidth="true" hidden="false" outlineLevel="0" max="14" min="14" style="0" width="15.71"/>
  </cols>
  <sheetData>
    <row r="2" customFormat="false" ht="28.9" hidden="false" customHeight="false" outlineLevel="0" collapsed="false">
      <c r="A2" s="34" t="s">
        <v>47</v>
      </c>
      <c r="B2" s="34" t="s">
        <v>311</v>
      </c>
      <c r="C2" s="52" t="s">
        <v>312</v>
      </c>
      <c r="D2" s="52" t="s">
        <v>313</v>
      </c>
      <c r="E2" s="52" t="s">
        <v>314</v>
      </c>
      <c r="F2" s="52" t="s">
        <v>41</v>
      </c>
      <c r="G2" s="52" t="s">
        <v>227</v>
      </c>
      <c r="J2" s="34" t="s">
        <v>47</v>
      </c>
      <c r="K2" s="34" t="s">
        <v>311</v>
      </c>
      <c r="L2" s="34" t="s">
        <v>315</v>
      </c>
      <c r="M2" s="53" t="s">
        <v>316</v>
      </c>
      <c r="N2" s="53" t="s">
        <v>317</v>
      </c>
    </row>
    <row r="3" customFormat="false" ht="86.45" hidden="false" customHeight="false" outlineLevel="0" collapsed="false">
      <c r="A3" s="32" t="s">
        <v>318</v>
      </c>
      <c r="B3" s="54" t="s">
        <v>319</v>
      </c>
      <c r="C3" s="54" t="s">
        <v>320</v>
      </c>
      <c r="D3" s="32" t="n">
        <f aca="false">1500*5</f>
        <v>7500</v>
      </c>
      <c r="E3" s="55" t="n">
        <v>44216</v>
      </c>
      <c r="F3" s="32" t="s">
        <v>321</v>
      </c>
      <c r="G3" s="32" t="s">
        <v>322</v>
      </c>
      <c r="H3" s="3"/>
      <c r="I3" s="3"/>
      <c r="J3" s="32" t="s">
        <v>323</v>
      </c>
      <c r="K3" s="54" t="s">
        <v>319</v>
      </c>
      <c r="L3" s="56" t="s">
        <v>324</v>
      </c>
      <c r="M3" s="56" t="s">
        <v>325</v>
      </c>
      <c r="N3" s="54" t="s">
        <v>326</v>
      </c>
    </row>
    <row r="4" customFormat="false" ht="72" hidden="false" customHeight="false" outlineLevel="0" collapsed="false">
      <c r="A4" s="32" t="s">
        <v>327</v>
      </c>
      <c r="B4" s="54" t="s">
        <v>328</v>
      </c>
      <c r="C4" s="54" t="s">
        <v>320</v>
      </c>
      <c r="D4" s="32" t="n">
        <v>3568</v>
      </c>
      <c r="E4" s="55" t="n">
        <v>44229</v>
      </c>
      <c r="F4" s="32" t="s">
        <v>321</v>
      </c>
      <c r="G4" s="32" t="s">
        <v>322</v>
      </c>
      <c r="H4" s="3"/>
      <c r="I4" s="3"/>
      <c r="J4" s="32" t="s">
        <v>323</v>
      </c>
      <c r="K4" s="54" t="s">
        <v>329</v>
      </c>
      <c r="L4" s="56" t="s">
        <v>330</v>
      </c>
      <c r="M4" s="56" t="s">
        <v>331</v>
      </c>
      <c r="N4" s="54" t="s">
        <v>332</v>
      </c>
    </row>
    <row r="5" customFormat="false" ht="43.15" hidden="false" customHeight="false" outlineLevel="0" collapsed="false">
      <c r="A5" s="32" t="s">
        <v>333</v>
      </c>
      <c r="B5" s="54" t="s">
        <v>334</v>
      </c>
      <c r="C5" s="32" t="s">
        <v>335</v>
      </c>
      <c r="D5" s="32" t="n">
        <f aca="false">5*649</f>
        <v>3245</v>
      </c>
      <c r="E5" s="55" t="n">
        <v>44229</v>
      </c>
      <c r="F5" s="32" t="s">
        <v>321</v>
      </c>
      <c r="G5" s="32" t="s">
        <v>336</v>
      </c>
      <c r="H5" s="3"/>
      <c r="I5" s="3"/>
      <c r="J5" s="32" t="s">
        <v>337</v>
      </c>
      <c r="K5" s="54" t="s">
        <v>334</v>
      </c>
      <c r="L5" s="54" t="s">
        <v>338</v>
      </c>
      <c r="M5" s="54" t="s">
        <v>339</v>
      </c>
      <c r="N5" s="54" t="s">
        <v>340</v>
      </c>
    </row>
    <row r="6" customFormat="false" ht="57.6" hidden="false" customHeight="false" outlineLevel="0" collapsed="false">
      <c r="A6" s="32" t="s">
        <v>341</v>
      </c>
      <c r="B6" s="54" t="s">
        <v>342</v>
      </c>
      <c r="C6" s="32" t="s">
        <v>335</v>
      </c>
      <c r="D6" s="32" t="n">
        <f aca="false">2063.43*12</f>
        <v>24761.16</v>
      </c>
      <c r="E6" s="55" t="n">
        <v>44229</v>
      </c>
      <c r="F6" s="32" t="s">
        <v>321</v>
      </c>
      <c r="G6" s="32" t="s">
        <v>343</v>
      </c>
      <c r="H6" s="3"/>
      <c r="I6" s="3"/>
      <c r="J6" s="32" t="s">
        <v>337</v>
      </c>
      <c r="K6" s="54" t="s">
        <v>342</v>
      </c>
      <c r="L6" s="54" t="s">
        <v>344</v>
      </c>
      <c r="M6" s="54" t="s">
        <v>345</v>
      </c>
      <c r="N6" s="54" t="s">
        <v>346</v>
      </c>
    </row>
    <row r="7" customFormat="false" ht="28.9" hidden="false" customHeight="false" outlineLevel="0" collapsed="false">
      <c r="A7" s="32" t="s">
        <v>347</v>
      </c>
      <c r="B7" s="54" t="s">
        <v>348</v>
      </c>
      <c r="C7" s="32" t="s">
        <v>349</v>
      </c>
      <c r="D7" s="32" t="n">
        <f aca="false">1200*12</f>
        <v>14400</v>
      </c>
      <c r="E7" s="55" t="n">
        <v>44221</v>
      </c>
      <c r="F7" s="32" t="s">
        <v>350</v>
      </c>
      <c r="G7" s="32" t="s">
        <v>336</v>
      </c>
      <c r="H7" s="3"/>
      <c r="I7" s="3"/>
      <c r="J7" s="32" t="s">
        <v>351</v>
      </c>
      <c r="K7" s="54" t="s">
        <v>348</v>
      </c>
      <c r="L7" s="54" t="s">
        <v>352</v>
      </c>
      <c r="M7" s="54" t="s">
        <v>353</v>
      </c>
      <c r="N7" s="54" t="s">
        <v>354</v>
      </c>
    </row>
    <row r="8" customFormat="false" ht="43.15" hidden="false" customHeight="false" outlineLevel="0" collapsed="false">
      <c r="A8" s="32" t="s">
        <v>355</v>
      </c>
      <c r="B8" s="54" t="s">
        <v>356</v>
      </c>
      <c r="C8" s="32" t="s">
        <v>349</v>
      </c>
      <c r="D8" s="32" t="n">
        <f aca="false">3000*12</f>
        <v>36000</v>
      </c>
      <c r="E8" s="55" t="n">
        <v>44221</v>
      </c>
      <c r="F8" s="32" t="s">
        <v>350</v>
      </c>
      <c r="G8" s="32" t="s">
        <v>336</v>
      </c>
      <c r="H8" s="3"/>
      <c r="I8" s="3"/>
      <c r="J8" s="32" t="s">
        <v>351</v>
      </c>
      <c r="K8" s="54" t="s">
        <v>356</v>
      </c>
      <c r="L8" s="54" t="s">
        <v>357</v>
      </c>
      <c r="M8" s="54" t="s">
        <v>358</v>
      </c>
      <c r="N8" s="54" t="s">
        <v>359</v>
      </c>
    </row>
    <row r="9" customFormat="false" ht="43.15" hidden="false" customHeight="false" outlineLevel="0" collapsed="false">
      <c r="A9" s="32" t="s">
        <v>360</v>
      </c>
      <c r="B9" s="54" t="s">
        <v>361</v>
      </c>
      <c r="C9" s="32" t="s">
        <v>349</v>
      </c>
      <c r="D9" s="32" t="n">
        <f aca="false">2000*12</f>
        <v>24000</v>
      </c>
      <c r="E9" s="55" t="n">
        <v>44221</v>
      </c>
      <c r="F9" s="32" t="s">
        <v>350</v>
      </c>
      <c r="G9" s="32" t="s">
        <v>336</v>
      </c>
      <c r="H9" s="3"/>
      <c r="I9" s="3"/>
      <c r="J9" s="32" t="s">
        <v>351</v>
      </c>
      <c r="K9" s="54" t="s">
        <v>361</v>
      </c>
      <c r="L9" s="54" t="s">
        <v>357</v>
      </c>
      <c r="M9" s="54" t="s">
        <v>358</v>
      </c>
      <c r="N9" s="54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5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pane xSplit="2" ySplit="10" topLeftCell="N57" activePane="bottomRight" state="frozen"/>
      <selection pane="topLeft" activeCell="B1" activeCellId="0" sqref="B1"/>
      <selection pane="topRight" activeCell="N1" activeCellId="0" sqref="N1"/>
      <selection pane="bottomLeft" activeCell="B57" activeCellId="0" sqref="B57"/>
      <selection pane="bottomRight" activeCell="Y9" activeCellId="1" sqref="A2:G9 Y9"/>
    </sheetView>
  </sheetViews>
  <sheetFormatPr defaultColWidth="8.6875" defaultRowHeight="14.4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71"/>
    <col collapsed="false" customWidth="true" hidden="false" outlineLevel="0" max="3" min="3" style="0" width="44.29"/>
    <col collapsed="false" customWidth="true" hidden="false" outlineLevel="0" max="4" min="4" style="22" width="29.29"/>
    <col collapsed="false" customWidth="true" hidden="false" outlineLevel="0" max="5" min="5" style="29" width="11.29"/>
    <col collapsed="false" customWidth="true" hidden="false" outlineLevel="0" max="6" min="6" style="29" width="8.57"/>
    <col collapsed="false" customWidth="true" hidden="false" outlineLevel="0" max="7" min="7" style="0" width="10.85"/>
    <col collapsed="false" customWidth="true" hidden="false" outlineLevel="0" max="8" min="8" style="0" width="11.57"/>
    <col collapsed="false" customWidth="true" hidden="false" outlineLevel="0" max="9" min="9" style="0" width="6.86"/>
    <col collapsed="false" customWidth="true" hidden="false" outlineLevel="0" max="10" min="10" style="0" width="5.01"/>
    <col collapsed="false" customWidth="true" hidden="false" outlineLevel="0" max="11" min="11" style="0" width="7.29"/>
    <col collapsed="false" customWidth="true" hidden="false" outlineLevel="0" max="12" min="12" style="0" width="7.15"/>
    <col collapsed="false" customWidth="true" hidden="false" outlineLevel="0" max="13" min="13" style="0" width="8.14"/>
    <col collapsed="false" customWidth="true" hidden="false" outlineLevel="0" max="14" min="14" style="0" width="6.01"/>
    <col collapsed="false" customWidth="true" hidden="false" outlineLevel="0" max="15" min="15" style="0" width="7.15"/>
    <col collapsed="false" customWidth="true" hidden="false" outlineLevel="0" max="16" min="16" style="0" width="7.29"/>
    <col collapsed="false" customWidth="true" hidden="false" outlineLevel="0" max="17" min="17" style="0" width="8.42"/>
    <col collapsed="false" customWidth="true" hidden="false" outlineLevel="0" max="18" min="18" style="0" width="9"/>
    <col collapsed="false" customWidth="true" hidden="false" outlineLevel="0" max="19" min="19" style="0" width="8"/>
    <col collapsed="false" customWidth="true" hidden="false" outlineLevel="0" max="20" min="20" style="0" width="5.14"/>
    <col collapsed="false" customWidth="true" hidden="false" outlineLevel="0" max="21" min="21" style="0" width="4.86"/>
    <col collapsed="false" customWidth="true" hidden="false" outlineLevel="0" max="22" min="22" style="0" width="4.57"/>
    <col collapsed="false" customWidth="true" hidden="false" outlineLevel="0" max="24" min="23" style="0" width="4.71"/>
    <col collapsed="false" customWidth="true" hidden="false" outlineLevel="0" max="25" min="25" style="0" width="24.15"/>
    <col collapsed="false" customWidth="true" hidden="false" outlineLevel="0" max="26" min="26" style="0" width="14.28"/>
    <col collapsed="false" customWidth="true" hidden="false" outlineLevel="0" max="27" min="27" style="0" width="14.7"/>
  </cols>
  <sheetData>
    <row r="1" customFormat="false" ht="14.45" hidden="false" customHeight="false" outlineLevel="0" collapsed="false">
      <c r="A1" s="57" t="s">
        <v>362</v>
      </c>
      <c r="B1" s="57" t="s">
        <v>362</v>
      </c>
      <c r="C1" s="0" t="n">
        <v>4</v>
      </c>
      <c r="E1" s="33"/>
      <c r="F1" s="33"/>
      <c r="G1" s="34"/>
      <c r="H1" s="34"/>
    </row>
    <row r="2" customFormat="false" ht="14.45" hidden="false" customHeight="false" outlineLevel="0" collapsed="false">
      <c r="A2" s="58" t="s">
        <v>363</v>
      </c>
      <c r="B2" s="58" t="s">
        <v>363</v>
      </c>
      <c r="C2" s="0" t="n">
        <v>10</v>
      </c>
      <c r="E2" s="32"/>
      <c r="F2" s="32"/>
      <c r="G2" s="35"/>
      <c r="H2" s="35"/>
    </row>
    <row r="3" customFormat="false" ht="13.15" hidden="false" customHeight="true" outlineLevel="0" collapsed="false">
      <c r="A3" s="0" t="s">
        <v>364</v>
      </c>
      <c r="B3" s="0" t="s">
        <v>365</v>
      </c>
      <c r="C3" s="0" t="n">
        <v>0.68</v>
      </c>
      <c r="E3" s="32"/>
      <c r="F3" s="32"/>
      <c r="G3" s="35"/>
      <c r="H3" s="23"/>
    </row>
    <row r="4" customFormat="false" ht="28.9" hidden="true" customHeight="false" outlineLevel="0" collapsed="false">
      <c r="A4" s="0" t="s">
        <v>366</v>
      </c>
      <c r="B4" s="22" t="s">
        <v>367</v>
      </c>
      <c r="C4" s="0" t="n">
        <v>0.694</v>
      </c>
      <c r="E4" s="59"/>
      <c r="F4" s="59"/>
      <c r="G4" s="60"/>
      <c r="H4" s="60"/>
    </row>
    <row r="5" customFormat="false" ht="14.45" hidden="true" customHeight="false" outlineLevel="0" collapsed="false">
      <c r="B5" s="0" t="s">
        <v>368</v>
      </c>
      <c r="C5" s="0" t="n">
        <f aca="false">733.51/30</f>
        <v>24.4503333333333</v>
      </c>
      <c r="E5" s="59"/>
      <c r="F5" s="59"/>
      <c r="G5" s="60"/>
      <c r="H5" s="60"/>
      <c r="I5" s="61"/>
      <c r="J5" s="61"/>
      <c r="K5" s="61"/>
      <c r="L5" s="61"/>
      <c r="M5" s="61"/>
      <c r="N5" s="61"/>
      <c r="O5" s="61"/>
      <c r="P5" s="62"/>
      <c r="Q5" s="63"/>
      <c r="R5" s="61"/>
      <c r="S5" s="61"/>
      <c r="T5" s="61"/>
      <c r="U5" s="61"/>
      <c r="V5" s="61"/>
      <c r="W5" s="61"/>
      <c r="X5" s="61"/>
    </row>
    <row r="6" customFormat="false" ht="14.45" hidden="true" customHeight="false" outlineLevel="0" collapsed="false">
      <c r="B6" s="0" t="s">
        <v>369</v>
      </c>
      <c r="C6" s="0" t="n">
        <f aca="false">216.79/30</f>
        <v>7.22633333333333</v>
      </c>
      <c r="E6" s="59"/>
      <c r="F6" s="59"/>
      <c r="G6" s="60"/>
      <c r="H6" s="60"/>
      <c r="I6" s="61"/>
      <c r="J6" s="61"/>
      <c r="K6" s="61"/>
      <c r="L6" s="61"/>
      <c r="M6" s="61"/>
      <c r="N6" s="61"/>
      <c r="O6" s="61"/>
      <c r="P6" s="62"/>
      <c r="Q6" s="63"/>
      <c r="R6" s="61"/>
      <c r="S6" s="61"/>
      <c r="T6" s="61"/>
      <c r="U6" s="61"/>
      <c r="V6" s="61"/>
      <c r="W6" s="61"/>
      <c r="X6" s="61"/>
    </row>
    <row r="7" customFormat="false" ht="14.45" hidden="true" customHeight="false" outlineLevel="0" collapsed="false">
      <c r="B7" s="0" t="s">
        <v>370</v>
      </c>
      <c r="C7" s="0" t="n">
        <f aca="false">1914.45/30</f>
        <v>63.815</v>
      </c>
      <c r="E7" s="59"/>
      <c r="F7" s="59"/>
      <c r="G7" s="60"/>
      <c r="H7" s="60"/>
      <c r="I7" s="61"/>
      <c r="J7" s="61"/>
      <c r="K7" s="61"/>
      <c r="L7" s="61"/>
      <c r="M7" s="61"/>
      <c r="N7" s="61"/>
      <c r="O7" s="61"/>
      <c r="P7" s="62"/>
      <c r="Q7" s="63"/>
      <c r="R7" s="61"/>
      <c r="S7" s="61"/>
      <c r="T7" s="61"/>
      <c r="U7" s="61"/>
      <c r="V7" s="61"/>
      <c r="W7" s="61"/>
      <c r="X7" s="61"/>
    </row>
    <row r="8" customFormat="false" ht="28.9" hidden="false" customHeight="true" outlineLevel="0" collapsed="false">
      <c r="E8" s="59"/>
      <c r="F8" s="59"/>
      <c r="G8" s="60"/>
      <c r="H8" s="60"/>
      <c r="I8" s="61" t="s">
        <v>278</v>
      </c>
      <c r="J8" s="61"/>
      <c r="K8" s="61"/>
      <c r="L8" s="61"/>
      <c r="M8" s="61"/>
      <c r="N8" s="61"/>
      <c r="O8" s="61"/>
      <c r="P8" s="64" t="s">
        <v>279</v>
      </c>
      <c r="Q8" s="64"/>
      <c r="R8" s="61" t="s">
        <v>280</v>
      </c>
      <c r="S8" s="61"/>
      <c r="T8" s="61"/>
      <c r="U8" s="61"/>
      <c r="V8" s="64" t="s">
        <v>281</v>
      </c>
      <c r="W8" s="64"/>
      <c r="X8" s="64"/>
    </row>
    <row r="9" customFormat="false" ht="86.45" hidden="false" customHeight="false" outlineLevel="0" collapsed="false">
      <c r="B9" s="23"/>
      <c r="C9" s="16" t="s">
        <v>371</v>
      </c>
      <c r="D9" s="52" t="s">
        <v>372</v>
      </c>
      <c r="E9" s="32"/>
      <c r="F9" s="32"/>
      <c r="G9" s="35"/>
      <c r="H9" s="35"/>
      <c r="I9" s="42" t="s">
        <v>282</v>
      </c>
      <c r="J9" s="42" t="s">
        <v>283</v>
      </c>
      <c r="K9" s="42" t="s">
        <v>284</v>
      </c>
      <c r="L9" s="42" t="s">
        <v>285</v>
      </c>
      <c r="M9" s="42" t="s">
        <v>286</v>
      </c>
      <c r="N9" s="42" t="s">
        <v>287</v>
      </c>
      <c r="O9" s="42" t="s">
        <v>288</v>
      </c>
      <c r="P9" s="42" t="s">
        <v>289</v>
      </c>
      <c r="Q9" s="42" t="s">
        <v>290</v>
      </c>
      <c r="R9" s="42" t="s">
        <v>291</v>
      </c>
      <c r="S9" s="42" t="s">
        <v>292</v>
      </c>
      <c r="T9" s="42" t="s">
        <v>293</v>
      </c>
      <c r="U9" s="42" t="s">
        <v>294</v>
      </c>
      <c r="V9" s="42" t="s">
        <v>295</v>
      </c>
      <c r="W9" s="42" t="s">
        <v>296</v>
      </c>
      <c r="X9" s="42" t="s">
        <v>297</v>
      </c>
      <c r="Y9" s="65" t="s">
        <v>373</v>
      </c>
      <c r="Z9" s="65" t="s">
        <v>313</v>
      </c>
    </row>
    <row r="10" customFormat="false" ht="14.45" hidden="false" customHeight="false" outlineLevel="0" collapsed="false">
      <c r="A10" s="45" t="s">
        <v>80</v>
      </c>
      <c r="B10" s="30" t="s">
        <v>80</v>
      </c>
      <c r="C10" s="31" t="s">
        <v>81</v>
      </c>
      <c r="D10" s="66"/>
      <c r="E10" s="67" t="s">
        <v>226</v>
      </c>
      <c r="F10" s="67" t="s">
        <v>227</v>
      </c>
      <c r="G10" s="68" t="s">
        <v>229</v>
      </c>
      <c r="H10" s="68" t="s">
        <v>230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69" t="n">
        <f aca="false">SUM(Z11:Z12)</f>
        <v>1000</v>
      </c>
    </row>
    <row r="11" customFormat="false" ht="43.15" hidden="false" customHeight="false" outlineLevel="0" collapsed="false">
      <c r="A11" s="70" t="s">
        <v>140</v>
      </c>
      <c r="B11" s="16" t="s">
        <v>140</v>
      </c>
      <c r="C11" s="17" t="s">
        <v>141</v>
      </c>
      <c r="D11" s="24" t="s">
        <v>374</v>
      </c>
      <c r="E11" s="32"/>
      <c r="F11" s="32" t="n">
        <v>1</v>
      </c>
      <c r="G11" s="35" t="n">
        <v>44212</v>
      </c>
      <c r="H11" s="35" t="n">
        <f aca="false">G11+F11</f>
        <v>44213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 t="s">
        <v>298</v>
      </c>
      <c r="W11" s="23" t="s">
        <v>299</v>
      </c>
      <c r="X11" s="23"/>
      <c r="Y11" s="24" t="s">
        <v>375</v>
      </c>
      <c r="Z11" s="71" t="n">
        <v>500</v>
      </c>
    </row>
    <row r="12" customFormat="false" ht="28.9" hidden="false" customHeight="false" outlineLevel="0" collapsed="false">
      <c r="A12" s="70" t="s">
        <v>146</v>
      </c>
      <c r="B12" s="16" t="s">
        <v>146</v>
      </c>
      <c r="C12" s="17" t="s">
        <v>147</v>
      </c>
      <c r="D12" s="24" t="s">
        <v>376</v>
      </c>
      <c r="E12" s="32"/>
      <c r="F12" s="32" t="n">
        <v>1</v>
      </c>
      <c r="G12" s="3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 t="s">
        <v>375</v>
      </c>
      <c r="Z12" s="71" t="n">
        <v>500</v>
      </c>
    </row>
    <row r="13" customFormat="false" ht="14.45" hidden="false" customHeight="false" outlineLevel="0" collapsed="false">
      <c r="A13" s="45" t="s">
        <v>91</v>
      </c>
      <c r="B13" s="30" t="s">
        <v>91</v>
      </c>
      <c r="C13" s="31" t="s">
        <v>92</v>
      </c>
      <c r="D13" s="66"/>
      <c r="E13" s="72"/>
      <c r="F13" s="72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69" t="n">
        <f aca="false">SUM(Z14:Z20)</f>
        <v>4671.04</v>
      </c>
    </row>
    <row r="14" customFormat="false" ht="43.15" hidden="false" customHeight="false" outlineLevel="0" collapsed="false">
      <c r="A14" s="73" t="s">
        <v>154</v>
      </c>
      <c r="B14" s="27" t="s">
        <v>154</v>
      </c>
      <c r="C14" s="17" t="s">
        <v>155</v>
      </c>
      <c r="D14" s="24" t="s">
        <v>377</v>
      </c>
      <c r="E14" s="32" t="s">
        <v>146</v>
      </c>
      <c r="F14" s="32" t="n">
        <v>2</v>
      </c>
      <c r="G14" s="35" t="n">
        <f aca="false">H11</f>
        <v>44213</v>
      </c>
      <c r="H14" s="35" t="n">
        <f aca="false">G14+F14</f>
        <v>44215</v>
      </c>
      <c r="I14" s="23" t="n">
        <f aca="false">F14*8*$C$1</f>
        <v>64</v>
      </c>
      <c r="J14" s="23" t="n">
        <f aca="false">F14*C1*8</f>
        <v>64</v>
      </c>
      <c r="K14" s="23" t="n">
        <f aca="false">F14*8*C1</f>
        <v>64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s">
        <v>378</v>
      </c>
      <c r="Z14" s="71" t="n">
        <f aca="false">SUM(I14:X14)</f>
        <v>192</v>
      </c>
    </row>
    <row r="15" customFormat="false" ht="28.9" hidden="false" customHeight="false" outlineLevel="0" collapsed="false">
      <c r="A15" s="73" t="s">
        <v>156</v>
      </c>
      <c r="B15" s="27" t="s">
        <v>156</v>
      </c>
      <c r="C15" s="17" t="s">
        <v>157</v>
      </c>
      <c r="D15" s="24" t="s">
        <v>379</v>
      </c>
      <c r="E15" s="32" t="s">
        <v>146</v>
      </c>
      <c r="F15" s="32" t="n">
        <v>2</v>
      </c>
      <c r="G15" s="35" t="n">
        <v>44213</v>
      </c>
      <c r="H15" s="35" t="n">
        <f aca="false">G15+F15</f>
        <v>44215</v>
      </c>
      <c r="I15" s="23" t="n">
        <f aca="false">F15*8*$C$1</f>
        <v>64</v>
      </c>
      <c r="J15" s="23" t="n">
        <f aca="false">F15*8*C1</f>
        <v>64</v>
      </c>
      <c r="K15" s="23" t="n">
        <f aca="false">F15*8*C1</f>
        <v>64</v>
      </c>
      <c r="L15" s="23"/>
      <c r="M15" s="23"/>
      <c r="N15" s="23" t="n">
        <f aca="false">F15*C1*8</f>
        <v>64</v>
      </c>
      <c r="O15" s="23" t="n">
        <f aca="false">F15*C2*8</f>
        <v>160</v>
      </c>
      <c r="P15" s="23"/>
      <c r="Q15" s="23"/>
      <c r="R15" s="23"/>
      <c r="S15" s="23"/>
      <c r="T15" s="23"/>
      <c r="U15" s="23"/>
      <c r="V15" s="23"/>
      <c r="W15" s="23"/>
      <c r="X15" s="23"/>
      <c r="Y15" s="23" t="s">
        <v>378</v>
      </c>
      <c r="Z15" s="71" t="n">
        <f aca="false">SUM(I15:X15)</f>
        <v>416</v>
      </c>
    </row>
    <row r="16" customFormat="false" ht="28.9" hidden="false" customHeight="false" outlineLevel="0" collapsed="false">
      <c r="A16" s="73" t="s">
        <v>161</v>
      </c>
      <c r="B16" s="27" t="s">
        <v>161</v>
      </c>
      <c r="C16" s="17" t="s">
        <v>162</v>
      </c>
      <c r="D16" s="24" t="s">
        <v>380</v>
      </c>
      <c r="E16" s="32" t="s">
        <v>235</v>
      </c>
      <c r="F16" s="32" t="n">
        <v>3</v>
      </c>
      <c r="G16" s="35" t="n">
        <f aca="false">H14</f>
        <v>44215</v>
      </c>
      <c r="H16" s="35" t="n">
        <f aca="false">G16+F16</f>
        <v>44218</v>
      </c>
      <c r="I16" s="23"/>
      <c r="J16" s="23"/>
      <c r="K16" s="23"/>
      <c r="L16" s="23" t="n">
        <f aca="false">F16*8*C2</f>
        <v>240</v>
      </c>
      <c r="M16" s="23" t="n">
        <f aca="false">F16*8*C2</f>
        <v>240</v>
      </c>
      <c r="N16" s="23"/>
      <c r="O16" s="23" t="n">
        <f aca="false">F16*C2*8</f>
        <v>240</v>
      </c>
      <c r="P16" s="23"/>
      <c r="Q16" s="23"/>
      <c r="R16" s="23"/>
      <c r="S16" s="23"/>
      <c r="T16" s="23"/>
      <c r="U16" s="23"/>
      <c r="V16" s="23"/>
      <c r="W16" s="23"/>
      <c r="X16" s="23"/>
      <c r="Y16" s="23" t="s">
        <v>378</v>
      </c>
      <c r="Z16" s="71" t="n">
        <f aca="false">SUM(I16:X16)</f>
        <v>720</v>
      </c>
    </row>
    <row r="17" customFormat="false" ht="14.45" hidden="false" customHeight="false" outlineLevel="0" collapsed="false">
      <c r="A17" s="73" t="s">
        <v>166</v>
      </c>
      <c r="B17" s="27" t="s">
        <v>166</v>
      </c>
      <c r="C17" s="17" t="s">
        <v>167</v>
      </c>
      <c r="D17" s="24"/>
      <c r="E17" s="32" t="s">
        <v>161</v>
      </c>
      <c r="F17" s="32" t="n">
        <v>3</v>
      </c>
      <c r="G17" s="35" t="n">
        <f aca="false">H16</f>
        <v>44218</v>
      </c>
      <c r="H17" s="35" t="n">
        <f aca="false">G17+F17</f>
        <v>44221</v>
      </c>
      <c r="I17" s="23"/>
      <c r="J17" s="23" t="n">
        <f aca="false">F17*8*C1</f>
        <v>96</v>
      </c>
      <c r="K17" s="23"/>
      <c r="L17" s="23"/>
      <c r="M17" s="23"/>
      <c r="N17" s="23"/>
      <c r="O17" s="23" t="n">
        <f aca="false">F17*8*C2</f>
        <v>240</v>
      </c>
      <c r="P17" s="23"/>
      <c r="Q17" s="23"/>
      <c r="R17" s="23"/>
      <c r="S17" s="23"/>
      <c r="T17" s="23"/>
      <c r="U17" s="23"/>
      <c r="V17" s="23"/>
      <c r="W17" s="23"/>
      <c r="X17" s="23"/>
      <c r="Y17" s="23" t="s">
        <v>378</v>
      </c>
      <c r="Z17" s="71" t="n">
        <f aca="false">SUM(I17:X17)</f>
        <v>336</v>
      </c>
    </row>
    <row r="18" customFormat="false" ht="14.45" hidden="false" customHeight="false" outlineLevel="0" collapsed="false">
      <c r="A18" s="73" t="s">
        <v>170</v>
      </c>
      <c r="B18" s="27" t="s">
        <v>170</v>
      </c>
      <c r="C18" s="17" t="s">
        <v>171</v>
      </c>
      <c r="D18" s="24"/>
      <c r="E18" s="32" t="s">
        <v>166</v>
      </c>
      <c r="F18" s="32" t="n">
        <v>3</v>
      </c>
      <c r="G18" s="35" t="n">
        <f aca="false">H17</f>
        <v>44221</v>
      </c>
      <c r="H18" s="35" t="n">
        <f aca="false">G18+F18</f>
        <v>44224</v>
      </c>
      <c r="I18" s="23"/>
      <c r="J18" s="23" t="n">
        <f aca="false">F18*8*C1</f>
        <v>96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 t="s">
        <v>378</v>
      </c>
      <c r="Z18" s="71" t="n">
        <f aca="false">SUM(I18:X18)</f>
        <v>96</v>
      </c>
    </row>
    <row r="19" customFormat="false" ht="28.9" hidden="false" customHeight="false" outlineLevel="0" collapsed="false">
      <c r="A19" s="73" t="s">
        <v>174</v>
      </c>
      <c r="B19" s="27" t="s">
        <v>174</v>
      </c>
      <c r="C19" s="17" t="s">
        <v>175</v>
      </c>
      <c r="D19" s="24"/>
      <c r="E19" s="32" t="s">
        <v>170</v>
      </c>
      <c r="F19" s="32" t="n">
        <v>5</v>
      </c>
      <c r="G19" s="35" t="n">
        <f aca="false">H18</f>
        <v>44224</v>
      </c>
      <c r="H19" s="35" t="n">
        <f aca="false">G19+F19</f>
        <v>44229</v>
      </c>
      <c r="I19" s="23"/>
      <c r="J19" s="23"/>
      <c r="K19" s="23" t="n">
        <f aca="false">F19*8*C2</f>
        <v>400</v>
      </c>
      <c r="L19" s="23" t="n">
        <f aca="false">F19*8*C2</f>
        <v>400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 t="s">
        <v>381</v>
      </c>
      <c r="Z19" s="71" t="n">
        <f aca="false">SUM(I19:X19)</f>
        <v>800</v>
      </c>
    </row>
    <row r="20" customFormat="false" ht="14.45" hidden="false" customHeight="false" outlineLevel="0" collapsed="false">
      <c r="A20" s="73" t="s">
        <v>178</v>
      </c>
      <c r="B20" s="27" t="s">
        <v>178</v>
      </c>
      <c r="C20" s="17" t="s">
        <v>179</v>
      </c>
      <c r="D20" s="24"/>
      <c r="E20" s="32" t="s">
        <v>174</v>
      </c>
      <c r="F20" s="32" t="n">
        <v>20</v>
      </c>
      <c r="G20" s="35" t="n">
        <f aca="false">H19</f>
        <v>44229</v>
      </c>
      <c r="H20" s="35" t="n">
        <f aca="false">G20+F20</f>
        <v>44249</v>
      </c>
      <c r="I20" s="23"/>
      <c r="J20" s="23"/>
      <c r="K20" s="23" t="n">
        <f aca="false">F19*8*C2</f>
        <v>400</v>
      </c>
      <c r="L20" s="23" t="n">
        <f aca="false">F20*8*C2</f>
        <v>1600</v>
      </c>
      <c r="M20" s="23"/>
      <c r="N20" s="23"/>
      <c r="O20" s="23"/>
      <c r="P20" s="23"/>
      <c r="Q20" s="23" t="n">
        <f aca="false">$C$4*8*F20</f>
        <v>111.04</v>
      </c>
      <c r="R20" s="23"/>
      <c r="S20" s="23"/>
      <c r="T20" s="23"/>
      <c r="U20" s="23"/>
      <c r="V20" s="23"/>
      <c r="W20" s="23"/>
      <c r="X20" s="23"/>
      <c r="Y20" s="23" t="s">
        <v>381</v>
      </c>
      <c r="Z20" s="71" t="n">
        <f aca="false">SUM(I20:X20)</f>
        <v>2111.04</v>
      </c>
    </row>
    <row r="21" customFormat="false" ht="14.45" hidden="false" customHeight="false" outlineLevel="0" collapsed="false">
      <c r="A21" s="45" t="s">
        <v>97</v>
      </c>
      <c r="B21" s="30" t="s">
        <v>97</v>
      </c>
      <c r="C21" s="30" t="s">
        <v>188</v>
      </c>
      <c r="D21" s="66"/>
      <c r="E21" s="72"/>
      <c r="F21" s="72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69" t="n">
        <f aca="false">SUM(Z22:Z30)</f>
        <v>43033.9566666667</v>
      </c>
    </row>
    <row r="22" customFormat="false" ht="28.9" hidden="false" customHeight="false" outlineLevel="0" collapsed="false">
      <c r="A22" s="73" t="s">
        <v>191</v>
      </c>
      <c r="B22" s="27" t="s">
        <v>191</v>
      </c>
      <c r="C22" s="17" t="s">
        <v>192</v>
      </c>
      <c r="D22" s="24"/>
      <c r="E22" s="32" t="s">
        <v>241</v>
      </c>
      <c r="F22" s="32" t="n">
        <v>5</v>
      </c>
      <c r="G22" s="35" t="n">
        <f aca="false">H20</f>
        <v>44249</v>
      </c>
      <c r="H22" s="35" t="n">
        <f aca="false">G22+F22</f>
        <v>44254</v>
      </c>
      <c r="I22" s="23" t="n">
        <f aca="false">F22*8*C1</f>
        <v>160</v>
      </c>
      <c r="J22" s="23"/>
      <c r="K22" s="23"/>
      <c r="L22" s="23"/>
      <c r="M22" s="23"/>
      <c r="N22" s="23"/>
      <c r="O22" s="23"/>
      <c r="P22" s="23" t="n">
        <f aca="false">0.68*F22*8</f>
        <v>27.2</v>
      </c>
      <c r="Q22" s="23"/>
      <c r="R22" s="23"/>
      <c r="S22" s="23"/>
      <c r="T22" s="23"/>
      <c r="U22" s="23" t="n">
        <f aca="false" t="array" ref="U22:U22">SUMPRODUCT(1/COUNTIF(I22:O22,I22:O22&amp;""))</f>
        <v>2</v>
      </c>
      <c r="V22" s="23"/>
      <c r="W22" s="23"/>
      <c r="X22" s="23" t="n">
        <v>200</v>
      </c>
      <c r="Y22" s="23" t="s">
        <v>378</v>
      </c>
      <c r="Z22" s="71" t="n">
        <f aca="false">SUM(I22:X22)</f>
        <v>389.2</v>
      </c>
    </row>
    <row r="23" customFormat="false" ht="14.45" hidden="false" customHeight="false" outlineLevel="0" collapsed="false">
      <c r="A23" s="73" t="s">
        <v>193</v>
      </c>
      <c r="B23" s="27" t="s">
        <v>193</v>
      </c>
      <c r="C23" s="17" t="s">
        <v>194</v>
      </c>
      <c r="D23" s="24"/>
      <c r="E23" s="32" t="s">
        <v>191</v>
      </c>
      <c r="F23" s="32" t="n">
        <v>30</v>
      </c>
      <c r="G23" s="35" t="n">
        <f aca="false">H22</f>
        <v>44254</v>
      </c>
      <c r="H23" s="35" t="n">
        <f aca="false">G23+F23</f>
        <v>44284</v>
      </c>
      <c r="I23" s="23"/>
      <c r="J23" s="23" t="n">
        <f aca="false">F23*8*C1</f>
        <v>960</v>
      </c>
      <c r="K23" s="23"/>
      <c r="L23" s="23"/>
      <c r="M23" s="23"/>
      <c r="N23" s="23"/>
      <c r="O23" s="23"/>
      <c r="P23" s="23" t="n">
        <f aca="false" t="array" ref="P23:P23">SUMPRODUCT(1/COUNTIF(I23:O23,I23:O23&amp;""))*0.68*F23*8</f>
        <v>326.4</v>
      </c>
      <c r="Q23" s="23"/>
      <c r="R23" s="23"/>
      <c r="S23" s="23"/>
      <c r="T23" s="23"/>
      <c r="U23" s="23" t="n">
        <f aca="false" t="array" ref="U23:U23">SUMPRODUCT(1/COUNTIF(I23:O23,I23:O23&amp;""))</f>
        <v>2</v>
      </c>
      <c r="V23" s="23"/>
      <c r="W23" s="23"/>
      <c r="X23" s="23" t="n">
        <v>200</v>
      </c>
      <c r="Y23" s="23" t="s">
        <v>378</v>
      </c>
      <c r="Z23" s="71" t="n">
        <f aca="false">SUM(I23:X23)</f>
        <v>1488.4</v>
      </c>
    </row>
    <row r="24" customFormat="false" ht="14.45" hidden="false" customHeight="false" outlineLevel="0" collapsed="false">
      <c r="A24" s="73" t="s">
        <v>197</v>
      </c>
      <c r="B24" s="27" t="s">
        <v>197</v>
      </c>
      <c r="C24" s="17" t="s">
        <v>198</v>
      </c>
      <c r="D24" s="24"/>
      <c r="E24" s="32" t="s">
        <v>241</v>
      </c>
      <c r="F24" s="32" t="n">
        <v>45</v>
      </c>
      <c r="G24" s="35" t="n">
        <f aca="false">H20</f>
        <v>44249</v>
      </c>
      <c r="H24" s="35" t="n">
        <f aca="false">G24+F24</f>
        <v>44294</v>
      </c>
      <c r="I24" s="23"/>
      <c r="J24" s="23"/>
      <c r="K24" s="23" t="n">
        <f aca="false">F24*8*C2</f>
        <v>3600</v>
      </c>
      <c r="L24" s="23"/>
      <c r="M24" s="23"/>
      <c r="N24" s="23" t="n">
        <f aca="false">F24*8*C1</f>
        <v>1440</v>
      </c>
      <c r="O24" s="23" t="n">
        <f aca="false">F24*8*40</f>
        <v>14400</v>
      </c>
      <c r="P24" s="23" t="n">
        <f aca="false" t="array" ref="P24:P24">SUMPRODUCT(1/COUNTIF(I24:O24,I24:O24&amp;""))*0.68*8*F24</f>
        <v>979.2</v>
      </c>
      <c r="Q24" s="23" t="n">
        <f aca="false">$C$4*8*F24</f>
        <v>249.84</v>
      </c>
      <c r="R24" s="23" t="n">
        <f aca="false">$C$5*F24</f>
        <v>1100.265</v>
      </c>
      <c r="S24" s="23" t="n">
        <f aca="false">$C$6*F24</f>
        <v>325.185</v>
      </c>
      <c r="T24" s="23" t="n">
        <f aca="false">$C$7*F24</f>
        <v>2871.675</v>
      </c>
      <c r="U24" s="23" t="n">
        <f aca="false" t="array" ref="U24:U24">SUMPRODUCT(1/COUNTIF(I24:O24,I24:O24&amp;""))</f>
        <v>4</v>
      </c>
      <c r="V24" s="23"/>
      <c r="W24" s="23"/>
      <c r="X24" s="23" t="n">
        <v>200</v>
      </c>
      <c r="Y24" s="23" t="s">
        <v>381</v>
      </c>
      <c r="Z24" s="71" t="n">
        <f aca="false">SUM(I24:X24)</f>
        <v>25170.165</v>
      </c>
    </row>
    <row r="25" customFormat="false" ht="14.45" hidden="false" customHeight="false" outlineLevel="0" collapsed="false">
      <c r="A25" s="73" t="s">
        <v>203</v>
      </c>
      <c r="B25" s="27" t="s">
        <v>203</v>
      </c>
      <c r="C25" s="17" t="s">
        <v>204</v>
      </c>
      <c r="D25" s="24"/>
      <c r="E25" s="32" t="s">
        <v>197</v>
      </c>
      <c r="F25" s="32" t="n">
        <v>5</v>
      </c>
      <c r="G25" s="35" t="n">
        <f aca="false">H24</f>
        <v>44294</v>
      </c>
      <c r="H25" s="35" t="n">
        <f aca="false">G25+F25</f>
        <v>44299</v>
      </c>
      <c r="I25" s="23"/>
      <c r="J25" s="23" t="n">
        <f aca="false">F25*8*C1</f>
        <v>160</v>
      </c>
      <c r="K25" s="23" t="n">
        <f aca="false">F25*8*C2</f>
        <v>400</v>
      </c>
      <c r="L25" s="23"/>
      <c r="M25" s="23"/>
      <c r="N25" s="23" t="n">
        <f aca="false">F24*8*C2</f>
        <v>3600</v>
      </c>
      <c r="O25" s="23" t="n">
        <f aca="false">F24*8*C2</f>
        <v>3600</v>
      </c>
      <c r="P25" s="23" t="n">
        <f aca="false" t="array" ref="P25:P25">SUMPRODUCT(1/COUNTIF(I25:O25,I25:O25&amp;""))*F25*0.68*8</f>
        <v>108.8</v>
      </c>
      <c r="Q25" s="23" t="n">
        <f aca="false">$C$4*8*F25</f>
        <v>27.76</v>
      </c>
      <c r="R25" s="23" t="n">
        <f aca="false">$C$5*F25</f>
        <v>122.251666666667</v>
      </c>
      <c r="S25" s="23" t="n">
        <f aca="false">$C$6*F25</f>
        <v>36.1316666666667</v>
      </c>
      <c r="T25" s="23" t="n">
        <f aca="false">$C$7*F25</f>
        <v>319.075</v>
      </c>
      <c r="U25" s="23" t="n">
        <f aca="false" t="array" ref="U25:U25">SUMPRODUCT(1/COUNTIF(I25:O25,I25:O25&amp;""))</f>
        <v>4</v>
      </c>
      <c r="V25" s="23"/>
      <c r="W25" s="23"/>
      <c r="X25" s="23" t="n">
        <v>200</v>
      </c>
      <c r="Y25" s="23" t="s">
        <v>381</v>
      </c>
      <c r="Z25" s="71" t="n">
        <f aca="false">SUM(I25:X25)</f>
        <v>8578.01833333333</v>
      </c>
    </row>
    <row r="26" customFormat="false" ht="14.45" hidden="false" customHeight="false" outlineLevel="0" collapsed="false">
      <c r="A26" s="73" t="s">
        <v>206</v>
      </c>
      <c r="B26" s="27" t="s">
        <v>206</v>
      </c>
      <c r="C26" s="17" t="s">
        <v>207</v>
      </c>
      <c r="D26" s="24"/>
      <c r="E26" s="32" t="s">
        <v>203</v>
      </c>
      <c r="F26" s="32" t="n">
        <v>8</v>
      </c>
      <c r="G26" s="35" t="n">
        <f aca="false">H25</f>
        <v>44299</v>
      </c>
      <c r="H26" s="35" t="n">
        <f aca="false">G26+F26</f>
        <v>44307</v>
      </c>
      <c r="I26" s="23"/>
      <c r="J26" s="23"/>
      <c r="K26" s="23"/>
      <c r="L26" s="23"/>
      <c r="M26" s="23"/>
      <c r="N26" s="23"/>
      <c r="O26" s="23" t="n">
        <f aca="false">F26*8*C2</f>
        <v>640</v>
      </c>
      <c r="P26" s="23" t="n">
        <f aca="false" t="array" ref="P26:P26">SUMPRODUCT(1/COUNTIF(I26:O26,I26:O26&amp;""))*F26*0.68*8</f>
        <v>87.04</v>
      </c>
      <c r="Q26" s="23"/>
      <c r="R26" s="23" t="n">
        <f aca="false">$C$5*F26</f>
        <v>195.602666666667</v>
      </c>
      <c r="S26" s="23" t="n">
        <f aca="false">$C$6*F26</f>
        <v>57.8106666666667</v>
      </c>
      <c r="T26" s="23" t="n">
        <f aca="false">$C$7*F26</f>
        <v>510.52</v>
      </c>
      <c r="U26" s="23" t="n">
        <f aca="false" t="array" ref="U26:U26">SUMPRODUCT(1/COUNTIF(I26:O26,I26:O26&amp;""))</f>
        <v>2</v>
      </c>
      <c r="V26" s="23"/>
      <c r="W26" s="23"/>
      <c r="X26" s="23" t="n">
        <v>200</v>
      </c>
      <c r="Y26" s="23" t="s">
        <v>382</v>
      </c>
      <c r="Z26" s="71" t="n">
        <f aca="false">SUM(I26:X26)</f>
        <v>1692.97333333333</v>
      </c>
    </row>
    <row r="27" customFormat="false" ht="14.45" hidden="false" customHeight="false" outlineLevel="0" collapsed="false">
      <c r="A27" s="73" t="s">
        <v>208</v>
      </c>
      <c r="B27" s="27" t="s">
        <v>208</v>
      </c>
      <c r="C27" s="17" t="s">
        <v>209</v>
      </c>
      <c r="D27" s="24"/>
      <c r="E27" s="32" t="s">
        <v>191</v>
      </c>
      <c r="F27" s="32" t="n">
        <v>15</v>
      </c>
      <c r="G27" s="35" t="n">
        <f aca="false">H23</f>
        <v>44284</v>
      </c>
      <c r="H27" s="35" t="n">
        <f aca="false">G27+F27</f>
        <v>44299</v>
      </c>
      <c r="I27" s="23" t="n">
        <f aca="false">F27*8*C1</f>
        <v>480</v>
      </c>
      <c r="J27" s="23" t="n">
        <f aca="false">F27*8*C1</f>
        <v>480</v>
      </c>
      <c r="K27" s="23"/>
      <c r="L27" s="23"/>
      <c r="M27" s="23"/>
      <c r="N27" s="23"/>
      <c r="O27" s="23"/>
      <c r="P27" s="23" t="n">
        <f aca="false" t="array" ref="P27:P27">SUMPRODUCT(1/COUNTIF(I27:O27,I27:O27&amp;""))*0.68*8*F27</f>
        <v>163.2</v>
      </c>
      <c r="Q27" s="23"/>
      <c r="R27" s="23"/>
      <c r="S27" s="23"/>
      <c r="T27" s="23"/>
      <c r="U27" s="23" t="n">
        <f aca="false" t="array" ref="U27:U27">SUMPRODUCT(1/COUNTIF(I27:O27,I27:O27&amp;""))</f>
        <v>2</v>
      </c>
      <c r="V27" s="23"/>
      <c r="W27" s="23"/>
      <c r="X27" s="23" t="n">
        <v>200</v>
      </c>
      <c r="Y27" s="23" t="s">
        <v>378</v>
      </c>
      <c r="Z27" s="71" t="n">
        <f aca="false">SUM(I27:X27)</f>
        <v>1325.2</v>
      </c>
    </row>
    <row r="28" customFormat="false" ht="14.45" hidden="false" customHeight="false" outlineLevel="0" collapsed="false">
      <c r="A28" s="73" t="s">
        <v>211</v>
      </c>
      <c r="B28" s="27" t="s">
        <v>211</v>
      </c>
      <c r="C28" s="17" t="s">
        <v>212</v>
      </c>
      <c r="D28" s="24"/>
      <c r="E28" s="32" t="s">
        <v>191</v>
      </c>
      <c r="F28" s="32" t="n">
        <v>15</v>
      </c>
      <c r="G28" s="35" t="n">
        <f aca="false">H23</f>
        <v>44284</v>
      </c>
      <c r="H28" s="35" t="n">
        <f aca="false">G28+F28</f>
        <v>44299</v>
      </c>
      <c r="I28" s="23" t="n">
        <f aca="false">F28*8*C1</f>
        <v>480</v>
      </c>
      <c r="J28" s="23" t="n">
        <f aca="false">F28*8*C1</f>
        <v>480</v>
      </c>
      <c r="K28" s="23"/>
      <c r="L28" s="23"/>
      <c r="M28" s="23"/>
      <c r="N28" s="23"/>
      <c r="O28" s="23"/>
      <c r="P28" s="23" t="n">
        <f aca="false" t="array" ref="P28:P28">SUMPRODUCT(1/COUNTIF(I28:O28,I28:O28&amp;""))*F28*8*0.68</f>
        <v>163.2</v>
      </c>
      <c r="Q28" s="23"/>
      <c r="R28" s="23"/>
      <c r="S28" s="23"/>
      <c r="T28" s="23"/>
      <c r="U28" s="23" t="n">
        <f aca="false" t="array" ref="U28:U28">SUMPRODUCT(1/COUNTIF(I28:O28,I28:O28&amp;""))</f>
        <v>2</v>
      </c>
      <c r="V28" s="23"/>
      <c r="W28" s="23"/>
      <c r="X28" s="23"/>
      <c r="Y28" s="23" t="s">
        <v>378</v>
      </c>
      <c r="Z28" s="71" t="n">
        <f aca="false">SUM(I28:X28)</f>
        <v>1125.2</v>
      </c>
    </row>
    <row r="29" customFormat="false" ht="14.45" hidden="false" customHeight="false" outlineLevel="0" collapsed="false">
      <c r="A29" s="73" t="s">
        <v>214</v>
      </c>
      <c r="B29" s="27" t="s">
        <v>214</v>
      </c>
      <c r="C29" s="17" t="s">
        <v>215</v>
      </c>
      <c r="D29" s="24"/>
      <c r="E29" s="32" t="s">
        <v>206</v>
      </c>
      <c r="F29" s="32" t="n">
        <v>15</v>
      </c>
      <c r="G29" s="35" t="n">
        <f aca="false">H26</f>
        <v>44307</v>
      </c>
      <c r="H29" s="35" t="n">
        <f aca="false">G29+F29</f>
        <v>44322</v>
      </c>
      <c r="I29" s="23"/>
      <c r="J29" s="23" t="n">
        <f aca="false">F29*8*C1</f>
        <v>480</v>
      </c>
      <c r="K29" s="23" t="n">
        <f aca="false">F29*8*C1</f>
        <v>480</v>
      </c>
      <c r="L29" s="23"/>
      <c r="M29" s="23"/>
      <c r="N29" s="23"/>
      <c r="O29" s="23"/>
      <c r="P29" s="23" t="n">
        <f aca="false" t="array" ref="P29:P29">SUMPRODUCT(1/COUNTIF(I29:O29,I29:O29&amp;""))*8*0.68*F29</f>
        <v>163.2</v>
      </c>
      <c r="Q29" s="23"/>
      <c r="R29" s="23"/>
      <c r="S29" s="23"/>
      <c r="T29" s="23"/>
      <c r="U29" s="23" t="n">
        <f aca="false" t="array" ref="U29:U29">SUMPRODUCT(1/COUNTIF(I29:O29,I29:O29&amp;""))</f>
        <v>2</v>
      </c>
      <c r="V29" s="23"/>
      <c r="W29" s="23"/>
      <c r="X29" s="23"/>
      <c r="Y29" s="23" t="s">
        <v>378</v>
      </c>
      <c r="Z29" s="71" t="n">
        <f aca="false">SUM(I29:X29)</f>
        <v>1125.2</v>
      </c>
    </row>
    <row r="30" customFormat="false" ht="14.45" hidden="false" customHeight="false" outlineLevel="0" collapsed="false">
      <c r="A30" s="73" t="s">
        <v>216</v>
      </c>
      <c r="B30" s="27" t="s">
        <v>216</v>
      </c>
      <c r="C30" s="17" t="s">
        <v>217</v>
      </c>
      <c r="D30" s="24"/>
      <c r="E30" s="32" t="s">
        <v>250</v>
      </c>
      <c r="F30" s="32" t="n">
        <v>20</v>
      </c>
      <c r="G30" s="35" t="n">
        <f aca="false">H29</f>
        <v>44322</v>
      </c>
      <c r="H30" s="35" t="n">
        <f aca="false">G30+F30</f>
        <v>44342</v>
      </c>
      <c r="I30" s="23" t="n">
        <f aca="false">F30*8*C1</f>
        <v>640</v>
      </c>
      <c r="J30" s="23" t="n">
        <f aca="false">F30*8*C1</f>
        <v>640</v>
      </c>
      <c r="K30" s="23" t="n">
        <f aca="false">F30*8*C1</f>
        <v>640</v>
      </c>
      <c r="L30" s="23"/>
      <c r="M30" s="23"/>
      <c r="N30" s="23"/>
      <c r="O30" s="23"/>
      <c r="P30" s="23" t="n">
        <f aca="false" t="array" ref="P30:P30">SUMPRODUCT(1/COUNTIF(I30:O30,I30:O30&amp;""))*0.68*8*F30</f>
        <v>217.6</v>
      </c>
      <c r="Q30" s="23"/>
      <c r="R30" s="23"/>
      <c r="S30" s="23"/>
      <c r="T30" s="23"/>
      <c r="U30" s="23" t="n">
        <f aca="false" t="array" ref="U30:U30">SUMPRODUCT(1/COUNTIF(I30:O30,I30:O30&amp;""))</f>
        <v>2</v>
      </c>
      <c r="V30" s="23"/>
      <c r="W30" s="23"/>
      <c r="X30" s="23"/>
      <c r="Y30" s="23" t="s">
        <v>378</v>
      </c>
      <c r="Z30" s="71" t="n">
        <f aca="false">SUM(I30:X30)</f>
        <v>2139.6</v>
      </c>
    </row>
    <row r="31" customFormat="false" ht="14.45" hidden="false" customHeight="false" outlineLevel="0" collapsed="false">
      <c r="A31" s="45" t="s">
        <v>101</v>
      </c>
      <c r="B31" s="30" t="s">
        <v>101</v>
      </c>
      <c r="C31" s="30" t="s">
        <v>102</v>
      </c>
      <c r="D31" s="66"/>
      <c r="E31" s="72"/>
      <c r="F31" s="72"/>
      <c r="G31" s="51"/>
      <c r="H31" s="51"/>
      <c r="I31" s="51"/>
      <c r="J31" s="51"/>
      <c r="K31" s="51"/>
      <c r="L31" s="51"/>
      <c r="M31" s="51"/>
      <c r="N31" s="51"/>
      <c r="O31" s="51"/>
      <c r="P31" s="51" t="n">
        <f aca="false" t="array" ref="P31:P31">SUMPRODUCT(1/COUNTIF(I31:O31,I31:O31&amp;""))*0.68*F31</f>
        <v>0</v>
      </c>
      <c r="Q31" s="51"/>
      <c r="R31" s="51"/>
      <c r="S31" s="51"/>
      <c r="T31" s="51"/>
      <c r="U31" s="51" t="n">
        <f aca="false" t="array" ref="U31:U31">SUMPRODUCT(1/COUNTIF(I31:O31,I31:O31&amp;""))</f>
        <v>1</v>
      </c>
      <c r="V31" s="51"/>
      <c r="W31" s="51"/>
      <c r="X31" s="51"/>
      <c r="Y31" s="51"/>
      <c r="Z31" s="69" t="n">
        <f aca="false">SUM(Z32:Z35)</f>
        <v>2630.2</v>
      </c>
    </row>
    <row r="32" customFormat="false" ht="14.45" hidden="false" customHeight="false" outlineLevel="0" collapsed="false">
      <c r="A32" s="73" t="s">
        <v>218</v>
      </c>
      <c r="B32" s="27" t="s">
        <v>218</v>
      </c>
      <c r="C32" s="17" t="s">
        <v>219</v>
      </c>
      <c r="D32" s="24"/>
      <c r="E32" s="32" t="s">
        <v>208</v>
      </c>
      <c r="F32" s="32" t="n">
        <v>5</v>
      </c>
      <c r="G32" s="35" t="n">
        <f aca="false">H27</f>
        <v>44299</v>
      </c>
      <c r="H32" s="35" t="n">
        <f aca="false">G32+F32</f>
        <v>44304</v>
      </c>
      <c r="I32" s="23" t="n">
        <f aca="false">F32*8*C1</f>
        <v>160</v>
      </c>
      <c r="J32" s="23" t="n">
        <f aca="false">F32*8*C1</f>
        <v>160</v>
      </c>
      <c r="K32" s="23" t="n">
        <f aca="false">F32*8*C1</f>
        <v>160</v>
      </c>
      <c r="L32" s="23"/>
      <c r="M32" s="23"/>
      <c r="N32" s="23"/>
      <c r="O32" s="23"/>
      <c r="P32" s="23" t="n">
        <f aca="false" t="array" ref="P32:P32">SUMPRODUCT(1/COUNTIF(I32:O32,I32:O32&amp;""))*0.68*F32*8</f>
        <v>54.4</v>
      </c>
      <c r="Q32" s="23"/>
      <c r="R32" s="23"/>
      <c r="S32" s="23"/>
      <c r="T32" s="23"/>
      <c r="U32" s="23" t="n">
        <f aca="false" t="array" ref="U32:U32">SUMPRODUCT(1/COUNTIF(I32:O32,I32:O32&amp;""))</f>
        <v>2</v>
      </c>
      <c r="V32" s="23"/>
      <c r="W32" s="23"/>
      <c r="X32" s="23"/>
      <c r="Y32" s="23" t="s">
        <v>378</v>
      </c>
      <c r="Z32" s="71" t="n">
        <f aca="false">SUM(I32:X32)</f>
        <v>536.4</v>
      </c>
    </row>
    <row r="33" customFormat="false" ht="14.45" hidden="false" customHeight="false" outlineLevel="0" collapsed="false">
      <c r="A33" s="73" t="s">
        <v>220</v>
      </c>
      <c r="B33" s="27" t="s">
        <v>220</v>
      </c>
      <c r="C33" s="17" t="s">
        <v>221</v>
      </c>
      <c r="D33" s="24"/>
      <c r="E33" s="32" t="s">
        <v>211</v>
      </c>
      <c r="F33" s="32" t="n">
        <v>5</v>
      </c>
      <c r="G33" s="35" t="n">
        <f aca="false">H28</f>
        <v>44299</v>
      </c>
      <c r="H33" s="35" t="n">
        <f aca="false">G33+F33</f>
        <v>44304</v>
      </c>
      <c r="I33" s="23" t="n">
        <f aca="false">$C$1*F33*8</f>
        <v>160</v>
      </c>
      <c r="J33" s="23" t="n">
        <f aca="false">F33*8*C1</f>
        <v>160</v>
      </c>
      <c r="K33" s="23" t="n">
        <f aca="false">F33*8*C2</f>
        <v>400</v>
      </c>
      <c r="L33" s="23"/>
      <c r="M33" s="23"/>
      <c r="N33" s="23"/>
      <c r="O33" s="23"/>
      <c r="P33" s="23" t="n">
        <f aca="false" t="array" ref="P33:P33">SUMPRODUCT(1/COUNTIF(I33:O33,I33:O33&amp;""))*0.68*8*F33</f>
        <v>81.6</v>
      </c>
      <c r="Q33" s="23"/>
      <c r="R33" s="23"/>
      <c r="S33" s="23"/>
      <c r="T33" s="23"/>
      <c r="U33" s="23" t="n">
        <f aca="false" t="array" ref="U33:U33">SUMPRODUCT(1/COUNTIF(I33:O33,I33:O33&amp;""))</f>
        <v>3</v>
      </c>
      <c r="V33" s="23"/>
      <c r="W33" s="23"/>
      <c r="X33" s="23"/>
      <c r="Y33" s="23" t="s">
        <v>378</v>
      </c>
      <c r="Z33" s="71" t="n">
        <f aca="false">SUM(I33:X33)</f>
        <v>804.6</v>
      </c>
    </row>
    <row r="34" customFormat="false" ht="14.45" hidden="false" customHeight="false" outlineLevel="0" collapsed="false">
      <c r="A34" s="73" t="s">
        <v>222</v>
      </c>
      <c r="B34" s="27" t="s">
        <v>222</v>
      </c>
      <c r="C34" s="17" t="s">
        <v>223</v>
      </c>
      <c r="D34" s="24"/>
      <c r="E34" s="32" t="s">
        <v>216</v>
      </c>
      <c r="F34" s="32" t="n">
        <v>5</v>
      </c>
      <c r="G34" s="35" t="n">
        <f aca="false">H30</f>
        <v>44342</v>
      </c>
      <c r="H34" s="35" t="n">
        <f aca="false">G34+F34</f>
        <v>44347</v>
      </c>
      <c r="I34" s="23"/>
      <c r="J34" s="23" t="n">
        <f aca="false">F34*8*C1</f>
        <v>160</v>
      </c>
      <c r="K34" s="23" t="n">
        <f aca="false">F34*8*C2</f>
        <v>400</v>
      </c>
      <c r="L34" s="23"/>
      <c r="M34" s="23"/>
      <c r="N34" s="23"/>
      <c r="O34" s="23"/>
      <c r="P34" s="23" t="n">
        <f aca="false" t="array" ref="P34:P34">SUMPRODUCT(1/COUNTIF(I34:O34,I34:O34&amp;""))*0.68*8*F34</f>
        <v>81.6</v>
      </c>
      <c r="Q34" s="23"/>
      <c r="R34" s="23"/>
      <c r="S34" s="23"/>
      <c r="T34" s="23"/>
      <c r="U34" s="23" t="n">
        <f aca="false" t="array" ref="U34:U34">SUMPRODUCT(1/COUNTIF(I34:O34,I34:O34&amp;""))</f>
        <v>3</v>
      </c>
      <c r="V34" s="23"/>
      <c r="W34" s="23"/>
      <c r="X34" s="23"/>
      <c r="Y34" s="23" t="s">
        <v>378</v>
      </c>
      <c r="Z34" s="71" t="n">
        <f aca="false">SUM(I34:X34)</f>
        <v>644.6</v>
      </c>
    </row>
    <row r="35" customFormat="false" ht="14.45" hidden="false" customHeight="false" outlineLevel="0" collapsed="false">
      <c r="A35" s="73" t="s">
        <v>224</v>
      </c>
      <c r="B35" s="27" t="s">
        <v>224</v>
      </c>
      <c r="C35" s="17" t="s">
        <v>225</v>
      </c>
      <c r="D35" s="24"/>
      <c r="E35" s="32" t="s">
        <v>222</v>
      </c>
      <c r="F35" s="32" t="n">
        <v>5</v>
      </c>
      <c r="G35" s="35" t="n">
        <f aca="false">H34</f>
        <v>44347</v>
      </c>
      <c r="H35" s="35" t="n">
        <f aca="false">G35+F35</f>
        <v>44352</v>
      </c>
      <c r="I35" s="23"/>
      <c r="J35" s="23" t="n">
        <f aca="false">F35*8*C1</f>
        <v>160</v>
      </c>
      <c r="K35" s="23" t="n">
        <f aca="false">F35*8*C2</f>
        <v>400</v>
      </c>
      <c r="L35" s="23"/>
      <c r="M35" s="23"/>
      <c r="N35" s="23"/>
      <c r="O35" s="23"/>
      <c r="P35" s="23" t="n">
        <f aca="false" t="array" ref="P35:P35">SUMPRODUCT(1/COUNTIF(I35:O35,I35:O35&amp;""))*0.68*F35*8</f>
        <v>81.6</v>
      </c>
      <c r="Q35" s="23"/>
      <c r="R35" s="23"/>
      <c r="S35" s="23"/>
      <c r="T35" s="23"/>
      <c r="U35" s="23" t="n">
        <f aca="false" t="array" ref="U35:U35">SUMPRODUCT(1/COUNTIF(I35:O35,I35:O35&amp;""))</f>
        <v>3</v>
      </c>
      <c r="V35" s="23"/>
      <c r="W35" s="23"/>
      <c r="X35" s="23"/>
      <c r="Y35" s="23" t="s">
        <v>378</v>
      </c>
      <c r="Z35" s="71" t="n">
        <f aca="false">SUM(I35:X35)</f>
        <v>644.6</v>
      </c>
    </row>
    <row r="36" customFormat="false" ht="14.45" hidden="false" customHeight="false" outlineLevel="0" collapsed="false">
      <c r="A36" s="47" t="s">
        <v>107</v>
      </c>
      <c r="B36" s="36" t="s">
        <v>107</v>
      </c>
      <c r="C36" s="37" t="s">
        <v>108</v>
      </c>
      <c r="D36" s="74"/>
      <c r="E36" s="75"/>
      <c r="F36" s="75"/>
      <c r="G36" s="76"/>
      <c r="H36" s="77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 t="n">
        <f aca="false" t="array" ref="U36:U36">SUMPRODUCT(1/COUNTIF(I36:O36,I36:O36&amp;""))</f>
        <v>1</v>
      </c>
      <c r="V36" s="76"/>
      <c r="W36" s="76"/>
      <c r="X36" s="76" t="n">
        <v>200</v>
      </c>
      <c r="Y36" s="76"/>
      <c r="Z36" s="78" t="n">
        <f aca="false">SUM(Z37:Z39)</f>
        <v>5908.696</v>
      </c>
    </row>
    <row r="37" customFormat="false" ht="14.45" hidden="false" customHeight="false" outlineLevel="0" collapsed="false">
      <c r="A37" s="79" t="s">
        <v>142</v>
      </c>
      <c r="B37" s="38" t="s">
        <v>142</v>
      </c>
      <c r="C37" s="17" t="s">
        <v>143</v>
      </c>
      <c r="D37" s="24"/>
      <c r="E37" s="32" t="s">
        <v>224</v>
      </c>
      <c r="F37" s="32" t="n">
        <v>8</v>
      </c>
      <c r="G37" s="35" t="n">
        <f aca="false">H35</f>
        <v>44352</v>
      </c>
      <c r="H37" s="35" t="n">
        <f aca="false">G37+F37</f>
        <v>44360</v>
      </c>
      <c r="I37" s="23"/>
      <c r="J37" s="23"/>
      <c r="K37" s="23" t="n">
        <f aca="false">F37*8*C2</f>
        <v>640</v>
      </c>
      <c r="L37" s="23"/>
      <c r="M37" s="23" t="n">
        <f aca="false">F37*8*C2</f>
        <v>640</v>
      </c>
      <c r="N37" s="23"/>
      <c r="O37" s="23"/>
      <c r="P37" s="23" t="n">
        <f aca="false" t="array" ref="P37:P37">SUMPRODUCT(1/COUNTIF(I37:O37,I37:O37&amp;""))*0.68*8*F37</f>
        <v>87.04</v>
      </c>
      <c r="Q37" s="23"/>
      <c r="R37" s="23"/>
      <c r="S37" s="23"/>
      <c r="T37" s="23"/>
      <c r="U37" s="23" t="n">
        <f aca="false" t="array" ref="U37:U37">SUMPRODUCT(1/COUNTIF(I37:O37,I37:O37&amp;""))</f>
        <v>2</v>
      </c>
      <c r="V37" s="23"/>
      <c r="W37" s="23"/>
      <c r="X37" s="23" t="n">
        <v>200</v>
      </c>
      <c r="Y37" s="23" t="s">
        <v>383</v>
      </c>
      <c r="Z37" s="71" t="n">
        <f aca="false">SUM(I37:X37)</f>
        <v>1569.04</v>
      </c>
    </row>
    <row r="38" customFormat="false" ht="14.45" hidden="false" customHeight="false" outlineLevel="0" collapsed="false">
      <c r="A38" s="79" t="s">
        <v>148</v>
      </c>
      <c r="B38" s="38" t="s">
        <v>148</v>
      </c>
      <c r="C38" s="17" t="s">
        <v>149</v>
      </c>
      <c r="D38" s="24"/>
      <c r="E38" s="32" t="s">
        <v>142</v>
      </c>
      <c r="F38" s="32" t="n">
        <v>10</v>
      </c>
      <c r="G38" s="35" t="n">
        <f aca="false">H37</f>
        <v>44360</v>
      </c>
      <c r="H38" s="35" t="n">
        <f aca="false">G38+F38</f>
        <v>44370</v>
      </c>
      <c r="I38" s="23"/>
      <c r="J38" s="23"/>
      <c r="K38" s="23"/>
      <c r="L38" s="23" t="n">
        <f aca="false">F38*60*C1</f>
        <v>2400</v>
      </c>
      <c r="M38" s="23" t="n">
        <f aca="false">F38*8*C2</f>
        <v>800</v>
      </c>
      <c r="N38" s="23"/>
      <c r="O38" s="23"/>
      <c r="P38" s="23" t="n">
        <f aca="false" t="array" ref="P38:P38">SUMPRODUCT(1/COUNTIF(I38:O38,I38:O38&amp;""))*0.68*8*F38</f>
        <v>163.2</v>
      </c>
      <c r="Q38" s="23"/>
      <c r="R38" s="23"/>
      <c r="S38" s="23"/>
      <c r="T38" s="23"/>
      <c r="U38" s="23" t="n">
        <f aca="false" t="array" ref="U38:U38">SUMPRODUCT(1/COUNTIF(I38:O38,I38:O38&amp;""))</f>
        <v>3</v>
      </c>
      <c r="V38" s="23"/>
      <c r="W38" s="23"/>
      <c r="X38" s="23" t="n">
        <v>200</v>
      </c>
      <c r="Y38" s="23" t="s">
        <v>383</v>
      </c>
      <c r="Z38" s="71" t="n">
        <f aca="false">SUM(I38:X38)</f>
        <v>3566.2</v>
      </c>
    </row>
    <row r="39" customFormat="false" ht="14.45" hidden="false" customHeight="false" outlineLevel="0" collapsed="false">
      <c r="A39" s="79" t="s">
        <v>150</v>
      </c>
      <c r="B39" s="38" t="s">
        <v>150</v>
      </c>
      <c r="C39" s="17" t="s">
        <v>145</v>
      </c>
      <c r="D39" s="24"/>
      <c r="E39" s="32" t="s">
        <v>148</v>
      </c>
      <c r="F39" s="32" t="n">
        <v>8</v>
      </c>
      <c r="G39" s="35" t="n">
        <f aca="false">H38</f>
        <v>44370</v>
      </c>
      <c r="H39" s="35" t="n">
        <f aca="false">G39+F39</f>
        <v>44378</v>
      </c>
      <c r="I39" s="23"/>
      <c r="J39" s="23"/>
      <c r="K39" s="23"/>
      <c r="L39" s="23"/>
      <c r="M39" s="23" t="n">
        <f aca="false">F39*8*C2</f>
        <v>640</v>
      </c>
      <c r="N39" s="23"/>
      <c r="O39" s="23"/>
      <c r="P39" s="23" t="n">
        <f aca="false" t="array" ref="P39:P39">SUMPRODUCT(1/COUNTIF(I39:O39,I39:O39&amp;""))*0.68*8*F39</f>
        <v>87.04</v>
      </c>
      <c r="Q39" s="23" t="n">
        <f aca="false">$C$4*8*F39</f>
        <v>44.416</v>
      </c>
      <c r="R39" s="23"/>
      <c r="S39" s="23"/>
      <c r="T39" s="23"/>
      <c r="U39" s="23" t="n">
        <f aca="false" t="array" ref="U39:U39">SUMPRODUCT(1/COUNTIF(I39:O39,I39:O39&amp;""))</f>
        <v>2</v>
      </c>
      <c r="V39" s="23"/>
      <c r="W39" s="23"/>
      <c r="X39" s="23"/>
      <c r="Y39" s="23" t="s">
        <v>383</v>
      </c>
      <c r="Z39" s="71" t="n">
        <f aca="false">SUM(I39:X39)</f>
        <v>773.456</v>
      </c>
    </row>
    <row r="40" customFormat="false" ht="14.45" hidden="false" customHeight="false" outlineLevel="0" collapsed="false">
      <c r="A40" s="47" t="s">
        <v>112</v>
      </c>
      <c r="B40" s="36" t="s">
        <v>112</v>
      </c>
      <c r="C40" s="37" t="s">
        <v>113</v>
      </c>
      <c r="D40" s="74"/>
      <c r="E40" s="75"/>
      <c r="F40" s="75"/>
      <c r="G40" s="76"/>
      <c r="H40" s="77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 t="n">
        <f aca="false" t="array" ref="U40:U40">SUMPRODUCT(1/COUNTIF(I40:O40,I40:O40&amp;""))</f>
        <v>1</v>
      </c>
      <c r="V40" s="76"/>
      <c r="W40" s="76"/>
      <c r="X40" s="76"/>
      <c r="Y40" s="76"/>
      <c r="Z40" s="78" t="n">
        <f aca="false">SUM(Z41:Z42)</f>
        <v>4193.056</v>
      </c>
    </row>
    <row r="41" customFormat="false" ht="14.45" hidden="false" customHeight="false" outlineLevel="0" collapsed="false">
      <c r="A41" s="79" t="s">
        <v>158</v>
      </c>
      <c r="B41" s="38" t="s">
        <v>158</v>
      </c>
      <c r="C41" s="17" t="s">
        <v>159</v>
      </c>
      <c r="D41" s="24"/>
      <c r="E41" s="32" t="s">
        <v>150</v>
      </c>
      <c r="F41" s="32" t="n">
        <v>20</v>
      </c>
      <c r="G41" s="35" t="n">
        <f aca="false">H39</f>
        <v>44378</v>
      </c>
      <c r="H41" s="35" t="n">
        <f aca="false">G41+F41</f>
        <v>44398</v>
      </c>
      <c r="I41" s="23"/>
      <c r="J41" s="23"/>
      <c r="K41" s="23"/>
      <c r="L41" s="23" t="n">
        <f aca="false">F41*8*C2</f>
        <v>1600</v>
      </c>
      <c r="M41" s="23" t="n">
        <f aca="false">F41*8*C2</f>
        <v>1600</v>
      </c>
      <c r="N41" s="23"/>
      <c r="O41" s="23"/>
      <c r="P41" s="23" t="n">
        <f aca="false" t="array" ref="P41:P41">SUMPRODUCT(1/COUNTIF(I41:O41,I41:O41&amp;""))*0.68*8*F41</f>
        <v>217.6</v>
      </c>
      <c r="Q41" s="23"/>
      <c r="R41" s="23"/>
      <c r="S41" s="23"/>
      <c r="T41" s="23"/>
      <c r="U41" s="23" t="n">
        <f aca="false" t="array" ref="U41:U41">SUMPRODUCT(1/COUNTIF(I41:O41,I41:O41&amp;""))</f>
        <v>2</v>
      </c>
      <c r="V41" s="23"/>
      <c r="W41" s="23"/>
      <c r="X41" s="23"/>
      <c r="Y41" s="23" t="s">
        <v>384</v>
      </c>
      <c r="Z41" s="71" t="n">
        <f aca="false">SUM(I41:X41)</f>
        <v>3419.6</v>
      </c>
    </row>
    <row r="42" customFormat="false" ht="28.9" hidden="false" customHeight="false" outlineLevel="0" collapsed="false">
      <c r="A42" s="79" t="s">
        <v>163</v>
      </c>
      <c r="B42" s="38" t="s">
        <v>163</v>
      </c>
      <c r="C42" s="17" t="s">
        <v>153</v>
      </c>
      <c r="D42" s="24"/>
      <c r="E42" s="32" t="s">
        <v>158</v>
      </c>
      <c r="F42" s="32" t="n">
        <v>8</v>
      </c>
      <c r="G42" s="35" t="n">
        <f aca="false">H41</f>
        <v>44398</v>
      </c>
      <c r="H42" s="35" t="n">
        <f aca="false">G42+F42</f>
        <v>44406</v>
      </c>
      <c r="I42" s="23"/>
      <c r="J42" s="23"/>
      <c r="K42" s="23"/>
      <c r="L42" s="23"/>
      <c r="M42" s="23" t="n">
        <f aca="false">F42*8*C2</f>
        <v>640</v>
      </c>
      <c r="N42" s="23"/>
      <c r="O42" s="23"/>
      <c r="P42" s="23" t="n">
        <f aca="false" t="array" ref="P42:P42">SUMPRODUCT(1/COUNTIF(I42:O42,I42:O42&amp;""))*0.68*8*F42</f>
        <v>87.04</v>
      </c>
      <c r="Q42" s="23" t="n">
        <f aca="false">$C$4*8*F42</f>
        <v>44.416</v>
      </c>
      <c r="R42" s="23"/>
      <c r="S42" s="23"/>
      <c r="T42" s="23"/>
      <c r="U42" s="23" t="n">
        <f aca="false" t="array" ref="U42:U42">SUMPRODUCT(1/COUNTIF(I42:O42,I42:O42&amp;""))</f>
        <v>2</v>
      </c>
      <c r="V42" s="23"/>
      <c r="W42" s="23"/>
      <c r="X42" s="23"/>
      <c r="Y42" s="23" t="s">
        <v>385</v>
      </c>
      <c r="Z42" s="71" t="n">
        <f aca="false">SUM(I42:X42)</f>
        <v>773.456</v>
      </c>
    </row>
    <row r="43" customFormat="false" ht="14.45" hidden="false" customHeight="false" outlineLevel="0" collapsed="false">
      <c r="A43" s="47" t="s">
        <v>117</v>
      </c>
      <c r="B43" s="36" t="s">
        <v>117</v>
      </c>
      <c r="C43" s="36" t="s">
        <v>118</v>
      </c>
      <c r="D43" s="74"/>
      <c r="E43" s="75"/>
      <c r="F43" s="75"/>
      <c r="G43" s="76"/>
      <c r="H43" s="77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 t="n">
        <f aca="false" t="array" ref="U43:U43">SUMPRODUCT(1/COUNTIF(I43:O43,I43:O43&amp;""))</f>
        <v>1</v>
      </c>
      <c r="V43" s="76"/>
      <c r="W43" s="76"/>
      <c r="X43" s="76"/>
      <c r="Y43" s="76"/>
      <c r="Z43" s="78" t="n">
        <f aca="false">SUM(Z44:Z46)</f>
        <v>1866.52</v>
      </c>
    </row>
    <row r="44" customFormat="false" ht="14.45" hidden="false" customHeight="false" outlineLevel="0" collapsed="false">
      <c r="A44" s="79" t="s">
        <v>176</v>
      </c>
      <c r="B44" s="38" t="s">
        <v>176</v>
      </c>
      <c r="C44" s="17" t="s">
        <v>177</v>
      </c>
      <c r="D44" s="24"/>
      <c r="E44" s="32" t="s">
        <v>101</v>
      </c>
      <c r="F44" s="32" t="n">
        <v>1</v>
      </c>
      <c r="G44" s="35" t="n">
        <f aca="false">H35</f>
        <v>44352</v>
      </c>
      <c r="H44" s="35" t="n">
        <f aca="false">G44+F44</f>
        <v>44353</v>
      </c>
      <c r="I44" s="23"/>
      <c r="J44" s="23"/>
      <c r="K44" s="23"/>
      <c r="L44" s="23" t="n">
        <f aca="false">F44*8*C2</f>
        <v>80</v>
      </c>
      <c r="M44" s="23" t="n">
        <f aca="false">F44*8*C2</f>
        <v>80</v>
      </c>
      <c r="N44" s="23"/>
      <c r="O44" s="23" t="n">
        <f aca="false">F44*8*40</f>
        <v>320</v>
      </c>
      <c r="P44" s="23" t="n">
        <f aca="false" t="array" ref="P44:P44">SUMPRODUCT(1/COUNTIF(I44:O44,I44:O44&amp;""))*F44*8*0.68</f>
        <v>16.32</v>
      </c>
      <c r="Q44" s="23"/>
      <c r="R44" s="23"/>
      <c r="S44" s="23"/>
      <c r="T44" s="23"/>
      <c r="U44" s="23" t="n">
        <f aca="false" t="array" ref="U44:U44">SUMPRODUCT(1/COUNTIF(I44:O44,I44:O44&amp;""))</f>
        <v>3</v>
      </c>
      <c r="V44" s="23"/>
      <c r="W44" s="23"/>
      <c r="X44" s="23"/>
      <c r="Y44" s="23" t="s">
        <v>386</v>
      </c>
      <c r="Z44" s="71" t="n">
        <f aca="false">SUM(I44:X44)</f>
        <v>499.32</v>
      </c>
    </row>
    <row r="45" customFormat="false" ht="14.45" hidden="false" customHeight="false" outlineLevel="0" collapsed="false">
      <c r="A45" s="79" t="s">
        <v>180</v>
      </c>
      <c r="B45" s="38" t="s">
        <v>180</v>
      </c>
      <c r="C45" s="17" t="s">
        <v>181</v>
      </c>
      <c r="D45" s="24"/>
      <c r="E45" s="32" t="s">
        <v>176</v>
      </c>
      <c r="F45" s="32" t="n">
        <v>5</v>
      </c>
      <c r="G45" s="35" t="n">
        <f aca="false">H44</f>
        <v>44353</v>
      </c>
      <c r="H45" s="35" t="n">
        <f aca="false">G45+F45</f>
        <v>44358</v>
      </c>
      <c r="I45" s="23"/>
      <c r="J45" s="23"/>
      <c r="K45" s="23"/>
      <c r="L45" s="23"/>
      <c r="M45" s="23" t="n">
        <f aca="false">F45*8*C2</f>
        <v>400</v>
      </c>
      <c r="N45" s="23"/>
      <c r="O45" s="23"/>
      <c r="P45" s="23" t="n">
        <f aca="false" t="array" ref="P45:P45">SUMPRODUCT(1/COUNTIF(I45:O45,I45:O45&amp;""))*0.68*F45*8</f>
        <v>54.4</v>
      </c>
      <c r="Q45" s="23"/>
      <c r="R45" s="23"/>
      <c r="S45" s="23"/>
      <c r="T45" s="23"/>
      <c r="U45" s="23" t="n">
        <f aca="false" t="array" ref="U45:U45">SUMPRODUCT(1/COUNTIF(I45:O45,I45:O45&amp;""))</f>
        <v>2</v>
      </c>
      <c r="V45" s="23"/>
      <c r="W45" s="23"/>
      <c r="X45" s="23"/>
      <c r="Y45" s="23" t="s">
        <v>387</v>
      </c>
      <c r="Z45" s="71" t="n">
        <f aca="false">SUM(I45:X45)</f>
        <v>456.4</v>
      </c>
    </row>
    <row r="46" customFormat="false" ht="28.9" hidden="false" customHeight="false" outlineLevel="0" collapsed="false">
      <c r="A46" s="79" t="s">
        <v>184</v>
      </c>
      <c r="B46" s="38" t="s">
        <v>184</v>
      </c>
      <c r="C46" s="17" t="s">
        <v>185</v>
      </c>
      <c r="D46" s="24"/>
      <c r="E46" s="32" t="s">
        <v>180</v>
      </c>
      <c r="F46" s="32" t="n">
        <v>10</v>
      </c>
      <c r="G46" s="35" t="n">
        <f aca="false">H45</f>
        <v>44358</v>
      </c>
      <c r="H46" s="35" t="n">
        <f aca="false">G46+F46</f>
        <v>44368</v>
      </c>
      <c r="I46" s="23"/>
      <c r="J46" s="23"/>
      <c r="K46" s="23"/>
      <c r="L46" s="23"/>
      <c r="M46" s="23" t="n">
        <f aca="false">F46*8*C2</f>
        <v>800</v>
      </c>
      <c r="N46" s="23"/>
      <c r="O46" s="23"/>
      <c r="P46" s="23" t="n">
        <f aca="false" t="array" ref="P46:P46">SUMPRODUCT(1/COUNTIF(I46:O46,I46:O46&amp;""))*F46*8*0.68</f>
        <v>108.8</v>
      </c>
      <c r="Q46" s="23"/>
      <c r="R46" s="23"/>
      <c r="S46" s="23"/>
      <c r="T46" s="23"/>
      <c r="U46" s="23" t="n">
        <f aca="false" t="array" ref="U46:U46">SUMPRODUCT(1/COUNTIF(I46:O46,I46:O46&amp;""))</f>
        <v>2</v>
      </c>
      <c r="V46" s="23"/>
      <c r="W46" s="23"/>
      <c r="X46" s="23"/>
      <c r="Y46" s="23" t="s">
        <v>387</v>
      </c>
      <c r="Z46" s="71" t="n">
        <f aca="false">SUM(I46:X46)</f>
        <v>910.8</v>
      </c>
    </row>
    <row r="47" customFormat="false" ht="14.45" hidden="false" customHeight="false" outlineLevel="0" collapsed="false">
      <c r="A47" s="47" t="s">
        <v>122</v>
      </c>
      <c r="B47" s="36" t="s">
        <v>122</v>
      </c>
      <c r="C47" s="36" t="s">
        <v>123</v>
      </c>
      <c r="D47" s="74"/>
      <c r="E47" s="75"/>
      <c r="F47" s="75"/>
      <c r="G47" s="76"/>
      <c r="H47" s="77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 t="n">
        <f aca="false" t="array" ref="U47:U47">SUMPRODUCT(1/COUNTIF(I47:O47,I47:O47&amp;""))</f>
        <v>1</v>
      </c>
      <c r="V47" s="76"/>
      <c r="W47" s="76"/>
      <c r="X47" s="76"/>
      <c r="Y47" s="76"/>
      <c r="Z47" s="78" t="n">
        <f aca="false">SUM(Z48:Z49)</f>
        <v>7385.44</v>
      </c>
    </row>
    <row r="48" customFormat="false" ht="14.45" hidden="false" customHeight="false" outlineLevel="0" collapsed="false">
      <c r="A48" s="79" t="s">
        <v>195</v>
      </c>
      <c r="B48" s="38" t="s">
        <v>195</v>
      </c>
      <c r="C48" s="17" t="s">
        <v>196</v>
      </c>
      <c r="D48" s="24"/>
      <c r="E48" s="32" t="s">
        <v>184</v>
      </c>
      <c r="F48" s="32" t="n">
        <v>60</v>
      </c>
      <c r="G48" s="35" t="n">
        <f aca="false">H46</f>
        <v>44368</v>
      </c>
      <c r="H48" s="35" t="n">
        <f aca="false">G48+F48</f>
        <v>44428</v>
      </c>
      <c r="I48" s="23"/>
      <c r="J48" s="23"/>
      <c r="K48" s="23"/>
      <c r="L48" s="23"/>
      <c r="M48" s="23" t="n">
        <f aca="false">F48*8*C2</f>
        <v>4800</v>
      </c>
      <c r="N48" s="23"/>
      <c r="O48" s="23"/>
      <c r="P48" s="23" t="n">
        <f aca="false" t="array" ref="P48:P48">SUMPRODUCT(1/COUNTIF(I48:O48,I48:O48&amp;""))*0.68*8*F48</f>
        <v>652.8</v>
      </c>
      <c r="Q48" s="23"/>
      <c r="R48" s="23"/>
      <c r="S48" s="23"/>
      <c r="T48" s="23"/>
      <c r="U48" s="23" t="n">
        <f aca="false" t="array" ref="U48:U48">SUMPRODUCT(1/COUNTIF(I48:O48,I48:O48&amp;""))</f>
        <v>2</v>
      </c>
      <c r="V48" s="23"/>
      <c r="W48" s="23"/>
      <c r="X48" s="23"/>
      <c r="Y48" s="23" t="s">
        <v>384</v>
      </c>
      <c r="Z48" s="71" t="n">
        <f aca="false">SUM(I48:X48)</f>
        <v>5454.8</v>
      </c>
    </row>
    <row r="49" customFormat="false" ht="14.45" hidden="false" customHeight="false" outlineLevel="0" collapsed="false">
      <c r="A49" s="79" t="s">
        <v>199</v>
      </c>
      <c r="B49" s="38" t="s">
        <v>199</v>
      </c>
      <c r="C49" s="17" t="s">
        <v>200</v>
      </c>
      <c r="D49" s="24"/>
      <c r="E49" s="32" t="s">
        <v>195</v>
      </c>
      <c r="F49" s="32" t="n">
        <v>20</v>
      </c>
      <c r="G49" s="35" t="n">
        <f aca="false">H48</f>
        <v>44428</v>
      </c>
      <c r="H49" s="35" t="n">
        <f aca="false">G49+F49</f>
        <v>44448</v>
      </c>
      <c r="I49" s="23"/>
      <c r="J49" s="23"/>
      <c r="K49" s="23"/>
      <c r="L49" s="23"/>
      <c r="M49" s="23" t="n">
        <f aca="false">F49*8*C2</f>
        <v>1600</v>
      </c>
      <c r="N49" s="23"/>
      <c r="O49" s="23"/>
      <c r="P49" s="23" t="n">
        <f aca="false" t="array" ref="P49:P49">SUMPRODUCT(1/COUNTIF(I49:O49,I49:O49&amp;""))*8*0.68*F49</f>
        <v>217.6</v>
      </c>
      <c r="Q49" s="23" t="n">
        <f aca="false">$C$4*8*F49</f>
        <v>111.04</v>
      </c>
      <c r="R49" s="23"/>
      <c r="S49" s="23"/>
      <c r="T49" s="23"/>
      <c r="U49" s="23" t="n">
        <f aca="false" t="array" ref="U49:U49">SUMPRODUCT(1/COUNTIF(I49:O49,I49:O49&amp;""))</f>
        <v>2</v>
      </c>
      <c r="V49" s="23"/>
      <c r="W49" s="23"/>
      <c r="X49" s="23"/>
      <c r="Y49" s="23" t="s">
        <v>385</v>
      </c>
      <c r="Z49" s="71" t="n">
        <f aca="false">SUM(I49:X49)</f>
        <v>1930.64</v>
      </c>
    </row>
    <row r="50" customFormat="false" ht="14.45" hidden="false" customHeight="false" outlineLevel="0" collapsed="false">
      <c r="A50" s="47" t="s">
        <v>125</v>
      </c>
      <c r="B50" s="36" t="s">
        <v>125</v>
      </c>
      <c r="C50" s="36" t="s">
        <v>126</v>
      </c>
      <c r="D50" s="74"/>
      <c r="E50" s="75"/>
      <c r="F50" s="75"/>
      <c r="G50" s="76"/>
      <c r="H50" s="77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 t="n">
        <f aca="false" t="array" ref="U50:U50">SUMPRODUCT(1/COUNTIF(I50:O50,I50:O50&amp;""))</f>
        <v>1</v>
      </c>
      <c r="V50" s="76"/>
      <c r="W50" s="76"/>
      <c r="X50" s="76"/>
      <c r="Y50" s="76"/>
      <c r="Z50" s="78" t="n">
        <f aca="false">SUM(Z51:Z52)</f>
        <v>912.8</v>
      </c>
    </row>
    <row r="51" customFormat="false" ht="14.45" hidden="false" customHeight="false" outlineLevel="0" collapsed="false">
      <c r="A51" s="79" t="s">
        <v>210</v>
      </c>
      <c r="B51" s="38" t="s">
        <v>210</v>
      </c>
      <c r="C51" s="17" t="s">
        <v>187</v>
      </c>
      <c r="D51" s="24"/>
      <c r="E51" s="32" t="s">
        <v>199</v>
      </c>
      <c r="F51" s="32" t="n">
        <v>5</v>
      </c>
      <c r="G51" s="35" t="n">
        <f aca="false">H49</f>
        <v>44448</v>
      </c>
      <c r="H51" s="35" t="n">
        <f aca="false">G51+F51</f>
        <v>44453</v>
      </c>
      <c r="I51" s="23"/>
      <c r="J51" s="23"/>
      <c r="K51" s="23"/>
      <c r="L51" s="23"/>
      <c r="M51" s="23" t="n">
        <f aca="false">F51*8*C2</f>
        <v>400</v>
      </c>
      <c r="N51" s="23"/>
      <c r="O51" s="23"/>
      <c r="P51" s="23" t="n">
        <f aca="false" t="array" ref="P51:P51">SUMPRODUCT(1/COUNTIF(I51:O51,I51:O51&amp;""))*0.68*8*F51</f>
        <v>54.4</v>
      </c>
      <c r="Q51" s="23"/>
      <c r="R51" s="23"/>
      <c r="S51" s="23"/>
      <c r="T51" s="23"/>
      <c r="U51" s="23" t="n">
        <f aca="false" t="array" ref="U51:U51">SUMPRODUCT(1/COUNTIF(I51:O51,I51:O51&amp;""))</f>
        <v>2</v>
      </c>
      <c r="V51" s="23"/>
      <c r="W51" s="23"/>
      <c r="X51" s="23"/>
      <c r="Y51" s="23" t="s">
        <v>387</v>
      </c>
      <c r="Z51" s="71" t="n">
        <f aca="false">SUM(I51:X51)</f>
        <v>456.4</v>
      </c>
    </row>
    <row r="52" customFormat="false" ht="14.45" hidden="false" customHeight="false" outlineLevel="0" collapsed="false">
      <c r="A52" s="79" t="s">
        <v>213</v>
      </c>
      <c r="B52" s="38" t="s">
        <v>213</v>
      </c>
      <c r="C52" s="17" t="s">
        <v>190</v>
      </c>
      <c r="D52" s="24"/>
      <c r="E52" s="32" t="s">
        <v>210</v>
      </c>
      <c r="F52" s="32" t="n">
        <v>5</v>
      </c>
      <c r="G52" s="35" t="n">
        <f aca="false">H51</f>
        <v>44453</v>
      </c>
      <c r="H52" s="35" t="n">
        <f aca="false">G52+F52</f>
        <v>44458</v>
      </c>
      <c r="I52" s="23"/>
      <c r="J52" s="23"/>
      <c r="K52" s="23"/>
      <c r="L52" s="23"/>
      <c r="M52" s="23" t="n">
        <f aca="false">F52*8*C2</f>
        <v>400</v>
      </c>
      <c r="N52" s="23"/>
      <c r="O52" s="23"/>
      <c r="P52" s="23" t="n">
        <f aca="false" t="array" ref="P52:P52">SUMPRODUCT(1/COUNTIF(I52:O52,I52:O52&amp;""))*0.68*8*F52</f>
        <v>54.4</v>
      </c>
      <c r="Q52" s="23"/>
      <c r="R52" s="23"/>
      <c r="S52" s="23"/>
      <c r="T52" s="23"/>
      <c r="U52" s="23" t="n">
        <f aca="false" t="array" ref="U52:U52">SUMPRODUCT(1/COUNTIF(I52:O52,I52:O52&amp;""))</f>
        <v>2</v>
      </c>
      <c r="V52" s="23"/>
      <c r="W52" s="23"/>
      <c r="X52" s="23"/>
      <c r="Y52" s="23" t="s">
        <v>386</v>
      </c>
      <c r="Z52" s="71" t="n">
        <f aca="false">SUM(I52:X52)</f>
        <v>456.4</v>
      </c>
    </row>
    <row r="53" customFormat="false" ht="14.45" hidden="false" customHeight="false" outlineLevel="0" collapsed="false">
      <c r="A53" s="80" t="s">
        <v>128</v>
      </c>
      <c r="B53" s="39" t="s">
        <v>128</v>
      </c>
      <c r="C53" s="40" t="s">
        <v>129</v>
      </c>
      <c r="D53" s="81"/>
      <c r="E53" s="82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 t="n">
        <f aca="false" t="array" ref="U53:U53">SUMPRODUCT(1/COUNTIF(I53:O53,I53:O53&amp;""))</f>
        <v>1</v>
      </c>
      <c r="V53" s="83"/>
      <c r="W53" s="83"/>
      <c r="X53" s="83"/>
      <c r="Y53" s="83"/>
      <c r="Z53" s="84" t="n">
        <f aca="false">SUM(Z54)</f>
        <v>1930.64</v>
      </c>
    </row>
    <row r="54" customFormat="false" ht="14.45" hidden="false" customHeight="false" outlineLevel="0" collapsed="false">
      <c r="A54" s="85" t="s">
        <v>144</v>
      </c>
      <c r="B54" s="23" t="s">
        <v>144</v>
      </c>
      <c r="C54" s="24" t="s">
        <v>145</v>
      </c>
      <c r="D54" s="24"/>
      <c r="E54" s="41" t="s">
        <v>213</v>
      </c>
      <c r="F54" s="41" t="n">
        <v>20</v>
      </c>
      <c r="G54" s="35" t="n">
        <f aca="false">H52</f>
        <v>44458</v>
      </c>
      <c r="H54" s="35" t="n">
        <f aca="false">G54+F54</f>
        <v>44478</v>
      </c>
      <c r="I54" s="23"/>
      <c r="J54" s="23"/>
      <c r="K54" s="23"/>
      <c r="L54" s="23"/>
      <c r="M54" s="23" t="n">
        <f aca="false">F54*8*C2</f>
        <v>1600</v>
      </c>
      <c r="N54" s="23"/>
      <c r="O54" s="23"/>
      <c r="P54" s="23" t="n">
        <f aca="false" t="array" ref="P54:P54">SUMPRODUCT(1/COUNTIF(I54:O54,I54:O54&amp;""))*0.68*8*F54</f>
        <v>217.6</v>
      </c>
      <c r="Q54" s="23" t="n">
        <f aca="false">$C$4*8*F54</f>
        <v>111.04</v>
      </c>
      <c r="R54" s="23"/>
      <c r="S54" s="23"/>
      <c r="T54" s="23"/>
      <c r="U54" s="23" t="n">
        <f aca="false" t="array" ref="U54:U54">SUMPRODUCT(1/COUNTIF(I54:O54,I54:O54&amp;""))</f>
        <v>2</v>
      </c>
      <c r="V54" s="23"/>
      <c r="W54" s="23"/>
      <c r="X54" s="23"/>
      <c r="Y54" s="23" t="s">
        <v>385</v>
      </c>
      <c r="Z54" s="71" t="n">
        <f aca="false">SUM(I54:X54)</f>
        <v>1930.64</v>
      </c>
    </row>
    <row r="55" customFormat="false" ht="14.45" hidden="false" customHeight="false" outlineLevel="0" collapsed="false">
      <c r="A55" s="80" t="s">
        <v>131</v>
      </c>
      <c r="B55" s="39" t="s">
        <v>131</v>
      </c>
      <c r="C55" s="40" t="s">
        <v>151</v>
      </c>
      <c r="D55" s="81"/>
      <c r="E55" s="82"/>
      <c r="F55" s="82"/>
      <c r="G55" s="83"/>
      <c r="H55" s="86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 t="n">
        <f aca="false" t="array" ref="U55:U55">SUMPRODUCT(1/COUNTIF(I55:O55,I55:O55&amp;""))</f>
        <v>1</v>
      </c>
      <c r="V55" s="83"/>
      <c r="W55" s="83"/>
      <c r="X55" s="83"/>
      <c r="Y55" s="83"/>
      <c r="Z55" s="84" t="n">
        <f aca="false">SUM(Z56)</f>
        <v>2894.96</v>
      </c>
    </row>
    <row r="56" customFormat="false" ht="28.9" hidden="false" customHeight="false" outlineLevel="0" collapsed="false">
      <c r="A56" s="85" t="s">
        <v>152</v>
      </c>
      <c r="B56" s="23" t="s">
        <v>152</v>
      </c>
      <c r="C56" s="24" t="s">
        <v>153</v>
      </c>
      <c r="D56" s="24"/>
      <c r="E56" s="41" t="s">
        <v>144</v>
      </c>
      <c r="F56" s="41" t="n">
        <v>30</v>
      </c>
      <c r="G56" s="35" t="n">
        <f aca="false">H54</f>
        <v>44478</v>
      </c>
      <c r="H56" s="35" t="n">
        <f aca="false">G56+F56</f>
        <v>44508</v>
      </c>
      <c r="I56" s="23"/>
      <c r="J56" s="23"/>
      <c r="K56" s="23"/>
      <c r="L56" s="23"/>
      <c r="M56" s="23" t="n">
        <f aca="false">F56*8*C2</f>
        <v>2400</v>
      </c>
      <c r="N56" s="23"/>
      <c r="O56" s="23"/>
      <c r="P56" s="23" t="n">
        <f aca="false" t="array" ref="P56:P56">SUMPRODUCT(1/COUNTIF(I56:O56,I56:O56&amp;""))*0.68*8*F56</f>
        <v>326.4</v>
      </c>
      <c r="Q56" s="23" t="n">
        <f aca="false">$C$4*8*F56</f>
        <v>166.56</v>
      </c>
      <c r="R56" s="23"/>
      <c r="S56" s="23"/>
      <c r="T56" s="23"/>
      <c r="U56" s="23" t="n">
        <f aca="false" t="array" ref="U56:U56">SUMPRODUCT(1/COUNTIF(I56:O56,I56:O56&amp;""))</f>
        <v>2</v>
      </c>
      <c r="V56" s="23"/>
      <c r="W56" s="23"/>
      <c r="X56" s="23"/>
      <c r="Y56" s="23" t="s">
        <v>385</v>
      </c>
      <c r="Z56" s="71" t="n">
        <f aca="false">SUM(I56:X56)</f>
        <v>2894.96</v>
      </c>
    </row>
    <row r="57" customFormat="false" ht="14.45" hidden="false" customHeight="false" outlineLevel="0" collapsed="false">
      <c r="A57" s="80" t="s">
        <v>134</v>
      </c>
      <c r="B57" s="39" t="s">
        <v>134</v>
      </c>
      <c r="C57" s="40" t="s">
        <v>160</v>
      </c>
      <c r="D57" s="81"/>
      <c r="E57" s="82"/>
      <c r="F57" s="82"/>
      <c r="G57" s="83"/>
      <c r="H57" s="86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 t="n">
        <f aca="false" t="array" ref="U57:U57">SUMPRODUCT(1/COUNTIF(I57:O57,I57:O57&amp;""))</f>
        <v>1</v>
      </c>
      <c r="V57" s="83"/>
      <c r="W57" s="83"/>
      <c r="X57" s="83"/>
      <c r="Y57" s="83"/>
      <c r="Z57" s="84" t="n">
        <f aca="false">SUM(Z58:Z60)</f>
        <v>10169.36</v>
      </c>
    </row>
    <row r="58" customFormat="false" ht="14.45" hidden="false" customHeight="false" outlineLevel="0" collapsed="false">
      <c r="A58" s="85" t="s">
        <v>164</v>
      </c>
      <c r="B58" s="23" t="s">
        <v>164</v>
      </c>
      <c r="C58" s="24" t="s">
        <v>165</v>
      </c>
      <c r="D58" s="24"/>
      <c r="E58" s="41" t="s">
        <v>213</v>
      </c>
      <c r="F58" s="41" t="n">
        <v>60</v>
      </c>
      <c r="G58" s="35" t="n">
        <f aca="false">H52</f>
        <v>44458</v>
      </c>
      <c r="H58" s="35" t="n">
        <f aca="false">G58+F58</f>
        <v>44518</v>
      </c>
      <c r="I58" s="23"/>
      <c r="J58" s="23"/>
      <c r="K58" s="23"/>
      <c r="L58" s="23"/>
      <c r="M58" s="23" t="n">
        <f aca="false">F58*8*C2</f>
        <v>4800</v>
      </c>
      <c r="N58" s="23"/>
      <c r="O58" s="23"/>
      <c r="P58" s="23" t="n">
        <f aca="false" t="array" ref="P58:P58">SUMPRODUCT(1/COUNTIF(I58:O58,I58:O58&amp;""))*0.68*8*F58</f>
        <v>652.8</v>
      </c>
      <c r="Q58" s="23"/>
      <c r="R58" s="23"/>
      <c r="S58" s="23"/>
      <c r="T58" s="23"/>
      <c r="U58" s="23" t="n">
        <f aca="false" t="array" ref="U58:U58">SUMPRODUCT(1/COUNTIF(I58:O58,I58:O58&amp;""))</f>
        <v>2</v>
      </c>
      <c r="V58" s="23"/>
      <c r="W58" s="23"/>
      <c r="X58" s="23"/>
      <c r="Y58" s="23" t="s">
        <v>387</v>
      </c>
      <c r="Z58" s="71" t="n">
        <f aca="false">SUM(I58:X58)</f>
        <v>5454.8</v>
      </c>
    </row>
    <row r="59" customFormat="false" ht="14.45" hidden="false" customHeight="false" outlineLevel="0" collapsed="false">
      <c r="A59" s="85" t="s">
        <v>168</v>
      </c>
      <c r="B59" s="23" t="s">
        <v>168</v>
      </c>
      <c r="C59" s="24" t="s">
        <v>169</v>
      </c>
      <c r="D59" s="24"/>
      <c r="E59" s="41" t="s">
        <v>164</v>
      </c>
      <c r="F59" s="41" t="n">
        <v>30</v>
      </c>
      <c r="G59" s="35" t="n">
        <f aca="false">H58</f>
        <v>44518</v>
      </c>
      <c r="H59" s="35" t="n">
        <f aca="false">G59+F59</f>
        <v>44548</v>
      </c>
      <c r="I59" s="23"/>
      <c r="J59" s="23"/>
      <c r="K59" s="23"/>
      <c r="L59" s="23"/>
      <c r="M59" s="23" t="n">
        <f aca="false">F59*8*C2</f>
        <v>2400</v>
      </c>
      <c r="N59" s="23"/>
      <c r="O59" s="23"/>
      <c r="P59" s="23" t="n">
        <f aca="false" t="array" ref="P59:P59">SUMPRODUCT(1/COUNTIF(I59:O59,I59:O59&amp;""))*0.68*8*F59</f>
        <v>326.4</v>
      </c>
      <c r="Q59" s="23" t="n">
        <f aca="false">$C$4*8*F59</f>
        <v>166.56</v>
      </c>
      <c r="R59" s="23"/>
      <c r="S59" s="23"/>
      <c r="T59" s="23"/>
      <c r="U59" s="23" t="n">
        <f aca="false" t="array" ref="U59:U59">SUMPRODUCT(1/COUNTIF(I59:O59,I59:O59&amp;""))</f>
        <v>2</v>
      </c>
      <c r="V59" s="23"/>
      <c r="W59" s="23"/>
      <c r="X59" s="23"/>
      <c r="Y59" s="87" t="s">
        <v>385</v>
      </c>
      <c r="Z59" s="71" t="n">
        <f aca="false">SUM(I59:X59)</f>
        <v>2894.96</v>
      </c>
    </row>
    <row r="60" customFormat="false" ht="14.45" hidden="false" customHeight="false" outlineLevel="0" collapsed="false">
      <c r="A60" s="85" t="s">
        <v>172</v>
      </c>
      <c r="B60" s="23" t="s">
        <v>172</v>
      </c>
      <c r="C60" s="24" t="s">
        <v>173</v>
      </c>
      <c r="D60" s="24"/>
      <c r="E60" s="41" t="s">
        <v>168</v>
      </c>
      <c r="F60" s="41" t="n">
        <v>20</v>
      </c>
      <c r="G60" s="35" t="n">
        <f aca="false">H59</f>
        <v>44548</v>
      </c>
      <c r="H60" s="35" t="n">
        <f aca="false">G60+F60</f>
        <v>44568</v>
      </c>
      <c r="I60" s="23"/>
      <c r="J60" s="23"/>
      <c r="K60" s="23"/>
      <c r="L60" s="23"/>
      <c r="M60" s="23" t="n">
        <f aca="false">F60*8*C2</f>
        <v>1600</v>
      </c>
      <c r="N60" s="23"/>
      <c r="O60" s="23"/>
      <c r="P60" s="23" t="n">
        <f aca="false" t="array" ref="P60:P60">SUMPRODUCT(1/COUNTIF(I60:O60,I60:O60&amp;""))*0.68*8*F60</f>
        <v>217.6</v>
      </c>
      <c r="Q60" s="23"/>
      <c r="R60" s="23"/>
      <c r="S60" s="23"/>
      <c r="T60" s="23"/>
      <c r="U60" s="23" t="n">
        <f aca="false" t="array" ref="U60:U60">SUMPRODUCT(1/COUNTIF(I60:O60,I60:O60&amp;""))</f>
        <v>2</v>
      </c>
      <c r="V60" s="23"/>
      <c r="W60" s="23"/>
      <c r="X60" s="23"/>
      <c r="Y60" s="23" t="s">
        <v>387</v>
      </c>
      <c r="Z60" s="71" t="n">
        <f aca="false">SUM(I60:X60)</f>
        <v>1819.6</v>
      </c>
    </row>
    <row r="61" customFormat="false" ht="14.45" hidden="false" customHeight="false" outlineLevel="0" collapsed="false">
      <c r="A61" s="80" t="s">
        <v>182</v>
      </c>
      <c r="B61" s="39" t="s">
        <v>182</v>
      </c>
      <c r="C61" s="40" t="s">
        <v>183</v>
      </c>
      <c r="D61" s="81"/>
      <c r="E61" s="82"/>
      <c r="F61" s="82"/>
      <c r="G61" s="83"/>
      <c r="H61" s="86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 t="n">
        <f aca="false" t="array" ref="U61:U61">SUMPRODUCT(1/COUNTIF(I61:O61,I61:O61&amp;""))</f>
        <v>1</v>
      </c>
      <c r="V61" s="83"/>
      <c r="W61" s="83"/>
      <c r="X61" s="83"/>
      <c r="Y61" s="83"/>
      <c r="Z61" s="84" t="n">
        <f aca="false">SUM(Z62:Z63)</f>
        <v>1712.8</v>
      </c>
    </row>
    <row r="62" customFormat="false" ht="14.45" hidden="false" customHeight="false" outlineLevel="0" collapsed="false">
      <c r="A62" s="85" t="s">
        <v>186</v>
      </c>
      <c r="B62" s="23" t="s">
        <v>186</v>
      </c>
      <c r="C62" s="24" t="s">
        <v>187</v>
      </c>
      <c r="D62" s="24"/>
      <c r="E62" s="41" t="s">
        <v>172</v>
      </c>
      <c r="F62" s="41" t="n">
        <v>5</v>
      </c>
      <c r="G62" s="35" t="n">
        <f aca="false">H60</f>
        <v>44568</v>
      </c>
      <c r="H62" s="35" t="n">
        <f aca="false">G62+F62</f>
        <v>44573</v>
      </c>
      <c r="I62" s="23"/>
      <c r="J62" s="23"/>
      <c r="K62" s="23"/>
      <c r="L62" s="23"/>
      <c r="M62" s="23" t="n">
        <f aca="false">F62*8*C2</f>
        <v>400</v>
      </c>
      <c r="N62" s="23"/>
      <c r="O62" s="23" t="n">
        <f aca="false">F62*8*C2</f>
        <v>400</v>
      </c>
      <c r="P62" s="23" t="n">
        <f aca="false" t="array" ref="P62:P62">SUMPRODUCT(1/COUNTIF(I62:O62,I62:O62&amp;""))*0.68*8*F62</f>
        <v>54.4</v>
      </c>
      <c r="Q62" s="23"/>
      <c r="R62" s="23"/>
      <c r="S62" s="23"/>
      <c r="T62" s="23"/>
      <c r="U62" s="23" t="n">
        <f aca="false" t="array" ref="U62:U62">SUMPRODUCT(1/COUNTIF(I62:O62,I62:O62&amp;""))</f>
        <v>2</v>
      </c>
      <c r="V62" s="23"/>
      <c r="W62" s="23"/>
      <c r="X62" s="23"/>
      <c r="Y62" s="23" t="s">
        <v>386</v>
      </c>
      <c r="Z62" s="71" t="n">
        <f aca="false">SUM(I62:X62)</f>
        <v>856.4</v>
      </c>
    </row>
    <row r="63" customFormat="false" ht="14.45" hidden="false" customHeight="false" outlineLevel="0" collapsed="false">
      <c r="A63" s="85" t="s">
        <v>189</v>
      </c>
      <c r="B63" s="23" t="s">
        <v>189</v>
      </c>
      <c r="C63" s="24" t="s">
        <v>190</v>
      </c>
      <c r="D63" s="24"/>
      <c r="E63" s="41" t="s">
        <v>186</v>
      </c>
      <c r="F63" s="41" t="n">
        <v>5</v>
      </c>
      <c r="G63" s="35" t="n">
        <f aca="false">H62</f>
        <v>44573</v>
      </c>
      <c r="H63" s="35" t="n">
        <f aca="false">G63+F63</f>
        <v>44578</v>
      </c>
      <c r="I63" s="23"/>
      <c r="J63" s="23"/>
      <c r="K63" s="23"/>
      <c r="L63" s="23"/>
      <c r="M63" s="23" t="n">
        <f aca="false">F63*8*C2</f>
        <v>400</v>
      </c>
      <c r="N63" s="23"/>
      <c r="O63" s="23" t="n">
        <f aca="false">F63*8*C2</f>
        <v>400</v>
      </c>
      <c r="P63" s="23" t="n">
        <f aca="false" t="array" ref="P63:P63">SUMPRODUCT(1/COUNTIF(I63:O63,I63:O63&amp;""))*0.68*8*F63</f>
        <v>54.4</v>
      </c>
      <c r="Q63" s="23"/>
      <c r="R63" s="23"/>
      <c r="S63" s="23"/>
      <c r="T63" s="23"/>
      <c r="U63" s="23" t="n">
        <f aca="false" t="array" ref="U63:U63">SUMPRODUCT(1/COUNTIF(I63:O63,I63:O63&amp;""))</f>
        <v>2</v>
      </c>
      <c r="V63" s="23"/>
      <c r="W63" s="23"/>
      <c r="X63" s="23"/>
      <c r="Y63" s="23" t="s">
        <v>386</v>
      </c>
      <c r="Z63" s="71" t="n">
        <f aca="false">SUM(I63:X63)</f>
        <v>856.4</v>
      </c>
    </row>
    <row r="64" customFormat="false" ht="28.9" hidden="false" customHeight="false" outlineLevel="0" collapsed="false">
      <c r="A64" s="25"/>
      <c r="B64" s="39" t="n">
        <v>3.5</v>
      </c>
      <c r="C64" s="40" t="s">
        <v>138</v>
      </c>
      <c r="D64" s="81"/>
      <c r="E64" s="83"/>
      <c r="F64" s="8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4" t="n">
        <f aca="false">SUM(Z65:Z66)</f>
        <v>10800</v>
      </c>
    </row>
    <row r="65" customFormat="false" ht="14.45" hidden="false" customHeight="false" outlineLevel="0" collapsed="false">
      <c r="A65" s="25"/>
      <c r="B65" s="23" t="s">
        <v>201</v>
      </c>
      <c r="C65" s="24" t="s">
        <v>202</v>
      </c>
      <c r="D65" s="24"/>
      <c r="E65" s="23" t="s">
        <v>189</v>
      </c>
      <c r="F65" s="41" t="n">
        <v>40</v>
      </c>
      <c r="G65" s="35" t="n">
        <f aca="false">H63</f>
        <v>44578</v>
      </c>
      <c r="H65" s="35" t="n">
        <f aca="false">G65+F65</f>
        <v>44618</v>
      </c>
      <c r="I65" s="23" t="n">
        <f aca="false">$C$1*F65*8</f>
        <v>1280</v>
      </c>
      <c r="J65" s="23" t="n">
        <f aca="false">$C$1*F65*8</f>
        <v>1280</v>
      </c>
      <c r="K65" s="23" t="n">
        <f aca="false">$C$1*F65*8</f>
        <v>1280</v>
      </c>
      <c r="L65" s="23"/>
      <c r="M65" s="23" t="n">
        <f aca="false">$C$2*8*F65</f>
        <v>3200</v>
      </c>
      <c r="N65" s="23"/>
      <c r="O65" s="23" t="n">
        <f aca="false">$C$2*8*F65</f>
        <v>3200</v>
      </c>
      <c r="P65" s="23"/>
      <c r="Q65" s="23"/>
      <c r="R65" s="23"/>
      <c r="S65" s="23"/>
      <c r="T65" s="23"/>
      <c r="U65" s="23"/>
      <c r="V65" s="23"/>
      <c r="W65" s="23"/>
      <c r="X65" s="23"/>
      <c r="Y65" s="23" t="s">
        <v>388</v>
      </c>
      <c r="Z65" s="71" t="n">
        <f aca="false">SUM(I65:X65)</f>
        <v>10240</v>
      </c>
    </row>
    <row r="66" customFormat="false" ht="28.9" hidden="false" customHeight="false" outlineLevel="0" collapsed="false">
      <c r="A66" s="25"/>
      <c r="B66" s="23" t="s">
        <v>205</v>
      </c>
      <c r="C66" s="24" t="s">
        <v>190</v>
      </c>
      <c r="D66" s="24"/>
      <c r="E66" s="23" t="s">
        <v>201</v>
      </c>
      <c r="F66" s="41" t="n">
        <v>5</v>
      </c>
      <c r="G66" s="35" t="n">
        <f aca="false">H65</f>
        <v>44618</v>
      </c>
      <c r="H66" s="35" t="n">
        <f aca="false">G66+F66</f>
        <v>44623</v>
      </c>
      <c r="I66" s="23" t="n">
        <f aca="false">$C$1*F66*8</f>
        <v>160</v>
      </c>
      <c r="J66" s="23"/>
      <c r="K66" s="23"/>
      <c r="L66" s="23"/>
      <c r="M66" s="23" t="n">
        <f aca="false">$C$2*8*F66</f>
        <v>400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 t="s">
        <v>389</v>
      </c>
      <c r="Z66" s="71" t="n">
        <f aca="false">SUM(I66:X66)</f>
        <v>560</v>
      </c>
    </row>
    <row r="67" customFormat="false" ht="14.45" hidden="false" customHeight="true" outlineLevel="0" collapsed="false">
      <c r="B67" s="23"/>
      <c r="C67" s="88" t="s">
        <v>390</v>
      </c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71" t="n">
        <f aca="false">Z61+Z57+Z55+Z53+Z50+Z47+Z43+Z40+Z36+Z31+Z21+Z13+Z10+Z64</f>
        <v>99109.4686666667</v>
      </c>
    </row>
    <row r="70" customFormat="false" ht="14.45" hidden="false" customHeight="false" outlineLevel="0" collapsed="false">
      <c r="A70" s="0" t="s">
        <v>362</v>
      </c>
      <c r="C70" s="0" t="s">
        <v>391</v>
      </c>
      <c r="Y70" s="18" t="n">
        <f aca="false">Z10+Z13+Z21+Z31</f>
        <v>51335.1966666667</v>
      </c>
    </row>
    <row r="71" customFormat="false" ht="14.45" hidden="false" customHeight="false" outlineLevel="0" collapsed="false">
      <c r="A71" s="0" t="s">
        <v>363</v>
      </c>
      <c r="C71" s="0" t="s">
        <v>392</v>
      </c>
      <c r="Y71" s="18" t="n">
        <f aca="false">Z36+Z40+Z43+Z47+Z50</f>
        <v>20266.512</v>
      </c>
    </row>
    <row r="72" customFormat="false" ht="14.45" hidden="false" customHeight="false" outlineLevel="0" collapsed="false">
      <c r="C72" s="0" t="s">
        <v>393</v>
      </c>
      <c r="Y72" s="18" t="n">
        <f aca="false">Z61+Z57+Z55+Z53+Z64</f>
        <v>27507.76</v>
      </c>
    </row>
    <row r="73" customFormat="false" ht="14.45" hidden="false" customHeight="false" outlineLevel="0" collapsed="false">
      <c r="C73" s="0" t="s">
        <v>394</v>
      </c>
      <c r="Y73" s="18" t="n">
        <f aca="false">SUM(Y70:Y72)</f>
        <v>99109.4686666667</v>
      </c>
      <c r="Z73" s="18" t="n">
        <f aca="false">0.2*Y73</f>
        <v>19821.8937333333</v>
      </c>
      <c r="AA73" s="18" t="n">
        <f aca="false">Y73+Z73</f>
        <v>118931.3624</v>
      </c>
    </row>
    <row r="74" customFormat="false" ht="14.45" hidden="false" customHeight="false" outlineLevel="0" collapsed="false">
      <c r="AA74" s="18" t="n">
        <f aca="false">0.1*AA73</f>
        <v>11893.13624</v>
      </c>
    </row>
    <row r="75" customFormat="false" ht="14.45" hidden="false" customHeight="false" outlineLevel="0" collapsed="false">
      <c r="AA75" s="18" t="n">
        <f aca="false">SUM(AA73:AA74)</f>
        <v>130824.49864</v>
      </c>
    </row>
  </sheetData>
  <mergeCells count="5">
    <mergeCell ref="I8:O8"/>
    <mergeCell ref="P8:Q8"/>
    <mergeCell ref="R8:U8"/>
    <mergeCell ref="V8:X8"/>
    <mergeCell ref="C67:Y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43" colorId="64" zoomScale="85" zoomScaleNormal="85" zoomScalePageLayoutView="100" workbookViewId="0">
      <selection pane="topLeft" activeCell="G56" activeCellId="1" sqref="A2:G9 G56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57.86"/>
    <col collapsed="false" customWidth="true" hidden="true" outlineLevel="0" max="3" min="3" style="0" width="0.42"/>
    <col collapsed="false" customWidth="true" hidden="true" outlineLevel="0" max="4" min="4" style="0" width="8.57"/>
    <col collapsed="false" customWidth="true" hidden="true" outlineLevel="0" max="6" min="5" style="0" width="11.14"/>
    <col collapsed="false" customWidth="true" hidden="false" outlineLevel="0" max="7" min="7" style="0" width="11.14"/>
  </cols>
  <sheetData>
    <row r="1" customFormat="false" ht="28.9" hidden="false" customHeight="false" outlineLevel="0" collapsed="false">
      <c r="A1" s="30" t="s">
        <v>80</v>
      </c>
      <c r="B1" s="31" t="s">
        <v>81</v>
      </c>
      <c r="C1" s="33" t="s">
        <v>226</v>
      </c>
      <c r="D1" s="33" t="s">
        <v>227</v>
      </c>
      <c r="E1" s="34" t="s">
        <v>229</v>
      </c>
      <c r="F1" s="34" t="s">
        <v>230</v>
      </c>
      <c r="G1" s="89" t="s">
        <v>395</v>
      </c>
    </row>
    <row r="2" customFormat="false" ht="14.45" hidden="false" customHeight="false" outlineLevel="0" collapsed="false">
      <c r="A2" s="16" t="s">
        <v>140</v>
      </c>
      <c r="B2" s="17" t="s">
        <v>141</v>
      </c>
      <c r="C2" s="32"/>
      <c r="D2" s="32" t="n">
        <v>1</v>
      </c>
      <c r="E2" s="35" t="n">
        <v>44212</v>
      </c>
      <c r="F2" s="35" t="n">
        <f aca="false">E2+D2</f>
        <v>44213</v>
      </c>
      <c r="G2" s="90" t="n">
        <f aca="false">F2</f>
        <v>44213</v>
      </c>
    </row>
    <row r="3" customFormat="false" ht="28.9" hidden="false" customHeight="false" outlineLevel="0" collapsed="false">
      <c r="A3" s="16" t="s">
        <v>146</v>
      </c>
      <c r="B3" s="17" t="s">
        <v>147</v>
      </c>
      <c r="C3" s="32"/>
      <c r="D3" s="32" t="n">
        <v>1</v>
      </c>
      <c r="E3" s="35"/>
      <c r="F3" s="23"/>
      <c r="G3" s="91" t="n">
        <v>1</v>
      </c>
    </row>
    <row r="4" customFormat="false" ht="14.45" hidden="false" customHeight="false" outlineLevel="0" collapsed="false">
      <c r="A4" s="30" t="s">
        <v>91</v>
      </c>
      <c r="B4" s="31" t="s">
        <v>92</v>
      </c>
      <c r="C4" s="32"/>
      <c r="D4" s="32"/>
      <c r="E4" s="23"/>
      <c r="F4" s="23"/>
      <c r="G4" s="90" t="n">
        <f aca="false">LARGE(F5:F11,1)</f>
        <v>44249</v>
      </c>
    </row>
    <row r="5" customFormat="false" ht="14.45" hidden="false" customHeight="false" outlineLevel="0" collapsed="false">
      <c r="A5" s="27" t="s">
        <v>154</v>
      </c>
      <c r="B5" s="17" t="s">
        <v>155</v>
      </c>
      <c r="C5" s="32" t="s">
        <v>146</v>
      </c>
      <c r="D5" s="32" t="n">
        <v>2</v>
      </c>
      <c r="E5" s="35" t="n">
        <f aca="false">F2</f>
        <v>44213</v>
      </c>
      <c r="F5" s="35" t="n">
        <f aca="false">E5+D5</f>
        <v>44215</v>
      </c>
      <c r="G5" s="91" t="n">
        <v>1</v>
      </c>
    </row>
    <row r="6" customFormat="false" ht="28.9" hidden="false" customHeight="false" outlineLevel="0" collapsed="false">
      <c r="A6" s="27" t="s">
        <v>156</v>
      </c>
      <c r="B6" s="17" t="s">
        <v>157</v>
      </c>
      <c r="C6" s="32" t="s">
        <v>146</v>
      </c>
      <c r="D6" s="32" t="n">
        <v>2</v>
      </c>
      <c r="E6" s="35" t="n">
        <v>44213</v>
      </c>
      <c r="F6" s="35" t="n">
        <f aca="false">E6+D6</f>
        <v>44215</v>
      </c>
      <c r="G6" s="91"/>
    </row>
    <row r="7" customFormat="false" ht="28.9" hidden="false" customHeight="false" outlineLevel="0" collapsed="false">
      <c r="A7" s="27" t="s">
        <v>161</v>
      </c>
      <c r="B7" s="17" t="s">
        <v>162</v>
      </c>
      <c r="C7" s="32" t="s">
        <v>235</v>
      </c>
      <c r="D7" s="32" t="n">
        <v>3</v>
      </c>
      <c r="E7" s="35" t="n">
        <f aca="false">F5</f>
        <v>44215</v>
      </c>
      <c r="F7" s="35" t="n">
        <f aca="false">E7+D7</f>
        <v>44218</v>
      </c>
      <c r="G7" s="91"/>
    </row>
    <row r="8" customFormat="false" ht="28.9" hidden="false" customHeight="false" outlineLevel="0" collapsed="false">
      <c r="A8" s="27" t="s">
        <v>166</v>
      </c>
      <c r="B8" s="17" t="s">
        <v>167</v>
      </c>
      <c r="C8" s="32" t="s">
        <v>161</v>
      </c>
      <c r="D8" s="32" t="n">
        <v>3</v>
      </c>
      <c r="E8" s="35" t="n">
        <f aca="false">F7</f>
        <v>44218</v>
      </c>
      <c r="F8" s="35" t="n">
        <f aca="false">E8+D8</f>
        <v>44221</v>
      </c>
      <c r="G8" s="91"/>
    </row>
    <row r="9" customFormat="false" ht="28.9" hidden="false" customHeight="false" outlineLevel="0" collapsed="false">
      <c r="A9" s="27" t="s">
        <v>170</v>
      </c>
      <c r="B9" s="17" t="s">
        <v>171</v>
      </c>
      <c r="C9" s="32" t="s">
        <v>166</v>
      </c>
      <c r="D9" s="32" t="n">
        <v>3</v>
      </c>
      <c r="E9" s="35" t="n">
        <f aca="false">F8</f>
        <v>44221</v>
      </c>
      <c r="F9" s="35" t="n">
        <f aca="false">E9+D9</f>
        <v>44224</v>
      </c>
      <c r="G9" s="91"/>
    </row>
    <row r="10" customFormat="false" ht="28.9" hidden="false" customHeight="false" outlineLevel="0" collapsed="false">
      <c r="A10" s="27" t="s">
        <v>174</v>
      </c>
      <c r="B10" s="17" t="s">
        <v>175</v>
      </c>
      <c r="C10" s="32" t="s">
        <v>170</v>
      </c>
      <c r="D10" s="32" t="n">
        <v>5</v>
      </c>
      <c r="E10" s="35" t="n">
        <f aca="false">F9</f>
        <v>44224</v>
      </c>
      <c r="F10" s="35" t="n">
        <f aca="false">E10+D10</f>
        <v>44229</v>
      </c>
      <c r="G10" s="91"/>
    </row>
    <row r="11" customFormat="false" ht="14.45" hidden="false" customHeight="false" outlineLevel="0" collapsed="false">
      <c r="A11" s="27" t="s">
        <v>178</v>
      </c>
      <c r="B11" s="17" t="s">
        <v>179</v>
      </c>
      <c r="C11" s="32" t="s">
        <v>174</v>
      </c>
      <c r="D11" s="32" t="n">
        <v>20</v>
      </c>
      <c r="E11" s="35" t="n">
        <f aca="false">F10</f>
        <v>44229</v>
      </c>
      <c r="F11" s="35" t="n">
        <f aca="false">E11+D11</f>
        <v>44249</v>
      </c>
      <c r="G11" s="91"/>
    </row>
    <row r="12" customFormat="false" ht="14.45" hidden="false" customHeight="false" outlineLevel="0" collapsed="false">
      <c r="A12" s="30" t="s">
        <v>97</v>
      </c>
      <c r="B12" s="30" t="s">
        <v>188</v>
      </c>
      <c r="C12" s="32"/>
      <c r="D12" s="32"/>
      <c r="E12" s="23"/>
      <c r="F12" s="23"/>
      <c r="G12" s="90" t="n">
        <f aca="false">LARGE(F13:F21,1)</f>
        <v>44342</v>
      </c>
    </row>
    <row r="13" customFormat="false" ht="28.9" hidden="false" customHeight="false" outlineLevel="0" collapsed="false">
      <c r="A13" s="27" t="s">
        <v>191</v>
      </c>
      <c r="B13" s="17" t="s">
        <v>192</v>
      </c>
      <c r="C13" s="32" t="s">
        <v>241</v>
      </c>
      <c r="D13" s="32" t="n">
        <v>5</v>
      </c>
      <c r="E13" s="35" t="n">
        <f aca="false">F11</f>
        <v>44249</v>
      </c>
      <c r="F13" s="35" t="n">
        <f aca="false">E13+D13</f>
        <v>44254</v>
      </c>
      <c r="G13" s="91" t="n">
        <v>1</v>
      </c>
    </row>
    <row r="14" customFormat="false" ht="14.45" hidden="false" customHeight="false" outlineLevel="0" collapsed="false">
      <c r="A14" s="27" t="s">
        <v>193</v>
      </c>
      <c r="B14" s="17" t="s">
        <v>194</v>
      </c>
      <c r="C14" s="32" t="s">
        <v>191</v>
      </c>
      <c r="D14" s="32" t="n">
        <v>30</v>
      </c>
      <c r="E14" s="35" t="n">
        <f aca="false">F13</f>
        <v>44254</v>
      </c>
      <c r="F14" s="35" t="n">
        <f aca="false">E14+D14</f>
        <v>44284</v>
      </c>
      <c r="G14" s="91"/>
    </row>
    <row r="15" customFormat="false" ht="14.45" hidden="false" customHeight="false" outlineLevel="0" collapsed="false">
      <c r="A15" s="27" t="s">
        <v>197</v>
      </c>
      <c r="B15" s="17" t="s">
        <v>198</v>
      </c>
      <c r="C15" s="32" t="s">
        <v>241</v>
      </c>
      <c r="D15" s="32" t="n">
        <v>45</v>
      </c>
      <c r="E15" s="35" t="n">
        <f aca="false">F11</f>
        <v>44249</v>
      </c>
      <c r="F15" s="35" t="n">
        <f aca="false">E15+D15</f>
        <v>44294</v>
      </c>
      <c r="G15" s="91"/>
    </row>
    <row r="16" customFormat="false" ht="14.45" hidden="false" customHeight="false" outlineLevel="0" collapsed="false">
      <c r="A16" s="27" t="s">
        <v>203</v>
      </c>
      <c r="B16" s="17" t="s">
        <v>204</v>
      </c>
      <c r="C16" s="32" t="s">
        <v>197</v>
      </c>
      <c r="D16" s="32" t="n">
        <v>5</v>
      </c>
      <c r="E16" s="35" t="n">
        <f aca="false">F15</f>
        <v>44294</v>
      </c>
      <c r="F16" s="35" t="n">
        <f aca="false">E16+D16</f>
        <v>44299</v>
      </c>
      <c r="G16" s="91"/>
    </row>
    <row r="17" customFormat="false" ht="14.45" hidden="false" customHeight="false" outlineLevel="0" collapsed="false">
      <c r="A17" s="27" t="s">
        <v>206</v>
      </c>
      <c r="B17" s="17" t="s">
        <v>207</v>
      </c>
      <c r="C17" s="32" t="s">
        <v>203</v>
      </c>
      <c r="D17" s="32" t="n">
        <v>8</v>
      </c>
      <c r="E17" s="35" t="n">
        <f aca="false">F16</f>
        <v>44299</v>
      </c>
      <c r="F17" s="35" t="n">
        <f aca="false">E17+D17</f>
        <v>44307</v>
      </c>
      <c r="G17" s="91"/>
    </row>
    <row r="18" customFormat="false" ht="14.45" hidden="false" customHeight="false" outlineLevel="0" collapsed="false">
      <c r="A18" s="27" t="s">
        <v>208</v>
      </c>
      <c r="B18" s="17" t="s">
        <v>209</v>
      </c>
      <c r="C18" s="32" t="s">
        <v>191</v>
      </c>
      <c r="D18" s="32" t="n">
        <v>15</v>
      </c>
      <c r="E18" s="35" t="n">
        <f aca="false">F14</f>
        <v>44284</v>
      </c>
      <c r="F18" s="35" t="n">
        <f aca="false">E18+D18</f>
        <v>44299</v>
      </c>
      <c r="G18" s="91"/>
    </row>
    <row r="19" customFormat="false" ht="28.9" hidden="false" customHeight="false" outlineLevel="0" collapsed="false">
      <c r="A19" s="27" t="s">
        <v>211</v>
      </c>
      <c r="B19" s="17" t="s">
        <v>212</v>
      </c>
      <c r="C19" s="32" t="s">
        <v>191</v>
      </c>
      <c r="D19" s="32" t="n">
        <v>15</v>
      </c>
      <c r="E19" s="35" t="n">
        <f aca="false">F14</f>
        <v>44284</v>
      </c>
      <c r="F19" s="35" t="n">
        <f aca="false">E19+D19</f>
        <v>44299</v>
      </c>
      <c r="G19" s="91"/>
    </row>
    <row r="20" customFormat="false" ht="28.9" hidden="false" customHeight="false" outlineLevel="0" collapsed="false">
      <c r="A20" s="27" t="s">
        <v>214</v>
      </c>
      <c r="B20" s="17" t="s">
        <v>215</v>
      </c>
      <c r="C20" s="32" t="s">
        <v>206</v>
      </c>
      <c r="D20" s="32" t="n">
        <v>15</v>
      </c>
      <c r="E20" s="35" t="n">
        <f aca="false">F17</f>
        <v>44307</v>
      </c>
      <c r="F20" s="35" t="n">
        <f aca="false">E20+D20</f>
        <v>44322</v>
      </c>
      <c r="G20" s="91"/>
    </row>
    <row r="21" customFormat="false" ht="14.45" hidden="false" customHeight="false" outlineLevel="0" collapsed="false">
      <c r="A21" s="27" t="s">
        <v>216</v>
      </c>
      <c r="B21" s="17" t="s">
        <v>217</v>
      </c>
      <c r="C21" s="32" t="s">
        <v>250</v>
      </c>
      <c r="D21" s="32" t="n">
        <v>20</v>
      </c>
      <c r="E21" s="35" t="n">
        <f aca="false">F20</f>
        <v>44322</v>
      </c>
      <c r="F21" s="35" t="n">
        <f aca="false">E21+D21</f>
        <v>44342</v>
      </c>
      <c r="G21" s="91"/>
    </row>
    <row r="22" customFormat="false" ht="14.45" hidden="false" customHeight="false" outlineLevel="0" collapsed="false">
      <c r="A22" s="30" t="s">
        <v>101</v>
      </c>
      <c r="B22" s="30" t="s">
        <v>102</v>
      </c>
      <c r="C22" s="32"/>
      <c r="D22" s="32"/>
      <c r="E22" s="23"/>
      <c r="F22" s="23"/>
      <c r="G22" s="90" t="n">
        <f aca="false">LARGE(F23:F26,1)</f>
        <v>44352</v>
      </c>
    </row>
    <row r="23" customFormat="false" ht="14.45" hidden="false" customHeight="false" outlineLevel="0" collapsed="false">
      <c r="A23" s="27" t="s">
        <v>218</v>
      </c>
      <c r="B23" s="17" t="s">
        <v>219</v>
      </c>
      <c r="C23" s="32" t="s">
        <v>208</v>
      </c>
      <c r="D23" s="32" t="n">
        <v>5</v>
      </c>
      <c r="E23" s="35" t="n">
        <f aca="false">F18</f>
        <v>44299</v>
      </c>
      <c r="F23" s="35" t="n">
        <f aca="false">E23+D23</f>
        <v>44304</v>
      </c>
      <c r="G23" s="91" t="n">
        <v>1</v>
      </c>
    </row>
    <row r="24" customFormat="false" ht="14.45" hidden="false" customHeight="false" outlineLevel="0" collapsed="false">
      <c r="A24" s="27" t="s">
        <v>220</v>
      </c>
      <c r="B24" s="17" t="s">
        <v>221</v>
      </c>
      <c r="C24" s="32" t="s">
        <v>211</v>
      </c>
      <c r="D24" s="32" t="n">
        <v>5</v>
      </c>
      <c r="E24" s="35" t="n">
        <f aca="false">F19</f>
        <v>44299</v>
      </c>
      <c r="F24" s="35" t="n">
        <f aca="false">E24+D24</f>
        <v>44304</v>
      </c>
      <c r="G24" s="91"/>
    </row>
    <row r="25" customFormat="false" ht="14.45" hidden="false" customHeight="false" outlineLevel="0" collapsed="false">
      <c r="A25" s="27" t="s">
        <v>222</v>
      </c>
      <c r="B25" s="17" t="s">
        <v>223</v>
      </c>
      <c r="C25" s="32" t="s">
        <v>216</v>
      </c>
      <c r="D25" s="32" t="n">
        <v>5</v>
      </c>
      <c r="E25" s="35" t="n">
        <f aca="false">F21</f>
        <v>44342</v>
      </c>
      <c r="F25" s="35" t="n">
        <f aca="false">E25+D25</f>
        <v>44347</v>
      </c>
      <c r="G25" s="91"/>
    </row>
    <row r="26" customFormat="false" ht="14.45" hidden="false" customHeight="false" outlineLevel="0" collapsed="false">
      <c r="A26" s="27" t="s">
        <v>224</v>
      </c>
      <c r="B26" s="17" t="s">
        <v>225</v>
      </c>
      <c r="C26" s="32" t="s">
        <v>222</v>
      </c>
      <c r="D26" s="32" t="n">
        <v>5</v>
      </c>
      <c r="E26" s="35" t="n">
        <f aca="false">F25</f>
        <v>44347</v>
      </c>
      <c r="F26" s="35" t="n">
        <f aca="false">E26+D26</f>
        <v>44352</v>
      </c>
      <c r="G26" s="91"/>
    </row>
    <row r="27" customFormat="false" ht="14.45" hidden="false" customHeight="false" outlineLevel="0" collapsed="false">
      <c r="A27" s="36" t="s">
        <v>107</v>
      </c>
      <c r="B27" s="37" t="s">
        <v>108</v>
      </c>
      <c r="C27" s="32"/>
      <c r="D27" s="32"/>
      <c r="E27" s="23"/>
      <c r="F27" s="35"/>
      <c r="G27" s="90" t="n">
        <f aca="false">LARGE(F28:F30,1)</f>
        <v>44378</v>
      </c>
    </row>
    <row r="28" customFormat="false" ht="14.45" hidden="false" customHeight="false" outlineLevel="0" collapsed="false">
      <c r="A28" s="38" t="s">
        <v>142</v>
      </c>
      <c r="B28" s="17" t="s">
        <v>143</v>
      </c>
      <c r="C28" s="32" t="s">
        <v>224</v>
      </c>
      <c r="D28" s="32" t="n">
        <v>8</v>
      </c>
      <c r="E28" s="35" t="n">
        <f aca="false">F26</f>
        <v>44352</v>
      </c>
      <c r="F28" s="35" t="n">
        <f aca="false">E28+D28</f>
        <v>44360</v>
      </c>
      <c r="G28" s="91" t="n">
        <v>1</v>
      </c>
    </row>
    <row r="29" customFormat="false" ht="14.45" hidden="false" customHeight="false" outlineLevel="0" collapsed="false">
      <c r="A29" s="38" t="s">
        <v>148</v>
      </c>
      <c r="B29" s="17" t="s">
        <v>149</v>
      </c>
      <c r="C29" s="32" t="s">
        <v>142</v>
      </c>
      <c r="D29" s="32" t="n">
        <v>10</v>
      </c>
      <c r="E29" s="35" t="n">
        <f aca="false">F28</f>
        <v>44360</v>
      </c>
      <c r="F29" s="35" t="n">
        <f aca="false">E29+D29</f>
        <v>44370</v>
      </c>
      <c r="G29" s="91"/>
    </row>
    <row r="30" customFormat="false" ht="14.45" hidden="false" customHeight="false" outlineLevel="0" collapsed="false">
      <c r="A30" s="38" t="s">
        <v>150</v>
      </c>
      <c r="B30" s="17" t="s">
        <v>145</v>
      </c>
      <c r="C30" s="32" t="s">
        <v>148</v>
      </c>
      <c r="D30" s="32" t="n">
        <v>8</v>
      </c>
      <c r="E30" s="35" t="n">
        <f aca="false">F29</f>
        <v>44370</v>
      </c>
      <c r="F30" s="35" t="n">
        <f aca="false">E30+D30</f>
        <v>44378</v>
      </c>
      <c r="G30" s="91"/>
    </row>
    <row r="31" customFormat="false" ht="14.45" hidden="false" customHeight="false" outlineLevel="0" collapsed="false">
      <c r="A31" s="36" t="s">
        <v>112</v>
      </c>
      <c r="B31" s="37" t="s">
        <v>113</v>
      </c>
      <c r="C31" s="32"/>
      <c r="D31" s="32"/>
      <c r="E31" s="23"/>
      <c r="F31" s="35"/>
      <c r="G31" s="90" t="n">
        <f aca="false">LARGE(F32:F33,1)</f>
        <v>44406</v>
      </c>
    </row>
    <row r="32" customFormat="false" ht="28.9" hidden="false" customHeight="false" outlineLevel="0" collapsed="false">
      <c r="A32" s="38" t="s">
        <v>158</v>
      </c>
      <c r="B32" s="17" t="s">
        <v>159</v>
      </c>
      <c r="C32" s="32" t="s">
        <v>150</v>
      </c>
      <c r="D32" s="32" t="n">
        <v>20</v>
      </c>
      <c r="E32" s="35" t="n">
        <f aca="false">F30</f>
        <v>44378</v>
      </c>
      <c r="F32" s="35" t="n">
        <f aca="false">E32+D32</f>
        <v>44398</v>
      </c>
      <c r="G32" s="91" t="n">
        <v>1</v>
      </c>
    </row>
    <row r="33" customFormat="false" ht="57.6" hidden="false" customHeight="false" outlineLevel="0" collapsed="false">
      <c r="A33" s="38" t="s">
        <v>163</v>
      </c>
      <c r="B33" s="17" t="s">
        <v>153</v>
      </c>
      <c r="C33" s="32" t="s">
        <v>158</v>
      </c>
      <c r="D33" s="32" t="n">
        <v>8</v>
      </c>
      <c r="E33" s="35" t="n">
        <f aca="false">F32</f>
        <v>44398</v>
      </c>
      <c r="F33" s="35" t="n">
        <f aca="false">E33+D33</f>
        <v>44406</v>
      </c>
      <c r="G33" s="91"/>
    </row>
    <row r="34" customFormat="false" ht="14.45" hidden="false" customHeight="false" outlineLevel="0" collapsed="false">
      <c r="A34" s="36" t="s">
        <v>117</v>
      </c>
      <c r="B34" s="36" t="s">
        <v>118</v>
      </c>
      <c r="C34" s="32"/>
      <c r="D34" s="32"/>
      <c r="E34" s="23"/>
      <c r="F34" s="35"/>
      <c r="G34" s="90" t="n">
        <f aca="false">LARGE(F35:F37,1)</f>
        <v>44368</v>
      </c>
    </row>
    <row r="35" customFormat="false" ht="28.9" hidden="false" customHeight="false" outlineLevel="0" collapsed="false">
      <c r="A35" s="38" t="s">
        <v>176</v>
      </c>
      <c r="B35" s="17" t="s">
        <v>177</v>
      </c>
      <c r="C35" s="32" t="s">
        <v>101</v>
      </c>
      <c r="D35" s="32" t="n">
        <v>1</v>
      </c>
      <c r="E35" s="35" t="n">
        <f aca="false">F26</f>
        <v>44352</v>
      </c>
      <c r="F35" s="35" t="n">
        <f aca="false">E35+D35</f>
        <v>44353</v>
      </c>
      <c r="G35" s="91" t="n">
        <v>1</v>
      </c>
    </row>
    <row r="36" customFormat="false" ht="28.9" hidden="false" customHeight="false" outlineLevel="0" collapsed="false">
      <c r="A36" s="38" t="s">
        <v>180</v>
      </c>
      <c r="B36" s="17" t="s">
        <v>181</v>
      </c>
      <c r="C36" s="32" t="s">
        <v>176</v>
      </c>
      <c r="D36" s="32" t="n">
        <v>5</v>
      </c>
      <c r="E36" s="35" t="n">
        <f aca="false">F35</f>
        <v>44353</v>
      </c>
      <c r="F36" s="35" t="n">
        <f aca="false">E36+D36</f>
        <v>44358</v>
      </c>
      <c r="G36" s="91"/>
    </row>
    <row r="37" customFormat="false" ht="43.15" hidden="false" customHeight="false" outlineLevel="0" collapsed="false">
      <c r="A37" s="38" t="s">
        <v>184</v>
      </c>
      <c r="B37" s="17" t="s">
        <v>185</v>
      </c>
      <c r="C37" s="32" t="s">
        <v>180</v>
      </c>
      <c r="D37" s="32" t="n">
        <v>10</v>
      </c>
      <c r="E37" s="35" t="n">
        <f aca="false">F36</f>
        <v>44358</v>
      </c>
      <c r="F37" s="35" t="n">
        <f aca="false">E37+D37</f>
        <v>44368</v>
      </c>
      <c r="G37" s="91"/>
    </row>
    <row r="38" customFormat="false" ht="14.45" hidden="false" customHeight="false" outlineLevel="0" collapsed="false">
      <c r="A38" s="36" t="s">
        <v>122</v>
      </c>
      <c r="B38" s="36" t="s">
        <v>123</v>
      </c>
      <c r="C38" s="32"/>
      <c r="D38" s="32"/>
      <c r="E38" s="23"/>
      <c r="F38" s="35"/>
      <c r="G38" s="90" t="n">
        <f aca="false">LARGE(F39:F40,1)</f>
        <v>44448</v>
      </c>
    </row>
    <row r="39" customFormat="false" ht="14.45" hidden="false" customHeight="false" outlineLevel="0" collapsed="false">
      <c r="A39" s="38" t="s">
        <v>195</v>
      </c>
      <c r="B39" s="17" t="s">
        <v>196</v>
      </c>
      <c r="C39" s="32" t="s">
        <v>184</v>
      </c>
      <c r="D39" s="32" t="n">
        <v>60</v>
      </c>
      <c r="E39" s="35" t="n">
        <f aca="false">F37</f>
        <v>44368</v>
      </c>
      <c r="F39" s="35" t="n">
        <f aca="false">E39+D39</f>
        <v>44428</v>
      </c>
      <c r="G39" s="91" t="n">
        <v>1</v>
      </c>
    </row>
    <row r="40" customFormat="false" ht="14.45" hidden="false" customHeight="false" outlineLevel="0" collapsed="false">
      <c r="A40" s="38" t="s">
        <v>199</v>
      </c>
      <c r="B40" s="17" t="s">
        <v>200</v>
      </c>
      <c r="C40" s="32" t="s">
        <v>195</v>
      </c>
      <c r="D40" s="32" t="n">
        <v>20</v>
      </c>
      <c r="E40" s="35" t="n">
        <f aca="false">F39</f>
        <v>44428</v>
      </c>
      <c r="F40" s="35" t="n">
        <f aca="false">E40+D40</f>
        <v>44448</v>
      </c>
      <c r="G40" s="91"/>
    </row>
    <row r="41" customFormat="false" ht="14.45" hidden="false" customHeight="false" outlineLevel="0" collapsed="false">
      <c r="A41" s="36" t="s">
        <v>125</v>
      </c>
      <c r="B41" s="36" t="s">
        <v>126</v>
      </c>
      <c r="C41" s="32"/>
      <c r="D41" s="32"/>
      <c r="E41" s="23"/>
      <c r="F41" s="35"/>
      <c r="G41" s="90" t="n">
        <f aca="false">LARGE(F42:F43,1)</f>
        <v>44458</v>
      </c>
    </row>
    <row r="42" customFormat="false" ht="14.45" hidden="false" customHeight="false" outlineLevel="0" collapsed="false">
      <c r="A42" s="38" t="s">
        <v>210</v>
      </c>
      <c r="B42" s="17" t="s">
        <v>187</v>
      </c>
      <c r="C42" s="32" t="s">
        <v>199</v>
      </c>
      <c r="D42" s="32" t="n">
        <v>5</v>
      </c>
      <c r="E42" s="35" t="n">
        <f aca="false">F40</f>
        <v>44448</v>
      </c>
      <c r="F42" s="35" t="n">
        <f aca="false">E42+D42</f>
        <v>44453</v>
      </c>
      <c r="G42" s="91" t="n">
        <v>1</v>
      </c>
    </row>
    <row r="43" customFormat="false" ht="14.45" hidden="false" customHeight="false" outlineLevel="0" collapsed="false">
      <c r="A43" s="38" t="s">
        <v>213</v>
      </c>
      <c r="B43" s="17" t="s">
        <v>190</v>
      </c>
      <c r="C43" s="32" t="s">
        <v>210</v>
      </c>
      <c r="D43" s="32" t="n">
        <v>5</v>
      </c>
      <c r="E43" s="35" t="n">
        <f aca="false">F42</f>
        <v>44453</v>
      </c>
      <c r="F43" s="35" t="n">
        <f aca="false">E43+D43</f>
        <v>44458</v>
      </c>
      <c r="G43" s="91"/>
    </row>
    <row r="44" customFormat="false" ht="14.45" hidden="false" customHeight="false" outlineLevel="0" collapsed="false">
      <c r="A44" s="39" t="s">
        <v>128</v>
      </c>
      <c r="B44" s="40" t="s">
        <v>129</v>
      </c>
      <c r="C44" s="41"/>
      <c r="D44" s="41"/>
      <c r="E44" s="23"/>
      <c r="F44" s="23"/>
      <c r="G44" s="41"/>
    </row>
    <row r="45" customFormat="false" ht="14.45" hidden="false" customHeight="false" outlineLevel="0" collapsed="false">
      <c r="A45" s="23" t="s">
        <v>144</v>
      </c>
      <c r="B45" s="24" t="s">
        <v>145</v>
      </c>
      <c r="C45" s="41" t="s">
        <v>213</v>
      </c>
      <c r="D45" s="41" t="n">
        <v>20</v>
      </c>
      <c r="E45" s="35" t="n">
        <f aca="false">F43</f>
        <v>44458</v>
      </c>
      <c r="F45" s="35" t="n">
        <f aca="false">E45+D45</f>
        <v>44478</v>
      </c>
      <c r="G45" s="90" t="n">
        <f aca="false">F45</f>
        <v>44478</v>
      </c>
    </row>
    <row r="46" customFormat="false" ht="14.45" hidden="false" customHeight="false" outlineLevel="0" collapsed="false">
      <c r="A46" s="39" t="s">
        <v>131</v>
      </c>
      <c r="B46" s="40" t="s">
        <v>151</v>
      </c>
      <c r="C46" s="41"/>
      <c r="D46" s="41"/>
      <c r="E46" s="23"/>
      <c r="F46" s="35"/>
      <c r="G46" s="90" t="n">
        <f aca="false">LARGE(F47,1)</f>
        <v>44508</v>
      </c>
    </row>
    <row r="47" customFormat="false" ht="57.6" hidden="false" customHeight="false" outlineLevel="0" collapsed="false">
      <c r="A47" s="23" t="s">
        <v>152</v>
      </c>
      <c r="B47" s="24" t="s">
        <v>153</v>
      </c>
      <c r="C47" s="41" t="s">
        <v>144</v>
      </c>
      <c r="D47" s="41" t="n">
        <v>30</v>
      </c>
      <c r="E47" s="35" t="n">
        <f aca="false">F45</f>
        <v>44478</v>
      </c>
      <c r="F47" s="35" t="n">
        <f aca="false">E47+D47</f>
        <v>44508</v>
      </c>
      <c r="G47" s="91" t="n">
        <v>1</v>
      </c>
    </row>
    <row r="48" customFormat="false" ht="28.9" hidden="false" customHeight="false" outlineLevel="0" collapsed="false">
      <c r="A48" s="39" t="s">
        <v>134</v>
      </c>
      <c r="B48" s="40" t="s">
        <v>160</v>
      </c>
      <c r="C48" s="41"/>
      <c r="D48" s="41"/>
      <c r="E48" s="23"/>
      <c r="F48" s="35"/>
      <c r="G48" s="90" t="n">
        <f aca="false">LARGE(F49:F51,1)</f>
        <v>44568</v>
      </c>
    </row>
    <row r="49" customFormat="false" ht="28.9" hidden="false" customHeight="false" outlineLevel="0" collapsed="false">
      <c r="A49" s="23" t="s">
        <v>164</v>
      </c>
      <c r="B49" s="24" t="s">
        <v>165</v>
      </c>
      <c r="C49" s="41" t="s">
        <v>213</v>
      </c>
      <c r="D49" s="41" t="n">
        <v>60</v>
      </c>
      <c r="E49" s="35" t="n">
        <f aca="false">F43</f>
        <v>44458</v>
      </c>
      <c r="F49" s="35" t="n">
        <f aca="false">E49+D49</f>
        <v>44518</v>
      </c>
      <c r="G49" s="91" t="n">
        <v>1</v>
      </c>
    </row>
    <row r="50" customFormat="false" ht="14.45" hidden="false" customHeight="false" outlineLevel="0" collapsed="false">
      <c r="A50" s="23" t="s">
        <v>168</v>
      </c>
      <c r="B50" s="24" t="s">
        <v>169</v>
      </c>
      <c r="C50" s="41" t="s">
        <v>164</v>
      </c>
      <c r="D50" s="41" t="n">
        <v>30</v>
      </c>
      <c r="E50" s="35" t="n">
        <f aca="false">F49</f>
        <v>44518</v>
      </c>
      <c r="F50" s="35" t="n">
        <f aca="false">E50+D50</f>
        <v>44548</v>
      </c>
      <c r="G50" s="91"/>
    </row>
    <row r="51" customFormat="false" ht="14.45" hidden="false" customHeight="false" outlineLevel="0" collapsed="false">
      <c r="A51" s="23" t="s">
        <v>172</v>
      </c>
      <c r="B51" s="24" t="s">
        <v>173</v>
      </c>
      <c r="C51" s="41" t="s">
        <v>168</v>
      </c>
      <c r="D51" s="41" t="n">
        <v>20</v>
      </c>
      <c r="E51" s="35" t="n">
        <f aca="false">F50</f>
        <v>44548</v>
      </c>
      <c r="F51" s="35" t="n">
        <f aca="false">E51+D51</f>
        <v>44568</v>
      </c>
      <c r="G51" s="91"/>
    </row>
    <row r="52" customFormat="false" ht="14.45" hidden="false" customHeight="false" outlineLevel="0" collapsed="false">
      <c r="A52" s="39" t="s">
        <v>182</v>
      </c>
      <c r="B52" s="40" t="s">
        <v>183</v>
      </c>
      <c r="C52" s="41"/>
      <c r="D52" s="41"/>
      <c r="E52" s="23"/>
      <c r="F52" s="35"/>
      <c r="G52" s="90" t="n">
        <f aca="false">LARGE(F53:F54,1)</f>
        <v>44578</v>
      </c>
    </row>
    <row r="53" customFormat="false" ht="14.45" hidden="false" customHeight="false" outlineLevel="0" collapsed="false">
      <c r="A53" s="23" t="s">
        <v>186</v>
      </c>
      <c r="B53" s="24" t="s">
        <v>187</v>
      </c>
      <c r="C53" s="41" t="s">
        <v>172</v>
      </c>
      <c r="D53" s="41" t="n">
        <v>5</v>
      </c>
      <c r="E53" s="35" t="n">
        <f aca="false">F51</f>
        <v>44568</v>
      </c>
      <c r="F53" s="35" t="n">
        <f aca="false">E53+D53</f>
        <v>44573</v>
      </c>
      <c r="G53" s="91" t="n">
        <v>1</v>
      </c>
    </row>
    <row r="54" customFormat="false" ht="14.45" hidden="false" customHeight="false" outlineLevel="0" collapsed="false">
      <c r="A54" s="23" t="s">
        <v>189</v>
      </c>
      <c r="B54" s="24" t="s">
        <v>190</v>
      </c>
      <c r="C54" s="41" t="s">
        <v>186</v>
      </c>
      <c r="D54" s="41" t="n">
        <v>5</v>
      </c>
      <c r="E54" s="35" t="n">
        <f aca="false">F53</f>
        <v>44573</v>
      </c>
      <c r="F54" s="35" t="n">
        <f aca="false">E54+D54</f>
        <v>44578</v>
      </c>
      <c r="G54" s="91"/>
    </row>
    <row r="55" customFormat="false" ht="14.45" hidden="false" customHeight="false" outlineLevel="0" collapsed="false">
      <c r="A55" s="39" t="n">
        <v>3.5</v>
      </c>
      <c r="B55" s="40" t="s">
        <v>138</v>
      </c>
      <c r="C55" s="23"/>
      <c r="D55" s="41"/>
      <c r="E55" s="23"/>
      <c r="F55" s="23"/>
      <c r="G55" s="90" t="n">
        <f aca="false">LARGE(F56:F57,1)</f>
        <v>44623</v>
      </c>
    </row>
    <row r="56" customFormat="false" ht="14.45" hidden="false" customHeight="false" outlineLevel="0" collapsed="false">
      <c r="A56" s="23" t="s">
        <v>201</v>
      </c>
      <c r="B56" s="24" t="s">
        <v>202</v>
      </c>
      <c r="C56" s="23" t="s">
        <v>189</v>
      </c>
      <c r="D56" s="41" t="n">
        <v>40</v>
      </c>
      <c r="E56" s="35" t="n">
        <f aca="false">F54</f>
        <v>44578</v>
      </c>
      <c r="F56" s="35" t="n">
        <f aca="false">E56+D56</f>
        <v>44618</v>
      </c>
      <c r="G56" s="92" t="n">
        <v>1</v>
      </c>
    </row>
    <row r="57" customFormat="false" ht="14.45" hidden="false" customHeight="false" outlineLevel="0" collapsed="false">
      <c r="A57" s="23" t="s">
        <v>205</v>
      </c>
      <c r="B57" s="24" t="s">
        <v>190</v>
      </c>
      <c r="C57" s="23" t="s">
        <v>201</v>
      </c>
      <c r="D57" s="41" t="n">
        <v>5</v>
      </c>
      <c r="E57" s="35" t="n">
        <f aca="false">F56</f>
        <v>44618</v>
      </c>
      <c r="F57" s="35" t="n">
        <f aca="false">E57+D57</f>
        <v>44623</v>
      </c>
      <c r="G57" s="92"/>
    </row>
  </sheetData>
  <mergeCells count="11">
    <mergeCell ref="G5:G11"/>
    <mergeCell ref="G13:G21"/>
    <mergeCell ref="G23:G26"/>
    <mergeCell ref="G28:G30"/>
    <mergeCell ref="G32:G33"/>
    <mergeCell ref="G35:G37"/>
    <mergeCell ref="G39:G40"/>
    <mergeCell ref="G42:G43"/>
    <mergeCell ref="G49:G51"/>
    <mergeCell ref="G53:G54"/>
    <mergeCell ref="G56:G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9"/>
  <sheetViews>
    <sheetView showFormulas="false" showGridLines="true" showRowColHeaders="true" showZeros="true" rightToLeft="false" tabSelected="false" showOutlineSymbols="true" defaultGridColor="true" view="normal" topLeftCell="L1" colorId="64" zoomScale="85" zoomScaleNormal="85" zoomScalePageLayoutView="100" workbookViewId="0">
      <selection pane="topLeft" activeCell="O3" activeCellId="1" sqref="A2:G9 O3"/>
    </sheetView>
  </sheetViews>
  <sheetFormatPr defaultColWidth="8.6875" defaultRowHeight="14.4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6"/>
    <col collapsed="false" customWidth="true" hidden="false" outlineLevel="0" max="4" min="4" style="0" width="30.28"/>
    <col collapsed="false" customWidth="true" hidden="false" outlineLevel="0" max="8" min="8" style="0" width="9.58"/>
    <col collapsed="false" customWidth="true" hidden="false" outlineLevel="0" max="9" min="9" style="0" width="12.29"/>
    <col collapsed="false" customWidth="true" hidden="false" outlineLevel="0" max="10" min="10" style="0" width="19.71"/>
    <col collapsed="false" customWidth="true" hidden="false" outlineLevel="0" max="11" min="11" style="0" width="16.14"/>
    <col collapsed="false" customWidth="true" hidden="false" outlineLevel="0" max="12" min="12" style="0" width="14.57"/>
    <col collapsed="false" customWidth="true" hidden="false" outlineLevel="0" max="16" min="16" style="0" width="28.71"/>
    <col collapsed="false" customWidth="true" hidden="false" outlineLevel="0" max="17" min="17" style="0" width="13.01"/>
    <col collapsed="false" customWidth="true" hidden="false" outlineLevel="0" max="18" min="18" style="0" width="23.71"/>
    <col collapsed="false" customWidth="true" hidden="false" outlineLevel="0" max="19" min="19" style="0" width="20.99"/>
    <col collapsed="false" customWidth="true" hidden="false" outlineLevel="0" max="20" min="20" style="0" width="26.42"/>
    <col collapsed="false" customWidth="true" hidden="false" outlineLevel="0" max="22" min="22" style="0" width="7.15"/>
    <col collapsed="false" customWidth="true" hidden="false" outlineLevel="0" max="23" min="23" style="0" width="40.71"/>
    <col collapsed="false" customWidth="true" hidden="false" outlineLevel="0" max="29" min="29" style="0" width="24"/>
    <col collapsed="false" customWidth="true" hidden="false" outlineLevel="0" max="33" min="33" style="0" width="25.71"/>
    <col collapsed="false" customWidth="true" hidden="false" outlineLevel="0" max="35" min="35" style="0" width="48.7"/>
    <col collapsed="false" customWidth="true" hidden="false" outlineLevel="0" max="36" min="36" style="0" width="24.86"/>
    <col collapsed="false" customWidth="true" hidden="false" outlineLevel="0" max="37" min="37" style="0" width="18.14"/>
    <col collapsed="false" customWidth="true" hidden="false" outlineLevel="0" max="38" min="38" style="0" width="18.29"/>
    <col collapsed="false" customWidth="true" hidden="false" outlineLevel="0" max="39" min="39" style="0" width="13.43"/>
  </cols>
  <sheetData>
    <row r="1" customFormat="false" ht="14.45" hidden="false" customHeight="false" outlineLevel="0" collapsed="false">
      <c r="H1" s="0" t="s">
        <v>396</v>
      </c>
      <c r="O1" s="0" t="s">
        <v>397</v>
      </c>
    </row>
    <row r="2" customFormat="false" ht="14.45" hidden="false" customHeight="false" outlineLevel="0" collapsed="false">
      <c r="X2" s="93" t="s">
        <v>398</v>
      </c>
      <c r="Y2" s="93"/>
      <c r="Z2" s="93"/>
      <c r="AA2" s="93"/>
      <c r="AB2" s="93"/>
      <c r="AC2" s="93"/>
      <c r="AD2" s="93"/>
    </row>
    <row r="3" customFormat="false" ht="14.45" hidden="false" customHeight="false" outlineLevel="0" collapsed="false">
      <c r="B3" s="0" t="s">
        <v>399</v>
      </c>
      <c r="C3" s="0" t="s">
        <v>400</v>
      </c>
      <c r="D3" s="0" t="s">
        <v>401</v>
      </c>
      <c r="H3" s="24" t="s">
        <v>402</v>
      </c>
      <c r="I3" s="24" t="s">
        <v>403</v>
      </c>
      <c r="J3" s="24" t="s">
        <v>404</v>
      </c>
      <c r="K3" s="24" t="s">
        <v>87</v>
      </c>
      <c r="L3" s="24" t="s">
        <v>405</v>
      </c>
      <c r="O3" s="94" t="s">
        <v>47</v>
      </c>
      <c r="P3" s="94" t="s">
        <v>315</v>
      </c>
      <c r="Q3" s="94" t="s">
        <v>406</v>
      </c>
      <c r="R3" s="94" t="s">
        <v>407</v>
      </c>
      <c r="S3" s="94" t="s">
        <v>408</v>
      </c>
      <c r="T3" s="94" t="s">
        <v>409</v>
      </c>
      <c r="V3" s="94" t="s">
        <v>47</v>
      </c>
      <c r="W3" s="94" t="s">
        <v>315</v>
      </c>
      <c r="X3" s="94" t="s">
        <v>410</v>
      </c>
      <c r="Y3" s="94" t="s">
        <v>87</v>
      </c>
      <c r="Z3" s="94" t="s">
        <v>404</v>
      </c>
      <c r="AA3" s="94" t="s">
        <v>405</v>
      </c>
      <c r="AB3" s="94" t="s">
        <v>411</v>
      </c>
      <c r="AC3" s="94" t="s">
        <v>412</v>
      </c>
      <c r="AD3" s="94" t="s">
        <v>413</v>
      </c>
    </row>
    <row r="4" customFormat="false" ht="57.6" hidden="false" customHeight="false" outlineLevel="0" collapsed="false">
      <c r="B4" s="0" t="s">
        <v>414</v>
      </c>
      <c r="C4" s="0" t="s">
        <v>415</v>
      </c>
      <c r="D4" s="0" t="s">
        <v>416</v>
      </c>
      <c r="H4" s="24" t="s">
        <v>417</v>
      </c>
      <c r="I4" s="95" t="n">
        <v>0.85</v>
      </c>
      <c r="J4" s="24" t="s">
        <v>418</v>
      </c>
      <c r="K4" s="24" t="s">
        <v>419</v>
      </c>
      <c r="L4" s="24" t="s">
        <v>420</v>
      </c>
      <c r="O4" s="96" t="s">
        <v>421</v>
      </c>
      <c r="P4" s="96" t="s">
        <v>422</v>
      </c>
      <c r="Q4" s="96" t="s">
        <v>423</v>
      </c>
      <c r="R4" s="96" t="s">
        <v>424</v>
      </c>
      <c r="S4" s="96" t="s">
        <v>425</v>
      </c>
      <c r="T4" s="17" t="s">
        <v>426</v>
      </c>
      <c r="V4" s="96" t="s">
        <v>421</v>
      </c>
      <c r="W4" s="96" t="s">
        <v>422</v>
      </c>
      <c r="X4" s="38" t="s">
        <v>41</v>
      </c>
      <c r="Y4" s="38" t="s">
        <v>13</v>
      </c>
      <c r="Z4" s="38" t="s">
        <v>13</v>
      </c>
      <c r="AA4" s="38" t="s">
        <v>13</v>
      </c>
      <c r="AB4" s="38" t="s">
        <v>37</v>
      </c>
      <c r="AC4" s="17" t="s">
        <v>427</v>
      </c>
      <c r="AD4" s="38" t="s">
        <v>428</v>
      </c>
    </row>
    <row r="5" customFormat="false" ht="72" hidden="false" customHeight="false" outlineLevel="0" collapsed="false">
      <c r="D5" s="0" t="s">
        <v>429</v>
      </c>
      <c r="H5" s="24" t="s">
        <v>13</v>
      </c>
      <c r="I5" s="95" t="n">
        <v>0.7</v>
      </c>
      <c r="J5" s="24" t="s">
        <v>430</v>
      </c>
      <c r="K5" s="24" t="s">
        <v>431</v>
      </c>
      <c r="L5" s="24" t="s">
        <v>420</v>
      </c>
      <c r="O5" s="96" t="s">
        <v>432</v>
      </c>
      <c r="P5" s="17" t="s">
        <v>433</v>
      </c>
      <c r="Q5" s="17" t="s">
        <v>423</v>
      </c>
      <c r="R5" s="17" t="s">
        <v>434</v>
      </c>
      <c r="S5" s="17" t="s">
        <v>435</v>
      </c>
      <c r="T5" s="17" t="s">
        <v>436</v>
      </c>
      <c r="V5" s="96" t="s">
        <v>432</v>
      </c>
      <c r="W5" s="17" t="s">
        <v>433</v>
      </c>
      <c r="X5" s="38" t="s">
        <v>437</v>
      </c>
      <c r="Y5" s="38" t="s">
        <v>41</v>
      </c>
      <c r="Z5" s="38" t="s">
        <v>13</v>
      </c>
      <c r="AA5" s="38" t="s">
        <v>41</v>
      </c>
      <c r="AB5" s="38" t="s">
        <v>438</v>
      </c>
      <c r="AC5" s="17" t="s">
        <v>439</v>
      </c>
      <c r="AD5" s="38" t="s">
        <v>428</v>
      </c>
    </row>
    <row r="6" customFormat="false" ht="43.15" hidden="false" customHeight="false" outlineLevel="0" collapsed="false">
      <c r="D6" s="0" t="s">
        <v>440</v>
      </c>
      <c r="H6" s="24" t="s">
        <v>441</v>
      </c>
      <c r="I6" s="95" t="n">
        <v>0.5</v>
      </c>
      <c r="J6" s="24" t="s">
        <v>442</v>
      </c>
      <c r="K6" s="24" t="s">
        <v>443</v>
      </c>
      <c r="L6" s="24" t="s">
        <v>444</v>
      </c>
      <c r="O6" s="96" t="s">
        <v>445</v>
      </c>
      <c r="P6" s="17" t="s">
        <v>446</v>
      </c>
      <c r="Q6" s="17" t="s">
        <v>423</v>
      </c>
      <c r="R6" s="17" t="s">
        <v>447</v>
      </c>
      <c r="S6" s="17" t="s">
        <v>425</v>
      </c>
      <c r="T6" s="17" t="s">
        <v>448</v>
      </c>
      <c r="V6" s="96" t="s">
        <v>445</v>
      </c>
      <c r="W6" s="17" t="s">
        <v>446</v>
      </c>
      <c r="X6" s="38" t="s">
        <v>41</v>
      </c>
      <c r="Y6" s="38" t="s">
        <v>13</v>
      </c>
      <c r="Z6" s="38" t="s">
        <v>13</v>
      </c>
      <c r="AA6" s="38" t="s">
        <v>13</v>
      </c>
      <c r="AB6" s="38" t="s">
        <v>438</v>
      </c>
      <c r="AC6" s="17" t="s">
        <v>449</v>
      </c>
      <c r="AD6" s="38" t="s">
        <v>428</v>
      </c>
    </row>
    <row r="7" customFormat="false" ht="43.15" hidden="false" customHeight="false" outlineLevel="0" collapsed="false">
      <c r="D7" s="0" t="s">
        <v>450</v>
      </c>
      <c r="H7" s="24" t="s">
        <v>32</v>
      </c>
      <c r="I7" s="95" t="n">
        <v>0.4</v>
      </c>
      <c r="J7" s="24" t="s">
        <v>451</v>
      </c>
      <c r="K7" s="24" t="s">
        <v>452</v>
      </c>
      <c r="L7" s="24" t="s">
        <v>453</v>
      </c>
      <c r="O7" s="96" t="s">
        <v>454</v>
      </c>
      <c r="P7" s="17" t="s">
        <v>455</v>
      </c>
      <c r="Q7" s="17" t="s">
        <v>423</v>
      </c>
      <c r="R7" s="17" t="s">
        <v>456</v>
      </c>
      <c r="S7" s="17" t="s">
        <v>457</v>
      </c>
      <c r="T7" s="17" t="s">
        <v>458</v>
      </c>
      <c r="V7" s="96" t="s">
        <v>454</v>
      </c>
      <c r="W7" s="17" t="s">
        <v>455</v>
      </c>
      <c r="X7" s="38" t="s">
        <v>13</v>
      </c>
      <c r="Y7" s="38" t="s">
        <v>13</v>
      </c>
      <c r="Z7" s="38" t="s">
        <v>32</v>
      </c>
      <c r="AA7" s="38" t="s">
        <v>32</v>
      </c>
      <c r="AB7" s="38" t="s">
        <v>438</v>
      </c>
      <c r="AC7" s="17" t="s">
        <v>459</v>
      </c>
      <c r="AD7" s="38" t="s">
        <v>428</v>
      </c>
    </row>
    <row r="8" customFormat="false" ht="57.6" hidden="false" customHeight="false" outlineLevel="0" collapsed="false">
      <c r="C8" s="0" t="s">
        <v>460</v>
      </c>
      <c r="H8" s="24" t="s">
        <v>461</v>
      </c>
      <c r="I8" s="95" t="n">
        <v>0.2</v>
      </c>
      <c r="J8" s="24" t="s">
        <v>462</v>
      </c>
      <c r="K8" s="24" t="s">
        <v>463</v>
      </c>
      <c r="L8" s="24" t="s">
        <v>453</v>
      </c>
      <c r="O8" s="96" t="s">
        <v>464</v>
      </c>
      <c r="P8" s="17" t="s">
        <v>465</v>
      </c>
      <c r="Q8" s="17" t="s">
        <v>423</v>
      </c>
      <c r="R8" s="17" t="s">
        <v>466</v>
      </c>
      <c r="S8" s="17" t="s">
        <v>467</v>
      </c>
      <c r="T8" s="17" t="s">
        <v>468</v>
      </c>
      <c r="V8" s="96" t="s">
        <v>464</v>
      </c>
      <c r="W8" s="17" t="s">
        <v>465</v>
      </c>
      <c r="X8" s="38" t="s">
        <v>32</v>
      </c>
      <c r="Y8" s="38" t="s">
        <v>13</v>
      </c>
      <c r="Z8" s="38" t="s">
        <v>13</v>
      </c>
      <c r="AA8" s="38" t="s">
        <v>437</v>
      </c>
      <c r="AB8" s="38" t="s">
        <v>37</v>
      </c>
      <c r="AC8" s="17" t="s">
        <v>469</v>
      </c>
      <c r="AD8" s="38" t="s">
        <v>428</v>
      </c>
      <c r="AL8" s="22"/>
    </row>
    <row r="10" customFormat="false" ht="21" hidden="false" customHeight="false" outlineLevel="0" collapsed="false">
      <c r="X10" s="93" t="s">
        <v>470</v>
      </c>
      <c r="Y10" s="93"/>
      <c r="Z10" s="93"/>
      <c r="AA10" s="93"/>
      <c r="AB10" s="93"/>
      <c r="AC10" s="93"/>
      <c r="AD10" s="93"/>
      <c r="AJ10" s="97" t="s">
        <v>471</v>
      </c>
      <c r="AK10" s="97"/>
      <c r="AL10" s="97"/>
      <c r="AM10" s="97"/>
    </row>
    <row r="11" customFormat="false" ht="14.45" hidden="false" customHeight="false" outlineLevel="0" collapsed="false">
      <c r="V11" s="94" t="s">
        <v>47</v>
      </c>
      <c r="W11" s="94" t="s">
        <v>315</v>
      </c>
      <c r="X11" s="94" t="s">
        <v>410</v>
      </c>
      <c r="Y11" s="94" t="s">
        <v>87</v>
      </c>
      <c r="Z11" s="94" t="s">
        <v>404</v>
      </c>
      <c r="AA11" s="94" t="s">
        <v>405</v>
      </c>
      <c r="AB11" s="94" t="s">
        <v>411</v>
      </c>
      <c r="AC11" s="94" t="s">
        <v>412</v>
      </c>
      <c r="AD11" s="94" t="s">
        <v>413</v>
      </c>
      <c r="AH11" s="94" t="s">
        <v>47</v>
      </c>
      <c r="AI11" s="94" t="s">
        <v>315</v>
      </c>
      <c r="AJ11" s="34" t="s">
        <v>472</v>
      </c>
      <c r="AK11" s="34" t="s">
        <v>473</v>
      </c>
      <c r="AL11" s="34" t="s">
        <v>474</v>
      </c>
      <c r="AM11" s="34" t="s">
        <v>475</v>
      </c>
    </row>
    <row r="12" customFormat="false" ht="43.15" hidden="false" customHeight="false" outlineLevel="0" collapsed="false">
      <c r="V12" s="96" t="s">
        <v>421</v>
      </c>
      <c r="W12" s="96" t="s">
        <v>422</v>
      </c>
      <c r="X12" s="98" t="n">
        <v>0.6</v>
      </c>
      <c r="Y12" s="38" t="n">
        <f aca="false">1.4*1215</f>
        <v>1701</v>
      </c>
      <c r="Z12" s="38" t="s">
        <v>476</v>
      </c>
      <c r="AA12" s="38" t="s">
        <v>13</v>
      </c>
      <c r="AB12" s="38" t="s">
        <v>37</v>
      </c>
      <c r="AC12" s="17" t="s">
        <v>427</v>
      </c>
      <c r="AD12" s="38" t="s">
        <v>428</v>
      </c>
      <c r="AH12" s="96" t="s">
        <v>421</v>
      </c>
      <c r="AI12" s="96" t="s">
        <v>422</v>
      </c>
      <c r="AJ12" s="23" t="s">
        <v>73</v>
      </c>
      <c r="AK12" s="24" t="s">
        <v>477</v>
      </c>
      <c r="AL12" s="24" t="s">
        <v>478</v>
      </c>
      <c r="AM12" s="24" t="s">
        <v>479</v>
      </c>
    </row>
    <row r="13" customFormat="false" ht="72" hidden="false" customHeight="false" outlineLevel="0" collapsed="false">
      <c r="V13" s="96" t="s">
        <v>432</v>
      </c>
      <c r="W13" s="17" t="s">
        <v>433</v>
      </c>
      <c r="X13" s="98" t="n">
        <v>0.1</v>
      </c>
      <c r="Y13" s="38" t="n">
        <f aca="false">1.5*200*5</f>
        <v>1500</v>
      </c>
      <c r="Z13" s="38" t="s">
        <v>480</v>
      </c>
      <c r="AA13" s="38" t="s">
        <v>41</v>
      </c>
      <c r="AB13" s="38" t="s">
        <v>438</v>
      </c>
      <c r="AC13" s="17" t="s">
        <v>439</v>
      </c>
      <c r="AD13" s="38" t="s">
        <v>428</v>
      </c>
      <c r="AH13" s="96" t="s">
        <v>432</v>
      </c>
      <c r="AI13" s="17" t="s">
        <v>433</v>
      </c>
      <c r="AJ13" s="23" t="s">
        <v>481</v>
      </c>
      <c r="AK13" s="24" t="s">
        <v>482</v>
      </c>
      <c r="AL13" s="24" t="s">
        <v>483</v>
      </c>
      <c r="AM13" s="24" t="s">
        <v>484</v>
      </c>
    </row>
    <row r="14" customFormat="false" ht="28.9" hidden="false" customHeight="false" outlineLevel="0" collapsed="false">
      <c r="V14" s="96" t="s">
        <v>445</v>
      </c>
      <c r="W14" s="17" t="s">
        <v>446</v>
      </c>
      <c r="X14" s="98" t="n">
        <v>0.5</v>
      </c>
      <c r="Y14" s="38" t="n">
        <f aca="false">10*40*4*1.3</f>
        <v>2080</v>
      </c>
      <c r="Z14" s="38" t="s">
        <v>485</v>
      </c>
      <c r="AA14" s="38" t="s">
        <v>13</v>
      </c>
      <c r="AB14" s="38" t="s">
        <v>438</v>
      </c>
      <c r="AC14" s="17" t="s">
        <v>449</v>
      </c>
      <c r="AD14" s="38" t="s">
        <v>428</v>
      </c>
      <c r="AH14" s="96" t="s">
        <v>445</v>
      </c>
      <c r="AI14" s="17" t="s">
        <v>446</v>
      </c>
      <c r="AJ14" s="23" t="s">
        <v>486</v>
      </c>
      <c r="AK14" s="23" t="s">
        <v>354</v>
      </c>
      <c r="AL14" s="24" t="s">
        <v>487</v>
      </c>
      <c r="AM14" s="24" t="s">
        <v>488</v>
      </c>
    </row>
    <row r="15" customFormat="false" ht="43.15" hidden="false" customHeight="false" outlineLevel="0" collapsed="false">
      <c r="V15" s="96" t="s">
        <v>454</v>
      </c>
      <c r="W15" s="17" t="s">
        <v>455</v>
      </c>
      <c r="X15" s="98" t="n">
        <v>0.65</v>
      </c>
      <c r="Y15" s="38" t="n">
        <f aca="false">30*40*4*1.3</f>
        <v>6240</v>
      </c>
      <c r="Z15" s="38" t="s">
        <v>476</v>
      </c>
      <c r="AA15" s="38" t="s">
        <v>32</v>
      </c>
      <c r="AB15" s="38" t="s">
        <v>438</v>
      </c>
      <c r="AC15" s="17" t="s">
        <v>459</v>
      </c>
      <c r="AD15" s="38" t="s">
        <v>428</v>
      </c>
      <c r="AH15" s="96" t="s">
        <v>454</v>
      </c>
      <c r="AI15" s="17" t="s">
        <v>455</v>
      </c>
      <c r="AJ15" s="23" t="s">
        <v>486</v>
      </c>
      <c r="AK15" s="24" t="s">
        <v>489</v>
      </c>
      <c r="AL15" s="24" t="s">
        <v>490</v>
      </c>
      <c r="AM15" s="24" t="s">
        <v>491</v>
      </c>
    </row>
    <row r="16" customFormat="false" ht="57.6" hidden="false" customHeight="false" outlineLevel="0" collapsed="false">
      <c r="V16" s="96" t="s">
        <v>464</v>
      </c>
      <c r="W16" s="17" t="s">
        <v>465</v>
      </c>
      <c r="X16" s="98" t="n">
        <v>0.2</v>
      </c>
      <c r="Y16" s="38" t="n">
        <f aca="false">30*40*4*1.3*3</f>
        <v>18720</v>
      </c>
      <c r="Z16" s="38" t="s">
        <v>336</v>
      </c>
      <c r="AA16" s="38" t="s">
        <v>437</v>
      </c>
      <c r="AB16" s="38" t="s">
        <v>37</v>
      </c>
      <c r="AC16" s="17" t="s">
        <v>469</v>
      </c>
      <c r="AD16" s="38" t="s">
        <v>428</v>
      </c>
      <c r="AH16" s="96" t="s">
        <v>464</v>
      </c>
      <c r="AI16" s="17" t="s">
        <v>465</v>
      </c>
      <c r="AJ16" s="23" t="s">
        <v>492</v>
      </c>
      <c r="AK16" s="24" t="s">
        <v>493</v>
      </c>
      <c r="AL16" s="24" t="s">
        <v>494</v>
      </c>
      <c r="AM16" s="24" t="s">
        <v>491</v>
      </c>
    </row>
    <row r="17" customFormat="false" ht="14.45" hidden="false" customHeight="false" outlineLevel="0" collapsed="false">
      <c r="AH17" s="99" t="s">
        <v>495</v>
      </c>
      <c r="AI17" s="99" t="s">
        <v>496</v>
      </c>
    </row>
    <row r="18" customFormat="false" ht="14.45" hidden="false" customHeight="false" outlineLevel="0" collapsed="false">
      <c r="AH18" s="99" t="s">
        <v>497</v>
      </c>
      <c r="AI18" s="99" t="s">
        <v>498</v>
      </c>
    </row>
    <row r="19" customFormat="false" ht="14.45" hidden="false" customHeight="false" outlineLevel="0" collapsed="false">
      <c r="AH19" s="99" t="s">
        <v>499</v>
      </c>
      <c r="AI19" s="99" t="s">
        <v>500</v>
      </c>
    </row>
  </sheetData>
  <mergeCells count="3">
    <mergeCell ref="X2:AD2"/>
    <mergeCell ref="X10:AD10"/>
    <mergeCell ref="AJ10:A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A2:G9"/>
    </sheetView>
  </sheetViews>
  <sheetFormatPr defaultColWidth="8.6875" defaultRowHeight="14.45" zeroHeight="false" outlineLevelRow="0" outlineLevelCol="0"/>
  <cols>
    <col collapsed="false" customWidth="true" hidden="false" outlineLevel="0" max="6" min="1" style="22" width="14.28"/>
  </cols>
  <sheetData>
    <row r="2" customFormat="false" ht="43.15" hidden="false" customHeight="false" outlineLevel="0" collapsed="false">
      <c r="A2" s="22" t="s">
        <v>64</v>
      </c>
      <c r="B2" s="22" t="s">
        <v>501</v>
      </c>
      <c r="C2" s="22" t="s">
        <v>502</v>
      </c>
      <c r="D2" s="22" t="s">
        <v>503</v>
      </c>
      <c r="E2" s="22" t="s">
        <v>504</v>
      </c>
      <c r="F2" s="22" t="s">
        <v>505</v>
      </c>
    </row>
    <row r="3" customFormat="false" ht="43.15" hidden="false" customHeight="false" outlineLevel="0" collapsed="false">
      <c r="A3" s="22" t="s">
        <v>506</v>
      </c>
      <c r="B3" s="22" t="s">
        <v>77</v>
      </c>
      <c r="C3" s="22" t="s">
        <v>507</v>
      </c>
      <c r="D3" s="22" t="s">
        <v>508</v>
      </c>
      <c r="E3" s="22" t="s">
        <v>509</v>
      </c>
      <c r="F3" s="22" t="s">
        <v>510</v>
      </c>
    </row>
    <row r="4" customFormat="false" ht="14.45" hidden="false" customHeight="false" outlineLevel="0" collapsed="false">
      <c r="C4" s="22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2021-01-10T14:33:02Z</dcterms:created>
  <dc:creator>silvana arevalo</dc:creator>
  <dc:description/>
  <dc:language>en-US</dc:language>
  <cp:lastModifiedBy/>
  <dcterms:modified xsi:type="dcterms:W3CDTF">2021-01-24T08:07:14Z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