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ther\Desktop\"/>
    </mc:Choice>
  </mc:AlternateContent>
  <bookViews>
    <workbookView xWindow="0" yWindow="0" windowWidth="25200" windowHeight="11850"/>
  </bookViews>
  <sheets>
    <sheet name="в рублях" sheetId="1" r:id="rId1"/>
  </sheets>
  <calcPr calcId="162913"/>
</workbook>
</file>

<file path=xl/calcChain.xml><?xml version="1.0" encoding="utf-8"?>
<calcChain xmlns="http://schemas.openxmlformats.org/spreadsheetml/2006/main">
  <c r="BO6" i="1" l="1"/>
  <c r="BF3" i="1"/>
  <c r="BD3" i="1"/>
  <c r="BC3" i="1"/>
  <c r="BB3" i="1"/>
  <c r="BA3" i="1"/>
  <c r="AY3" i="1"/>
  <c r="AW3" i="1"/>
  <c r="AT3" i="1"/>
  <c r="AU3" i="1"/>
  <c r="AR3" i="1"/>
  <c r="AQ3" i="1"/>
  <c r="AO3" i="1"/>
  <c r="AN3" i="1"/>
  <c r="AF3" i="1"/>
  <c r="AE3" i="1"/>
  <c r="AC3" i="1"/>
  <c r="AA3" i="1"/>
  <c r="Y3" i="1"/>
  <c r="W3" i="1"/>
  <c r="V3" i="1"/>
  <c r="T3" i="1"/>
  <c r="S3" i="1"/>
  <c r="M3" i="1"/>
  <c r="J3" i="1"/>
  <c r="D3" i="1"/>
  <c r="C3" i="1"/>
</calcChain>
</file>

<file path=xl/sharedStrings.xml><?xml version="1.0" encoding="utf-8"?>
<sst xmlns="http://schemas.openxmlformats.org/spreadsheetml/2006/main" count="69" uniqueCount="69">
  <si>
    <t>Отчетная дата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</si>
  <si>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</si>
  <si>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</si>
  <si>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</si>
  <si>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</si>
  <si>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</si>
  <si>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</si>
  <si>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</si>
  <si>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</si>
  <si>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</si>
  <si>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</si>
  <si>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</si>
  <si>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</si>
  <si>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</si>
  <si>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</si>
  <si>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</si>
  <si>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</si>
  <si>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</si>
  <si>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</si>
  <si>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</si>
  <si>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</si>
  <si>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</si>
  <si>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</si>
  <si>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</si>
  <si>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</si>
  <si>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</si>
  <si>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</si>
  <si>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</si>
  <si>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</si>
  <si>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</si>
  <si>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</si>
  <si>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</si>
  <si>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</si>
  <si>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</si>
  <si>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</si>
  <si>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</si>
  <si>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</si>
  <si>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</si>
  <si>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01.02.2021</t>
  </si>
  <si>
    <t>01.03.2021</t>
  </si>
  <si>
    <t>01.04.2021</t>
  </si>
  <si>
    <t>01.05.2021</t>
  </si>
  <si>
    <t>01.06.2021</t>
  </si>
  <si>
    <t>01.07.2021</t>
  </si>
  <si>
    <t>01.08.2021</t>
  </si>
  <si>
    <t>01.09.2021</t>
  </si>
  <si>
    <t>01.10.2021</t>
  </si>
  <si>
    <t>01.11.2021</t>
  </si>
  <si>
    <t>01.12.2021</t>
  </si>
  <si>
    <t>01.01.2022</t>
  </si>
  <si>
    <t>01.02.2022</t>
  </si>
  <si>
    <t>01.03.2022</t>
  </si>
  <si>
    <t>01.04.2022</t>
  </si>
  <si>
    <t>01.05.2022</t>
  </si>
  <si>
    <t>01.06.2022</t>
  </si>
  <si>
    <t>01.07.2022</t>
  </si>
  <si>
    <t>01.08.2022</t>
  </si>
  <si>
    <t>01.09.2022</t>
  </si>
  <si>
    <t>01.10.2022</t>
  </si>
  <si>
    <t>01.11.2022</t>
  </si>
  <si>
    <t>01.12.2022</t>
  </si>
  <si>
    <t>01.01.2023</t>
  </si>
  <si>
    <t>01.02.2023</t>
  </si>
  <si>
    <t>01.03.2023</t>
  </si>
  <si>
    <t>01.04.2023</t>
  </si>
  <si>
    <t>01.05.2023</t>
  </si>
  <si>
    <t>01.06.2023</t>
  </si>
  <si>
    <t>Средневзвешенная ставка по кредитам, выданным в течение месяца, %</t>
  </si>
  <si>
    <t>https://anytools.pro/ru/data/cbrf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</si>
</sst>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;\-0.00;0.00"/>
  </numFmts>
  <fonts count="4" x14ac:knownFonts="1">
    <font>
      <sz val="10"/>
      <color rgb="FF000000"/>
      <name val="Arial"/>
    </font>
    <font>
      <sz val="9"/>
      <color rgb="FF333333"/>
      <name val="Arial"/>
    </font>
    <font>
      <b/>
      <sz val="12"/>
      <color rgb="FF000000"/>
      <name val="Times New Roman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"/>
  <sheetViews>
    <sheetView tabSelected="1" zoomScaleNormal="100" workbookViewId="0">
      <selection activeCell="E24" sqref="E24"/>
    </sheetView>
  </sheetViews>
  <sheetFormatPr defaultRowHeight="12.75" x14ac:dyDescent="0.2"/>
  <cols>
    <col min="1" max="1" width="31.5703125" customWidth="1"/>
    <col min="2" max="67" width="20.85546875" customWidth="1"/>
  </cols>
  <sheetData>
    <row r="1" spans="1:67" s="1" customFormat="1" ht="27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spans="1:67" s="1" customFormat="1" ht="57" customHeight="1" x14ac:dyDescent="0.2">
      <c r="A2" s="3" t="s">
        <v>67</v>
      </c>
      <c r="B2" s="4">
        <v>9.7899999999999991</v>
      </c>
      <c r="C2" s="4">
        <v>9.85</v>
      </c>
      <c r="D2" s="4">
        <v>9.75</v>
      </c>
      <c r="E2" s="4">
        <v>9.6300000000000008</v>
      </c>
      <c r="F2" s="4">
        <v>9.6</v>
      </c>
      <c r="G2" s="4">
        <v>9.5399999999999991</v>
      </c>
      <c r="H2" s="4">
        <v>9.49</v>
      </c>
      <c r="I2" s="4">
        <v>9.57</v>
      </c>
      <c r="J2" s="4">
        <v>9.42</v>
      </c>
      <c r="K2" s="4">
        <v>9.41</v>
      </c>
      <c r="L2" s="4">
        <v>9.41</v>
      </c>
      <c r="M2" s="4">
        <v>9.51</v>
      </c>
      <c r="N2" s="4">
        <v>9.66</v>
      </c>
      <c r="O2" s="4">
        <v>9.8800000000000008</v>
      </c>
      <c r="P2" s="4">
        <v>10.16</v>
      </c>
      <c r="Q2" s="4">
        <v>10.42</v>
      </c>
      <c r="R2" s="4">
        <v>10.56</v>
      </c>
      <c r="S2" s="4">
        <v>10.54</v>
      </c>
      <c r="T2" s="4">
        <v>10.3</v>
      </c>
      <c r="U2" s="4">
        <v>10.23</v>
      </c>
      <c r="V2" s="4">
        <v>9.9</v>
      </c>
      <c r="W2" s="4">
        <v>9.67</v>
      </c>
      <c r="X2" s="4">
        <v>9.41</v>
      </c>
      <c r="Y2" s="4">
        <v>9.2200000000000006</v>
      </c>
      <c r="Z2" s="4">
        <v>9.0500000000000007</v>
      </c>
      <c r="AA2" s="4">
        <v>8.85</v>
      </c>
      <c r="AB2" s="4">
        <v>8.73</v>
      </c>
      <c r="AC2" s="4">
        <v>8.68</v>
      </c>
      <c r="AD2" s="4">
        <v>8.42</v>
      </c>
      <c r="AE2" s="4">
        <v>7.56</v>
      </c>
      <c r="AF2" s="4">
        <v>7.64</v>
      </c>
      <c r="AG2" s="4">
        <v>7.38</v>
      </c>
      <c r="AH2" s="4">
        <v>7.26</v>
      </c>
      <c r="AI2" s="4">
        <v>7.32</v>
      </c>
      <c r="AJ2" s="4">
        <v>7.31</v>
      </c>
      <c r="AK2" s="4">
        <v>7.38</v>
      </c>
      <c r="AL2" s="4">
        <v>7.36</v>
      </c>
      <c r="AM2" s="4">
        <v>7.23</v>
      </c>
      <c r="AN2" s="4">
        <v>7.26</v>
      </c>
      <c r="AO2" s="4">
        <v>7.23</v>
      </c>
      <c r="AP2" s="4">
        <v>7.3</v>
      </c>
      <c r="AQ2" s="4">
        <v>7.3</v>
      </c>
      <c r="AR2" s="4">
        <v>7.07</v>
      </c>
      <c r="AS2" s="4">
        <v>7.67</v>
      </c>
      <c r="AT2" s="4">
        <v>7.78</v>
      </c>
      <c r="AU2" s="4">
        <v>7.73</v>
      </c>
      <c r="AV2" s="4">
        <v>7.7</v>
      </c>
      <c r="AW2" s="4">
        <v>7.59</v>
      </c>
      <c r="AX2" s="4">
        <v>7.81</v>
      </c>
      <c r="AY2" s="4">
        <v>7.87</v>
      </c>
      <c r="AZ2" s="4">
        <v>8.1</v>
      </c>
      <c r="BA2" s="4">
        <v>8.0500000000000007</v>
      </c>
      <c r="BB2" s="4">
        <v>7.64</v>
      </c>
      <c r="BC2" s="4">
        <v>6.17</v>
      </c>
      <c r="BD2" s="4">
        <v>6.36</v>
      </c>
      <c r="BE2" s="4">
        <v>6.67</v>
      </c>
      <c r="BF2" s="4">
        <v>6.67</v>
      </c>
      <c r="BG2" s="4">
        <v>6.71</v>
      </c>
      <c r="BH2" s="4">
        <v>7.38</v>
      </c>
      <c r="BI2" s="4">
        <v>7.11</v>
      </c>
      <c r="BJ2" s="4">
        <v>6.65</v>
      </c>
      <c r="BK2" s="4">
        <v>7.86</v>
      </c>
      <c r="BL2" s="4">
        <v>8.0500000000000007</v>
      </c>
      <c r="BM2" s="4">
        <v>8.18</v>
      </c>
      <c r="BN2" s="4">
        <v>8.52</v>
      </c>
      <c r="BO2" s="4">
        <v>8.4</v>
      </c>
    </row>
    <row r="3" spans="1:67" x14ac:dyDescent="0.2">
      <c r="A3" t="s">
        <v>68</v>
      </c>
      <c r="B3">
        <v>7.75</v>
      </c>
      <c r="C3">
        <f>(12*7.75+16*7.5)/28</f>
        <v>7.6071428571428568</v>
      </c>
      <c r="D3">
        <f>(26*7.5+5*7.25)/31</f>
        <v>7.459677419354839</v>
      </c>
      <c r="E3">
        <v>7.25</v>
      </c>
      <c r="F3">
        <v>7.25</v>
      </c>
      <c r="G3">
        <v>7.25</v>
      </c>
      <c r="H3">
        <v>7.25</v>
      </c>
      <c r="I3">
        <v>7.25</v>
      </c>
      <c r="J3">
        <f>(7.25*16+7.5*14)/30</f>
        <v>7.3666666666666663</v>
      </c>
      <c r="K3">
        <v>7.5</v>
      </c>
      <c r="L3">
        <v>7.5</v>
      </c>
      <c r="M3">
        <f>(7.5*16+7.25*15)/31</f>
        <v>7.379032258064516</v>
      </c>
      <c r="N3">
        <v>7.75</v>
      </c>
      <c r="O3">
        <v>7.75</v>
      </c>
      <c r="P3">
        <v>7.75</v>
      </c>
      <c r="Q3">
        <v>7.75</v>
      </c>
      <c r="R3">
        <v>7.75</v>
      </c>
      <c r="S3">
        <f>(7.75*16+7.5*14)/30</f>
        <v>7.6333333333333337</v>
      </c>
      <c r="T3">
        <f>(7.5*28+3*7.25)/31</f>
        <v>7.475806451612903</v>
      </c>
      <c r="U3">
        <v>7.25</v>
      </c>
      <c r="V3">
        <f>(7.25*8+7*22)/30</f>
        <v>7.0666666666666664</v>
      </c>
      <c r="W3">
        <f>(7*27+6.5*4)/30</f>
        <v>7.166666666666667</v>
      </c>
      <c r="X3">
        <v>6.5</v>
      </c>
      <c r="Y3">
        <f>(15*6.5+16*6.25)/31</f>
        <v>6.370967741935484</v>
      </c>
      <c r="Z3">
        <v>6.25</v>
      </c>
      <c r="AA3">
        <f>(9*6.25+19*6)/28</f>
        <v>6.0803571428571432</v>
      </c>
      <c r="AB3">
        <v>6</v>
      </c>
      <c r="AC3">
        <f>(26*6+4*5.5)/30</f>
        <v>5.9333333333333336</v>
      </c>
      <c r="AD3">
        <v>5.5</v>
      </c>
      <c r="AE3">
        <f>(21*5.5+9*4.5)/30</f>
        <v>5.2</v>
      </c>
      <c r="AF3">
        <f>(26*4.5+5*4.25)/31</f>
        <v>4.459677419354839</v>
      </c>
      <c r="AG3">
        <v>4.25</v>
      </c>
      <c r="AH3">
        <v>4.25</v>
      </c>
      <c r="AI3">
        <v>4.25</v>
      </c>
      <c r="AJ3">
        <v>4.25</v>
      </c>
      <c r="AK3">
        <v>4.25</v>
      </c>
      <c r="AL3">
        <v>4.25</v>
      </c>
      <c r="AM3">
        <v>4.25</v>
      </c>
      <c r="AN3">
        <f>(21*4.25+10*4.5)/31</f>
        <v>4.330645161290323</v>
      </c>
      <c r="AO3">
        <f>(4.5*25+5*5)/30</f>
        <v>4.583333333333333</v>
      </c>
      <c r="AP3">
        <v>5</v>
      </c>
      <c r="AQ3">
        <f>(14*5+16*5.5)/30</f>
        <v>5.2666666666666666</v>
      </c>
      <c r="AR3">
        <f>(25*5.5+5*6.5)/31</f>
        <v>5.4838709677419351</v>
      </c>
      <c r="AS3">
        <v>6.5</v>
      </c>
      <c r="AT3">
        <f>(12*6.5+18*6.75)/30</f>
        <v>6.65</v>
      </c>
      <c r="AU3">
        <f>(24*6.75+7*7.5)/31</f>
        <v>6.919354838709677</v>
      </c>
      <c r="AV3">
        <v>7.5</v>
      </c>
      <c r="AW3">
        <f>(19*7.5+12*8.5)/31</f>
        <v>7.887096774193548</v>
      </c>
      <c r="AX3">
        <v>8.5</v>
      </c>
      <c r="AY3">
        <f>(8.5*13+9.5*13+20)/28</f>
        <v>9.0714285714285712</v>
      </c>
      <c r="AZ3">
        <v>20</v>
      </c>
      <c r="BA3">
        <f>(10*20+21*17)/30</f>
        <v>18.566666666666666</v>
      </c>
      <c r="BB3">
        <f>(3*17+18*14+10*11)/31</f>
        <v>13.32258064516129</v>
      </c>
      <c r="BC3">
        <f>(13*11+18*9.5)/31</f>
        <v>10.129032258064516</v>
      </c>
      <c r="BD3">
        <f>(24*9.5+7*8)/31</f>
        <v>9.1612903225806459</v>
      </c>
      <c r="BE3">
        <v>8</v>
      </c>
      <c r="BF3">
        <f>(18*8+13*7.5)/31</f>
        <v>7.790322580645161</v>
      </c>
      <c r="BG3">
        <v>7.5</v>
      </c>
      <c r="BH3">
        <v>7.5</v>
      </c>
      <c r="BI3">
        <v>7.5</v>
      </c>
      <c r="BJ3">
        <v>7.5</v>
      </c>
      <c r="BK3">
        <v>7.5</v>
      </c>
      <c r="BL3">
        <v>7.5</v>
      </c>
      <c r="BM3">
        <v>7.5</v>
      </c>
      <c r="BN3">
        <v>7.5</v>
      </c>
      <c r="BO3">
        <v>7.5</v>
      </c>
    </row>
    <row r="6" spans="1:67" x14ac:dyDescent="0.2">
      <c r="BO6">
        <f>CORREL(B3:BL3,E2:BO2)</f>
        <v>-0.1141782466111019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 рублях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D!akov RePack</cp:lastModifiedBy>
  <dcterms:created xsi:type="dcterms:W3CDTF">2023-06-27T12:44:00Z</dcterms:created>
  <dcterms:modified xsi:type="dcterms:W3CDTF">2023-07-18T11:05:45Z</dcterms:modified>
</cp:coreProperties>
</file>