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nnonj/GitHub/BrassicaRpf/data/"/>
    </mc:Choice>
  </mc:AlternateContent>
  <xr:revisionPtr revIDLastSave="0" documentId="13_ncr:1_{3FDDD59A-DD76-9248-AEBB-B64448F56505}" xr6:coauthVersionLast="45" xr6:coauthVersionMax="45" xr10:uidLastSave="{00000000-0000-0000-0000-000000000000}"/>
  <bookViews>
    <workbookView xWindow="1560" yWindow="760" windowWidth="27420" windowHeight="23320" xr2:uid="{00000000-000D-0000-FFFF-FFFF00000000}"/>
  </bookViews>
  <sheets>
    <sheet name="MURI spring extension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6" l="1"/>
  <c r="B7" i="6"/>
  <c r="D45" i="6"/>
  <c r="B20" i="6"/>
  <c r="D10" i="6" l="1"/>
  <c r="H28" i="6"/>
  <c r="G28" i="6"/>
  <c r="D8" i="6"/>
  <c r="C16" i="6"/>
  <c r="D12" i="6"/>
  <c r="D13" i="6"/>
  <c r="D14" i="6"/>
  <c r="D15" i="6"/>
  <c r="D21" i="6"/>
  <c r="B22" i="6"/>
  <c r="C22" i="6"/>
  <c r="D22" i="6" s="1"/>
  <c r="D23" i="6"/>
  <c r="B24" i="6"/>
  <c r="D24" i="6"/>
  <c r="D29" i="6"/>
  <c r="B30" i="6"/>
  <c r="C30" i="6"/>
  <c r="D30" i="6"/>
  <c r="D33" i="6"/>
  <c r="D38" i="6"/>
  <c r="D39" i="6"/>
  <c r="B40" i="6"/>
  <c r="C40" i="6"/>
  <c r="C25" i="6" l="1"/>
  <c r="C26" i="6"/>
  <c r="C42" i="6" s="1"/>
  <c r="C46" i="6" s="1"/>
  <c r="C43" i="6" s="1"/>
  <c r="C44" i="6" s="1"/>
  <c r="D40" i="6"/>
  <c r="D20" i="6"/>
  <c r="D25" i="6" s="1"/>
  <c r="B25" i="6"/>
  <c r="D7" i="6"/>
  <c r="D16" i="6" s="1"/>
  <c r="B16" i="6"/>
  <c r="D26" i="6" l="1"/>
  <c r="D42" i="6" s="1"/>
  <c r="D46" i="6" s="1"/>
  <c r="D43" i="6" s="1"/>
  <c r="D44" i="6" s="1"/>
  <c r="B26" i="6"/>
  <c r="B42" i="6" s="1"/>
  <c r="B46" i="6" s="1"/>
  <c r="B43" i="6" s="1"/>
  <c r="E44" i="6" s="1"/>
  <c r="C49" i="6" l="1"/>
  <c r="B44" i="6"/>
</calcChain>
</file>

<file path=xl/sharedStrings.xml><?xml version="1.0" encoding="utf-8"?>
<sst xmlns="http://schemas.openxmlformats.org/spreadsheetml/2006/main" count="51" uniqueCount="49">
  <si>
    <t>Total</t>
  </si>
  <si>
    <t>Graduate Students:  $3,500 summer stipend only (2x, Lennon Lab)</t>
  </si>
  <si>
    <t>Graduate Students:  $3,500 summer stipend only (2x, McKinlay Lab)</t>
  </si>
  <si>
    <t>(laser for MURI-purchased flow cytometer for ftiness assays and quantification of reporters)</t>
  </si>
  <si>
    <t>Undergraduate students (min wage: $10.15/h * 10 h/wk) x 3 (Lennon, McKinlay, Lynch Lab)</t>
  </si>
  <si>
    <t>MTDC excludes equipment, capital expenditures, charges for patient care, tuition remission, rental costs of off-site facilities, scholarships, and fellowships as well as the portion of each subaward or subcontract in excess of $25,000</t>
  </si>
  <si>
    <t>TARGET</t>
  </si>
  <si>
    <t>*The formula for MTDC may need to be modified depending on the number of subawards and the amount for each</t>
  </si>
  <si>
    <t>*Modified Total Direct Costs (MTDC)</t>
  </si>
  <si>
    <t>Total Direct And Indirect Costs</t>
  </si>
  <si>
    <t>Total (ASU Total + IU IDC + IU IDC)</t>
  </si>
  <si>
    <t>Total Indirect Costs (F&amp;A) Specify Rate and Base (MTDC)  
57.5% of MTDC</t>
  </si>
  <si>
    <t>Total Direct Costs (TDC)</t>
  </si>
  <si>
    <t xml:space="preserve">       </t>
  </si>
  <si>
    <t>Total Other Direct Costs</t>
  </si>
  <si>
    <t xml:space="preserve">     Other:  Fee remissions (1), $11,705 (AY 2018/19)</t>
  </si>
  <si>
    <t>6.  Other (Sequencing for Lennon, McKinlay, and Lynch Labs)</t>
  </si>
  <si>
    <t>5.  Subawards</t>
  </si>
  <si>
    <t>4.  Computer Services</t>
  </si>
  <si>
    <t>3.  Consultant Services</t>
  </si>
  <si>
    <t>2.  Publications Costs/Documentation/Dissemination</t>
  </si>
  <si>
    <t>1.  Materials &amp; Supplies  ($30K for McKinlay; $25K for Lynch)</t>
  </si>
  <si>
    <t>D.  Other Direct Costs</t>
  </si>
  <si>
    <t>Total Equipment</t>
  </si>
  <si>
    <t xml:space="preserve">C.  Equipment   &gt; 5K </t>
  </si>
  <si>
    <t>Total Salaries, Wages and  Fringe Benefits</t>
  </si>
  <si>
    <t>Total Fringe Benefits</t>
  </si>
  <si>
    <t>Undergraduates</t>
  </si>
  <si>
    <t>Hourly technician</t>
  </si>
  <si>
    <t>Technician (38.60%)</t>
  </si>
  <si>
    <t>Grad. Insurance, Yr 1 @ $3,716 with 10% increments (AY 18/19)</t>
  </si>
  <si>
    <t xml:space="preserve">Post Doc </t>
  </si>
  <si>
    <t xml:space="preserve">Fac. Sum. (26.95%) </t>
  </si>
  <si>
    <t xml:space="preserve">B.  Fringe Benefits </t>
  </si>
  <si>
    <t>Total Salaries and Wages</t>
  </si>
  <si>
    <t>Hourly technician ($15/h @ 20 hrs per week)</t>
  </si>
  <si>
    <t>Research Technician 48,028 @ 50% FTE (Miller - Lynch Lab)</t>
  </si>
  <si>
    <t>Graduate Students:  $3,500 summer stipend only (2x, Lynch Lab)</t>
  </si>
  <si>
    <t>Post Doctoral Scholars:  100% FTE for 6  months (Lynch Lab)</t>
  </si>
  <si>
    <t xml:space="preserve">A.  Personnel </t>
  </si>
  <si>
    <t>Amount ($)</t>
  </si>
  <si>
    <t xml:space="preserve"> Amount ($) </t>
  </si>
  <si>
    <t>Proposed Dates: six months; start TBD</t>
  </si>
  <si>
    <t>ASU</t>
  </si>
  <si>
    <t>IU</t>
  </si>
  <si>
    <t xml:space="preserve">Current rates are available at:  </t>
  </si>
  <si>
    <t>NOTE:  Rates change and this sample may not contain the most current rates.</t>
  </si>
  <si>
    <t>Post Doctoral Scholars:  100% FTE for 2  months (Lennon Lab)</t>
  </si>
  <si>
    <t>Research Technician 48,028 @ 2/12% FTE (Lehmkuhl - Lennon Lab)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</si>
</sst>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0"/>
      <color theme="5" tint="-0.499984740745262"/>
      <name val="Arial"/>
      <family val="2"/>
    </font>
    <font>
      <b/>
      <sz val="12"/>
      <color theme="5" tint="-0.249977111117893"/>
      <name val="Arial"/>
      <family val="2"/>
    </font>
    <font>
      <sz val="12"/>
      <color theme="5" tint="-0.499984740745262"/>
      <name val="Arial"/>
      <family val="2"/>
    </font>
    <font>
      <b/>
      <sz val="9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4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0" xfId="1"/>
    <xf numFmtId="0" fontId="3" fillId="0" borderId="0" xfId="1" applyFont="1"/>
    <xf numFmtId="170" fontId="3" fillId="0" borderId="0" xfId="2" applyNumberFormat="1" applyFont="1"/>
    <xf numFmtId="170" fontId="3" fillId="0" borderId="0" xfId="2" applyNumberFormat="1" applyFont="1" applyFill="1"/>
    <xf numFmtId="0" fontId="3" fillId="0" borderId="1" xfId="1" applyFont="1" applyBorder="1"/>
    <xf numFmtId="170" fontId="4" fillId="0" borderId="0" xfId="2" applyNumberFormat="1" applyFont="1" applyFill="1"/>
    <xf numFmtId="0" fontId="5" fillId="0" borderId="0" xfId="1" applyFont="1" applyAlignment="1">
      <alignment horizontal="right"/>
    </xf>
    <xf numFmtId="170" fontId="6" fillId="0" borderId="0" xfId="1" applyNumberFormat="1" applyFont="1" applyAlignment="1">
      <alignment horizontal="center"/>
    </xf>
    <xf numFmtId="0" fontId="7" fillId="0" borderId="0" xfId="1" applyFont="1" applyAlignment="1">
      <alignment horizontal="right"/>
    </xf>
    <xf numFmtId="170" fontId="6" fillId="0" borderId="0" xfId="2" applyNumberFormat="1" applyFont="1" applyAlignment="1">
      <alignment horizontal="center"/>
    </xf>
    <xf numFmtId="0" fontId="8" fillId="0" borderId="0" xfId="1" applyFont="1"/>
    <xf numFmtId="170" fontId="3" fillId="0" borderId="0" xfId="1" applyNumberFormat="1" applyFont="1"/>
    <xf numFmtId="0" fontId="8" fillId="0" borderId="0" xfId="1" applyFont="1" applyAlignment="1">
      <alignment wrapText="1"/>
    </xf>
    <xf numFmtId="170" fontId="9" fillId="0" borderId="0" xfId="2" applyNumberFormat="1" applyFont="1" applyFill="1"/>
    <xf numFmtId="0" fontId="9" fillId="2" borderId="0" xfId="1" applyFont="1" applyFill="1"/>
    <xf numFmtId="170" fontId="3" fillId="0" borderId="0" xfId="2" applyNumberFormat="1" applyFont="1" applyAlignment="1">
      <alignment horizontal="right"/>
    </xf>
    <xf numFmtId="0" fontId="10" fillId="0" borderId="0" xfId="1" applyFont="1" applyAlignment="1">
      <alignment wrapText="1"/>
    </xf>
    <xf numFmtId="170" fontId="1" fillId="0" borderId="0" xfId="1" applyNumberFormat="1"/>
    <xf numFmtId="170" fontId="10" fillId="0" borderId="0" xfId="2" applyNumberFormat="1" applyFont="1" applyAlignment="1">
      <alignment horizontal="right"/>
    </xf>
    <xf numFmtId="0" fontId="3" fillId="0" borderId="0" xfId="1" applyFont="1" applyAlignment="1">
      <alignment horizontal="right"/>
    </xf>
    <xf numFmtId="170" fontId="1" fillId="3" borderId="0" xfId="1" applyNumberFormat="1" applyFill="1"/>
    <xf numFmtId="170" fontId="10" fillId="4" borderId="0" xfId="2" applyNumberFormat="1" applyFont="1" applyFill="1" applyBorder="1" applyAlignment="1">
      <alignment horizontal="right"/>
    </xf>
    <xf numFmtId="0" fontId="10" fillId="0" borderId="0" xfId="1" applyFont="1"/>
    <xf numFmtId="170" fontId="8" fillId="0" borderId="3" xfId="2" applyNumberFormat="1" applyFont="1" applyFill="1" applyBorder="1" applyAlignment="1">
      <alignment horizontal="right"/>
    </xf>
    <xf numFmtId="170" fontId="10" fillId="0" borderId="0" xfId="2" applyNumberFormat="1" applyFont="1" applyFill="1" applyAlignment="1">
      <alignment horizontal="right"/>
    </xf>
    <xf numFmtId="170" fontId="3" fillId="0" borderId="0" xfId="2" applyNumberFormat="1" applyFont="1" applyFill="1" applyAlignment="1">
      <alignment horizontal="right"/>
    </xf>
    <xf numFmtId="170" fontId="10" fillId="0" borderId="0" xfId="2" applyNumberFormat="1" applyFont="1" applyFill="1" applyBorder="1" applyAlignment="1">
      <alignment horizontal="right"/>
    </xf>
    <xf numFmtId="170" fontId="3" fillId="0" borderId="0" xfId="1" applyNumberFormat="1" applyFont="1" applyAlignment="1">
      <alignment horizontal="right"/>
    </xf>
    <xf numFmtId="0" fontId="3" fillId="0" borderId="2" xfId="1" applyFont="1" applyBorder="1" applyAlignment="1">
      <alignment horizontal="right"/>
    </xf>
    <xf numFmtId="170" fontId="3" fillId="0" borderId="2" xfId="2" applyNumberFormat="1" applyFont="1" applyFill="1" applyBorder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0" fontId="10" fillId="0" borderId="2" xfId="2" applyNumberFormat="1" applyFont="1" applyFill="1" applyBorder="1" applyAlignment="1">
      <alignment horizontal="right"/>
    </xf>
    <xf numFmtId="43" fontId="3" fillId="0" borderId="0" xfId="1" applyNumberFormat="1" applyFont="1" applyAlignment="1">
      <alignment horizontal="right"/>
    </xf>
    <xf numFmtId="170" fontId="3" fillId="0" borderId="0" xfId="2" applyNumberFormat="1" applyFont="1" applyFill="1" applyBorder="1" applyAlignment="1">
      <alignment horizontal="right"/>
    </xf>
    <xf numFmtId="0" fontId="3" fillId="0" borderId="0" xfId="1" applyFont="1" applyAlignment="1">
      <alignment wrapText="1"/>
    </xf>
    <xf numFmtId="170" fontId="10" fillId="0" borderId="0" xfId="1" applyNumberFormat="1" applyFont="1" applyAlignment="1">
      <alignment horizontal="right"/>
    </xf>
    <xf numFmtId="170" fontId="3" fillId="0" borderId="2" xfId="2" applyNumberFormat="1" applyFont="1" applyBorder="1" applyAlignment="1">
      <alignment horizontal="right"/>
    </xf>
    <xf numFmtId="170" fontId="3" fillId="0" borderId="0" xfId="2" applyNumberFormat="1" applyFont="1" applyBorder="1" applyAlignment="1">
      <alignment horizontal="right"/>
    </xf>
    <xf numFmtId="170" fontId="10" fillId="5" borderId="4" xfId="2" applyNumberFormat="1" applyFont="1" applyFill="1" applyBorder="1" applyAlignment="1">
      <alignment horizontal="center"/>
    </xf>
    <xf numFmtId="0" fontId="10" fillId="5" borderId="4" xfId="1" applyFont="1" applyFill="1" applyBorder="1"/>
    <xf numFmtId="0" fontId="1" fillId="4" borderId="0" xfId="1" applyFill="1" applyAlignment="1">
      <alignment horizontal="center"/>
    </xf>
    <xf numFmtId="0" fontId="3" fillId="6" borderId="0" xfId="1" applyFont="1" applyFill="1" applyAlignment="1">
      <alignment horizontal="center"/>
    </xf>
    <xf numFmtId="0" fontId="1" fillId="7" borderId="0" xfId="1" applyFill="1" applyAlignment="1">
      <alignment horizontal="center"/>
    </xf>
    <xf numFmtId="0" fontId="11" fillId="0" borderId="0" xfId="1" applyFont="1" applyAlignment="1">
      <alignment horizontal="left"/>
    </xf>
    <xf numFmtId="0" fontId="2" fillId="0" borderId="0" xfId="3" applyAlignment="1" applyProtection="1">
      <alignment horizontal="left"/>
    </xf>
    <xf numFmtId="170" fontId="12" fillId="0" borderId="0" xfId="2" applyNumberFormat="1" applyFont="1" applyAlignment="1"/>
    <xf numFmtId="0" fontId="13" fillId="0" borderId="0" xfId="1" applyFont="1"/>
    <xf numFmtId="0" fontId="11" fillId="0" borderId="0" xfId="1" applyFont="1" applyAlignment="1">
      <alignment horizontal="left" wrapText="1"/>
    </xf>
    <xf numFmtId="170" fontId="3" fillId="8" borderId="0" xfId="2" applyNumberFormat="1" applyFont="1" applyFill="1" applyAlignment="1">
      <alignment horizontal="right"/>
    </xf>
    <xf numFmtId="0" fontId="3" fillId="8" borderId="0" xfId="1" applyFont="1" applyFill="1" applyAlignment="1">
      <alignment horizontal="right"/>
    </xf>
    <xf numFmtId="170" fontId="10" fillId="8" borderId="0" xfId="2" applyNumberFormat="1" applyFont="1" applyFill="1" applyAlignment="1">
      <alignment horizontal="right"/>
    </xf>
    <xf numFmtId="0" fontId="14" fillId="0" borderId="0" xfId="1" applyFont="1" applyAlignment="1">
      <alignment horizontal="right"/>
    </xf>
  </cellXfs>
  <cellStyles count="4">
    <cellStyle name="Comma 2" xfId="2" xr:uid="{00000000-0005-0000-0000-000000000000}"/>
    <cellStyle name="Hyperlink 2" xfId="3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2" defaultPivotStyle="PivotStyleLight16"/>
  <colors>
    <mruColors>
      <color rgb="FFFFFF99"/>
      <color rgb="FFECECEC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tabSelected="1" topLeftCell="A2" zoomScale="125" zoomScaleNormal="125" zoomScalePageLayoutView="125" workbookViewId="0">
      <selection activeCell="B33" sqref="B33"/>
    </sheetView>
  </sheetViews>
  <sheetFormatPr baseColWidth="10" defaultColWidth="11.5" defaultRowHeight="13" x14ac:dyDescent="0.15"/>
  <cols>
    <col min="1" max="1" width="68.5" style="2" customWidth="1"/>
    <col min="2" max="2" width="12.6640625" style="3" bestFit="1" customWidth="1"/>
    <col min="3" max="3" width="9.6640625" style="2" customWidth="1"/>
    <col min="4" max="4" width="11.5" style="1" customWidth="1"/>
    <col min="5" max="16384" width="11.5" style="1"/>
  </cols>
  <sheetData>
    <row r="1" spans="1:4" ht="16" x14ac:dyDescent="0.2">
      <c r="A1" s="47"/>
      <c r="B1" s="46"/>
    </row>
    <row r="2" spans="1:4" ht="14" customHeight="1" x14ac:dyDescent="0.15">
      <c r="A2" s="48" t="s">
        <v>46</v>
      </c>
      <c r="B2" s="48"/>
    </row>
    <row r="3" spans="1:4" ht="14" customHeight="1" x14ac:dyDescent="0.15">
      <c r="A3" s="44" t="s">
        <v>45</v>
      </c>
      <c r="B3" s="45"/>
    </row>
    <row r="4" spans="1:4" ht="14" customHeight="1" x14ac:dyDescent="0.15">
      <c r="A4" s="44"/>
      <c r="B4" s="43" t="s">
        <v>44</v>
      </c>
      <c r="C4" s="42" t="s">
        <v>43</v>
      </c>
      <c r="D4" s="41" t="s">
        <v>0</v>
      </c>
    </row>
    <row r="5" spans="1:4" ht="14" customHeight="1" x14ac:dyDescent="0.15">
      <c r="A5" s="40" t="s">
        <v>42</v>
      </c>
      <c r="B5" s="39" t="s">
        <v>40</v>
      </c>
      <c r="C5" s="39" t="s">
        <v>41</v>
      </c>
      <c r="D5" s="39" t="s">
        <v>40</v>
      </c>
    </row>
    <row r="6" spans="1:4" ht="14" customHeight="1" x14ac:dyDescent="0.15">
      <c r="A6" s="23" t="s">
        <v>39</v>
      </c>
    </row>
    <row r="7" spans="1:4" ht="14" customHeight="1" x14ac:dyDescent="0.15">
      <c r="A7" s="2" t="s">
        <v>47</v>
      </c>
      <c r="B7" s="16">
        <f>47950*(2/12)</f>
        <v>7991.6666666666661</v>
      </c>
      <c r="C7" s="20"/>
      <c r="D7" s="28">
        <f>SUM(B7:C7)</f>
        <v>7991.6666666666661</v>
      </c>
    </row>
    <row r="8" spans="1:4" ht="14" customHeight="1" x14ac:dyDescent="0.15">
      <c r="A8" s="2" t="s">
        <v>38</v>
      </c>
      <c r="B8" s="16"/>
      <c r="C8" s="16"/>
      <c r="D8" s="28">
        <f>SUM(B8:C8)</f>
        <v>0</v>
      </c>
    </row>
    <row r="9" spans="1:4" ht="14" customHeight="1" x14ac:dyDescent="0.15">
      <c r="A9" s="2" t="s">
        <v>1</v>
      </c>
      <c r="B9" s="16"/>
      <c r="C9" s="16"/>
      <c r="D9" s="28"/>
    </row>
    <row r="10" spans="1:4" ht="14" customHeight="1" x14ac:dyDescent="0.15">
      <c r="A10" s="2" t="s">
        <v>2</v>
      </c>
      <c r="B10" s="16"/>
      <c r="C10" s="20"/>
      <c r="D10" s="28">
        <f>SUM(B10:C10)</f>
        <v>0</v>
      </c>
    </row>
    <row r="11" spans="1:4" ht="14" customHeight="1" x14ac:dyDescent="0.15">
      <c r="A11" s="2" t="s">
        <v>37</v>
      </c>
      <c r="C11" s="16"/>
      <c r="D11" s="28"/>
    </row>
    <row r="12" spans="1:4" ht="14" customHeight="1" x14ac:dyDescent="0.15">
      <c r="A12" s="2" t="s">
        <v>48</v>
      </c>
      <c r="B12" s="38">
        <f>48028*(2/12)</f>
        <v>8004.6666666666661</v>
      </c>
      <c r="C12" s="20"/>
      <c r="D12" s="28">
        <f>SUM(B12:C12)</f>
        <v>8004.6666666666661</v>
      </c>
    </row>
    <row r="13" spans="1:4" ht="14" customHeight="1" x14ac:dyDescent="0.15">
      <c r="A13" s="2" t="s">
        <v>36</v>
      </c>
      <c r="B13" s="38"/>
      <c r="C13" s="20"/>
      <c r="D13" s="28">
        <f>SUM(B13:C13)</f>
        <v>0</v>
      </c>
    </row>
    <row r="14" spans="1:4" ht="14" customHeight="1" x14ac:dyDescent="0.15">
      <c r="A14" s="2" t="s">
        <v>35</v>
      </c>
      <c r="C14" s="38"/>
      <c r="D14" s="28">
        <f>SUM(B14:C14)</f>
        <v>0</v>
      </c>
    </row>
    <row r="15" spans="1:4" ht="14" customHeight="1" x14ac:dyDescent="0.15">
      <c r="A15" s="2" t="s">
        <v>4</v>
      </c>
      <c r="B15" s="37"/>
      <c r="C15" s="37"/>
      <c r="D15" s="31">
        <f>SUM(B15:C15)</f>
        <v>0</v>
      </c>
    </row>
    <row r="16" spans="1:4" ht="14" customHeight="1" x14ac:dyDescent="0.15">
      <c r="A16" s="23" t="s">
        <v>34</v>
      </c>
      <c r="B16" s="19">
        <f>SUM(B6:B15)</f>
        <v>15996.333333333332</v>
      </c>
      <c r="C16" s="19">
        <f>SUM(C6:C15)</f>
        <v>0</v>
      </c>
      <c r="D16" s="36">
        <f>SUM(D7:D15)</f>
        <v>15996.333333333332</v>
      </c>
    </row>
    <row r="17" spans="1:9" ht="14" customHeight="1" x14ac:dyDescent="0.15">
      <c r="B17" s="26"/>
      <c r="C17" s="20"/>
      <c r="D17" s="20"/>
    </row>
    <row r="18" spans="1:9" ht="14" customHeight="1" x14ac:dyDescent="0.15">
      <c r="A18" s="23" t="s">
        <v>33</v>
      </c>
      <c r="B18" s="26"/>
      <c r="C18" s="20"/>
      <c r="D18" s="20"/>
    </row>
    <row r="19" spans="1:9" ht="14" customHeight="1" x14ac:dyDescent="0.15">
      <c r="A19" s="2" t="s">
        <v>32</v>
      </c>
      <c r="B19" s="26"/>
      <c r="C19" s="20"/>
      <c r="D19" s="20"/>
    </row>
    <row r="20" spans="1:9" ht="14" customHeight="1" x14ac:dyDescent="0.15">
      <c r="A20" s="2" t="s">
        <v>31</v>
      </c>
      <c r="B20" s="26">
        <f>(B7)*0.3809</f>
        <v>3044.0258333333331</v>
      </c>
      <c r="C20" s="26"/>
      <c r="D20" s="28">
        <f>SUM(B20:C20)</f>
        <v>3044.0258333333331</v>
      </c>
    </row>
    <row r="21" spans="1:9" ht="14" customHeight="1" x14ac:dyDescent="0.15">
      <c r="A21" s="35" t="s">
        <v>30</v>
      </c>
      <c r="B21" s="34">
        <v>0</v>
      </c>
      <c r="C21" s="20"/>
      <c r="D21" s="28">
        <f>SUM(B21:C21)</f>
        <v>0</v>
      </c>
    </row>
    <row r="22" spans="1:9" ht="14" customHeight="1" x14ac:dyDescent="0.15">
      <c r="A22" s="2" t="s">
        <v>29</v>
      </c>
      <c r="B22" s="26">
        <f>B12*0.386</f>
        <v>3089.8013333333333</v>
      </c>
      <c r="C22" s="28">
        <f>0.386*C13</f>
        <v>0</v>
      </c>
      <c r="D22" s="28">
        <f>SUM(B22:C22)</f>
        <v>3089.8013333333333</v>
      </c>
    </row>
    <row r="23" spans="1:9" ht="14" customHeight="1" x14ac:dyDescent="0.15">
      <c r="A23" s="2" t="s">
        <v>28</v>
      </c>
      <c r="B23" s="26"/>
      <c r="C23" s="33"/>
      <c r="D23" s="28">
        <f>SUM(B23:C23)</f>
        <v>0</v>
      </c>
    </row>
    <row r="24" spans="1:9" ht="14" customHeight="1" x14ac:dyDescent="0.15">
      <c r="A24" s="2" t="s">
        <v>27</v>
      </c>
      <c r="B24" s="26">
        <f>B15*0.0661</f>
        <v>0</v>
      </c>
      <c r="C24" s="26"/>
      <c r="D24" s="28">
        <f>SUM(B24:C24)</f>
        <v>0</v>
      </c>
    </row>
    <row r="25" spans="1:9" ht="14" customHeight="1" x14ac:dyDescent="0.15">
      <c r="A25" s="23" t="s">
        <v>26</v>
      </c>
      <c r="B25" s="32">
        <f>SUM(B19:B24)</f>
        <v>6133.827166666666</v>
      </c>
      <c r="C25" s="32">
        <f>SUM(C19:C24)</f>
        <v>0</v>
      </c>
      <c r="D25" s="32">
        <f>SUM(D19:D24)</f>
        <v>6133.827166666666</v>
      </c>
    </row>
    <row r="26" spans="1:9" ht="14" customHeight="1" x14ac:dyDescent="0.15">
      <c r="A26" s="23" t="s">
        <v>25</v>
      </c>
      <c r="B26" s="27">
        <f>B16+B25</f>
        <v>22130.160499999998</v>
      </c>
      <c r="C26" s="27">
        <f>C16+C25</f>
        <v>0</v>
      </c>
      <c r="D26" s="27">
        <f>D16+D25</f>
        <v>22130.160499999998</v>
      </c>
    </row>
    <row r="27" spans="1:9" ht="14" customHeight="1" x14ac:dyDescent="0.15">
      <c r="B27" s="26"/>
      <c r="C27" s="20"/>
      <c r="D27" s="20"/>
    </row>
    <row r="28" spans="1:9" ht="14" customHeight="1" x14ac:dyDescent="0.15">
      <c r="A28" s="23" t="s">
        <v>24</v>
      </c>
      <c r="B28" s="26"/>
      <c r="C28" s="20"/>
      <c r="D28" s="20"/>
      <c r="G28" s="1">
        <f>I28*0.4</f>
        <v>71.600000000000009</v>
      </c>
      <c r="H28" s="1">
        <f>I28-G28</f>
        <v>107.39999999999999</v>
      </c>
      <c r="I28" s="1">
        <v>179</v>
      </c>
    </row>
    <row r="29" spans="1:9" ht="14" customHeight="1" x14ac:dyDescent="0.15">
      <c r="A29" s="2" t="s">
        <v>3</v>
      </c>
      <c r="B29" s="30"/>
      <c r="C29" s="30">
        <v>0</v>
      </c>
      <c r="D29" s="31">
        <f>SUM(B29:C29)</f>
        <v>0</v>
      </c>
    </row>
    <row r="30" spans="1:9" ht="14" customHeight="1" x14ac:dyDescent="0.15">
      <c r="A30" s="23" t="s">
        <v>23</v>
      </c>
      <c r="B30" s="25">
        <f>B29</f>
        <v>0</v>
      </c>
      <c r="C30" s="25">
        <f>C29</f>
        <v>0</v>
      </c>
      <c r="D30" s="25">
        <f>D29</f>
        <v>0</v>
      </c>
    </row>
    <row r="31" spans="1:9" ht="14" customHeight="1" x14ac:dyDescent="0.15">
      <c r="B31" s="26"/>
      <c r="C31" s="20"/>
      <c r="D31" s="20"/>
    </row>
    <row r="32" spans="1:9" ht="14" customHeight="1" x14ac:dyDescent="0.15">
      <c r="A32" s="23" t="s">
        <v>22</v>
      </c>
      <c r="B32" s="26"/>
      <c r="C32" s="20"/>
      <c r="D32" s="20"/>
    </row>
    <row r="33" spans="1:5" ht="14" customHeight="1" x14ac:dyDescent="0.15">
      <c r="A33" s="2" t="s">
        <v>21</v>
      </c>
      <c r="B33" s="26"/>
      <c r="C33" s="20"/>
      <c r="D33" s="28">
        <f>SUM(B33:C33)</f>
        <v>0</v>
      </c>
    </row>
    <row r="34" spans="1:5" ht="14" customHeight="1" x14ac:dyDescent="0.15">
      <c r="A34" s="2" t="s">
        <v>20</v>
      </c>
      <c r="B34" s="26"/>
      <c r="C34" s="20"/>
      <c r="D34" s="20"/>
    </row>
    <row r="35" spans="1:5" ht="14" customHeight="1" x14ac:dyDescent="0.15">
      <c r="A35" s="2" t="s">
        <v>19</v>
      </c>
      <c r="B35" s="26"/>
      <c r="C35" s="20"/>
      <c r="D35" s="20"/>
    </row>
    <row r="36" spans="1:5" ht="14" customHeight="1" x14ac:dyDescent="0.15">
      <c r="A36" s="2" t="s">
        <v>18</v>
      </c>
      <c r="B36" s="26">
        <v>0</v>
      </c>
      <c r="C36" s="20"/>
      <c r="D36" s="20"/>
    </row>
    <row r="37" spans="1:5" ht="14" customHeight="1" x14ac:dyDescent="0.15">
      <c r="A37" s="2" t="s">
        <v>17</v>
      </c>
      <c r="B37" s="26">
        <v>0</v>
      </c>
      <c r="C37" s="20"/>
      <c r="D37" s="20"/>
    </row>
    <row r="38" spans="1:5" ht="14" customHeight="1" x14ac:dyDescent="0.15">
      <c r="A38" s="2" t="s">
        <v>16</v>
      </c>
      <c r="B38" s="26"/>
      <c r="C38" s="28"/>
      <c r="D38" s="28">
        <f>SUM(B38:C38)</f>
        <v>0</v>
      </c>
    </row>
    <row r="39" spans="1:5" ht="14" customHeight="1" x14ac:dyDescent="0.15">
      <c r="A39" s="2" t="s">
        <v>15</v>
      </c>
      <c r="B39" s="30">
        <v>0</v>
      </c>
      <c r="C39" s="29"/>
      <c r="D39" s="28">
        <f>SUM(B39:C39)</f>
        <v>0</v>
      </c>
    </row>
    <row r="40" spans="1:5" ht="14" customHeight="1" x14ac:dyDescent="0.15">
      <c r="A40" s="23" t="s">
        <v>14</v>
      </c>
      <c r="B40" s="27">
        <f>SUM(B33:B39)</f>
        <v>0</v>
      </c>
      <c r="C40" s="27">
        <f>SUM(C33:C39)</f>
        <v>0</v>
      </c>
      <c r="D40" s="27">
        <f>SUM(D33:D39)</f>
        <v>0</v>
      </c>
    </row>
    <row r="41" spans="1:5" ht="14" customHeight="1" x14ac:dyDescent="0.15">
      <c r="A41" s="2" t="s">
        <v>13</v>
      </c>
      <c r="B41" s="26"/>
      <c r="C41" s="20"/>
      <c r="D41" s="20"/>
    </row>
    <row r="42" spans="1:5" ht="13" customHeight="1" x14ac:dyDescent="0.15">
      <c r="A42" s="23" t="s">
        <v>12</v>
      </c>
      <c r="B42" s="25">
        <f>B26+B30+B40</f>
        <v>22130.160499999998</v>
      </c>
      <c r="C42" s="25">
        <f>C26+C30+C40</f>
        <v>0</v>
      </c>
      <c r="D42" s="25">
        <f>D26+D30+D40</f>
        <v>22130.160499999998</v>
      </c>
    </row>
    <row r="43" spans="1:5" ht="27" thickBot="1" x14ac:dyDescent="0.2">
      <c r="A43" s="13" t="s">
        <v>11</v>
      </c>
      <c r="B43" s="24">
        <f>ROUND((B46*0.575),0)</f>
        <v>12725</v>
      </c>
      <c r="C43" s="24">
        <f>ROUND((C46*0.565),0)</f>
        <v>0</v>
      </c>
      <c r="D43" s="24">
        <f>D46*0.575</f>
        <v>12724.842287499998</v>
      </c>
      <c r="E43" s="18" t="s">
        <v>10</v>
      </c>
    </row>
    <row r="44" spans="1:5" ht="14" customHeight="1" thickTop="1" x14ac:dyDescent="0.15">
      <c r="A44" s="23" t="s">
        <v>9</v>
      </c>
      <c r="B44" s="22">
        <f>B42+B43</f>
        <v>34855.160499999998</v>
      </c>
      <c r="C44" s="22">
        <f>C42+C43</f>
        <v>0</v>
      </c>
      <c r="D44" s="22">
        <f>D42+D43</f>
        <v>34855.002787499994</v>
      </c>
      <c r="E44" s="21">
        <f>B43+B42+C44</f>
        <v>34855.160499999998</v>
      </c>
    </row>
    <row r="45" spans="1:5" ht="14" customHeight="1" x14ac:dyDescent="0.15">
      <c r="A45" s="52" t="s">
        <v>6</v>
      </c>
      <c r="B45" s="49">
        <v>71600</v>
      </c>
      <c r="C45" s="50">
        <v>107400</v>
      </c>
      <c r="D45" s="51">
        <f>SUM(B45:C45)</f>
        <v>179000</v>
      </c>
      <c r="E45" s="18"/>
    </row>
    <row r="46" spans="1:5" ht="14" customHeight="1" x14ac:dyDescent="0.15">
      <c r="A46" s="17" t="s">
        <v>8</v>
      </c>
      <c r="B46" s="16">
        <f>B42-B39-B37-B30</f>
        <v>22130.160499999998</v>
      </c>
      <c r="C46" s="16">
        <f>C42-C39-C37-C30</f>
        <v>0</v>
      </c>
      <c r="D46" s="16">
        <f>D42-D39-D37-B30-C44</f>
        <v>22130.160499999998</v>
      </c>
    </row>
    <row r="47" spans="1:5" ht="26" x14ac:dyDescent="0.15">
      <c r="A47" s="13" t="s">
        <v>7</v>
      </c>
      <c r="B47" s="11"/>
      <c r="D47" s="2"/>
    </row>
    <row r="48" spans="1:5" ht="14" customHeight="1" x14ac:dyDescent="0.15">
      <c r="A48" s="15" t="s">
        <v>6</v>
      </c>
      <c r="B48" s="14"/>
    </row>
    <row r="49" spans="1:3" ht="39" x14ac:dyDescent="0.15">
      <c r="A49" s="13" t="s">
        <v>5</v>
      </c>
      <c r="C49" s="12">
        <f>D44-B43</f>
        <v>22130.002787499994</v>
      </c>
    </row>
    <row r="50" spans="1:3" x14ac:dyDescent="0.15">
      <c r="A50" s="11"/>
    </row>
    <row r="51" spans="1:3" x14ac:dyDescent="0.15">
      <c r="A51" s="11"/>
    </row>
    <row r="52" spans="1:3" ht="16" x14ac:dyDescent="0.2">
      <c r="A52" s="9"/>
      <c r="B52" s="10"/>
    </row>
    <row r="53" spans="1:3" ht="16" x14ac:dyDescent="0.2">
      <c r="A53" s="9"/>
      <c r="B53" s="8"/>
    </row>
    <row r="54" spans="1:3" ht="16" x14ac:dyDescent="0.2">
      <c r="A54" s="9"/>
      <c r="B54" s="8"/>
    </row>
    <row r="55" spans="1:3" x14ac:dyDescent="0.15">
      <c r="A55" s="7"/>
      <c r="B55" s="6"/>
    </row>
    <row r="56" spans="1:3" x14ac:dyDescent="0.15">
      <c r="B56" s="4"/>
    </row>
    <row r="57" spans="1:3" x14ac:dyDescent="0.15">
      <c r="B57" s="4"/>
      <c r="C57" s="5"/>
    </row>
    <row r="58" spans="1:3" x14ac:dyDescent="0.15">
      <c r="B58" s="4"/>
    </row>
    <row r="59" spans="1:3" x14ac:dyDescent="0.15">
      <c r="B59" s="4"/>
    </row>
    <row r="60" spans="1:3" x14ac:dyDescent="0.15">
      <c r="B60" s="4"/>
    </row>
    <row r="61" spans="1:3" x14ac:dyDescent="0.15">
      <c r="B61" s="4"/>
    </row>
    <row r="62" spans="1:3" x14ac:dyDescent="0.15">
      <c r="B62" s="4"/>
    </row>
  </sheetData>
  <mergeCells count="1">
    <mergeCell ref="A2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MURI spring extension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srotz@iu.edu;amiyahir@iu.edu;kjnewsom@iu.edu</dc:creator>
  <cp:lastModifiedBy>Microsoft Office User</cp:lastModifiedBy>
  <dcterms:created xsi:type="dcterms:W3CDTF">2019-05-08T18:57:56Z</dcterms:created>
  <dcterms:modified xsi:type="dcterms:W3CDTF">2020-12-07T17:42:50Z</dcterms:modified>
</cp:coreProperties>
</file>