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80" yWindow="-20" windowWidth="128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J31" i="1"/>
  <c r="J30" i="1"/>
  <c r="J29" i="1"/>
  <c r="J28" i="1"/>
  <c r="J27" i="1"/>
  <c r="J26" i="1"/>
  <c r="J25" i="1"/>
  <c r="J24" i="1"/>
  <c r="J23" i="1"/>
  <c r="J22" i="1"/>
  <c r="J20" i="1"/>
  <c r="J13" i="1"/>
  <c r="J12" i="1"/>
  <c r="J11" i="1"/>
  <c r="J10" i="1"/>
  <c r="J9" i="1"/>
  <c r="J8" i="1"/>
  <c r="J6" i="1"/>
  <c r="J4" i="1"/>
  <c r="J3" i="1"/>
  <c r="J2" i="1"/>
  <c r="M56" i="1"/>
  <c r="M57" i="1"/>
  <c r="M58" i="1"/>
  <c r="M59" i="1"/>
  <c r="M60" i="1"/>
  <c r="M61" i="1"/>
  <c r="M50" i="1"/>
  <c r="M51" i="1"/>
  <c r="M52" i="1"/>
  <c r="M53" i="1"/>
  <c r="M54" i="1"/>
  <c r="J55" i="1"/>
  <c r="M55" i="1"/>
  <c r="J44" i="1"/>
  <c r="M44" i="1"/>
  <c r="J45" i="1"/>
  <c r="M45" i="1"/>
  <c r="M46" i="1"/>
  <c r="M47" i="1"/>
  <c r="M48" i="1"/>
  <c r="M49" i="1"/>
  <c r="J38" i="1"/>
  <c r="M38" i="1"/>
  <c r="J39" i="1"/>
  <c r="M39" i="1"/>
  <c r="J40" i="1"/>
  <c r="M40" i="1"/>
  <c r="J41" i="1"/>
  <c r="M41" i="1"/>
  <c r="M42" i="1"/>
  <c r="J43" i="1"/>
  <c r="M43" i="1"/>
  <c r="J33" i="1"/>
  <c r="M33" i="1"/>
  <c r="J34" i="1"/>
  <c r="M34" i="1"/>
  <c r="M35" i="1"/>
  <c r="J36" i="1"/>
  <c r="M36" i="1"/>
  <c r="M37" i="1"/>
  <c r="J32" i="1"/>
  <c r="M32" i="1"/>
  <c r="G55" i="1"/>
  <c r="H55" i="1"/>
  <c r="I55" i="1"/>
  <c r="G54" i="1"/>
  <c r="H54" i="1"/>
  <c r="I54" i="1"/>
  <c r="G53" i="1"/>
  <c r="H53" i="1"/>
  <c r="I53" i="1"/>
  <c r="G52" i="1"/>
  <c r="H52" i="1"/>
  <c r="I52" i="1"/>
  <c r="G51" i="1"/>
  <c r="H51" i="1"/>
  <c r="I51" i="1"/>
  <c r="G50" i="1"/>
  <c r="H50" i="1"/>
  <c r="I50" i="1"/>
  <c r="G49" i="1"/>
  <c r="H49" i="1"/>
  <c r="I49" i="1"/>
  <c r="G48" i="1"/>
  <c r="H48" i="1"/>
  <c r="I48" i="1"/>
  <c r="G47" i="1"/>
  <c r="H47" i="1"/>
  <c r="I47" i="1"/>
  <c r="G46" i="1"/>
  <c r="H46" i="1"/>
  <c r="I46" i="1"/>
  <c r="G45" i="1"/>
  <c r="H45" i="1"/>
  <c r="I45" i="1"/>
  <c r="G44" i="1"/>
  <c r="H44" i="1"/>
  <c r="I44" i="1"/>
  <c r="G43" i="1"/>
  <c r="H43" i="1"/>
  <c r="I43" i="1"/>
  <c r="G42" i="1"/>
  <c r="H42" i="1"/>
  <c r="I42" i="1"/>
  <c r="G41" i="1"/>
  <c r="H41" i="1"/>
  <c r="I41" i="1"/>
  <c r="G40" i="1"/>
  <c r="H40" i="1"/>
  <c r="I40" i="1"/>
  <c r="G39" i="1"/>
  <c r="H39" i="1"/>
  <c r="I39" i="1"/>
  <c r="G38" i="1"/>
  <c r="H38" i="1"/>
  <c r="I38" i="1"/>
  <c r="G35" i="1"/>
  <c r="H35" i="1"/>
  <c r="I35" i="1"/>
  <c r="G33" i="1"/>
  <c r="H33" i="1"/>
  <c r="I33" i="1"/>
  <c r="G32" i="1"/>
  <c r="H32" i="1"/>
  <c r="I32" i="1"/>
  <c r="G25" i="1"/>
  <c r="H25" i="1"/>
  <c r="I25" i="1"/>
  <c r="G24" i="1"/>
  <c r="H24" i="1"/>
  <c r="I24" i="1"/>
  <c r="G23" i="1"/>
  <c r="H23" i="1"/>
  <c r="I23" i="1"/>
  <c r="G22" i="1"/>
  <c r="H22" i="1"/>
  <c r="I22" i="1"/>
  <c r="G21" i="1"/>
  <c r="H21" i="1"/>
  <c r="I21" i="1"/>
  <c r="G20" i="1"/>
  <c r="H20" i="1"/>
  <c r="I20" i="1"/>
  <c r="G19" i="1"/>
  <c r="H19" i="1"/>
  <c r="I19" i="1"/>
  <c r="G18" i="1"/>
  <c r="H18" i="1"/>
  <c r="I18" i="1"/>
  <c r="G17" i="1"/>
  <c r="H17" i="1"/>
  <c r="I17" i="1"/>
  <c r="G16" i="1"/>
  <c r="H16" i="1"/>
  <c r="I16" i="1"/>
  <c r="G15" i="1"/>
  <c r="H15" i="1"/>
  <c r="I15" i="1"/>
  <c r="G14" i="1"/>
  <c r="H14" i="1"/>
  <c r="I14" i="1"/>
  <c r="G13" i="1"/>
  <c r="H13" i="1"/>
  <c r="I13" i="1"/>
  <c r="G12" i="1"/>
  <c r="H12" i="1"/>
  <c r="I12" i="1"/>
  <c r="G11" i="1"/>
  <c r="H11" i="1"/>
  <c r="I11" i="1"/>
  <c r="G10" i="1"/>
  <c r="H10" i="1"/>
  <c r="I10" i="1"/>
  <c r="G9" i="1"/>
  <c r="H9" i="1"/>
  <c r="I9" i="1"/>
  <c r="G8" i="1"/>
  <c r="H8" i="1"/>
  <c r="I8" i="1"/>
  <c r="G4" i="1"/>
  <c r="H4" i="1"/>
  <c r="I4" i="1"/>
  <c r="G3" i="1"/>
  <c r="H3" i="1"/>
  <c r="I3" i="1"/>
  <c r="G2" i="1"/>
  <c r="H2" i="1"/>
  <c r="I2" i="1"/>
</calcChain>
</file>

<file path=xl/sharedStrings.xml><?xml version="1.0" encoding="utf-8"?>
<sst xmlns="http://schemas.openxmlformats.org/spreadsheetml/2006/main" count="73" uniqueCount="19">
  <si>
    <t>W3</t>
  </si>
  <si>
    <t>W2</t>
  </si>
  <si>
    <t>W1</t>
  </si>
  <si>
    <t>P3</t>
  </si>
  <si>
    <t>P2</t>
  </si>
  <si>
    <t>P1</t>
  </si>
  <si>
    <t>Dilution</t>
  </si>
  <si>
    <t>Name</t>
  </si>
  <si>
    <t>Date</t>
  </si>
  <si>
    <t>Transfer</t>
  </si>
  <si>
    <t>Purple</t>
  </si>
  <si>
    <t>White</t>
  </si>
  <si>
    <t>Purple CFU/mL</t>
  </si>
  <si>
    <t>White CFU/mL</t>
  </si>
  <si>
    <t>Relative Abundance</t>
  </si>
  <si>
    <t>OD600</t>
  </si>
  <si>
    <t>A585</t>
  </si>
  <si>
    <t>Violacein Units</t>
  </si>
  <si>
    <t>A585Butanol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</si>
</sst>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F27" sqref="F27"/>
    </sheetView>
  </sheetViews>
  <sheetFormatPr baseColWidth="10" defaultRowHeight="15" x14ac:dyDescent="0"/>
  <cols>
    <col min="7" max="7" width="14.1640625" bestFit="1" customWidth="1"/>
    <col min="9" max="9" width="17.33203125" bestFit="1" customWidth="1"/>
    <col min="12" max="13" width="13.6640625" bestFit="1" customWidth="1"/>
  </cols>
  <sheetData>
    <row r="1" spans="1:13">
      <c r="A1" s="3" t="s">
        <v>8</v>
      </c>
      <c r="B1" s="2" t="s">
        <v>7</v>
      </c>
      <c r="C1" t="s">
        <v>9</v>
      </c>
      <c r="D1" s="2" t="s">
        <v>6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18</v>
      </c>
      <c r="M1" s="2" t="s">
        <v>17</v>
      </c>
    </row>
    <row r="2" spans="1:13">
      <c r="A2" s="3">
        <v>42170</v>
      </c>
      <c r="B2" s="2" t="s">
        <v>5</v>
      </c>
      <c r="C2">
        <v>1</v>
      </c>
      <c r="D2" s="1">
        <v>9.9999999999999995E-8</v>
      </c>
      <c r="E2" s="2">
        <v>10</v>
      </c>
      <c r="F2" s="2">
        <v>0</v>
      </c>
      <c r="G2" s="2">
        <f>(20*(1/D2))*E2</f>
        <v>2000000000</v>
      </c>
      <c r="H2" s="2">
        <f>(20*(1/D2))*F2</f>
        <v>0</v>
      </c>
      <c r="I2" s="2">
        <f>G2/(G2+H2)</f>
        <v>1</v>
      </c>
      <c r="J2" s="2">
        <f>0.469*10</f>
        <v>4.6899999999999995</v>
      </c>
      <c r="K2" s="2">
        <v>5.8999999999999997E-2</v>
      </c>
      <c r="L2" s="2">
        <v>4.4999999999999998E-2</v>
      </c>
      <c r="M2" s="2">
        <f>((K2-L2)/J2)*1000</f>
        <v>2.9850746268656718</v>
      </c>
    </row>
    <row r="3" spans="1:13">
      <c r="A3" s="3">
        <v>42170</v>
      </c>
      <c r="B3" s="2" t="s">
        <v>4</v>
      </c>
      <c r="C3">
        <v>1</v>
      </c>
      <c r="D3" s="1">
        <v>9.9999999999999995E-8</v>
      </c>
      <c r="E3" s="2">
        <v>9</v>
      </c>
      <c r="F3" s="2">
        <v>0</v>
      </c>
      <c r="G3" s="2">
        <f>(20*(1/D3))*E3</f>
        <v>1800000000</v>
      </c>
      <c r="H3" s="2">
        <f>(20*(1/D3))*F3</f>
        <v>0</v>
      </c>
      <c r="I3" s="2">
        <f t="shared" ref="I3:I25" si="0">G3/(G3+H3)</f>
        <v>1</v>
      </c>
      <c r="J3" s="2">
        <f>0.485*10</f>
        <v>4.8499999999999996</v>
      </c>
      <c r="K3" s="2">
        <v>5.6000000000000001E-2</v>
      </c>
      <c r="L3" s="2">
        <v>4.4999999999999998E-2</v>
      </c>
      <c r="M3" s="2">
        <f t="shared" ref="M3:M31" si="1">((K3-L3)/J3)*1000</f>
        <v>2.2680412371134029</v>
      </c>
    </row>
    <row r="4" spans="1:13">
      <c r="A4" s="3">
        <v>42170</v>
      </c>
      <c r="B4" s="2" t="s">
        <v>3</v>
      </c>
      <c r="C4">
        <v>1</v>
      </c>
      <c r="D4" s="1">
        <v>9.9999999999999995E-8</v>
      </c>
      <c r="E4" s="2">
        <v>20</v>
      </c>
      <c r="F4" s="2">
        <v>0</v>
      </c>
      <c r="G4" s="2">
        <f>(20*(1/D4))*E4</f>
        <v>4000000000</v>
      </c>
      <c r="H4" s="2">
        <f>(20*(1/D4))*F4</f>
        <v>0</v>
      </c>
      <c r="I4" s="2">
        <f t="shared" si="0"/>
        <v>1</v>
      </c>
      <c r="J4" s="2">
        <f>0.495*10</f>
        <v>4.95</v>
      </c>
      <c r="K4" s="2">
        <v>0.05</v>
      </c>
      <c r="L4" s="2">
        <v>4.4999999999999998E-2</v>
      </c>
      <c r="M4" s="2">
        <f t="shared" si="1"/>
        <v>1.0101010101010111</v>
      </c>
    </row>
    <row r="5" spans="1:13">
      <c r="A5" s="3">
        <v>42171</v>
      </c>
      <c r="B5" s="2" t="s">
        <v>2</v>
      </c>
      <c r="D5" s="1"/>
      <c r="E5" s="2"/>
      <c r="F5" s="2"/>
      <c r="G5" s="2"/>
      <c r="H5" s="2"/>
      <c r="I5" s="2"/>
      <c r="J5" s="2">
        <v>3.0329999999999999</v>
      </c>
      <c r="K5" s="2">
        <v>4.8000000000000001E-2</v>
      </c>
      <c r="L5" s="2">
        <v>4.4999999999999998E-2</v>
      </c>
      <c r="M5" s="2">
        <f t="shared" si="1"/>
        <v>0.98911968348170209</v>
      </c>
    </row>
    <row r="6" spans="1:13">
      <c r="A6" s="3">
        <v>42172</v>
      </c>
      <c r="B6" s="2" t="s">
        <v>1</v>
      </c>
      <c r="D6" s="1"/>
      <c r="E6" s="2"/>
      <c r="F6" s="2"/>
      <c r="G6" s="2"/>
      <c r="H6" s="2"/>
      <c r="I6" s="2"/>
      <c r="J6" s="2">
        <f>0.514*10</f>
        <v>5.1400000000000006</v>
      </c>
      <c r="K6" s="2">
        <v>4.9000000000000002E-2</v>
      </c>
      <c r="L6" s="2">
        <v>4.4999999999999998E-2</v>
      </c>
      <c r="M6" s="2">
        <f t="shared" si="1"/>
        <v>0.77821011673151808</v>
      </c>
    </row>
    <row r="7" spans="1:13">
      <c r="A7" s="3">
        <v>42173</v>
      </c>
      <c r="B7" s="2" t="s">
        <v>0</v>
      </c>
      <c r="D7" s="1"/>
      <c r="E7" s="2"/>
      <c r="F7" s="2"/>
      <c r="G7" s="2"/>
      <c r="H7" s="2"/>
      <c r="I7" s="2"/>
      <c r="J7" s="2">
        <v>3.0190000000000001</v>
      </c>
      <c r="K7" s="2">
        <v>4.9000000000000002E-2</v>
      </c>
      <c r="L7" s="2">
        <v>4.4999999999999998E-2</v>
      </c>
      <c r="M7" s="2">
        <f t="shared" si="1"/>
        <v>1.3249420337860229</v>
      </c>
    </row>
    <row r="8" spans="1:13">
      <c r="A8" s="3">
        <v>42180</v>
      </c>
      <c r="B8" s="2" t="s">
        <v>5</v>
      </c>
      <c r="C8">
        <v>1</v>
      </c>
      <c r="D8" s="1">
        <v>9.9999999999999995E-8</v>
      </c>
      <c r="E8" s="2">
        <v>55</v>
      </c>
      <c r="F8" s="2">
        <v>3</v>
      </c>
      <c r="G8" s="2">
        <f>(20*(1/D8))*E8</f>
        <v>11000000000</v>
      </c>
      <c r="H8" s="2">
        <f>(20*(1/D8))*F8</f>
        <v>600000000</v>
      </c>
      <c r="I8" s="2">
        <f t="shared" si="0"/>
        <v>0.94827586206896552</v>
      </c>
      <c r="J8" s="2">
        <f>0.53*10</f>
        <v>5.3000000000000007</v>
      </c>
      <c r="K8" s="2">
        <v>0.186</v>
      </c>
      <c r="L8" s="2">
        <v>4.4999999999999998E-2</v>
      </c>
      <c r="M8" s="2">
        <f t="shared" si="1"/>
        <v>26.60377358490566</v>
      </c>
    </row>
    <row r="9" spans="1:13">
      <c r="A9" s="3">
        <v>42180</v>
      </c>
      <c r="B9" s="2" t="s">
        <v>4</v>
      </c>
      <c r="C9">
        <v>1</v>
      </c>
      <c r="D9" s="1">
        <v>9.9999999999999995E-8</v>
      </c>
      <c r="E9" s="2">
        <v>36</v>
      </c>
      <c r="F9" s="2">
        <v>13</v>
      </c>
      <c r="G9" s="2">
        <f>(20*(1/D9))*E9</f>
        <v>7200000000</v>
      </c>
      <c r="H9" s="2">
        <f>(20*(1/D9))*F9</f>
        <v>2600000000</v>
      </c>
      <c r="I9" s="2">
        <f t="shared" si="0"/>
        <v>0.73469387755102045</v>
      </c>
      <c r="J9" s="2">
        <f>0.472*10</f>
        <v>4.72</v>
      </c>
      <c r="K9" s="2">
        <v>0.19</v>
      </c>
      <c r="L9" s="2">
        <v>4.4999999999999998E-2</v>
      </c>
      <c r="M9" s="2">
        <f t="shared" si="1"/>
        <v>30.720338983050851</v>
      </c>
    </row>
    <row r="10" spans="1:13">
      <c r="A10" s="3">
        <v>42180</v>
      </c>
      <c r="B10" s="2" t="s">
        <v>3</v>
      </c>
      <c r="C10">
        <v>1</v>
      </c>
      <c r="D10" s="1">
        <v>9.9999999999999995E-8</v>
      </c>
      <c r="E10" s="2">
        <v>53</v>
      </c>
      <c r="F10" s="2">
        <v>4</v>
      </c>
      <c r="G10" s="2">
        <f>(20*(1/D10))*E10</f>
        <v>10600000000</v>
      </c>
      <c r="H10" s="2">
        <f>(20*(1/D10))*F10</f>
        <v>800000000</v>
      </c>
      <c r="I10" s="2">
        <f t="shared" si="0"/>
        <v>0.92982456140350878</v>
      </c>
      <c r="J10" s="2">
        <f>0.505*10</f>
        <v>5.05</v>
      </c>
      <c r="K10" s="2">
        <v>0.19</v>
      </c>
      <c r="L10" s="2">
        <v>4.4999999999999998E-2</v>
      </c>
      <c r="M10" s="2">
        <f t="shared" si="1"/>
        <v>28.712871287128717</v>
      </c>
    </row>
    <row r="11" spans="1:13">
      <c r="A11" s="3">
        <v>42180</v>
      </c>
      <c r="B11" s="2" t="s">
        <v>2</v>
      </c>
      <c r="C11">
        <v>1</v>
      </c>
      <c r="D11" s="1">
        <v>9.9999999999999995E-8</v>
      </c>
      <c r="E11" s="2">
        <v>43</v>
      </c>
      <c r="F11" s="2">
        <v>0</v>
      </c>
      <c r="G11" s="2">
        <f>(20*(1/D11))*E11</f>
        <v>8600000000</v>
      </c>
      <c r="H11" s="2">
        <f>(20*(1/D11))*F11</f>
        <v>0</v>
      </c>
      <c r="I11" s="2">
        <f t="shared" si="0"/>
        <v>1</v>
      </c>
      <c r="J11" s="2">
        <f>0.493*10</f>
        <v>4.93</v>
      </c>
      <c r="K11" s="2">
        <v>0.13</v>
      </c>
      <c r="L11" s="2">
        <v>4.4999999999999998E-2</v>
      </c>
      <c r="M11" s="2">
        <f t="shared" si="1"/>
        <v>17.241379310344829</v>
      </c>
    </row>
    <row r="12" spans="1:13">
      <c r="A12" s="3">
        <v>42180</v>
      </c>
      <c r="B12" s="2" t="s">
        <v>1</v>
      </c>
      <c r="C12">
        <v>1</v>
      </c>
      <c r="D12" s="1">
        <v>9.9999999999999995E-8</v>
      </c>
      <c r="E12" s="2">
        <v>57</v>
      </c>
      <c r="F12" s="2">
        <v>1</v>
      </c>
      <c r="G12" s="2">
        <f>(20*(1/D12))*E12</f>
        <v>11400000000</v>
      </c>
      <c r="H12" s="2">
        <f>(20*(1/D12))*F12</f>
        <v>200000000</v>
      </c>
      <c r="I12" s="2">
        <f t="shared" si="0"/>
        <v>0.98275862068965514</v>
      </c>
      <c r="J12" s="2">
        <f>0.517*10</f>
        <v>5.17</v>
      </c>
      <c r="K12" s="2">
        <v>0.111</v>
      </c>
      <c r="L12" s="2">
        <v>4.4999999999999998E-2</v>
      </c>
      <c r="M12" s="2">
        <f t="shared" si="1"/>
        <v>12.765957446808512</v>
      </c>
    </row>
    <row r="13" spans="1:13">
      <c r="A13" s="3">
        <v>42180</v>
      </c>
      <c r="B13" s="2" t="s">
        <v>0</v>
      </c>
      <c r="C13">
        <v>1</v>
      </c>
      <c r="D13" s="1">
        <v>9.9999999999999995E-8</v>
      </c>
      <c r="E13" s="2">
        <v>51</v>
      </c>
      <c r="F13" s="2">
        <v>1</v>
      </c>
      <c r="G13" s="2">
        <f>(20*(1/D13))*E13</f>
        <v>10200000000</v>
      </c>
      <c r="H13" s="2">
        <f>(20*(1/D13))*F13</f>
        <v>200000000</v>
      </c>
      <c r="I13" s="2">
        <f t="shared" si="0"/>
        <v>0.98076923076923073</v>
      </c>
      <c r="J13" s="2">
        <f>0.51*10</f>
        <v>5.0999999999999996</v>
      </c>
      <c r="K13" s="2">
        <v>0.104</v>
      </c>
      <c r="L13" s="2">
        <v>4.4999999999999998E-2</v>
      </c>
      <c r="M13" s="2">
        <f t="shared" si="1"/>
        <v>11.568627450980392</v>
      </c>
    </row>
    <row r="14" spans="1:13">
      <c r="A14" s="3">
        <v>42192</v>
      </c>
      <c r="B14" s="2" t="s">
        <v>5</v>
      </c>
      <c r="C14">
        <v>1</v>
      </c>
      <c r="D14" s="1">
        <v>9.9999999999999995E-7</v>
      </c>
      <c r="E14" s="2">
        <v>405</v>
      </c>
      <c r="F14" s="2">
        <v>49</v>
      </c>
      <c r="G14" s="2">
        <f>(20*(1/D14))*E14</f>
        <v>8100000000</v>
      </c>
      <c r="H14" s="2">
        <f>(20*(1/D14))*F14</f>
        <v>980000000</v>
      </c>
      <c r="I14" s="2">
        <f t="shared" si="0"/>
        <v>0.89207048458149785</v>
      </c>
      <c r="J14" s="2">
        <v>5.0599999999999996</v>
      </c>
      <c r="K14" s="2">
        <v>0.17799999999999999</v>
      </c>
      <c r="L14" s="2">
        <v>4.5999999999999999E-2</v>
      </c>
      <c r="M14" s="2">
        <f t="shared" si="1"/>
        <v>26.086956521739133</v>
      </c>
    </row>
    <row r="15" spans="1:13">
      <c r="A15" s="3">
        <v>42192</v>
      </c>
      <c r="B15" s="2" t="s">
        <v>4</v>
      </c>
      <c r="C15">
        <v>1</v>
      </c>
      <c r="D15" s="1">
        <v>9.9999999999999995E-7</v>
      </c>
      <c r="E15" s="2">
        <v>175</v>
      </c>
      <c r="F15" s="2">
        <v>27</v>
      </c>
      <c r="G15" s="2">
        <f>(20*(1/D15))*E15</f>
        <v>3500000000</v>
      </c>
      <c r="H15" s="2">
        <f>(20*(1/D15))*F15</f>
        <v>540000000</v>
      </c>
      <c r="I15" s="2">
        <f t="shared" si="0"/>
        <v>0.86633663366336633</v>
      </c>
      <c r="J15" s="2">
        <v>8.51</v>
      </c>
      <c r="K15" s="2">
        <v>0.39600000000000002</v>
      </c>
      <c r="L15" s="2">
        <v>4.5999999999999999E-2</v>
      </c>
      <c r="M15" s="2">
        <f t="shared" si="1"/>
        <v>41.128084606345482</v>
      </c>
    </row>
    <row r="16" spans="1:13">
      <c r="A16" s="3">
        <v>42192</v>
      </c>
      <c r="B16" s="2" t="s">
        <v>3</v>
      </c>
      <c r="C16">
        <v>1</v>
      </c>
      <c r="D16" s="1">
        <v>9.9999999999999995E-7</v>
      </c>
      <c r="E16" s="2">
        <v>173</v>
      </c>
      <c r="F16" s="2">
        <v>41</v>
      </c>
      <c r="G16" s="2">
        <f>(20*(1/D16))*E16</f>
        <v>3460000000</v>
      </c>
      <c r="H16" s="2">
        <f>(20*(1/D16))*F16</f>
        <v>820000000</v>
      </c>
      <c r="I16" s="2">
        <f t="shared" si="0"/>
        <v>0.80841121495327106</v>
      </c>
      <c r="J16" s="2">
        <v>10.24</v>
      </c>
      <c r="K16" s="2">
        <v>0.36799999999999999</v>
      </c>
      <c r="L16" s="2">
        <v>4.5999999999999999E-2</v>
      </c>
      <c r="M16" s="2">
        <f t="shared" si="1"/>
        <v>31.445312500000004</v>
      </c>
    </row>
    <row r="17" spans="1:13">
      <c r="A17" s="3">
        <v>42192</v>
      </c>
      <c r="B17" s="2" t="s">
        <v>2</v>
      </c>
      <c r="C17">
        <v>1</v>
      </c>
      <c r="D17" s="1">
        <v>9.9999999999999995E-7</v>
      </c>
      <c r="E17" s="2">
        <v>224</v>
      </c>
      <c r="F17" s="2">
        <v>179</v>
      </c>
      <c r="G17" s="2">
        <f>(20*(1/D17))*E17</f>
        <v>4480000000</v>
      </c>
      <c r="H17" s="2">
        <f>(20*(1/D17))*F17</f>
        <v>3580000000</v>
      </c>
      <c r="I17" s="2">
        <f t="shared" si="0"/>
        <v>0.55583126550868489</v>
      </c>
      <c r="J17" s="2">
        <v>5.89</v>
      </c>
      <c r="K17" s="2">
        <v>8.5999999999999993E-2</v>
      </c>
      <c r="L17" s="2">
        <v>4.5999999999999999E-2</v>
      </c>
      <c r="M17" s="2">
        <f t="shared" si="1"/>
        <v>6.7911714770797955</v>
      </c>
    </row>
    <row r="18" spans="1:13">
      <c r="A18" s="3">
        <v>42192</v>
      </c>
      <c r="B18" s="2" t="s">
        <v>1</v>
      </c>
      <c r="C18">
        <v>1</v>
      </c>
      <c r="D18" s="1">
        <v>9.9999999999999995E-7</v>
      </c>
      <c r="E18" s="2">
        <v>334</v>
      </c>
      <c r="F18" s="2">
        <v>25</v>
      </c>
      <c r="G18" s="2">
        <f>(20*(1/D18))*E18</f>
        <v>6680000000</v>
      </c>
      <c r="H18" s="2">
        <f>(20*(1/D18))*F18</f>
        <v>500000000</v>
      </c>
      <c r="I18" s="2">
        <f t="shared" si="0"/>
        <v>0.93036211699164351</v>
      </c>
      <c r="J18" s="2">
        <v>6.6</v>
      </c>
      <c r="K18" s="2">
        <v>0.152</v>
      </c>
      <c r="L18" s="2">
        <v>4.5999999999999999E-2</v>
      </c>
      <c r="M18" s="2">
        <f t="shared" si="1"/>
        <v>16.060606060606059</v>
      </c>
    </row>
    <row r="19" spans="1:13">
      <c r="A19" s="3">
        <v>42192</v>
      </c>
      <c r="B19" s="2" t="s">
        <v>0</v>
      </c>
      <c r="C19">
        <v>1</v>
      </c>
      <c r="D19" s="1">
        <v>9.9999999999999995E-7</v>
      </c>
      <c r="E19" s="2">
        <v>343</v>
      </c>
      <c r="F19" s="2">
        <v>47</v>
      </c>
      <c r="G19" s="2">
        <f>(20*(1/D19))*E19</f>
        <v>6860000000</v>
      </c>
      <c r="H19" s="2">
        <f>(20*(1/D19))*F19</f>
        <v>940000000</v>
      </c>
      <c r="I19" s="2">
        <f t="shared" si="0"/>
        <v>0.87948717948717947</v>
      </c>
      <c r="J19" s="2">
        <v>6.19</v>
      </c>
      <c r="K19" s="2">
        <v>0.10199999999999999</v>
      </c>
      <c r="L19" s="2">
        <v>4.5999999999999999E-2</v>
      </c>
      <c r="M19" s="2">
        <f t="shared" si="1"/>
        <v>9.0468497576736659</v>
      </c>
    </row>
    <row r="20" spans="1:13">
      <c r="A20" s="3">
        <v>42201</v>
      </c>
      <c r="B20" s="2" t="s">
        <v>5</v>
      </c>
      <c r="C20">
        <v>1</v>
      </c>
      <c r="D20" s="1">
        <v>9.9999999999999995E-7</v>
      </c>
      <c r="E20" s="2">
        <v>262</v>
      </c>
      <c r="F20" s="2">
        <v>35</v>
      </c>
      <c r="G20" s="2">
        <f>(20*(1/D20))*E20</f>
        <v>5240000000</v>
      </c>
      <c r="H20" s="2">
        <f>(20*(1/D20))*F20</f>
        <v>700000000</v>
      </c>
      <c r="I20" s="2">
        <f t="shared" si="0"/>
        <v>0.88215488215488214</v>
      </c>
      <c r="J20" s="2">
        <f>0.44*10</f>
        <v>4.4000000000000004</v>
      </c>
      <c r="K20" s="2">
        <v>0.22900000000000001</v>
      </c>
      <c r="L20" s="2">
        <v>4.8000000000000001E-2</v>
      </c>
      <c r="M20" s="2">
        <f t="shared" si="1"/>
        <v>41.136363636363633</v>
      </c>
    </row>
    <row r="21" spans="1:13">
      <c r="A21" s="3">
        <v>42201</v>
      </c>
      <c r="B21" s="2" t="s">
        <v>4</v>
      </c>
      <c r="C21">
        <v>1</v>
      </c>
      <c r="D21" s="1">
        <v>9.9999999999999995E-7</v>
      </c>
      <c r="E21" s="2">
        <v>206</v>
      </c>
      <c r="F21" s="2">
        <v>208</v>
      </c>
      <c r="G21" s="2">
        <f>(20*(1/D21))*E21</f>
        <v>4120000000</v>
      </c>
      <c r="H21" s="2">
        <f>(20*(1/D21))*F21</f>
        <v>4160000000</v>
      </c>
      <c r="I21" s="2">
        <f t="shared" si="0"/>
        <v>0.49758454106280192</v>
      </c>
      <c r="J21" s="2">
        <v>3.109</v>
      </c>
      <c r="K21" s="2">
        <v>0.14099999999999999</v>
      </c>
      <c r="L21" s="2">
        <v>4.8000000000000001E-2</v>
      </c>
      <c r="M21" s="2">
        <f t="shared" si="1"/>
        <v>29.913155355419747</v>
      </c>
    </row>
    <row r="22" spans="1:13">
      <c r="A22" s="3">
        <v>42201</v>
      </c>
      <c r="B22" s="2" t="s">
        <v>3</v>
      </c>
      <c r="C22">
        <v>1</v>
      </c>
      <c r="D22" s="1">
        <v>9.9999999999999995E-7</v>
      </c>
      <c r="E22" s="2">
        <v>235</v>
      </c>
      <c r="F22" s="2">
        <v>84</v>
      </c>
      <c r="G22" s="2">
        <f>(20*(1/D22))*E22</f>
        <v>4700000000</v>
      </c>
      <c r="H22" s="2">
        <f>(20*(1/D22))*F22</f>
        <v>1680000000</v>
      </c>
      <c r="I22" s="2">
        <f t="shared" si="0"/>
        <v>0.73667711598746077</v>
      </c>
      <c r="J22" s="2">
        <f>0.42*10</f>
        <v>4.2</v>
      </c>
      <c r="K22" s="2">
        <v>0.185</v>
      </c>
      <c r="L22" s="2">
        <v>4.8000000000000001E-2</v>
      </c>
      <c r="M22" s="2">
        <f t="shared" si="1"/>
        <v>32.61904761904762</v>
      </c>
    </row>
    <row r="23" spans="1:13">
      <c r="A23" s="3">
        <v>42201</v>
      </c>
      <c r="B23" s="2" t="s">
        <v>2</v>
      </c>
      <c r="C23">
        <v>1</v>
      </c>
      <c r="D23" s="1">
        <v>9.9999999999999995E-7</v>
      </c>
      <c r="E23" s="2">
        <v>205</v>
      </c>
      <c r="F23" s="2">
        <v>62</v>
      </c>
      <c r="G23" s="2">
        <f>(20*(1/D23))*E23</f>
        <v>4100000000</v>
      </c>
      <c r="H23" s="2">
        <f>(20*(1/D23))*F23</f>
        <v>1240000000</v>
      </c>
      <c r="I23" s="2">
        <f t="shared" si="0"/>
        <v>0.76779026217228463</v>
      </c>
      <c r="J23" s="2">
        <f>0.475*10</f>
        <v>4.75</v>
      </c>
      <c r="K23" s="2">
        <v>9.2999999999999999E-2</v>
      </c>
      <c r="L23" s="2">
        <v>4.8000000000000001E-2</v>
      </c>
      <c r="M23" s="2">
        <f t="shared" si="1"/>
        <v>9.473684210526315</v>
      </c>
    </row>
    <row r="24" spans="1:13">
      <c r="A24" s="3">
        <v>42201</v>
      </c>
      <c r="B24" s="2" t="s">
        <v>1</v>
      </c>
      <c r="C24">
        <v>1</v>
      </c>
      <c r="D24" s="1">
        <v>9.9999999999999995E-7</v>
      </c>
      <c r="E24" s="2">
        <v>218</v>
      </c>
      <c r="F24" s="2">
        <v>84</v>
      </c>
      <c r="G24" s="2">
        <f>(20*(1/D24))*E24</f>
        <v>4360000000</v>
      </c>
      <c r="H24" s="2">
        <f>(20*(1/D24))*F24</f>
        <v>1680000000</v>
      </c>
      <c r="I24" s="2">
        <f t="shared" si="0"/>
        <v>0.72185430463576161</v>
      </c>
      <c r="J24" s="2">
        <f>0.472*10</f>
        <v>4.72</v>
      </c>
      <c r="K24" s="2">
        <v>0.106</v>
      </c>
      <c r="L24" s="2">
        <v>4.8000000000000001E-2</v>
      </c>
      <c r="M24" s="2">
        <f t="shared" si="1"/>
        <v>12.288135593220339</v>
      </c>
    </row>
    <row r="25" spans="1:13">
      <c r="A25" s="3">
        <v>42201</v>
      </c>
      <c r="B25" s="2" t="s">
        <v>0</v>
      </c>
      <c r="C25">
        <v>1</v>
      </c>
      <c r="D25" s="1">
        <v>9.9999999999999995E-7</v>
      </c>
      <c r="E25" s="2">
        <v>278</v>
      </c>
      <c r="F25" s="2">
        <v>24</v>
      </c>
      <c r="G25" s="2">
        <f>(20*(1/D25))*E25</f>
        <v>5560000000</v>
      </c>
      <c r="H25" s="2">
        <f>(20*(1/D25))*F25</f>
        <v>480000000</v>
      </c>
      <c r="I25" s="2">
        <f t="shared" si="0"/>
        <v>0.92052980132450335</v>
      </c>
      <c r="J25" s="2">
        <f>0.427*10</f>
        <v>4.2699999999999996</v>
      </c>
      <c r="K25" s="2">
        <v>9.8000000000000004E-2</v>
      </c>
      <c r="L25" s="2">
        <v>4.8000000000000001E-2</v>
      </c>
      <c r="M25" s="2">
        <f t="shared" si="1"/>
        <v>11.709601873536302</v>
      </c>
    </row>
    <row r="26" spans="1:13">
      <c r="A26" s="4">
        <v>42212</v>
      </c>
      <c r="B26" s="2" t="s">
        <v>5</v>
      </c>
      <c r="C26">
        <v>1</v>
      </c>
      <c r="J26" s="2">
        <f>0.495*10</f>
        <v>4.95</v>
      </c>
      <c r="K26" s="2">
        <v>9.2999999999999999E-2</v>
      </c>
      <c r="L26" s="2">
        <v>4.7E-2</v>
      </c>
      <c r="M26" s="2">
        <f t="shared" si="1"/>
        <v>9.2929292929292924</v>
      </c>
    </row>
    <row r="27" spans="1:13">
      <c r="A27" s="4">
        <v>42212</v>
      </c>
      <c r="B27" s="2" t="s">
        <v>4</v>
      </c>
      <c r="C27">
        <v>1</v>
      </c>
      <c r="J27" s="2">
        <f>0.531*10</f>
        <v>5.3100000000000005</v>
      </c>
      <c r="K27" s="2">
        <v>8.5999999999999993E-2</v>
      </c>
      <c r="L27" s="2">
        <v>4.7E-2</v>
      </c>
      <c r="M27" s="2">
        <f t="shared" si="1"/>
        <v>7.3446327683615804</v>
      </c>
    </row>
    <row r="28" spans="1:13">
      <c r="A28" s="4">
        <v>42212</v>
      </c>
      <c r="B28" s="2" t="s">
        <v>3</v>
      </c>
      <c r="C28">
        <v>1</v>
      </c>
      <c r="J28" s="2">
        <f>0.51*10</f>
        <v>5.0999999999999996</v>
      </c>
      <c r="K28" s="2">
        <v>7.9000000000000001E-2</v>
      </c>
      <c r="L28" s="2">
        <v>4.7E-2</v>
      </c>
      <c r="M28" s="2">
        <f t="shared" si="1"/>
        <v>6.2745098039215694</v>
      </c>
    </row>
    <row r="29" spans="1:13">
      <c r="A29" s="4">
        <v>42212</v>
      </c>
      <c r="B29" s="2" t="s">
        <v>2</v>
      </c>
      <c r="C29">
        <v>1</v>
      </c>
      <c r="J29" s="2">
        <f>0.507*10</f>
        <v>5.07</v>
      </c>
      <c r="K29" s="2">
        <v>7.6999999999999999E-2</v>
      </c>
      <c r="L29" s="2">
        <v>4.7E-2</v>
      </c>
      <c r="M29" s="2">
        <f t="shared" si="1"/>
        <v>5.9171597633136095</v>
      </c>
    </row>
    <row r="30" spans="1:13">
      <c r="A30" s="4">
        <v>42212</v>
      </c>
      <c r="B30" s="2" t="s">
        <v>1</v>
      </c>
      <c r="C30">
        <v>1</v>
      </c>
      <c r="J30" s="2">
        <f>0.524*10</f>
        <v>5.24</v>
      </c>
      <c r="K30" s="2">
        <v>7.6999999999999999E-2</v>
      </c>
      <c r="L30" s="2">
        <v>4.7E-2</v>
      </c>
      <c r="M30" s="2">
        <f t="shared" si="1"/>
        <v>5.7251908396946556</v>
      </c>
    </row>
    <row r="31" spans="1:13">
      <c r="A31" s="4">
        <v>42212</v>
      </c>
      <c r="B31" s="2" t="s">
        <v>0</v>
      </c>
      <c r="C31">
        <v>1</v>
      </c>
      <c r="J31" s="2">
        <f>0.505*10</f>
        <v>5.05</v>
      </c>
      <c r="K31" s="2">
        <v>7.4999999999999997E-2</v>
      </c>
      <c r="L31" s="2">
        <v>4.7E-2</v>
      </c>
      <c r="M31" s="2">
        <f t="shared" si="1"/>
        <v>5.5445544554455441</v>
      </c>
    </row>
    <row r="32" spans="1:13">
      <c r="A32" s="3">
        <v>42170</v>
      </c>
      <c r="B32" s="2" t="s">
        <v>5</v>
      </c>
      <c r="C32">
        <v>10</v>
      </c>
      <c r="D32" s="1">
        <v>1.0000000000000001E-5</v>
      </c>
      <c r="E32" s="2">
        <v>112</v>
      </c>
      <c r="F32" s="2">
        <v>0</v>
      </c>
      <c r="G32" s="2">
        <f>(20*(1/D32))*E32</f>
        <v>223999999.99999997</v>
      </c>
      <c r="H32" s="2">
        <f>(20*(1/D32))*F32</f>
        <v>0</v>
      </c>
      <c r="I32" s="2">
        <f>G32/(G32+H32)</f>
        <v>1</v>
      </c>
      <c r="J32" s="2">
        <f>0.469*10</f>
        <v>4.6899999999999995</v>
      </c>
      <c r="K32" s="2">
        <v>5.8999999999999997E-2</v>
      </c>
      <c r="L32">
        <v>4.3999999999999997E-2</v>
      </c>
      <c r="M32" s="2">
        <f>((K32-L32)/J32)*1000</f>
        <v>3.1982942430703627</v>
      </c>
    </row>
    <row r="33" spans="1:13">
      <c r="A33" s="3">
        <v>42170</v>
      </c>
      <c r="B33" s="2" t="s">
        <v>4</v>
      </c>
      <c r="C33">
        <v>10</v>
      </c>
      <c r="D33" s="1">
        <v>1.0000000000000001E-5</v>
      </c>
      <c r="E33" s="2">
        <v>93</v>
      </c>
      <c r="F33" s="2">
        <v>0</v>
      </c>
      <c r="G33" s="2">
        <f t="shared" ref="G33:G55" si="2">(20*(1/D33))*E33</f>
        <v>185999999.99999997</v>
      </c>
      <c r="H33" s="2">
        <f t="shared" ref="H33:H55" si="3">(20*(1/D33))*F33</f>
        <v>0</v>
      </c>
      <c r="I33" s="2">
        <f t="shared" ref="I33:I55" si="4">G33/(G33+H33)</f>
        <v>1</v>
      </c>
      <c r="J33" s="2">
        <f>0.485*10</f>
        <v>4.8499999999999996</v>
      </c>
      <c r="K33" s="2">
        <v>5.6000000000000001E-2</v>
      </c>
      <c r="L33">
        <v>4.3999999999999997E-2</v>
      </c>
      <c r="M33" s="2">
        <f t="shared" ref="M33:M61" si="5">((K33-L33)/J33)*1000</f>
        <v>2.4742268041237123</v>
      </c>
    </row>
    <row r="34" spans="1:13">
      <c r="A34" s="3">
        <v>42171</v>
      </c>
      <c r="B34" s="2" t="s">
        <v>3</v>
      </c>
      <c r="C34">
        <v>10</v>
      </c>
      <c r="D34" s="1"/>
      <c r="E34" s="2"/>
      <c r="F34" s="2"/>
      <c r="G34" s="2"/>
      <c r="H34" s="2"/>
      <c r="I34" s="2"/>
      <c r="J34" s="2">
        <f>0.495*10</f>
        <v>4.95</v>
      </c>
      <c r="K34" s="2">
        <v>0.05</v>
      </c>
      <c r="L34">
        <v>4.3999999999999997E-2</v>
      </c>
      <c r="M34" s="2">
        <f t="shared" si="5"/>
        <v>1.2121212121212133</v>
      </c>
    </row>
    <row r="35" spans="1:13">
      <c r="A35" s="3">
        <v>42170</v>
      </c>
      <c r="B35" s="2" t="s">
        <v>2</v>
      </c>
      <c r="C35">
        <v>10</v>
      </c>
      <c r="D35" s="1">
        <v>1.0000000000000001E-5</v>
      </c>
      <c r="E35" s="2">
        <v>6</v>
      </c>
      <c r="F35" s="2">
        <v>0</v>
      </c>
      <c r="G35" s="2">
        <f t="shared" si="2"/>
        <v>11999999.999999998</v>
      </c>
      <c r="H35" s="2">
        <f t="shared" si="3"/>
        <v>0</v>
      </c>
      <c r="I35" s="2">
        <f t="shared" si="4"/>
        <v>1</v>
      </c>
      <c r="J35" s="2">
        <v>3.0329999999999999</v>
      </c>
      <c r="K35" s="2">
        <v>4.8000000000000001E-2</v>
      </c>
      <c r="L35">
        <v>4.3999999999999997E-2</v>
      </c>
      <c r="M35" s="2">
        <f t="shared" si="5"/>
        <v>1.3188262446422694</v>
      </c>
    </row>
    <row r="36" spans="1:13">
      <c r="A36" s="3">
        <v>42171</v>
      </c>
      <c r="B36" s="2" t="s">
        <v>1</v>
      </c>
      <c r="C36">
        <v>10</v>
      </c>
      <c r="D36" s="1"/>
      <c r="E36" s="2"/>
      <c r="F36" s="2"/>
      <c r="G36" s="2"/>
      <c r="H36" s="2"/>
      <c r="I36" s="2"/>
      <c r="J36" s="2">
        <f>0.514*10</f>
        <v>5.1400000000000006</v>
      </c>
      <c r="K36" s="2">
        <v>4.9000000000000002E-2</v>
      </c>
      <c r="L36">
        <v>4.3999999999999997E-2</v>
      </c>
      <c r="M36" s="2">
        <f t="shared" si="5"/>
        <v>0.97276264591439765</v>
      </c>
    </row>
    <row r="37" spans="1:13">
      <c r="A37" s="3">
        <v>42172</v>
      </c>
      <c r="B37" s="2" t="s">
        <v>0</v>
      </c>
      <c r="C37">
        <v>10</v>
      </c>
      <c r="D37" s="1"/>
      <c r="E37" s="2"/>
      <c r="F37" s="2"/>
      <c r="G37" s="2"/>
      <c r="H37" s="2"/>
      <c r="I37" s="2"/>
      <c r="J37" s="2">
        <v>3.0190000000000001</v>
      </c>
      <c r="K37" s="2">
        <v>4.9000000000000002E-2</v>
      </c>
      <c r="L37">
        <v>4.3999999999999997E-2</v>
      </c>
      <c r="M37" s="2">
        <f t="shared" si="5"/>
        <v>1.6561775422325287</v>
      </c>
    </row>
    <row r="38" spans="1:13">
      <c r="A38" s="3">
        <v>42180</v>
      </c>
      <c r="B38" s="2" t="s">
        <v>5</v>
      </c>
      <c r="C38">
        <v>10</v>
      </c>
      <c r="D38" s="1">
        <v>1.0000000000000001E-5</v>
      </c>
      <c r="E38" s="2">
        <v>11</v>
      </c>
      <c r="F38" s="2">
        <v>1</v>
      </c>
      <c r="G38" s="2">
        <f t="shared" si="2"/>
        <v>21999999.999999996</v>
      </c>
      <c r="H38" s="2">
        <f t="shared" si="3"/>
        <v>1999999.9999999998</v>
      </c>
      <c r="I38" s="2">
        <f t="shared" si="4"/>
        <v>0.91666666666666663</v>
      </c>
      <c r="J38" s="2">
        <f>2.902</f>
        <v>2.9020000000000001</v>
      </c>
      <c r="K38" s="2">
        <v>6.4000000000000001E-2</v>
      </c>
      <c r="L38">
        <v>4.4999999999999998E-2</v>
      </c>
      <c r="M38" s="2">
        <f t="shared" si="5"/>
        <v>6.5472088215024122</v>
      </c>
    </row>
    <row r="39" spans="1:13">
      <c r="A39" s="3">
        <v>42180</v>
      </c>
      <c r="B39" s="2" t="s">
        <v>4</v>
      </c>
      <c r="C39">
        <v>10</v>
      </c>
      <c r="D39" s="1">
        <v>1.0000000000000001E-5</v>
      </c>
      <c r="E39" s="2">
        <v>14</v>
      </c>
      <c r="F39" s="2">
        <v>0</v>
      </c>
      <c r="G39" s="2">
        <f t="shared" si="2"/>
        <v>27999999.999999996</v>
      </c>
      <c r="H39" s="2">
        <f t="shared" si="3"/>
        <v>0</v>
      </c>
      <c r="I39" s="2">
        <f t="shared" si="4"/>
        <v>1</v>
      </c>
      <c r="J39" s="2">
        <f>2.901</f>
        <v>2.9009999999999998</v>
      </c>
      <c r="K39" s="2">
        <v>6.0999999999999999E-2</v>
      </c>
      <c r="L39">
        <v>4.4999999999999998E-2</v>
      </c>
      <c r="M39" s="2">
        <f t="shared" si="5"/>
        <v>5.5153395380903136</v>
      </c>
    </row>
    <row r="40" spans="1:13">
      <c r="A40" s="3">
        <v>42180</v>
      </c>
      <c r="B40" s="2" t="s">
        <v>3</v>
      </c>
      <c r="C40">
        <v>10</v>
      </c>
      <c r="D40" s="1">
        <v>1.0000000000000001E-5</v>
      </c>
      <c r="E40" s="2">
        <v>17</v>
      </c>
      <c r="F40" s="2">
        <v>0</v>
      </c>
      <c r="G40" s="2">
        <f t="shared" si="2"/>
        <v>33999999.999999993</v>
      </c>
      <c r="H40" s="2">
        <f t="shared" si="3"/>
        <v>0</v>
      </c>
      <c r="I40" s="2">
        <f t="shared" si="4"/>
        <v>1</v>
      </c>
      <c r="J40" s="2">
        <f>0.356*10</f>
        <v>3.5599999999999996</v>
      </c>
      <c r="K40" s="2">
        <v>6.8000000000000005E-2</v>
      </c>
      <c r="L40">
        <v>4.4999999999999998E-2</v>
      </c>
      <c r="M40" s="2">
        <f t="shared" si="5"/>
        <v>6.460674157303373</v>
      </c>
    </row>
    <row r="41" spans="1:13">
      <c r="A41" s="3">
        <v>42180</v>
      </c>
      <c r="B41" s="2" t="s">
        <v>2</v>
      </c>
      <c r="C41">
        <v>10</v>
      </c>
      <c r="D41" s="1">
        <v>1.0000000000000001E-5</v>
      </c>
      <c r="E41" s="2">
        <v>12</v>
      </c>
      <c r="F41" s="2">
        <v>0</v>
      </c>
      <c r="G41" s="2">
        <f t="shared" si="2"/>
        <v>23999999.999999996</v>
      </c>
      <c r="H41" s="2">
        <f t="shared" si="3"/>
        <v>0</v>
      </c>
      <c r="I41" s="2">
        <f t="shared" si="4"/>
        <v>1</v>
      </c>
      <c r="J41" s="2">
        <f>0.376*10</f>
        <v>3.76</v>
      </c>
      <c r="K41" s="2">
        <v>8.8999999999999996E-2</v>
      </c>
      <c r="L41">
        <v>4.4999999999999998E-2</v>
      </c>
      <c r="M41" s="2">
        <f t="shared" si="5"/>
        <v>11.702127659574467</v>
      </c>
    </row>
    <row r="42" spans="1:13">
      <c r="A42" s="3">
        <v>42180</v>
      </c>
      <c r="B42" s="2" t="s">
        <v>1</v>
      </c>
      <c r="C42">
        <v>10</v>
      </c>
      <c r="D42" s="1">
        <v>1.0000000000000001E-5</v>
      </c>
      <c r="E42" s="2">
        <v>27</v>
      </c>
      <c r="F42" s="2">
        <v>2</v>
      </c>
      <c r="G42" s="2">
        <f t="shared" si="2"/>
        <v>53999999.999999993</v>
      </c>
      <c r="H42" s="2">
        <f t="shared" si="3"/>
        <v>3999999.9999999995</v>
      </c>
      <c r="I42" s="2">
        <f t="shared" si="4"/>
        <v>0.93103448275862066</v>
      </c>
      <c r="J42" s="2">
        <v>2.9849999999999999</v>
      </c>
      <c r="K42" s="2">
        <v>0.09</v>
      </c>
      <c r="L42">
        <v>4.4999999999999998E-2</v>
      </c>
      <c r="M42" s="2">
        <f t="shared" si="5"/>
        <v>15.075376884422109</v>
      </c>
    </row>
    <row r="43" spans="1:13">
      <c r="A43" s="3">
        <v>42180</v>
      </c>
      <c r="B43" s="2" t="s">
        <v>0</v>
      </c>
      <c r="C43">
        <v>10</v>
      </c>
      <c r="D43" s="1">
        <v>1.0000000000000001E-5</v>
      </c>
      <c r="E43" s="2">
        <v>20</v>
      </c>
      <c r="F43" s="2">
        <v>0</v>
      </c>
      <c r="G43" s="2">
        <f t="shared" si="2"/>
        <v>39999999.999999993</v>
      </c>
      <c r="H43" s="2">
        <f t="shared" si="3"/>
        <v>0</v>
      </c>
      <c r="I43" s="2">
        <f t="shared" si="4"/>
        <v>1</v>
      </c>
      <c r="J43" s="2">
        <f>0.372*10</f>
        <v>3.7199999999999998</v>
      </c>
      <c r="K43" s="2">
        <v>0.10299999999999999</v>
      </c>
      <c r="L43">
        <v>4.4999999999999998E-2</v>
      </c>
      <c r="M43" s="2">
        <f t="shared" si="5"/>
        <v>15.591397849462364</v>
      </c>
    </row>
    <row r="44" spans="1:13">
      <c r="A44" s="3">
        <v>42192</v>
      </c>
      <c r="B44" s="2" t="s">
        <v>5</v>
      </c>
      <c r="C44">
        <v>10</v>
      </c>
      <c r="D44" s="1">
        <v>1.0000000000000001E-5</v>
      </c>
      <c r="E44" s="2">
        <v>0</v>
      </c>
      <c r="F44" s="2">
        <v>13</v>
      </c>
      <c r="G44" s="2">
        <f t="shared" si="2"/>
        <v>0</v>
      </c>
      <c r="H44" s="2">
        <f t="shared" si="3"/>
        <v>25999999.999999996</v>
      </c>
      <c r="I44" s="2">
        <f t="shared" si="4"/>
        <v>0</v>
      </c>
      <c r="J44" s="2">
        <f>0.342*10</f>
        <v>3.4200000000000004</v>
      </c>
      <c r="K44" s="2">
        <v>0.189</v>
      </c>
      <c r="L44">
        <v>4.5999999999999999E-2</v>
      </c>
      <c r="M44" s="2">
        <f t="shared" si="5"/>
        <v>41.812865497076025</v>
      </c>
    </row>
    <row r="45" spans="1:13">
      <c r="A45" s="3">
        <v>42192</v>
      </c>
      <c r="B45" s="2" t="s">
        <v>4</v>
      </c>
      <c r="C45">
        <v>10</v>
      </c>
      <c r="D45" s="1">
        <v>1.0000000000000001E-5</v>
      </c>
      <c r="E45" s="2">
        <v>0</v>
      </c>
      <c r="F45" s="2">
        <v>16</v>
      </c>
      <c r="G45" s="2">
        <f t="shared" si="2"/>
        <v>0</v>
      </c>
      <c r="H45" s="2">
        <f t="shared" si="3"/>
        <v>31999999.999999996</v>
      </c>
      <c r="I45" s="2">
        <f t="shared" si="4"/>
        <v>0</v>
      </c>
      <c r="J45" s="2">
        <f>3.93</f>
        <v>3.93</v>
      </c>
      <c r="K45" s="2">
        <v>5.7000000000000002E-2</v>
      </c>
      <c r="L45">
        <v>4.5999999999999999E-2</v>
      </c>
      <c r="M45" s="2">
        <f t="shared" si="5"/>
        <v>2.7989821882951662</v>
      </c>
    </row>
    <row r="46" spans="1:13">
      <c r="A46" s="3">
        <v>42192</v>
      </c>
      <c r="B46" s="2" t="s">
        <v>3</v>
      </c>
      <c r="C46">
        <v>10</v>
      </c>
      <c r="D46" s="1">
        <v>1.0000000000000001E-5</v>
      </c>
      <c r="E46" s="2">
        <v>0</v>
      </c>
      <c r="F46" s="2">
        <v>12</v>
      </c>
      <c r="G46" s="2">
        <f t="shared" si="2"/>
        <v>0</v>
      </c>
      <c r="H46" s="2">
        <f t="shared" si="3"/>
        <v>23999999.999999996</v>
      </c>
      <c r="I46" s="2">
        <f t="shared" si="4"/>
        <v>0</v>
      </c>
      <c r="J46" s="2">
        <v>3.39</v>
      </c>
      <c r="K46" s="2">
        <v>5.5E-2</v>
      </c>
      <c r="L46">
        <v>4.5999999999999999E-2</v>
      </c>
      <c r="M46" s="2">
        <f t="shared" si="5"/>
        <v>2.6548672566371687</v>
      </c>
    </row>
    <row r="47" spans="1:13">
      <c r="A47" s="3">
        <v>42192</v>
      </c>
      <c r="B47" s="2" t="s">
        <v>2</v>
      </c>
      <c r="C47">
        <v>10</v>
      </c>
      <c r="D47" s="1">
        <v>1.0000000000000001E-5</v>
      </c>
      <c r="E47" s="2">
        <v>0</v>
      </c>
      <c r="F47" s="2">
        <v>12</v>
      </c>
      <c r="G47" s="2">
        <f t="shared" si="2"/>
        <v>0</v>
      </c>
      <c r="H47" s="2">
        <f t="shared" si="3"/>
        <v>23999999.999999996</v>
      </c>
      <c r="I47" s="2">
        <f t="shared" si="4"/>
        <v>0</v>
      </c>
      <c r="J47" s="2">
        <v>3.96</v>
      </c>
      <c r="K47" s="2">
        <v>8.4000000000000005E-2</v>
      </c>
      <c r="L47">
        <v>4.5999999999999999E-2</v>
      </c>
      <c r="M47" s="2">
        <f t="shared" si="5"/>
        <v>9.5959595959595969</v>
      </c>
    </row>
    <row r="48" spans="1:13">
      <c r="A48" s="3">
        <v>42192</v>
      </c>
      <c r="B48" s="2" t="s">
        <v>1</v>
      </c>
      <c r="C48">
        <v>10</v>
      </c>
      <c r="D48" s="1">
        <v>1.0000000000000001E-5</v>
      </c>
      <c r="E48" s="2">
        <v>0</v>
      </c>
      <c r="F48" s="2">
        <v>16</v>
      </c>
      <c r="G48" s="2">
        <f t="shared" si="2"/>
        <v>0</v>
      </c>
      <c r="H48" s="2">
        <f t="shared" si="3"/>
        <v>31999999.999999996</v>
      </c>
      <c r="I48" s="2">
        <f t="shared" si="4"/>
        <v>0</v>
      </c>
      <c r="J48" s="2">
        <v>3.51</v>
      </c>
      <c r="K48" s="2">
        <v>0.42899999999999999</v>
      </c>
      <c r="L48">
        <v>4.5999999999999999E-2</v>
      </c>
      <c r="M48" s="2">
        <f t="shared" si="5"/>
        <v>109.11680911680912</v>
      </c>
    </row>
    <row r="49" spans="1:13">
      <c r="A49" s="3">
        <v>42192</v>
      </c>
      <c r="B49" s="2" t="s">
        <v>0</v>
      </c>
      <c r="C49">
        <v>10</v>
      </c>
      <c r="D49" s="1">
        <v>1.0000000000000001E-5</v>
      </c>
      <c r="E49" s="2">
        <v>8</v>
      </c>
      <c r="F49" s="2">
        <v>70</v>
      </c>
      <c r="G49" s="2">
        <f t="shared" si="2"/>
        <v>15999999.999999998</v>
      </c>
      <c r="H49" s="2">
        <f t="shared" si="3"/>
        <v>139999999.99999997</v>
      </c>
      <c r="I49" s="2">
        <f t="shared" si="4"/>
        <v>0.10256410256410257</v>
      </c>
      <c r="J49" s="2">
        <v>3.68</v>
      </c>
      <c r="K49" s="2">
        <v>0.14000000000000001</v>
      </c>
      <c r="L49">
        <v>4.5999999999999999E-2</v>
      </c>
      <c r="M49" s="2">
        <f t="shared" si="5"/>
        <v>25.543478260869566</v>
      </c>
    </row>
    <row r="50" spans="1:13">
      <c r="A50" s="3">
        <v>42201</v>
      </c>
      <c r="B50" s="2" t="s">
        <v>5</v>
      </c>
      <c r="C50">
        <v>10</v>
      </c>
      <c r="D50" s="1">
        <v>1E-4</v>
      </c>
      <c r="E50" s="2">
        <v>1</v>
      </c>
      <c r="F50" s="2">
        <v>96</v>
      </c>
      <c r="G50" s="2">
        <f t="shared" si="2"/>
        <v>200000</v>
      </c>
      <c r="H50" s="2">
        <f t="shared" si="3"/>
        <v>19200000</v>
      </c>
      <c r="I50" s="2">
        <f t="shared" si="4"/>
        <v>1.0309278350515464E-2</v>
      </c>
      <c r="J50" s="2">
        <v>2.835</v>
      </c>
      <c r="K50" s="2">
        <v>9.7000000000000003E-2</v>
      </c>
      <c r="L50">
        <v>4.8000000000000001E-2</v>
      </c>
      <c r="M50" s="2">
        <f t="shared" si="5"/>
        <v>17.283950617283953</v>
      </c>
    </row>
    <row r="51" spans="1:13">
      <c r="A51" s="3">
        <v>42201</v>
      </c>
      <c r="B51" s="2" t="s">
        <v>4</v>
      </c>
      <c r="C51">
        <v>10</v>
      </c>
      <c r="D51" s="1">
        <v>1E-4</v>
      </c>
      <c r="E51" s="2">
        <v>0</v>
      </c>
      <c r="F51" s="2">
        <v>210</v>
      </c>
      <c r="G51" s="2">
        <f t="shared" si="2"/>
        <v>0</v>
      </c>
      <c r="H51" s="2">
        <f t="shared" si="3"/>
        <v>42000000</v>
      </c>
      <c r="I51" s="2">
        <f t="shared" si="4"/>
        <v>0</v>
      </c>
      <c r="J51" s="2">
        <v>2.9350000000000001</v>
      </c>
      <c r="K51" s="2">
        <v>9.7000000000000003E-2</v>
      </c>
      <c r="L51">
        <v>4.8000000000000001E-2</v>
      </c>
      <c r="M51" s="2">
        <f t="shared" si="5"/>
        <v>16.695059625212949</v>
      </c>
    </row>
    <row r="52" spans="1:13">
      <c r="A52" s="3">
        <v>42201</v>
      </c>
      <c r="B52" s="2" t="s">
        <v>3</v>
      </c>
      <c r="C52">
        <v>10</v>
      </c>
      <c r="D52" s="1">
        <v>1E-4</v>
      </c>
      <c r="E52" s="2">
        <v>0</v>
      </c>
      <c r="F52" s="2">
        <v>116</v>
      </c>
      <c r="G52" s="2">
        <f t="shared" si="2"/>
        <v>0</v>
      </c>
      <c r="H52" s="2">
        <f t="shared" si="3"/>
        <v>23200000</v>
      </c>
      <c r="I52" s="2">
        <f t="shared" si="4"/>
        <v>0</v>
      </c>
      <c r="J52" s="2">
        <v>2.948</v>
      </c>
      <c r="K52" s="2">
        <v>0.17499999999999999</v>
      </c>
      <c r="L52">
        <v>4.8000000000000001E-2</v>
      </c>
      <c r="M52" s="2">
        <f t="shared" si="5"/>
        <v>43.080054274084119</v>
      </c>
    </row>
    <row r="53" spans="1:13">
      <c r="A53" s="3">
        <v>42201</v>
      </c>
      <c r="B53" s="2" t="s">
        <v>2</v>
      </c>
      <c r="C53">
        <v>10</v>
      </c>
      <c r="D53" s="1">
        <v>1E-4</v>
      </c>
      <c r="E53" s="2">
        <v>0</v>
      </c>
      <c r="F53" s="2">
        <v>150</v>
      </c>
      <c r="G53" s="2">
        <f t="shared" si="2"/>
        <v>0</v>
      </c>
      <c r="H53" s="2">
        <f t="shared" si="3"/>
        <v>30000000</v>
      </c>
      <c r="I53" s="2">
        <f t="shared" si="4"/>
        <v>0</v>
      </c>
      <c r="J53" s="2">
        <v>2.9940000000000002</v>
      </c>
      <c r="K53" s="2">
        <v>0.13800000000000001</v>
      </c>
      <c r="L53">
        <v>4.8000000000000001E-2</v>
      </c>
      <c r="M53" s="2">
        <f t="shared" si="5"/>
        <v>30.060120240480963</v>
      </c>
    </row>
    <row r="54" spans="1:13">
      <c r="A54" s="3">
        <v>42201</v>
      </c>
      <c r="B54" s="2" t="s">
        <v>1</v>
      </c>
      <c r="C54">
        <v>10</v>
      </c>
      <c r="D54" s="1">
        <v>1E-4</v>
      </c>
      <c r="E54" s="2">
        <v>1</v>
      </c>
      <c r="F54" s="2">
        <v>57</v>
      </c>
      <c r="G54" s="2">
        <f t="shared" si="2"/>
        <v>200000</v>
      </c>
      <c r="H54" s="2">
        <f t="shared" si="3"/>
        <v>11400000</v>
      </c>
      <c r="I54" s="2">
        <f t="shared" si="4"/>
        <v>1.7241379310344827E-2</v>
      </c>
      <c r="J54" s="2">
        <v>1.006</v>
      </c>
      <c r="K54" s="2">
        <v>9.2999999999999999E-2</v>
      </c>
      <c r="L54">
        <v>4.8000000000000001E-2</v>
      </c>
      <c r="M54" s="2">
        <f t="shared" si="5"/>
        <v>44.731610337972164</v>
      </c>
    </row>
    <row r="55" spans="1:13">
      <c r="A55" s="3">
        <v>42201</v>
      </c>
      <c r="B55" s="2" t="s">
        <v>0</v>
      </c>
      <c r="C55">
        <v>10</v>
      </c>
      <c r="D55" s="1">
        <v>1E-4</v>
      </c>
      <c r="E55" s="2">
        <v>0</v>
      </c>
      <c r="F55" s="2">
        <v>137</v>
      </c>
      <c r="G55" s="2">
        <f t="shared" si="2"/>
        <v>0</v>
      </c>
      <c r="H55" s="2">
        <f t="shared" si="3"/>
        <v>27400000</v>
      </c>
      <c r="I55" s="2">
        <f t="shared" si="4"/>
        <v>0</v>
      </c>
      <c r="J55" s="2">
        <f>0.379*10</f>
        <v>3.79</v>
      </c>
      <c r="K55" s="2">
        <v>7.4999999999999997E-2</v>
      </c>
      <c r="L55">
        <v>4.8000000000000001E-2</v>
      </c>
      <c r="M55" s="2">
        <f t="shared" si="5"/>
        <v>7.1240105540897094</v>
      </c>
    </row>
    <row r="56" spans="1:13">
      <c r="A56" s="4">
        <v>42212</v>
      </c>
      <c r="B56" s="2" t="s">
        <v>5</v>
      </c>
      <c r="C56">
        <v>10</v>
      </c>
      <c r="J56" s="2">
        <v>2.6539999999999999</v>
      </c>
      <c r="K56" s="2">
        <v>6.3E-2</v>
      </c>
      <c r="L56">
        <v>4.7E-2</v>
      </c>
      <c r="M56" s="2">
        <f t="shared" si="5"/>
        <v>6.0286360211002261</v>
      </c>
    </row>
    <row r="57" spans="1:13">
      <c r="A57" s="4">
        <v>42212</v>
      </c>
      <c r="B57" s="2" t="s">
        <v>4</v>
      </c>
      <c r="C57">
        <v>10</v>
      </c>
      <c r="J57" s="2">
        <v>2.512</v>
      </c>
      <c r="K57" s="2">
        <v>5.1999999999999998E-2</v>
      </c>
      <c r="L57">
        <v>4.7E-2</v>
      </c>
      <c r="M57" s="2">
        <f t="shared" si="5"/>
        <v>1.9904458598726107</v>
      </c>
    </row>
    <row r="58" spans="1:13">
      <c r="A58" s="4">
        <v>42212</v>
      </c>
      <c r="B58" s="2" t="s">
        <v>3</v>
      </c>
      <c r="C58">
        <v>10</v>
      </c>
      <c r="J58" s="2">
        <v>2.5499999999999998</v>
      </c>
      <c r="K58" s="2">
        <v>5.1999999999999998E-2</v>
      </c>
      <c r="L58">
        <v>4.7E-2</v>
      </c>
      <c r="M58" s="2">
        <f t="shared" si="5"/>
        <v>1.9607843137254892</v>
      </c>
    </row>
    <row r="59" spans="1:13">
      <c r="A59" s="4">
        <v>42212</v>
      </c>
      <c r="B59" s="2" t="s">
        <v>2</v>
      </c>
      <c r="C59">
        <v>10</v>
      </c>
      <c r="J59" s="2">
        <v>2.758</v>
      </c>
      <c r="K59" s="2">
        <v>5.6000000000000001E-2</v>
      </c>
      <c r="L59">
        <v>4.7E-2</v>
      </c>
      <c r="M59" s="2">
        <f t="shared" si="5"/>
        <v>3.2632342277012332</v>
      </c>
    </row>
    <row r="60" spans="1:13">
      <c r="A60" s="4">
        <v>42212</v>
      </c>
      <c r="B60" s="2" t="s">
        <v>1</v>
      </c>
      <c r="C60">
        <v>10</v>
      </c>
      <c r="J60" s="2">
        <v>2.4950000000000001</v>
      </c>
      <c r="K60" s="2">
        <v>5.6000000000000001E-2</v>
      </c>
      <c r="L60">
        <v>4.7E-2</v>
      </c>
      <c r="M60" s="2">
        <f t="shared" si="5"/>
        <v>3.6072144288577159</v>
      </c>
    </row>
    <row r="61" spans="1:13">
      <c r="A61" s="4">
        <v>42212</v>
      </c>
      <c r="B61" s="2" t="s">
        <v>0</v>
      </c>
      <c r="C61">
        <v>10</v>
      </c>
      <c r="J61" s="2">
        <v>2.8380000000000001</v>
      </c>
      <c r="K61" s="2">
        <v>5.0999999999999997E-2</v>
      </c>
      <c r="L61">
        <v>4.7E-2</v>
      </c>
      <c r="M61" s="2">
        <f t="shared" si="5"/>
        <v>1.409443269908385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Shoemaker</dc:creator>
  <cp:lastModifiedBy>Will Shoemaker</cp:lastModifiedBy>
  <dcterms:created xsi:type="dcterms:W3CDTF">2015-07-29T20:47:01Z</dcterms:created>
  <dcterms:modified xsi:type="dcterms:W3CDTF">2015-07-29T21:22:23Z</dcterms:modified>
</cp:coreProperties>
</file>