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795C1B3-A584-4CD0-B1EF-3278EA0F082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J29" i="1" s="1"/>
  <c r="E30" i="1"/>
  <c r="K30" i="1" s="1"/>
  <c r="L30" i="1"/>
  <c r="J30" i="1" l="1"/>
  <c r="L29" i="1"/>
  <c r="K29" i="1"/>
  <c r="E44" i="1"/>
  <c r="L44" i="1" s="1"/>
  <c r="E45" i="1"/>
  <c r="L45" i="1" s="1"/>
  <c r="E46" i="1"/>
  <c r="L46" i="1" s="1"/>
  <c r="E47" i="1"/>
  <c r="L47" i="1" s="1"/>
  <c r="J45" i="1" l="1"/>
  <c r="K44" i="1"/>
  <c r="J44" i="1"/>
  <c r="J47" i="1"/>
  <c r="K46" i="1"/>
  <c r="J46" i="1"/>
  <c r="K47" i="1"/>
  <c r="K45" i="1"/>
  <c r="E48" i="1"/>
  <c r="E49" i="1"/>
  <c r="L49" i="1" s="1"/>
  <c r="E3" i="1"/>
  <c r="L3" i="1" s="1"/>
  <c r="E4" i="1"/>
  <c r="L4" i="1" s="1"/>
  <c r="E5" i="1"/>
  <c r="E6" i="1"/>
  <c r="E7" i="1"/>
  <c r="J7" i="1" s="1"/>
  <c r="E8" i="1"/>
  <c r="E9" i="1"/>
  <c r="E10" i="1"/>
  <c r="E11" i="1"/>
  <c r="K11" i="1" s="1"/>
  <c r="E12" i="1"/>
  <c r="E13" i="1"/>
  <c r="E14" i="1"/>
  <c r="E15" i="1"/>
  <c r="K15" i="1" s="1"/>
  <c r="E16" i="1"/>
  <c r="E17" i="1"/>
  <c r="E18" i="1"/>
  <c r="E19" i="1"/>
  <c r="E20" i="1"/>
  <c r="E21" i="1"/>
  <c r="E22" i="1"/>
  <c r="E23" i="1"/>
  <c r="K23" i="1" s="1"/>
  <c r="E24" i="1"/>
  <c r="E25" i="1"/>
  <c r="E26" i="1"/>
  <c r="E27" i="1"/>
  <c r="E28" i="1"/>
  <c r="E31" i="1"/>
  <c r="E32" i="1"/>
  <c r="E33" i="1"/>
  <c r="K33" i="1" s="1"/>
  <c r="E34" i="1"/>
  <c r="E35" i="1"/>
  <c r="E36" i="1"/>
  <c r="E37" i="1"/>
  <c r="E38" i="1"/>
  <c r="E39" i="1"/>
  <c r="E40" i="1"/>
  <c r="E41" i="1"/>
  <c r="E42" i="1"/>
  <c r="E43" i="1"/>
  <c r="E2" i="1"/>
  <c r="L2" i="1" s="1"/>
  <c r="K2" i="1" l="1"/>
  <c r="L42" i="1"/>
  <c r="J42" i="1"/>
  <c r="K42" i="1"/>
  <c r="K38" i="1"/>
  <c r="L38" i="1"/>
  <c r="K34" i="1"/>
  <c r="L34" i="1"/>
  <c r="K28" i="1"/>
  <c r="L28" i="1"/>
  <c r="K24" i="1"/>
  <c r="L24" i="1"/>
  <c r="K20" i="1"/>
  <c r="L20" i="1"/>
  <c r="K16" i="1"/>
  <c r="L16" i="1"/>
  <c r="K12" i="1"/>
  <c r="L12" i="1"/>
  <c r="J8" i="1"/>
  <c r="L8" i="1"/>
  <c r="L41" i="1"/>
  <c r="K41" i="1"/>
  <c r="J41" i="1"/>
  <c r="J37" i="1"/>
  <c r="L37" i="1"/>
  <c r="J33" i="1"/>
  <c r="L33" i="1"/>
  <c r="J27" i="1"/>
  <c r="L27" i="1"/>
  <c r="J23" i="1"/>
  <c r="L23" i="1"/>
  <c r="J19" i="1"/>
  <c r="L19" i="1"/>
  <c r="J15" i="1"/>
  <c r="L15" i="1"/>
  <c r="J38" i="1"/>
  <c r="J28" i="1"/>
  <c r="J20" i="1"/>
  <c r="J12" i="1"/>
  <c r="L40" i="1"/>
  <c r="J40" i="1"/>
  <c r="K40" i="1"/>
  <c r="K36" i="1"/>
  <c r="L36" i="1"/>
  <c r="K32" i="1"/>
  <c r="L32" i="1"/>
  <c r="K26" i="1"/>
  <c r="L26" i="1"/>
  <c r="K22" i="1"/>
  <c r="L22" i="1"/>
  <c r="K18" i="1"/>
  <c r="L18" i="1"/>
  <c r="K14" i="1"/>
  <c r="L14" i="1"/>
  <c r="J10" i="1"/>
  <c r="L10" i="1"/>
  <c r="K4" i="1"/>
  <c r="K37" i="1"/>
  <c r="K27" i="1"/>
  <c r="K19" i="1"/>
  <c r="L43" i="1"/>
  <c r="K43" i="1"/>
  <c r="J43" i="1"/>
  <c r="J39" i="1"/>
  <c r="L39" i="1"/>
  <c r="K35" i="1"/>
  <c r="L35" i="1"/>
  <c r="K31" i="1"/>
  <c r="L31" i="1"/>
  <c r="K25" i="1"/>
  <c r="L25" i="1"/>
  <c r="K21" i="1"/>
  <c r="L21" i="1"/>
  <c r="K17" i="1"/>
  <c r="L17" i="1"/>
  <c r="J13" i="1"/>
  <c r="L13" i="1"/>
  <c r="J9" i="1"/>
  <c r="L9" i="1"/>
  <c r="K3" i="1"/>
  <c r="J34" i="1"/>
  <c r="J24" i="1"/>
  <c r="J16" i="1"/>
  <c r="L48" i="1"/>
  <c r="J48" i="1"/>
  <c r="K48" i="1"/>
  <c r="J11" i="1"/>
  <c r="L11" i="1"/>
  <c r="K7" i="1"/>
  <c r="L7" i="1"/>
  <c r="J6" i="1"/>
  <c r="L6" i="1"/>
  <c r="K5" i="1"/>
  <c r="L5" i="1"/>
  <c r="K49" i="1"/>
  <c r="J49" i="1"/>
  <c r="J18" i="1"/>
  <c r="J14" i="1"/>
  <c r="J5" i="1"/>
  <c r="J36" i="1"/>
  <c r="J32" i="1"/>
  <c r="J22" i="1"/>
  <c r="K39" i="1"/>
  <c r="K13" i="1"/>
  <c r="K6" i="1"/>
  <c r="J35" i="1"/>
  <c r="J31" i="1"/>
  <c r="J25" i="1"/>
  <c r="J21" i="1"/>
  <c r="J17" i="1"/>
  <c r="J26" i="1"/>
  <c r="K10" i="1"/>
  <c r="K9" i="1"/>
  <c r="K8" i="1"/>
  <c r="J2" i="1"/>
  <c r="J3" i="1" l="1"/>
  <c r="J4" i="1"/>
  <c r="M18" i="1" l="1"/>
  <c r="M14" i="1"/>
  <c r="N18" i="1"/>
  <c r="N14" i="1"/>
  <c r="R3" i="1"/>
  <c r="Q3" i="1"/>
  <c r="T6" i="1"/>
  <c r="R6" i="1"/>
  <c r="Q6" i="1"/>
  <c r="T5" i="1"/>
  <c r="R5" i="1"/>
  <c r="Q5" i="1"/>
  <c r="T4" i="1"/>
  <c r="R4" i="1"/>
  <c r="Q4" i="1"/>
  <c r="T2" i="1"/>
  <c r="R2" i="1"/>
  <c r="Q2" i="1"/>
  <c r="S10" i="1" l="1"/>
  <c r="O18" i="1"/>
  <c r="O14" i="1"/>
</calcChain>
</file>

<file path=xl/sharedStrings.xml><?xml version="1.0" encoding="utf-8"?>
<sst xmlns="http://schemas.openxmlformats.org/spreadsheetml/2006/main" count="72" uniqueCount="37">
  <si>
    <t>T0_TFP1-GFP</t>
  </si>
  <si>
    <t>T24_TFP1-GFP</t>
  </si>
  <si>
    <t>Replicate</t>
  </si>
  <si>
    <t>mean</t>
  </si>
  <si>
    <t>stdev</t>
  </si>
  <si>
    <t>CV</t>
  </si>
  <si>
    <t>T0_sir2D</t>
  </si>
  <si>
    <t>T24_sir2D</t>
  </si>
  <si>
    <t>T24_TFP_negv</t>
  </si>
  <si>
    <t>T24_TFP_posv</t>
  </si>
  <si>
    <t>T24_mix_GFP.raw</t>
  </si>
  <si>
    <t>T24_mix_WT.raw</t>
  </si>
  <si>
    <t>GFP.corrected</t>
  </si>
  <si>
    <t>WT.corrected</t>
  </si>
  <si>
    <t>proportion negative cells</t>
  </si>
  <si>
    <t>W_W</t>
  </si>
  <si>
    <t>Delaney</t>
  </si>
  <si>
    <t>main</t>
  </si>
  <si>
    <t>subpop</t>
  </si>
  <si>
    <t>line</t>
  </si>
  <si>
    <t>5w1</t>
  </si>
  <si>
    <t>5w2</t>
  </si>
  <si>
    <t>5w3</t>
  </si>
  <si>
    <t>5w4</t>
  </si>
  <si>
    <t>5w5</t>
  </si>
  <si>
    <t>LY1</t>
  </si>
  <si>
    <t>rw5</t>
  </si>
  <si>
    <t>r_W</t>
  </si>
  <si>
    <t>2w1</t>
  </si>
  <si>
    <t>2w2</t>
  </si>
  <si>
    <t>2w3</t>
  </si>
  <si>
    <t>2w4</t>
  </si>
  <si>
    <t>2w5</t>
  </si>
  <si>
    <t>rw1</t>
  </si>
  <si>
    <t>rw2</t>
  </si>
  <si>
    <t>rw3</t>
  </si>
  <si>
    <t>rw4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</si>
</sst>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Fill="1"/>
    <xf numFmtId="0" fontId="2" fillId="0" borderId="0" xfId="0" applyFon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zoomScale="89" zoomScaleNormal="89" workbookViewId="0">
      <pane ySplit="1" topLeftCell="A2" activePane="bottomLeft" state="frozen"/>
      <selection pane="bottomLeft" activeCell="H2" sqref="H2:I22"/>
    </sheetView>
  </sheetViews>
  <sheetFormatPr defaultRowHeight="15" x14ac:dyDescent="0.25"/>
  <cols>
    <col min="9" max="9" width="10.140625" customWidth="1"/>
    <col min="12" max="12" width="12.28515625" customWidth="1"/>
    <col min="13" max="14" width="12.140625" customWidth="1"/>
    <col min="15" max="15" width="16" customWidth="1"/>
    <col min="16" max="16" width="14" customWidth="1"/>
    <col min="17" max="17" width="10.28515625" customWidth="1"/>
    <col min="18" max="18" width="9.28515625" customWidth="1"/>
  </cols>
  <sheetData>
    <row r="1" spans="1:20" x14ac:dyDescent="0.25">
      <c r="A1" t="s">
        <v>19</v>
      </c>
      <c r="B1" t="s">
        <v>2</v>
      </c>
      <c r="D1" t="s">
        <v>18</v>
      </c>
      <c r="E1" t="s">
        <v>6</v>
      </c>
      <c r="F1" t="s">
        <v>17</v>
      </c>
      <c r="G1" t="s">
        <v>0</v>
      </c>
      <c r="H1" t="s">
        <v>7</v>
      </c>
      <c r="I1" t="s">
        <v>1</v>
      </c>
      <c r="J1" t="s">
        <v>15</v>
      </c>
      <c r="K1" t="s">
        <v>16</v>
      </c>
      <c r="L1" t="s">
        <v>27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T1" t="s">
        <v>14</v>
      </c>
    </row>
    <row r="2" spans="1:20" s="4" customFormat="1" x14ac:dyDescent="0.25">
      <c r="A2" s="4" t="s">
        <v>20</v>
      </c>
      <c r="B2" s="4">
        <v>1</v>
      </c>
      <c r="D2" s="4">
        <v>2431</v>
      </c>
      <c r="E2" s="4">
        <f t="shared" ref="E2:E28" si="0">F2+D2</f>
        <v>23766</v>
      </c>
      <c r="F2" s="4">
        <v>21335</v>
      </c>
      <c r="G2" s="4">
        <v>24222</v>
      </c>
      <c r="H2" s="4">
        <v>1198400</v>
      </c>
      <c r="I2" s="4">
        <v>104300</v>
      </c>
      <c r="J2" s="4">
        <f t="shared" ref="J2:J28" si="1">(LN(H2/E2))/(LN(I2/G2))</f>
        <v>2.6852463258436279</v>
      </c>
      <c r="K2" s="4">
        <f t="shared" ref="K2:K28" si="2">LOG((H2/I2)/(E2/G2),2)</f>
        <v>3.5497173515148757</v>
      </c>
      <c r="L2" s="4">
        <f t="shared" ref="L2:L28" si="3">(LN(H2/E2))-(LN(I2/G2))</f>
        <v>2.4604765739872523</v>
      </c>
      <c r="M2" s="4">
        <v>1849</v>
      </c>
      <c r="N2" s="4">
        <v>53258</v>
      </c>
      <c r="O2" s="4">
        <v>5626</v>
      </c>
      <c r="P2" s="4">
        <v>19397</v>
      </c>
      <c r="Q2" s="4">
        <f>O2+(M2/N2*O2)</f>
        <v>5821.322280220812</v>
      </c>
      <c r="R2" s="4">
        <f>P2-(M2/N2*O2)</f>
        <v>19201.677719779189</v>
      </c>
      <c r="T2" s="4">
        <f>M2/(M2+N2)</f>
        <v>3.3552906164371135E-2</v>
      </c>
    </row>
    <row r="3" spans="1:20" x14ac:dyDescent="0.25">
      <c r="A3" t="s">
        <v>20</v>
      </c>
      <c r="B3" s="2">
        <v>2</v>
      </c>
      <c r="D3" s="2">
        <v>1509</v>
      </c>
      <c r="E3" s="2">
        <f t="shared" si="0"/>
        <v>26782</v>
      </c>
      <c r="F3" s="2">
        <v>25273</v>
      </c>
      <c r="G3" s="2">
        <v>26715</v>
      </c>
      <c r="H3" s="2">
        <v>4311000</v>
      </c>
      <c r="I3" s="2">
        <v>466900</v>
      </c>
      <c r="J3" s="2">
        <f t="shared" si="1"/>
        <v>1.7760890276731012</v>
      </c>
      <c r="K3" s="2">
        <f t="shared" si="2"/>
        <v>3.2032233851300869</v>
      </c>
      <c r="L3" s="2">
        <f t="shared" si="3"/>
        <v>2.2203052581066034</v>
      </c>
      <c r="O3">
        <v>37167</v>
      </c>
      <c r="P3">
        <v>10922</v>
      </c>
      <c r="Q3">
        <f>O3+(T3*O3)</f>
        <v>41780.457421463943</v>
      </c>
      <c r="R3">
        <f>P3-(T3*O3)</f>
        <v>6308.5425785360594</v>
      </c>
      <c r="T3" s="1">
        <v>0.12412778597852775</v>
      </c>
    </row>
    <row r="4" spans="1:20" x14ac:dyDescent="0.25">
      <c r="A4" t="s">
        <v>20</v>
      </c>
      <c r="B4" s="2">
        <v>3</v>
      </c>
      <c r="D4" s="2">
        <v>2041</v>
      </c>
      <c r="E4" s="2">
        <f t="shared" si="0"/>
        <v>26792</v>
      </c>
      <c r="F4" s="2">
        <v>24751</v>
      </c>
      <c r="G4" s="2">
        <v>25181</v>
      </c>
      <c r="H4" s="2">
        <v>4828000</v>
      </c>
      <c r="I4" s="2">
        <v>410100</v>
      </c>
      <c r="J4" s="2">
        <f t="shared" si="1"/>
        <v>1.8614712503181523</v>
      </c>
      <c r="K4" s="2">
        <f t="shared" si="2"/>
        <v>3.4679113233527978</v>
      </c>
      <c r="L4" s="2">
        <f t="shared" si="3"/>
        <v>2.4037729562139005</v>
      </c>
      <c r="M4">
        <v>3514</v>
      </c>
      <c r="N4">
        <v>32132</v>
      </c>
      <c r="O4">
        <v>21515</v>
      </c>
      <c r="P4">
        <v>26166</v>
      </c>
      <c r="Q4">
        <f t="shared" ref="Q4:Q6" si="4">O4+(M4/N4*O4)</f>
        <v>23867.910182995147</v>
      </c>
      <c r="R4">
        <f t="shared" ref="R4:R6" si="5">P4-(M4/N4*O4)</f>
        <v>23813.089817004853</v>
      </c>
      <c r="T4">
        <f t="shared" ref="T4:T6" si="6">M4/(M4+N4)</f>
        <v>9.8580485889019812E-2</v>
      </c>
    </row>
    <row r="5" spans="1:20" x14ac:dyDescent="0.25">
      <c r="A5" t="s">
        <v>21</v>
      </c>
      <c r="B5" s="2">
        <v>1</v>
      </c>
      <c r="D5" s="2">
        <v>0</v>
      </c>
      <c r="E5" s="2">
        <f t="shared" si="0"/>
        <v>30408</v>
      </c>
      <c r="F5" s="2">
        <v>30408</v>
      </c>
      <c r="G5" s="2">
        <v>28133</v>
      </c>
      <c r="H5" s="2">
        <v>4748600</v>
      </c>
      <c r="I5" s="2">
        <v>559200</v>
      </c>
      <c r="J5" s="2">
        <f t="shared" si="1"/>
        <v>1.6895104133608956</v>
      </c>
      <c r="K5" s="2">
        <f t="shared" si="2"/>
        <v>2.9738784438158752</v>
      </c>
      <c r="L5" s="2">
        <f t="shared" si="3"/>
        <v>2.0613354586589714</v>
      </c>
      <c r="M5">
        <v>14613</v>
      </c>
      <c r="N5">
        <v>44839</v>
      </c>
      <c r="O5">
        <v>13975</v>
      </c>
      <c r="P5">
        <v>29558</v>
      </c>
      <c r="Q5">
        <f t="shared" si="4"/>
        <v>18529.443118713622</v>
      </c>
      <c r="R5">
        <f t="shared" si="5"/>
        <v>25003.556881286378</v>
      </c>
      <c r="T5">
        <f t="shared" si="6"/>
        <v>0.24579492699993272</v>
      </c>
    </row>
    <row r="6" spans="1:20" x14ac:dyDescent="0.25">
      <c r="A6" t="s">
        <v>21</v>
      </c>
      <c r="B6" s="2">
        <v>2</v>
      </c>
      <c r="D6" s="2">
        <v>0</v>
      </c>
      <c r="E6" s="2">
        <f t="shared" si="0"/>
        <v>28191</v>
      </c>
      <c r="F6" s="2">
        <v>28191</v>
      </c>
      <c r="G6" s="2">
        <v>24674</v>
      </c>
      <c r="H6" s="2">
        <v>5056200</v>
      </c>
      <c r="I6" s="2">
        <v>529800</v>
      </c>
      <c r="J6" s="2">
        <f t="shared" si="1"/>
        <v>1.6921394073651517</v>
      </c>
      <c r="K6" s="2">
        <f t="shared" si="2"/>
        <v>3.0622907432645303</v>
      </c>
      <c r="L6" s="2">
        <f t="shared" si="3"/>
        <v>2.1226181947486285</v>
      </c>
      <c r="M6">
        <v>2488</v>
      </c>
      <c r="N6">
        <v>42609</v>
      </c>
      <c r="O6">
        <v>17691</v>
      </c>
      <c r="P6">
        <v>28142</v>
      </c>
      <c r="Q6">
        <f t="shared" si="4"/>
        <v>18724.002605083435</v>
      </c>
      <c r="R6">
        <f t="shared" si="5"/>
        <v>27108.997394916565</v>
      </c>
      <c r="T6">
        <f t="shared" si="6"/>
        <v>5.5169966960108209E-2</v>
      </c>
    </row>
    <row r="7" spans="1:20" x14ac:dyDescent="0.25">
      <c r="A7" t="s">
        <v>21</v>
      </c>
      <c r="B7" s="2">
        <v>3</v>
      </c>
      <c r="D7" s="2"/>
      <c r="E7" s="2">
        <f t="shared" si="0"/>
        <v>29753</v>
      </c>
      <c r="F7" s="2">
        <v>29753</v>
      </c>
      <c r="G7" s="2">
        <v>24689</v>
      </c>
      <c r="H7" s="2">
        <v>5071400</v>
      </c>
      <c r="I7" s="2">
        <v>467000</v>
      </c>
      <c r="J7" s="2">
        <f t="shared" si="1"/>
        <v>1.7477864325800336</v>
      </c>
      <c r="K7" s="2">
        <f t="shared" si="2"/>
        <v>3.1717228745129113</v>
      </c>
      <c r="L7" s="2">
        <f t="shared" si="3"/>
        <v>2.1984707679861097</v>
      </c>
    </row>
    <row r="8" spans="1:20" x14ac:dyDescent="0.25">
      <c r="A8" t="s">
        <v>22</v>
      </c>
      <c r="B8" s="2">
        <v>1</v>
      </c>
      <c r="D8" s="3">
        <v>0</v>
      </c>
      <c r="E8" s="2">
        <f t="shared" si="0"/>
        <v>37067</v>
      </c>
      <c r="F8" s="3">
        <v>37067</v>
      </c>
      <c r="G8" s="3">
        <v>22572</v>
      </c>
      <c r="H8" s="2">
        <v>11171700</v>
      </c>
      <c r="I8" s="3">
        <v>706300</v>
      </c>
      <c r="J8" s="2">
        <f t="shared" si="1"/>
        <v>1.6578173433865473</v>
      </c>
      <c r="K8" s="2">
        <f t="shared" si="2"/>
        <v>3.2678227296642022</v>
      </c>
      <c r="L8" s="2">
        <f t="shared" si="3"/>
        <v>2.2650821116364455</v>
      </c>
    </row>
    <row r="9" spans="1:20" x14ac:dyDescent="0.25">
      <c r="A9" t="s">
        <v>22</v>
      </c>
      <c r="B9" s="2">
        <v>2</v>
      </c>
      <c r="D9" s="2">
        <v>0</v>
      </c>
      <c r="E9" s="2">
        <f t="shared" si="0"/>
        <v>29871</v>
      </c>
      <c r="F9" s="2">
        <v>29871</v>
      </c>
      <c r="G9" s="2">
        <v>21207</v>
      </c>
      <c r="H9" s="2">
        <v>4617500</v>
      </c>
      <c r="I9" s="2">
        <v>346900</v>
      </c>
      <c r="J9" s="2">
        <f t="shared" si="1"/>
        <v>1.8036680696216962</v>
      </c>
      <c r="K9" s="2">
        <f t="shared" si="2"/>
        <v>3.2403152272309055</v>
      </c>
      <c r="L9" s="2">
        <f t="shared" si="3"/>
        <v>2.2460153638805607</v>
      </c>
    </row>
    <row r="10" spans="1:20" x14ac:dyDescent="0.25">
      <c r="A10" t="s">
        <v>22</v>
      </c>
      <c r="B10" s="2">
        <v>3</v>
      </c>
      <c r="D10" s="2">
        <v>0</v>
      </c>
      <c r="E10" s="2">
        <f t="shared" si="0"/>
        <v>38299</v>
      </c>
      <c r="F10" s="2">
        <v>38299</v>
      </c>
      <c r="G10" s="2">
        <v>27414</v>
      </c>
      <c r="H10" s="2">
        <v>7885500</v>
      </c>
      <c r="I10" s="2">
        <v>589800</v>
      </c>
      <c r="J10" s="2">
        <f t="shared" si="1"/>
        <v>1.7360138249536836</v>
      </c>
      <c r="K10" s="2">
        <f t="shared" si="2"/>
        <v>3.2585106331181719</v>
      </c>
      <c r="L10" s="2">
        <f t="shared" si="3"/>
        <v>2.2586274581704626</v>
      </c>
      <c r="S10">
        <f>AVERAGE(T2,T4,T5,T6)</f>
        <v>0.10827457150335798</v>
      </c>
    </row>
    <row r="11" spans="1:20" x14ac:dyDescent="0.25">
      <c r="A11" t="s">
        <v>23</v>
      </c>
      <c r="B11" s="2">
        <v>1</v>
      </c>
      <c r="D11" s="2"/>
      <c r="E11" s="2">
        <f t="shared" si="0"/>
        <v>41018</v>
      </c>
      <c r="F11" s="2">
        <v>41018</v>
      </c>
      <c r="G11" s="2">
        <v>25972</v>
      </c>
      <c r="H11" s="2">
        <v>7052500</v>
      </c>
      <c r="I11" s="2">
        <v>554900</v>
      </c>
      <c r="J11" s="2">
        <f t="shared" si="1"/>
        <v>1.6810956820522112</v>
      </c>
      <c r="K11" s="2">
        <f t="shared" si="2"/>
        <v>3.0085350181391202</v>
      </c>
      <c r="L11" s="2">
        <f t="shared" si="3"/>
        <v>2.0853575654389953</v>
      </c>
    </row>
    <row r="12" spans="1:20" x14ac:dyDescent="0.25">
      <c r="A12" t="s">
        <v>23</v>
      </c>
      <c r="B12" s="2">
        <v>2</v>
      </c>
      <c r="D12" s="2"/>
      <c r="E12" s="2">
        <f t="shared" si="0"/>
        <v>37322</v>
      </c>
      <c r="F12" s="2">
        <v>37322</v>
      </c>
      <c r="G12" s="2">
        <v>25033</v>
      </c>
      <c r="H12" s="2">
        <v>6505700</v>
      </c>
      <c r="I12" s="2">
        <v>576200</v>
      </c>
      <c r="J12" s="2">
        <f t="shared" si="1"/>
        <v>1.6455431776806404</v>
      </c>
      <c r="K12" s="2">
        <f t="shared" si="2"/>
        <v>2.9208676283226169</v>
      </c>
      <c r="L12" s="2">
        <f t="shared" si="3"/>
        <v>2.0245911613606355</v>
      </c>
    </row>
    <row r="13" spans="1:20" x14ac:dyDescent="0.25">
      <c r="A13" t="s">
        <v>23</v>
      </c>
      <c r="B13" s="2">
        <v>3</v>
      </c>
      <c r="D13" s="2"/>
      <c r="E13" s="2">
        <f t="shared" si="0"/>
        <v>36384</v>
      </c>
      <c r="F13" s="2">
        <v>36384</v>
      </c>
      <c r="G13" s="2">
        <v>24402</v>
      </c>
      <c r="H13" s="2">
        <v>5576500</v>
      </c>
      <c r="I13" s="2">
        <v>487400</v>
      </c>
      <c r="J13" s="2">
        <f t="shared" si="1"/>
        <v>1.6805215785291296</v>
      </c>
      <c r="K13" s="2">
        <f t="shared" si="2"/>
        <v>2.9398770030087005</v>
      </c>
      <c r="L13" s="2">
        <f t="shared" si="3"/>
        <v>2.0377674558285026</v>
      </c>
      <c r="M13" s="2" t="s">
        <v>3</v>
      </c>
      <c r="N13" t="s">
        <v>4</v>
      </c>
      <c r="O13" t="s">
        <v>5</v>
      </c>
    </row>
    <row r="14" spans="1:20" x14ac:dyDescent="0.25">
      <c r="A14" t="s">
        <v>24</v>
      </c>
      <c r="B14" s="2">
        <v>1</v>
      </c>
      <c r="D14" s="2">
        <v>1619</v>
      </c>
      <c r="E14" s="2">
        <f t="shared" si="0"/>
        <v>18917</v>
      </c>
      <c r="F14" s="2">
        <v>17298</v>
      </c>
      <c r="G14" s="2">
        <v>21349</v>
      </c>
      <c r="H14" s="2">
        <v>5219800</v>
      </c>
      <c r="I14" s="2">
        <v>490800</v>
      </c>
      <c r="J14" s="2">
        <f t="shared" si="1"/>
        <v>1.7926942095374028</v>
      </c>
      <c r="K14" s="2">
        <f t="shared" si="2"/>
        <v>3.5852725572782109</v>
      </c>
      <c r="L14" s="2">
        <f t="shared" si="3"/>
        <v>2.4851215646163372</v>
      </c>
      <c r="M14" s="2">
        <f>AVERAGE($J$2:$J$7,$J$9)</f>
        <v>1.8937015609660943</v>
      </c>
      <c r="N14">
        <f>_xlfn.STDEV.S($J$2:$J$7,$J$9)</f>
        <v>0.35429112240671329</v>
      </c>
      <c r="O14">
        <f>N14/M14*100</f>
        <v>18.7089206509376</v>
      </c>
    </row>
    <row r="15" spans="1:20" x14ac:dyDescent="0.25">
      <c r="A15" t="s">
        <v>24</v>
      </c>
      <c r="B15" s="2">
        <v>2</v>
      </c>
      <c r="D15" s="2"/>
      <c r="E15" s="2">
        <f t="shared" si="0"/>
        <v>19583</v>
      </c>
      <c r="F15" s="2">
        <v>19583</v>
      </c>
      <c r="G15" s="2">
        <v>23125</v>
      </c>
      <c r="H15" s="2">
        <v>4664300</v>
      </c>
      <c r="I15" s="2">
        <v>428100</v>
      </c>
      <c r="J15" s="2">
        <f t="shared" si="1"/>
        <v>1.8753260171141075</v>
      </c>
      <c r="K15" s="2">
        <f t="shared" si="2"/>
        <v>3.6854924140078369</v>
      </c>
      <c r="L15" s="2">
        <f t="shared" si="3"/>
        <v>2.5545886757445988</v>
      </c>
      <c r="M15" s="2"/>
    </row>
    <row r="16" spans="1:20" x14ac:dyDescent="0.25">
      <c r="A16" t="s">
        <v>24</v>
      </c>
      <c r="B16" s="2">
        <v>3</v>
      </c>
      <c r="D16" s="2">
        <v>1257</v>
      </c>
      <c r="E16" s="2">
        <f t="shared" si="0"/>
        <v>18310</v>
      </c>
      <c r="F16" s="2">
        <v>17053</v>
      </c>
      <c r="G16" s="2">
        <v>22655</v>
      </c>
      <c r="H16" s="2">
        <v>4659800</v>
      </c>
      <c r="I16" s="2">
        <v>363800</v>
      </c>
      <c r="J16" s="2">
        <f t="shared" si="1"/>
        <v>1.9952572528901011</v>
      </c>
      <c r="K16" s="2">
        <f t="shared" si="2"/>
        <v>3.9862482869227165</v>
      </c>
      <c r="L16" s="2">
        <f t="shared" si="3"/>
        <v>2.7630567610923924</v>
      </c>
      <c r="M16" s="2"/>
    </row>
    <row r="17" spans="1:15" x14ac:dyDescent="0.25">
      <c r="A17" t="s">
        <v>28</v>
      </c>
      <c r="B17" s="2">
        <v>1</v>
      </c>
      <c r="D17" s="2"/>
      <c r="E17" s="2">
        <f t="shared" si="0"/>
        <v>30656</v>
      </c>
      <c r="F17" s="2">
        <v>30656</v>
      </c>
      <c r="G17" s="2">
        <v>22370</v>
      </c>
      <c r="H17" s="2">
        <v>5304500</v>
      </c>
      <c r="I17" s="2">
        <v>274700</v>
      </c>
      <c r="J17" s="2">
        <f t="shared" si="1"/>
        <v>2.054851283022336</v>
      </c>
      <c r="K17" s="2">
        <f t="shared" si="2"/>
        <v>3.8166837443882442</v>
      </c>
      <c r="L17" s="2">
        <f t="shared" si="3"/>
        <v>2.6455235765116858</v>
      </c>
      <c r="M17" s="2" t="s">
        <v>3</v>
      </c>
      <c r="N17" t="s">
        <v>4</v>
      </c>
      <c r="O17" t="s">
        <v>5</v>
      </c>
    </row>
    <row r="18" spans="1:15" x14ac:dyDescent="0.25">
      <c r="A18" t="s">
        <v>28</v>
      </c>
      <c r="B18" s="2">
        <v>2</v>
      </c>
      <c r="D18" s="2"/>
      <c r="E18" s="2">
        <f t="shared" si="0"/>
        <v>38894</v>
      </c>
      <c r="F18" s="2">
        <v>38894</v>
      </c>
      <c r="G18" s="2">
        <v>27579</v>
      </c>
      <c r="H18" s="2">
        <v>3159900</v>
      </c>
      <c r="I18" s="2">
        <v>189500</v>
      </c>
      <c r="J18" s="2">
        <f t="shared" si="1"/>
        <v>2.2816256682764542</v>
      </c>
      <c r="K18" s="2">
        <f t="shared" si="2"/>
        <v>3.563631681311497</v>
      </c>
      <c r="L18" s="2">
        <f t="shared" si="3"/>
        <v>2.4701212524551615</v>
      </c>
      <c r="M18" s="2">
        <f>AVERAGE($J$3:$J$7,$J$9)</f>
        <v>1.7617774334865051</v>
      </c>
      <c r="N18">
        <f>_xlfn.STDEV.S($J$3:$J$7,$J$9)</f>
        <v>6.6582624196877743E-2</v>
      </c>
      <c r="O18">
        <f>N18/M18*100</f>
        <v>3.779286925313416</v>
      </c>
    </row>
    <row r="19" spans="1:15" x14ac:dyDescent="0.25">
      <c r="A19" t="s">
        <v>28</v>
      </c>
      <c r="B19" s="2">
        <v>3</v>
      </c>
      <c r="D19" s="2"/>
      <c r="E19" s="2">
        <f t="shared" si="0"/>
        <v>35111</v>
      </c>
      <c r="F19" s="2">
        <v>35111</v>
      </c>
      <c r="G19" s="2">
        <v>26852</v>
      </c>
      <c r="H19" s="2">
        <v>5420900</v>
      </c>
      <c r="I19" s="2">
        <v>294400</v>
      </c>
      <c r="J19" s="2">
        <f t="shared" si="1"/>
        <v>2.1045287710469913</v>
      </c>
      <c r="K19" s="2">
        <f t="shared" si="2"/>
        <v>3.8157892782678346</v>
      </c>
      <c r="L19" s="2">
        <f t="shared" si="3"/>
        <v>2.6449035798422185</v>
      </c>
    </row>
    <row r="20" spans="1:15" x14ac:dyDescent="0.25">
      <c r="A20" t="s">
        <v>29</v>
      </c>
      <c r="B20" s="2">
        <v>1</v>
      </c>
      <c r="D20" s="2"/>
      <c r="E20" s="2">
        <f t="shared" si="0"/>
        <v>24702</v>
      </c>
      <c r="F20" s="2">
        <v>24702</v>
      </c>
      <c r="G20" s="2">
        <v>26988</v>
      </c>
      <c r="H20" s="2">
        <v>5648700</v>
      </c>
      <c r="I20" s="2">
        <v>363200</v>
      </c>
      <c r="J20" s="2">
        <f t="shared" si="1"/>
        <v>2.0896973835860018</v>
      </c>
      <c r="K20" s="2">
        <f t="shared" si="2"/>
        <v>4.0867729865168627</v>
      </c>
      <c r="L20" s="2">
        <f t="shared" si="3"/>
        <v>2.83273517319271</v>
      </c>
    </row>
    <row r="21" spans="1:15" x14ac:dyDescent="0.25">
      <c r="A21" t="s">
        <v>29</v>
      </c>
      <c r="B21" s="2">
        <v>2</v>
      </c>
      <c r="D21" s="2"/>
      <c r="E21" s="2">
        <f t="shared" si="0"/>
        <v>33780</v>
      </c>
      <c r="F21" s="2">
        <v>33780</v>
      </c>
      <c r="G21" s="2">
        <v>21289</v>
      </c>
      <c r="H21" s="2">
        <v>6150000</v>
      </c>
      <c r="I21" s="2">
        <v>443400</v>
      </c>
      <c r="J21" s="2">
        <f t="shared" si="1"/>
        <v>1.7140498839481044</v>
      </c>
      <c r="K21" s="2">
        <f t="shared" si="2"/>
        <v>3.1278445912178103</v>
      </c>
      <c r="L21" s="2">
        <f t="shared" si="3"/>
        <v>2.1680566596322994</v>
      </c>
    </row>
    <row r="22" spans="1:15" x14ac:dyDescent="0.25">
      <c r="A22" t="s">
        <v>29</v>
      </c>
      <c r="B22" s="2">
        <v>3</v>
      </c>
      <c r="D22" s="2"/>
      <c r="E22" s="2">
        <f t="shared" si="0"/>
        <v>41150</v>
      </c>
      <c r="F22" s="2">
        <v>41150</v>
      </c>
      <c r="G22" s="2">
        <v>23787</v>
      </c>
      <c r="H22" s="2">
        <v>7179200</v>
      </c>
      <c r="I22" s="2">
        <v>370300</v>
      </c>
      <c r="J22" s="2">
        <f t="shared" si="1"/>
        <v>1.8802883864892705</v>
      </c>
      <c r="K22" s="2">
        <f t="shared" si="2"/>
        <v>3.4863375353922472</v>
      </c>
      <c r="L22" s="2">
        <f t="shared" si="3"/>
        <v>2.4165450331374441</v>
      </c>
    </row>
    <row r="23" spans="1:15" x14ac:dyDescent="0.25">
      <c r="A23" t="s">
        <v>30</v>
      </c>
      <c r="B23" s="2">
        <v>1</v>
      </c>
      <c r="D23" s="2"/>
      <c r="E23" s="2">
        <f t="shared" si="0"/>
        <v>29960</v>
      </c>
      <c r="F23" s="2">
        <v>29960</v>
      </c>
      <c r="G23" s="2">
        <v>23544</v>
      </c>
      <c r="H23" s="2">
        <v>7602900</v>
      </c>
      <c r="I23" s="2">
        <v>371900</v>
      </c>
      <c r="J23" s="2">
        <f t="shared" si="1"/>
        <v>2.0061287686698246</v>
      </c>
      <c r="K23" s="2">
        <f t="shared" si="2"/>
        <v>4.0058849861397565</v>
      </c>
      <c r="L23" s="2">
        <f t="shared" si="3"/>
        <v>2.7766678837901875</v>
      </c>
    </row>
    <row r="24" spans="1:15" x14ac:dyDescent="0.25">
      <c r="A24" t="s">
        <v>30</v>
      </c>
      <c r="B24" s="2">
        <v>2</v>
      </c>
      <c r="D24" s="2"/>
      <c r="E24" s="2">
        <f t="shared" si="0"/>
        <v>25004</v>
      </c>
      <c r="F24" s="2">
        <v>25004</v>
      </c>
      <c r="G24" s="2">
        <v>21783</v>
      </c>
      <c r="H24" s="2">
        <v>6656000</v>
      </c>
      <c r="I24" s="2">
        <v>407200</v>
      </c>
      <c r="J24" s="2">
        <f t="shared" si="1"/>
        <v>1.9070714361069709</v>
      </c>
      <c r="K24" s="2">
        <f t="shared" si="2"/>
        <v>3.8318897180188149</v>
      </c>
      <c r="L24" s="2">
        <f t="shared" si="3"/>
        <v>2.6560635542613853</v>
      </c>
    </row>
    <row r="25" spans="1:15" x14ac:dyDescent="0.25">
      <c r="A25" t="s">
        <v>30</v>
      </c>
      <c r="B25" s="2">
        <v>3</v>
      </c>
      <c r="D25" s="2"/>
      <c r="E25" s="2">
        <f t="shared" si="0"/>
        <v>24496</v>
      </c>
      <c r="F25" s="2">
        <v>24496</v>
      </c>
      <c r="G25" s="2">
        <v>20082</v>
      </c>
      <c r="H25" s="2">
        <v>6566700</v>
      </c>
      <c r="I25" s="2">
        <v>298900</v>
      </c>
      <c r="J25" s="2">
        <f t="shared" si="1"/>
        <v>2.0706171737607537</v>
      </c>
      <c r="K25" s="2">
        <f t="shared" si="2"/>
        <v>4.1707905139336043</v>
      </c>
      <c r="L25" s="2">
        <f t="shared" si="3"/>
        <v>2.8909716854392431</v>
      </c>
    </row>
    <row r="26" spans="1:15" x14ac:dyDescent="0.25">
      <c r="A26" t="s">
        <v>31</v>
      </c>
      <c r="B26" s="2">
        <v>1</v>
      </c>
      <c r="D26" s="2"/>
      <c r="E26" s="2">
        <f t="shared" si="0"/>
        <v>37985</v>
      </c>
      <c r="F26" s="2">
        <v>37985</v>
      </c>
      <c r="G26" s="2">
        <v>25721</v>
      </c>
      <c r="H26" s="2">
        <v>7839700</v>
      </c>
      <c r="I26" s="2">
        <v>470100</v>
      </c>
      <c r="J26" s="2">
        <f t="shared" si="1"/>
        <v>1.8342839429875015</v>
      </c>
      <c r="K26" s="2">
        <f t="shared" si="2"/>
        <v>3.4972757751464525</v>
      </c>
      <c r="L26" s="2">
        <f t="shared" si="3"/>
        <v>2.4241268431833607</v>
      </c>
    </row>
    <row r="27" spans="1:15" x14ac:dyDescent="0.25">
      <c r="A27" t="s">
        <v>31</v>
      </c>
      <c r="B27" s="2">
        <v>2</v>
      </c>
      <c r="D27" s="2"/>
      <c r="E27" s="2">
        <f t="shared" si="0"/>
        <v>38307</v>
      </c>
      <c r="F27" s="2">
        <v>38307</v>
      </c>
      <c r="G27" s="2">
        <v>24044</v>
      </c>
      <c r="H27" s="2">
        <v>5966500</v>
      </c>
      <c r="I27" s="2">
        <v>294600</v>
      </c>
      <c r="J27" s="2">
        <f t="shared" si="1"/>
        <v>2.0146931395798511</v>
      </c>
      <c r="K27" s="2">
        <f t="shared" si="2"/>
        <v>3.6681244260324242</v>
      </c>
      <c r="L27" s="2">
        <f t="shared" si="3"/>
        <v>2.5425501038474425</v>
      </c>
    </row>
    <row r="28" spans="1:15" x14ac:dyDescent="0.25">
      <c r="A28" t="s">
        <v>31</v>
      </c>
      <c r="B28" s="2">
        <v>3</v>
      </c>
      <c r="D28" s="2"/>
      <c r="E28" s="2">
        <f t="shared" si="0"/>
        <v>40953</v>
      </c>
      <c r="F28" s="2">
        <v>40953</v>
      </c>
      <c r="G28" s="2">
        <v>23511</v>
      </c>
      <c r="H28" s="2">
        <v>5955500</v>
      </c>
      <c r="I28" s="2">
        <v>313200</v>
      </c>
      <c r="J28" s="2">
        <f t="shared" si="1"/>
        <v>1.9231081356386743</v>
      </c>
      <c r="K28" s="2">
        <f t="shared" si="2"/>
        <v>3.4484332812596312</v>
      </c>
      <c r="L28" s="2">
        <f t="shared" si="3"/>
        <v>2.3902718062541943</v>
      </c>
    </row>
    <row r="29" spans="1:15" x14ac:dyDescent="0.25">
      <c r="A29" t="s">
        <v>32</v>
      </c>
      <c r="B29" s="2">
        <v>1</v>
      </c>
      <c r="D29" s="2"/>
      <c r="E29" s="2">
        <f t="shared" ref="E29:E30" si="7">F29+D29</f>
        <v>37247</v>
      </c>
      <c r="F29" s="2">
        <v>37247</v>
      </c>
      <c r="G29" s="2">
        <v>21514</v>
      </c>
      <c r="H29" s="2">
        <v>6901400</v>
      </c>
      <c r="I29" s="2">
        <v>326200</v>
      </c>
      <c r="J29" s="2">
        <f t="shared" ref="J29:J30" si="8">(LN(H29/E29))/(LN(I29/G29))</f>
        <v>1.9206617240557906</v>
      </c>
      <c r="K29" s="2">
        <f t="shared" ref="K29:K30" si="9">LOG((H29/I29)/(E29/G29),2)</f>
        <v>3.61121191849359</v>
      </c>
      <c r="L29" s="2">
        <f t="shared" ref="L29:L30" si="10">(LN(H29/E29))-(LN(I29/G29))</f>
        <v>2.5031013597083032</v>
      </c>
    </row>
    <row r="30" spans="1:15" x14ac:dyDescent="0.25">
      <c r="A30" t="s">
        <v>32</v>
      </c>
      <c r="B30" s="2">
        <v>2</v>
      </c>
      <c r="D30" s="2"/>
      <c r="E30" s="2">
        <f t="shared" si="7"/>
        <v>36368</v>
      </c>
      <c r="F30" s="2">
        <v>36368</v>
      </c>
      <c r="G30" s="2">
        <v>22223</v>
      </c>
      <c r="H30" s="2">
        <v>7686200</v>
      </c>
      <c r="I30" s="2">
        <v>291200</v>
      </c>
      <c r="J30" s="2">
        <f t="shared" si="8"/>
        <v>2.0807372537723179</v>
      </c>
      <c r="K30" s="2">
        <f t="shared" si="9"/>
        <v>4.0115722537370626</v>
      </c>
      <c r="L30" s="2">
        <f t="shared" si="10"/>
        <v>2.78060999729035</v>
      </c>
    </row>
    <row r="31" spans="1:15" x14ac:dyDescent="0.25">
      <c r="A31" t="s">
        <v>32</v>
      </c>
      <c r="B31" s="2">
        <v>3</v>
      </c>
      <c r="D31" s="2"/>
      <c r="E31" s="2">
        <f t="shared" ref="E31:E49" si="11">F31+D31</f>
        <v>32620</v>
      </c>
      <c r="F31" s="2">
        <v>32620</v>
      </c>
      <c r="G31" s="2">
        <v>20419</v>
      </c>
      <c r="H31" s="2">
        <v>9413500</v>
      </c>
      <c r="I31" s="2">
        <v>394100</v>
      </c>
      <c r="J31" s="2">
        <f t="shared" ref="J31:J49" si="12">(LN(H31/E31))/(LN(I31/G31))</f>
        <v>1.9137529720799162</v>
      </c>
      <c r="K31" s="2">
        <f t="shared" ref="K31:K49" si="13">LOG((H31/I31)/(E31/G31),2)</f>
        <v>3.9022530027847622</v>
      </c>
      <c r="L31" s="2">
        <f t="shared" ref="L31:L49" si="14">(LN(H31/E31))-(LN(I31/G31))</f>
        <v>2.7048356667118383</v>
      </c>
    </row>
    <row r="32" spans="1:15" x14ac:dyDescent="0.25">
      <c r="A32" t="s">
        <v>33</v>
      </c>
      <c r="B32" s="2">
        <v>1</v>
      </c>
      <c r="D32" s="2"/>
      <c r="E32" s="2">
        <f t="shared" si="11"/>
        <v>25603</v>
      </c>
      <c r="F32" s="2">
        <v>25603</v>
      </c>
      <c r="G32" s="2">
        <v>22729</v>
      </c>
      <c r="H32" s="2"/>
      <c r="I32" s="2"/>
      <c r="J32" s="2" t="e">
        <f t="shared" si="12"/>
        <v>#NUM!</v>
      </c>
      <c r="K32" s="2" t="e">
        <f t="shared" si="13"/>
        <v>#DIV/0!</v>
      </c>
      <c r="L32" s="2" t="e">
        <f t="shared" si="14"/>
        <v>#NUM!</v>
      </c>
    </row>
    <row r="33" spans="1:12" x14ac:dyDescent="0.25">
      <c r="A33" t="s">
        <v>33</v>
      </c>
      <c r="B33" s="2">
        <v>2</v>
      </c>
      <c r="D33" s="2"/>
      <c r="E33" s="2">
        <f t="shared" si="11"/>
        <v>24397</v>
      </c>
      <c r="F33" s="2">
        <v>24397</v>
      </c>
      <c r="G33" s="2">
        <v>18854</v>
      </c>
      <c r="H33" s="2"/>
      <c r="I33" s="2"/>
      <c r="J33" s="2" t="e">
        <f t="shared" si="12"/>
        <v>#NUM!</v>
      </c>
      <c r="K33" s="2" t="e">
        <f t="shared" si="13"/>
        <v>#DIV/0!</v>
      </c>
      <c r="L33" s="2" t="e">
        <f t="shared" si="14"/>
        <v>#NUM!</v>
      </c>
    </row>
    <row r="34" spans="1:12" x14ac:dyDescent="0.25">
      <c r="A34" t="s">
        <v>33</v>
      </c>
      <c r="B34" s="2">
        <v>3</v>
      </c>
      <c r="D34" s="2"/>
      <c r="E34" s="2">
        <f t="shared" si="11"/>
        <v>27794</v>
      </c>
      <c r="F34" s="2">
        <v>27794</v>
      </c>
      <c r="G34" s="2">
        <v>23337</v>
      </c>
      <c r="H34" s="2"/>
      <c r="I34" s="2"/>
      <c r="J34" s="2" t="e">
        <f t="shared" si="12"/>
        <v>#NUM!</v>
      </c>
      <c r="K34" s="2" t="e">
        <f t="shared" si="13"/>
        <v>#DIV/0!</v>
      </c>
      <c r="L34" s="2" t="e">
        <f t="shared" si="14"/>
        <v>#NUM!</v>
      </c>
    </row>
    <row r="35" spans="1:12" x14ac:dyDescent="0.25">
      <c r="A35" t="s">
        <v>34</v>
      </c>
      <c r="B35" s="2">
        <v>1</v>
      </c>
      <c r="D35" s="2"/>
      <c r="E35" s="2">
        <f t="shared" si="11"/>
        <v>37885</v>
      </c>
      <c r="F35" s="2">
        <v>37885</v>
      </c>
      <c r="G35" s="2">
        <v>22023</v>
      </c>
      <c r="H35" s="2"/>
      <c r="I35" s="2"/>
      <c r="J35" s="2" t="e">
        <f t="shared" si="12"/>
        <v>#NUM!</v>
      </c>
      <c r="K35" s="2" t="e">
        <f t="shared" si="13"/>
        <v>#DIV/0!</v>
      </c>
      <c r="L35" s="2" t="e">
        <f t="shared" si="14"/>
        <v>#NUM!</v>
      </c>
    </row>
    <row r="36" spans="1:12" x14ac:dyDescent="0.25">
      <c r="A36" t="s">
        <v>34</v>
      </c>
      <c r="B36" s="2">
        <v>2</v>
      </c>
      <c r="D36" s="2"/>
      <c r="E36" s="2">
        <f t="shared" si="11"/>
        <v>37118</v>
      </c>
      <c r="F36" s="2">
        <v>37118</v>
      </c>
      <c r="G36" s="2">
        <v>22032</v>
      </c>
      <c r="H36" s="2"/>
      <c r="I36" s="2"/>
      <c r="J36" s="2" t="e">
        <f t="shared" si="12"/>
        <v>#NUM!</v>
      </c>
      <c r="K36" s="2" t="e">
        <f t="shared" si="13"/>
        <v>#DIV/0!</v>
      </c>
      <c r="L36" s="2" t="e">
        <f t="shared" si="14"/>
        <v>#NUM!</v>
      </c>
    </row>
    <row r="37" spans="1:12" x14ac:dyDescent="0.25">
      <c r="A37" t="s">
        <v>34</v>
      </c>
      <c r="B37" s="2">
        <v>3</v>
      </c>
      <c r="D37" s="2"/>
      <c r="E37" s="2">
        <f t="shared" si="11"/>
        <v>38259</v>
      </c>
      <c r="F37" s="2">
        <v>38259</v>
      </c>
      <c r="G37" s="2">
        <v>23629</v>
      </c>
      <c r="H37" s="2"/>
      <c r="I37" s="2"/>
      <c r="J37" s="2" t="e">
        <f t="shared" si="12"/>
        <v>#NUM!</v>
      </c>
      <c r="K37" s="2" t="e">
        <f t="shared" si="13"/>
        <v>#DIV/0!</v>
      </c>
      <c r="L37" s="2" t="e">
        <f t="shared" si="14"/>
        <v>#NUM!</v>
      </c>
    </row>
    <row r="38" spans="1:12" x14ac:dyDescent="0.25">
      <c r="A38" t="s">
        <v>35</v>
      </c>
      <c r="B38" s="2">
        <v>1</v>
      </c>
      <c r="D38" s="2"/>
      <c r="E38" s="2">
        <f t="shared" si="11"/>
        <v>23578</v>
      </c>
      <c r="F38" s="2">
        <v>23578</v>
      </c>
      <c r="G38" s="2">
        <v>23854</v>
      </c>
      <c r="H38" s="2"/>
      <c r="I38" s="2"/>
      <c r="J38" s="2" t="e">
        <f t="shared" si="12"/>
        <v>#NUM!</v>
      </c>
      <c r="K38" s="2" t="e">
        <f t="shared" si="13"/>
        <v>#DIV/0!</v>
      </c>
      <c r="L38" s="2" t="e">
        <f t="shared" si="14"/>
        <v>#NUM!</v>
      </c>
    </row>
    <row r="39" spans="1:12" x14ac:dyDescent="0.25">
      <c r="A39" t="s">
        <v>35</v>
      </c>
      <c r="B39" s="2">
        <v>2</v>
      </c>
      <c r="D39" s="2"/>
      <c r="E39" s="2">
        <f t="shared" si="11"/>
        <v>20841</v>
      </c>
      <c r="F39" s="2">
        <v>20841</v>
      </c>
      <c r="G39" s="2">
        <v>22647</v>
      </c>
      <c r="H39" s="2"/>
      <c r="I39" s="2"/>
      <c r="J39" s="2" t="e">
        <f t="shared" si="12"/>
        <v>#NUM!</v>
      </c>
      <c r="K39" s="2" t="e">
        <f t="shared" si="13"/>
        <v>#DIV/0!</v>
      </c>
      <c r="L39" s="2" t="e">
        <f t="shared" si="14"/>
        <v>#NUM!</v>
      </c>
    </row>
    <row r="40" spans="1:12" x14ac:dyDescent="0.25">
      <c r="A40" t="s">
        <v>35</v>
      </c>
      <c r="B40" s="2">
        <v>3</v>
      </c>
      <c r="D40" s="2"/>
      <c r="E40" s="2">
        <f t="shared" si="11"/>
        <v>22740</v>
      </c>
      <c r="F40" s="2">
        <v>22740</v>
      </c>
      <c r="G40" s="2">
        <v>25661</v>
      </c>
      <c r="H40" s="2"/>
      <c r="I40" s="2"/>
      <c r="J40" s="2" t="e">
        <f t="shared" si="12"/>
        <v>#NUM!</v>
      </c>
      <c r="K40" s="2" t="e">
        <f t="shared" si="13"/>
        <v>#DIV/0!</v>
      </c>
      <c r="L40" s="2" t="e">
        <f t="shared" si="14"/>
        <v>#NUM!</v>
      </c>
    </row>
    <row r="41" spans="1:12" x14ac:dyDescent="0.25">
      <c r="A41" t="s">
        <v>36</v>
      </c>
      <c r="B41" s="2">
        <v>1</v>
      </c>
      <c r="D41" s="2">
        <v>2670</v>
      </c>
      <c r="E41" s="2">
        <f t="shared" si="11"/>
        <v>27017</v>
      </c>
      <c r="F41" s="2">
        <v>24347</v>
      </c>
      <c r="G41" s="2">
        <v>22846</v>
      </c>
      <c r="H41" s="2"/>
      <c r="I41" s="2"/>
      <c r="J41" s="2" t="e">
        <f t="shared" si="12"/>
        <v>#NUM!</v>
      </c>
      <c r="K41" s="2" t="e">
        <f t="shared" si="13"/>
        <v>#DIV/0!</v>
      </c>
      <c r="L41" s="2" t="e">
        <f t="shared" si="14"/>
        <v>#NUM!</v>
      </c>
    </row>
    <row r="42" spans="1:12" x14ac:dyDescent="0.25">
      <c r="A42" t="s">
        <v>36</v>
      </c>
      <c r="B42" s="2">
        <v>2</v>
      </c>
      <c r="D42" s="2">
        <v>3502</v>
      </c>
      <c r="E42" s="2">
        <f t="shared" si="11"/>
        <v>34562</v>
      </c>
      <c r="F42" s="2">
        <v>31060</v>
      </c>
      <c r="G42" s="2">
        <v>24604</v>
      </c>
      <c r="H42" s="2"/>
      <c r="I42" s="2"/>
      <c r="J42" s="2" t="e">
        <f t="shared" si="12"/>
        <v>#NUM!</v>
      </c>
      <c r="K42" s="2" t="e">
        <f t="shared" si="13"/>
        <v>#DIV/0!</v>
      </c>
      <c r="L42" s="2" t="e">
        <f t="shared" si="14"/>
        <v>#NUM!</v>
      </c>
    </row>
    <row r="43" spans="1:12" x14ac:dyDescent="0.25">
      <c r="A43" t="s">
        <v>36</v>
      </c>
      <c r="B43" s="2">
        <v>3</v>
      </c>
      <c r="D43" s="2"/>
      <c r="E43" s="2">
        <f t="shared" si="11"/>
        <v>25920</v>
      </c>
      <c r="F43" s="2">
        <v>25920</v>
      </c>
      <c r="G43" s="2">
        <v>22697</v>
      </c>
      <c r="H43" s="2"/>
      <c r="I43" s="2"/>
      <c r="J43" s="2" t="e">
        <f t="shared" si="12"/>
        <v>#NUM!</v>
      </c>
      <c r="K43" s="2" t="e">
        <f t="shared" si="13"/>
        <v>#DIV/0!</v>
      </c>
      <c r="L43" s="2" t="e">
        <f t="shared" si="14"/>
        <v>#NUM!</v>
      </c>
    </row>
    <row r="44" spans="1:12" x14ac:dyDescent="0.25">
      <c r="A44" t="s">
        <v>26</v>
      </c>
      <c r="B44" s="2">
        <v>1</v>
      </c>
      <c r="D44">
        <v>3701</v>
      </c>
      <c r="E44" s="2">
        <f t="shared" si="11"/>
        <v>31189</v>
      </c>
      <c r="F44">
        <v>27488</v>
      </c>
      <c r="G44">
        <v>22626</v>
      </c>
      <c r="J44" s="2" t="e">
        <f t="shared" si="12"/>
        <v>#NUM!</v>
      </c>
      <c r="K44" s="2" t="e">
        <f t="shared" si="13"/>
        <v>#DIV/0!</v>
      </c>
      <c r="L44" s="2" t="e">
        <f t="shared" si="14"/>
        <v>#NUM!</v>
      </c>
    </row>
    <row r="45" spans="1:12" x14ac:dyDescent="0.25">
      <c r="A45" t="s">
        <v>26</v>
      </c>
      <c r="B45" s="2">
        <v>2</v>
      </c>
      <c r="D45">
        <v>4631</v>
      </c>
      <c r="E45" s="2">
        <f t="shared" si="11"/>
        <v>32995</v>
      </c>
      <c r="F45">
        <v>28364</v>
      </c>
      <c r="G45">
        <v>20820</v>
      </c>
      <c r="J45" s="2" t="e">
        <f t="shared" si="12"/>
        <v>#NUM!</v>
      </c>
      <c r="K45" s="2" t="e">
        <f t="shared" si="13"/>
        <v>#DIV/0!</v>
      </c>
      <c r="L45" s="2" t="e">
        <f t="shared" si="14"/>
        <v>#NUM!</v>
      </c>
    </row>
    <row r="46" spans="1:12" x14ac:dyDescent="0.25">
      <c r="A46" t="s">
        <v>26</v>
      </c>
      <c r="B46" s="2">
        <v>3</v>
      </c>
      <c r="D46">
        <v>2582</v>
      </c>
      <c r="E46" s="2">
        <f t="shared" si="11"/>
        <v>19149</v>
      </c>
      <c r="F46">
        <v>16567</v>
      </c>
      <c r="G46">
        <v>1885</v>
      </c>
      <c r="H46">
        <v>2753800</v>
      </c>
      <c r="I46">
        <v>2075200</v>
      </c>
      <c r="J46" s="2">
        <f t="shared" si="12"/>
        <v>0.7093900835427196</v>
      </c>
      <c r="K46" s="2">
        <f t="shared" si="13"/>
        <v>-2.9364592249364803</v>
      </c>
      <c r="L46" s="2">
        <f t="shared" si="14"/>
        <v>-2.0353984325939631</v>
      </c>
    </row>
    <row r="47" spans="1:12" x14ac:dyDescent="0.25">
      <c r="A47" t="s">
        <v>25</v>
      </c>
      <c r="B47" s="2">
        <v>1</v>
      </c>
      <c r="D47">
        <v>0</v>
      </c>
      <c r="E47" s="2">
        <f t="shared" si="11"/>
        <v>13473</v>
      </c>
      <c r="F47">
        <v>13473</v>
      </c>
      <c r="G47">
        <v>19305</v>
      </c>
      <c r="H47">
        <v>1533400</v>
      </c>
      <c r="I47">
        <v>1103100</v>
      </c>
      <c r="J47" s="2">
        <f t="shared" si="12"/>
        <v>1.1703218126448125</v>
      </c>
      <c r="K47" s="2">
        <f t="shared" si="13"/>
        <v>0.99407392890975921</v>
      </c>
      <c r="L47" s="2">
        <f t="shared" si="14"/>
        <v>0.68903954109194654</v>
      </c>
    </row>
    <row r="48" spans="1:12" x14ac:dyDescent="0.25">
      <c r="A48" t="s">
        <v>25</v>
      </c>
      <c r="B48" s="2">
        <v>2</v>
      </c>
      <c r="D48">
        <v>0</v>
      </c>
      <c r="E48" s="2">
        <f t="shared" si="11"/>
        <v>14168</v>
      </c>
      <c r="F48">
        <v>14168</v>
      </c>
      <c r="G48">
        <v>21153</v>
      </c>
      <c r="H48">
        <v>1454900</v>
      </c>
      <c r="I48">
        <v>1043100</v>
      </c>
      <c r="J48" s="2">
        <f t="shared" si="12"/>
        <v>1.1881744124205038</v>
      </c>
      <c r="K48" s="2">
        <f t="shared" si="13"/>
        <v>1.0582686917536415</v>
      </c>
      <c r="L48" s="2">
        <f t="shared" si="14"/>
        <v>0.73353595996389798</v>
      </c>
    </row>
    <row r="49" spans="1:12" x14ac:dyDescent="0.25">
      <c r="A49" t="s">
        <v>25</v>
      </c>
      <c r="B49" s="2">
        <v>3</v>
      </c>
      <c r="D49">
        <v>0</v>
      </c>
      <c r="E49" s="2">
        <f t="shared" si="11"/>
        <v>13880</v>
      </c>
      <c r="F49">
        <v>13880</v>
      </c>
      <c r="G49">
        <v>20399</v>
      </c>
      <c r="H49">
        <v>2094500</v>
      </c>
      <c r="I49">
        <v>999500</v>
      </c>
      <c r="J49" s="2">
        <f t="shared" si="12"/>
        <v>1.2890335557538541</v>
      </c>
      <c r="K49" s="2">
        <f t="shared" si="13"/>
        <v>1.622818274323953</v>
      </c>
      <c r="L49" s="2">
        <f t="shared" si="14"/>
        <v>1.124851911408804</v>
      </c>
    </row>
    <row r="50" spans="1:12" x14ac:dyDescent="0.25">
      <c r="B50" s="2"/>
    </row>
    <row r="51" spans="1:12" x14ac:dyDescent="0.25">
      <c r="B51" s="2"/>
    </row>
    <row r="52" spans="1:12" x14ac:dyDescent="0.25">
      <c r="B5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2018-07-08T20:48:52Z</dcterms:modified>
</cp:coreProperties>
</file>