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CD57AC8A-A858-4B3A-9256-EB0A2C8F299C}" xr6:coauthVersionLast="45" xr6:coauthVersionMax="45" xr10:uidLastSave="{00000000-0000-0000-0000-000000000000}"/>
  <bookViews>
    <workbookView xWindow="7695" yWindow="3255" windowWidth="2572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1" l="1"/>
  <c r="V20" i="1"/>
  <c r="Q21" i="1" l="1"/>
  <c r="Q20" i="1"/>
  <c r="Q16" i="1"/>
  <c r="Q15" i="1"/>
  <c r="Q11" i="1"/>
  <c r="Q10" i="1"/>
  <c r="Q6" i="1"/>
  <c r="Q5" i="1"/>
  <c r="L13" i="1" l="1"/>
  <c r="L14" i="1"/>
  <c r="L15" i="1"/>
  <c r="L16" i="1"/>
  <c r="L17" i="1"/>
  <c r="L18" i="1"/>
  <c r="L19" i="1"/>
  <c r="L20" i="1"/>
  <c r="L21" i="1"/>
  <c r="L12" i="1"/>
  <c r="L3" i="1"/>
  <c r="L4" i="1"/>
  <c r="L5" i="1"/>
  <c r="L6" i="1"/>
  <c r="L7" i="1"/>
  <c r="L8" i="1"/>
  <c r="L9" i="1"/>
  <c r="L10" i="1"/>
  <c r="L11" i="1"/>
  <c r="L2" i="1"/>
  <c r="N28" i="1" l="1"/>
  <c r="M42" i="1"/>
  <c r="V35" i="1"/>
  <c r="V33" i="1"/>
  <c r="N36" i="1" s="1"/>
  <c r="T21" i="1" l="1"/>
  <c r="T20" i="1"/>
  <c r="T16" i="1"/>
  <c r="T15" i="1"/>
  <c r="T11" i="1"/>
  <c r="T10" i="1"/>
  <c r="T6" i="1"/>
  <c r="T5" i="1"/>
  <c r="D24" i="1" l="1"/>
  <c r="N5" i="1" l="1"/>
  <c r="N6" i="1"/>
  <c r="N10" i="1"/>
  <c r="N11" i="1"/>
  <c r="N15" i="1"/>
  <c r="N16" i="1"/>
  <c r="N20" i="1"/>
  <c r="H28" i="1"/>
  <c r="H29" i="1"/>
  <c r="R21" i="1" l="1"/>
  <c r="P21" i="1"/>
  <c r="O21" i="1"/>
  <c r="N21" i="1"/>
  <c r="R16" i="1"/>
  <c r="P16" i="1"/>
  <c r="O16" i="1"/>
  <c r="R11" i="1"/>
  <c r="P11" i="1"/>
  <c r="O11" i="1"/>
  <c r="O6" i="1"/>
  <c r="P6" i="1"/>
  <c r="R6" i="1"/>
  <c r="R20" i="1"/>
  <c r="P20" i="1"/>
  <c r="O20" i="1"/>
  <c r="R15" i="1"/>
  <c r="P15" i="1"/>
  <c r="O15" i="1"/>
  <c r="R10" i="1"/>
  <c r="P10" i="1"/>
  <c r="O10" i="1"/>
  <c r="O5" i="1"/>
  <c r="P5" i="1"/>
  <c r="R5" i="1"/>
  <c r="V5" i="1" s="1"/>
  <c r="V15" i="1" l="1"/>
</calcChain>
</file>

<file path=xl/sharedStrings.xml><?xml version="1.0" encoding="utf-8"?>
<sst xmlns="http://schemas.openxmlformats.org/spreadsheetml/2006/main" count="77" uniqueCount="23">
  <si>
    <t>Evolution</t>
  </si>
  <si>
    <t>Assay</t>
  </si>
  <si>
    <t>A</t>
  </si>
  <si>
    <t>umax</t>
  </si>
  <si>
    <t>dre</t>
  </si>
  <si>
    <t>dra</t>
  </si>
  <si>
    <t>ypde</t>
  </si>
  <si>
    <t>ypda</t>
  </si>
  <si>
    <t>Lhr</t>
  </si>
  <si>
    <t>e0</t>
  </si>
  <si>
    <t>W</t>
  </si>
  <si>
    <t>selected</t>
  </si>
  <si>
    <t>alternate</t>
  </si>
  <si>
    <t>History</t>
  </si>
  <si>
    <t>=</t>
  </si>
  <si>
    <t>yield</t>
  </si>
  <si>
    <t>e0.rel</t>
  </si>
  <si>
    <t>DEDA + YEYA: S = 0.017.</t>
  </si>
  <si>
    <t>DEYA + YEDA: S = 0.004</t>
  </si>
  <si>
    <t>DEDA + DEYA: S = 0.015</t>
  </si>
  <si>
    <t>YEYA + YEDA: S = 0.006</t>
  </si>
  <si>
    <t>e0.rel_0c</t>
  </si>
  <si>
    <t>e0_0c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</si>
</sst>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workbookViewId="0">
      <selection activeCell="W21" sqref="W21"/>
    </sheetView>
  </sheetViews>
  <sheetFormatPr defaultRowHeight="15" x14ac:dyDescent="0.25"/>
  <cols>
    <col min="3" max="3" width="10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22</v>
      </c>
      <c r="H1" t="s">
        <v>10</v>
      </c>
      <c r="I1" t="s">
        <v>13</v>
      </c>
      <c r="J1" t="s">
        <v>15</v>
      </c>
      <c r="K1" t="s">
        <v>21</v>
      </c>
      <c r="L1" t="s">
        <v>16</v>
      </c>
    </row>
    <row r="2" spans="1:22" x14ac:dyDescent="0.25">
      <c r="A2" t="s">
        <v>4</v>
      </c>
      <c r="B2" t="s">
        <v>5</v>
      </c>
      <c r="C2">
        <v>2.4554</v>
      </c>
      <c r="D2">
        <v>0.30449999999999999</v>
      </c>
      <c r="E2">
        <v>1.6443075</v>
      </c>
      <c r="F2">
        <v>10.292427523880088</v>
      </c>
      <c r="G2">
        <v>8.918927536</v>
      </c>
      <c r="H2" s="1">
        <v>1.3667798499930193</v>
      </c>
      <c r="I2" t="s">
        <v>11</v>
      </c>
      <c r="J2">
        <v>616266621.99772167</v>
      </c>
      <c r="K2">
        <v>0.91814013466530631</v>
      </c>
      <c r="L2">
        <f>F2/14.66143438</f>
        <v>0.7020068607966643</v>
      </c>
    </row>
    <row r="3" spans="1:22" x14ac:dyDescent="0.25">
      <c r="A3" t="s">
        <v>4</v>
      </c>
      <c r="B3" t="s">
        <v>5</v>
      </c>
      <c r="C3">
        <v>2.6388250000000002</v>
      </c>
      <c r="D3">
        <v>0.24150000000000005</v>
      </c>
      <c r="E3">
        <v>0</v>
      </c>
      <c r="F3">
        <v>12.678902003878427</v>
      </c>
      <c r="G3">
        <v>10.905358250000001</v>
      </c>
      <c r="H3" s="1">
        <v>1.3025902012680448</v>
      </c>
      <c r="I3" t="s">
        <v>11</v>
      </c>
      <c r="J3">
        <v>707933523.68102527</v>
      </c>
      <c r="K3">
        <v>1.1230362621488863</v>
      </c>
      <c r="L3">
        <f t="shared" ref="L3:L11" si="0">F3/14.66143438</f>
        <v>0.86477909836530109</v>
      </c>
    </row>
    <row r="4" spans="1:22" x14ac:dyDescent="0.25">
      <c r="A4" t="s">
        <v>4</v>
      </c>
      <c r="B4" t="s">
        <v>5</v>
      </c>
      <c r="C4">
        <v>2.3086500000000001</v>
      </c>
      <c r="D4">
        <v>0.30149999999999999</v>
      </c>
      <c r="E4">
        <v>0.60776125000000003</v>
      </c>
      <c r="F4">
        <v>22.314823131227502</v>
      </c>
      <c r="G4">
        <v>9.4784313719999993</v>
      </c>
      <c r="H4" s="1">
        <v>1.1282155505965332</v>
      </c>
      <c r="I4" t="s">
        <v>11</v>
      </c>
      <c r="J4">
        <v>636079709.95977974</v>
      </c>
      <c r="K4">
        <v>0.97423101114992616</v>
      </c>
      <c r="L4">
        <f t="shared" si="0"/>
        <v>1.5220081850700546</v>
      </c>
    </row>
    <row r="5" spans="1:22" x14ac:dyDescent="0.25">
      <c r="A5" t="s">
        <v>4</v>
      </c>
      <c r="B5" t="s">
        <v>5</v>
      </c>
      <c r="C5">
        <v>2.352725</v>
      </c>
      <c r="D5">
        <v>0.26550000000000001</v>
      </c>
      <c r="E5">
        <v>0.76058958333333326</v>
      </c>
      <c r="F5">
        <v>16.372111595082533</v>
      </c>
      <c r="G5">
        <v>10.8631422</v>
      </c>
      <c r="H5" s="1">
        <v>1.2619391950116217</v>
      </c>
      <c r="I5" t="s">
        <v>11</v>
      </c>
      <c r="J5">
        <v>827165814.29342651</v>
      </c>
      <c r="K5">
        <v>1.1179413373225018</v>
      </c>
      <c r="L5">
        <f t="shared" si="0"/>
        <v>1.1166787076042237</v>
      </c>
      <c r="N5">
        <f>AVERAGE(C2:C6)</f>
        <v>2.3672200000000001</v>
      </c>
      <c r="O5">
        <f>AVERAGE(D2:D6)</f>
        <v>0.2787</v>
      </c>
      <c r="P5">
        <f>AVERAGE(E2:E6)</f>
        <v>0.71050150000000001</v>
      </c>
      <c r="Q5">
        <f>AVERAGE(F2:F6)</f>
        <v>15.392509678737763</v>
      </c>
      <c r="R5">
        <f t="shared" ref="R5:T5" si="1">AVERAGE(H2:H6)</f>
        <v>1.3233058731462588</v>
      </c>
      <c r="T5">
        <f t="shared" si="1"/>
        <v>702167439.02504456</v>
      </c>
      <c r="V5">
        <f>R20/R5</f>
        <v>1.1878435400718208</v>
      </c>
    </row>
    <row r="6" spans="1:22" x14ac:dyDescent="0.25">
      <c r="A6" t="s">
        <v>4</v>
      </c>
      <c r="B6" t="s">
        <v>5</v>
      </c>
      <c r="C6">
        <v>2.0805000000000002</v>
      </c>
      <c r="D6">
        <v>0.28049999999999997</v>
      </c>
      <c r="E6">
        <v>0.53984916666666671</v>
      </c>
      <c r="F6">
        <v>15.304284139620282</v>
      </c>
      <c r="G6">
        <v>9.5744349639999999</v>
      </c>
      <c r="H6" s="1">
        <v>1.5570045688620748</v>
      </c>
      <c r="I6" t="s">
        <v>11</v>
      </c>
      <c r="J6">
        <v>723391525.19326925</v>
      </c>
      <c r="K6">
        <v>0.98563948295747539</v>
      </c>
      <c r="L6">
        <f t="shared" si="0"/>
        <v>1.0438463074593307</v>
      </c>
      <c r="N6">
        <f>_xlfn.STDEV.S(C2:C6)/SQRT(5)</f>
        <v>9.148603629789627E-2</v>
      </c>
      <c r="O6">
        <f>_xlfn.STDEV.S(D2:D6)/SQRT(5)</f>
        <v>1.1719214990774754E-2</v>
      </c>
      <c r="P6">
        <f>_xlfn.STDEV.S(E2:E6)/SQRT(5)</f>
        <v>0.26636371947699922</v>
      </c>
      <c r="Q6">
        <f>_xlfn.STDEV.S(F2:F6)/SQRT(5)</f>
        <v>2.0280573437915006</v>
      </c>
      <c r="R6">
        <f t="shared" ref="R6:T6" si="2">_xlfn.STDEV.S(H2:H6)/SQRT(5)</f>
        <v>7.0271014380520927E-2</v>
      </c>
      <c r="T6">
        <f t="shared" si="2"/>
        <v>37319459.859861419</v>
      </c>
    </row>
    <row r="7" spans="1:22" x14ac:dyDescent="0.25">
      <c r="A7" t="s">
        <v>6</v>
      </c>
      <c r="B7" t="s">
        <v>5</v>
      </c>
      <c r="C7">
        <v>1.814775</v>
      </c>
      <c r="D7">
        <v>0.312</v>
      </c>
      <c r="E7">
        <v>0.93636055555555553</v>
      </c>
      <c r="F7">
        <v>12.505830061834848</v>
      </c>
      <c r="G7">
        <v>8.3974986339999997</v>
      </c>
      <c r="H7" s="1">
        <v>1.1842160392771668</v>
      </c>
      <c r="I7" t="s">
        <v>12</v>
      </c>
      <c r="J7">
        <v>683584641.26196122</v>
      </c>
      <c r="K7">
        <v>0.86469865421609482</v>
      </c>
      <c r="L7">
        <f t="shared" si="0"/>
        <v>0.8529745274373931</v>
      </c>
    </row>
    <row r="8" spans="1:22" x14ac:dyDescent="0.25">
      <c r="A8" t="s">
        <v>6</v>
      </c>
      <c r="B8" t="s">
        <v>5</v>
      </c>
      <c r="C8">
        <v>1.8047250000000001</v>
      </c>
      <c r="D8">
        <v>0.28499999999999998</v>
      </c>
      <c r="E8">
        <v>1.4674941666666668</v>
      </c>
      <c r="F8">
        <v>15.634130512958452</v>
      </c>
      <c r="G8">
        <v>9.3617989399999999</v>
      </c>
      <c r="H8" s="1">
        <v>1.0973797957367273</v>
      </c>
      <c r="I8" t="s">
        <v>12</v>
      </c>
      <c r="J8">
        <v>638549208.24348807</v>
      </c>
      <c r="K8">
        <v>0.96295870311459264</v>
      </c>
      <c r="L8">
        <f t="shared" si="0"/>
        <v>1.0663438588440795</v>
      </c>
    </row>
    <row r="9" spans="1:22" x14ac:dyDescent="0.25">
      <c r="A9" t="s">
        <v>6</v>
      </c>
      <c r="B9" t="s">
        <v>5</v>
      </c>
      <c r="C9">
        <v>1.5992000000000002</v>
      </c>
      <c r="D9">
        <v>0.28050000000000003</v>
      </c>
      <c r="E9">
        <v>2.1212629166666668</v>
      </c>
      <c r="F9">
        <v>2.5065493421052594</v>
      </c>
      <c r="G9">
        <v>2.5009458040000001</v>
      </c>
      <c r="H9" s="1">
        <v>1.0701632558581826</v>
      </c>
      <c r="I9" t="s">
        <v>12</v>
      </c>
      <c r="J9">
        <v>976894495.3849268</v>
      </c>
      <c r="K9">
        <v>0.25719848123401312</v>
      </c>
      <c r="L9">
        <f t="shared" si="0"/>
        <v>0.17096208168584795</v>
      </c>
    </row>
    <row r="10" spans="1:22" x14ac:dyDescent="0.25">
      <c r="A10" t="s">
        <v>6</v>
      </c>
      <c r="B10" t="s">
        <v>5</v>
      </c>
      <c r="C10">
        <v>1.9735499999999999</v>
      </c>
      <c r="D10">
        <v>0.29699999999999999</v>
      </c>
      <c r="E10">
        <v>1.5128183333333334</v>
      </c>
      <c r="F10">
        <v>16.328722956364377</v>
      </c>
      <c r="G10">
        <v>10.555555549999999</v>
      </c>
      <c r="H10" s="1">
        <v>1.1631353707945855</v>
      </c>
      <c r="I10" t="s">
        <v>12</v>
      </c>
      <c r="J10">
        <v>809452095.27744484</v>
      </c>
      <c r="K10">
        <v>1.0874290922821315</v>
      </c>
      <c r="L10">
        <f t="shared" si="0"/>
        <v>1.113719335581433</v>
      </c>
      <c r="N10">
        <f>AVERAGE(C7:C11)</f>
        <v>1.9237649999999999</v>
      </c>
      <c r="O10">
        <f t="shared" ref="O10" si="3">AVERAGE(D7:D11)</f>
        <v>0.27989999999999993</v>
      </c>
      <c r="P10">
        <f t="shared" ref="P10" si="4">AVERAGE(E7:E11)</f>
        <v>1.573616027777778</v>
      </c>
      <c r="Q10">
        <f>AVERAGE(F7:F11)</f>
        <v>12.781785857733814</v>
      </c>
      <c r="R10">
        <f t="shared" ref="R10" si="5">AVERAGE(H7:H11)</f>
        <v>1.1402065683461999</v>
      </c>
      <c r="T10">
        <f t="shared" ref="T10" si="6">AVERAGE(J7:J11)</f>
        <v>785580881.19464636</v>
      </c>
    </row>
    <row r="11" spans="1:22" x14ac:dyDescent="0.25">
      <c r="A11" t="s">
        <v>6</v>
      </c>
      <c r="B11" t="s">
        <v>5</v>
      </c>
      <c r="C11">
        <v>2.4265750000000001</v>
      </c>
      <c r="D11">
        <v>0.22499999999999998</v>
      </c>
      <c r="E11">
        <v>1.8301441666666667</v>
      </c>
      <c r="F11">
        <v>16.933696415406132</v>
      </c>
      <c r="G11">
        <v>10.26863605</v>
      </c>
      <c r="H11" s="1">
        <v>1.1861383800643372</v>
      </c>
      <c r="I11" t="s">
        <v>12</v>
      </c>
      <c r="J11">
        <v>819423965.80541098</v>
      </c>
      <c r="K11">
        <v>1.058683105481889</v>
      </c>
      <c r="L11">
        <f t="shared" si="0"/>
        <v>1.1549822463827808</v>
      </c>
      <c r="N11">
        <f>_xlfn.STDEV.S(C7:C11)/SQRT(5)</f>
        <v>0.13904823322322449</v>
      </c>
      <c r="O11">
        <f t="shared" ref="O11" si="7">_xlfn.STDEV.S(D7:D11)/SQRT(5)</f>
        <v>1.4770240350109516E-2</v>
      </c>
      <c r="P11">
        <f t="shared" ref="P11" si="8">_xlfn.STDEV.S(E7:E11)/SQRT(5)</f>
        <v>0.19834018086158031</v>
      </c>
      <c r="Q11">
        <f>_xlfn.STDEV.S(F7:F11)/SQRT(5)</f>
        <v>2.6796607168272049</v>
      </c>
      <c r="R11">
        <f t="shared" ref="R11" si="9">_xlfn.STDEV.S(H7:H11)/SQRT(5)</f>
        <v>2.3782864543078746E-2</v>
      </c>
      <c r="T11">
        <f t="shared" ref="T11" si="10">_xlfn.STDEV.S(J7:J11)/SQRT(5)</f>
        <v>59303302.616097383</v>
      </c>
    </row>
    <row r="12" spans="1:22" x14ac:dyDescent="0.25">
      <c r="A12" t="s">
        <v>4</v>
      </c>
      <c r="B12" t="s">
        <v>7</v>
      </c>
      <c r="C12">
        <v>2.4624499999999996</v>
      </c>
      <c r="D12">
        <v>0.28200000000000003</v>
      </c>
      <c r="E12">
        <v>4.9141666666666665E-3</v>
      </c>
      <c r="F12">
        <v>4.5725679245282986</v>
      </c>
      <c r="G12">
        <v>4.3911328200000002</v>
      </c>
      <c r="H12" s="1">
        <v>1.4368642330457535</v>
      </c>
      <c r="I12" t="s">
        <v>12</v>
      </c>
      <c r="J12">
        <v>17916296.296296299</v>
      </c>
      <c r="K12">
        <v>0.69993917666990302</v>
      </c>
      <c r="L12">
        <f>F12/8.384658</f>
        <v>0.54534936601210193</v>
      </c>
    </row>
    <row r="13" spans="1:22" x14ac:dyDescent="0.25">
      <c r="A13" t="s">
        <v>4</v>
      </c>
      <c r="B13" t="s">
        <v>7</v>
      </c>
      <c r="C13">
        <v>2.6389250000000004</v>
      </c>
      <c r="D13">
        <v>0.28349999999999997</v>
      </c>
      <c r="E13">
        <v>0.12962208333333333</v>
      </c>
      <c r="F13">
        <v>3.5712841253791696</v>
      </c>
      <c r="G13">
        <v>4.237341292</v>
      </c>
      <c r="H13" s="1">
        <v>1.3796440937257148</v>
      </c>
      <c r="I13" t="s">
        <v>12</v>
      </c>
      <c r="J13">
        <v>10444814.814814815</v>
      </c>
      <c r="K13">
        <v>0.67542506611367603</v>
      </c>
      <c r="L13">
        <f t="shared" ref="L13:L21" si="11">F13/8.384658</f>
        <v>0.42593080425929952</v>
      </c>
    </row>
    <row r="14" spans="1:22" x14ac:dyDescent="0.25">
      <c r="A14" t="s">
        <v>4</v>
      </c>
      <c r="B14" t="s">
        <v>7</v>
      </c>
      <c r="C14">
        <v>2.5674000000000001</v>
      </c>
      <c r="D14">
        <v>0.34649999999999997</v>
      </c>
      <c r="E14">
        <v>0.18898416666666668</v>
      </c>
      <c r="F14">
        <v>8.1142602941176385</v>
      </c>
      <c r="G14">
        <v>4.5516774890000002</v>
      </c>
      <c r="H14" s="1">
        <v>1.3979507243464304</v>
      </c>
      <c r="I14" t="s">
        <v>12</v>
      </c>
      <c r="J14">
        <v>21494814.814814817</v>
      </c>
      <c r="K14">
        <v>0.72552972661493165</v>
      </c>
      <c r="L14">
        <f t="shared" si="11"/>
        <v>0.96775089623424571</v>
      </c>
    </row>
    <row r="15" spans="1:22" x14ac:dyDescent="0.25">
      <c r="A15" t="s">
        <v>4</v>
      </c>
      <c r="B15" t="s">
        <v>7</v>
      </c>
      <c r="C15">
        <v>2.4067499999999997</v>
      </c>
      <c r="D15">
        <v>0.34799999999999998</v>
      </c>
      <c r="E15">
        <v>0.25435541666666667</v>
      </c>
      <c r="F15">
        <v>8.0008140670791104</v>
      </c>
      <c r="G15">
        <v>5.5712250860000001</v>
      </c>
      <c r="H15" s="1">
        <v>1.3467560534615706</v>
      </c>
      <c r="I15" t="s">
        <v>12</v>
      </c>
      <c r="J15">
        <v>24449259.259259261</v>
      </c>
      <c r="K15">
        <v>0.88804389663006644</v>
      </c>
      <c r="L15">
        <f t="shared" si="11"/>
        <v>0.95422068104377189</v>
      </c>
      <c r="N15">
        <f>AVERAGE(C12:C16)</f>
        <v>2.4521499999999996</v>
      </c>
      <c r="O15">
        <f t="shared" ref="O15" si="12">AVERAGE(D12:D16)</f>
        <v>0.30569999999999997</v>
      </c>
      <c r="P15">
        <f t="shared" ref="P15" si="13">AVERAGE(E12:E16)</f>
        <v>0.24551350000000002</v>
      </c>
      <c r="Q15">
        <f>AVERAGE(F12:F16)</f>
        <v>5.5624326668362283</v>
      </c>
      <c r="R15">
        <f t="shared" ref="R15" si="14">AVERAGE(H12:H16)</f>
        <v>1.4168888704765943</v>
      </c>
      <c r="T15">
        <f t="shared" ref="T15" si="15">AVERAGE(J12:J16)</f>
        <v>17686222.222222224</v>
      </c>
      <c r="V15">
        <f>R15/R10</f>
        <v>1.2426598037684569</v>
      </c>
    </row>
    <row r="16" spans="1:22" x14ac:dyDescent="0.25">
      <c r="A16" t="s">
        <v>4</v>
      </c>
      <c r="B16" t="s">
        <v>7</v>
      </c>
      <c r="C16">
        <v>2.185225</v>
      </c>
      <c r="D16">
        <v>0.26849999999999996</v>
      </c>
      <c r="E16">
        <v>0.64969166666666667</v>
      </c>
      <c r="F16">
        <v>3.5532369230769221</v>
      </c>
      <c r="G16">
        <v>4.0804530210000003</v>
      </c>
      <c r="H16" s="1">
        <v>1.5232292478035021</v>
      </c>
      <c r="I16" t="s">
        <v>12</v>
      </c>
      <c r="J16">
        <v>14125925.925925927</v>
      </c>
      <c r="K16">
        <v>0.65041733987242867</v>
      </c>
      <c r="L16">
        <f t="shared" si="11"/>
        <v>0.42377839657585581</v>
      </c>
      <c r="N16">
        <f>_xlfn.STDEV.S(C12:C16)/SQRT(5)</f>
        <v>7.7969118486103259E-2</v>
      </c>
      <c r="O16">
        <f t="shared" ref="O16" si="16">_xlfn.STDEV.S(D12:D16)/SQRT(5)</f>
        <v>1.7164352594840379E-2</v>
      </c>
      <c r="P16">
        <f t="shared" ref="P16" si="17">_xlfn.STDEV.S(E12:E16)/SQRT(5)</f>
        <v>0.10907625660173036</v>
      </c>
      <c r="Q16">
        <f>_xlfn.STDEV.S(F12:F16)/SQRT(5)</f>
        <v>1.0353477761447716</v>
      </c>
      <c r="R16">
        <f t="shared" ref="R16" si="18">_xlfn.STDEV.S(H12:H16)/SQRT(5)</f>
        <v>3.0308191760918025E-2</v>
      </c>
      <c r="T16">
        <f t="shared" ref="T16" si="19">_xlfn.STDEV.S(J12:J16)/SQRT(5)</f>
        <v>2504103.3578680712</v>
      </c>
    </row>
    <row r="17" spans="1:23" x14ac:dyDescent="0.25">
      <c r="A17" t="s">
        <v>6</v>
      </c>
      <c r="B17" t="s">
        <v>7</v>
      </c>
      <c r="C17">
        <v>2.0372249999999998</v>
      </c>
      <c r="D17">
        <v>0.29099999999999998</v>
      </c>
      <c r="E17">
        <v>1.3440474999999998</v>
      </c>
      <c r="F17">
        <v>3.7385719575699121</v>
      </c>
      <c r="G17">
        <v>3.6306134640000001</v>
      </c>
      <c r="H17" s="1">
        <v>1.7324117239512224</v>
      </c>
      <c r="I17" t="s">
        <v>11</v>
      </c>
      <c r="J17">
        <v>24256296.296296299</v>
      </c>
      <c r="K17" s="2">
        <v>0.57871367210912528</v>
      </c>
      <c r="L17">
        <f t="shared" si="11"/>
        <v>0.44588246265618847</v>
      </c>
    </row>
    <row r="18" spans="1:23" x14ac:dyDescent="0.25">
      <c r="A18" t="s">
        <v>6</v>
      </c>
      <c r="B18" t="s">
        <v>7</v>
      </c>
      <c r="C18">
        <v>2.06935</v>
      </c>
      <c r="D18">
        <v>0.27600000000000002</v>
      </c>
      <c r="E18">
        <v>1.5531579166666665</v>
      </c>
      <c r="F18">
        <v>5.0121441317776245</v>
      </c>
      <c r="G18">
        <v>4.0318555680000001</v>
      </c>
      <c r="H18" s="1">
        <v>1.5073957630075219</v>
      </c>
      <c r="I18" t="s">
        <v>11</v>
      </c>
      <c r="J18">
        <v>22691481.481481485</v>
      </c>
      <c r="K18">
        <v>0.64267098772653442</v>
      </c>
      <c r="L18">
        <f t="shared" si="11"/>
        <v>0.59777561968271387</v>
      </c>
    </row>
    <row r="19" spans="1:23" x14ac:dyDescent="0.25">
      <c r="A19" t="s">
        <v>6</v>
      </c>
      <c r="B19" t="s">
        <v>7</v>
      </c>
      <c r="C19">
        <v>2.1132999999999997</v>
      </c>
      <c r="D19">
        <v>0.24899999999999994</v>
      </c>
      <c r="E19">
        <v>1.1826383333333332</v>
      </c>
      <c r="F19">
        <v>1.6670569867291158</v>
      </c>
      <c r="G19">
        <v>3.702256335</v>
      </c>
      <c r="H19" s="1">
        <v>1.491482138037397</v>
      </c>
      <c r="I19" t="s">
        <v>11</v>
      </c>
      <c r="J19">
        <v>24074814.814814817</v>
      </c>
      <c r="K19">
        <v>0.59013342506422528</v>
      </c>
      <c r="L19">
        <f t="shared" si="11"/>
        <v>0.19882229981582025</v>
      </c>
    </row>
    <row r="20" spans="1:23" x14ac:dyDescent="0.25">
      <c r="A20" t="s">
        <v>6</v>
      </c>
      <c r="B20" t="s">
        <v>7</v>
      </c>
      <c r="C20">
        <v>2.227875</v>
      </c>
      <c r="D20">
        <v>0.25950000000000001</v>
      </c>
      <c r="E20">
        <v>1.1176291666666667</v>
      </c>
      <c r="F20">
        <v>10.480415422885532</v>
      </c>
      <c r="G20">
        <v>3.2441221410000001</v>
      </c>
      <c r="H20" s="1">
        <v>1.5371371161898999</v>
      </c>
      <c r="I20" t="s">
        <v>11</v>
      </c>
      <c r="J20">
        <v>23170740.740740746</v>
      </c>
      <c r="K20">
        <v>0.51710760601604311</v>
      </c>
      <c r="L20">
        <f t="shared" si="11"/>
        <v>1.2499514497652178</v>
      </c>
      <c r="N20">
        <f>AVERAGE(C17:C21)</f>
        <v>2.1625799999999997</v>
      </c>
      <c r="O20">
        <f t="shared" ref="O20" si="20">AVERAGE(D17:D21)</f>
        <v>0.26519999999999999</v>
      </c>
      <c r="P20">
        <f t="shared" ref="P20" si="21">AVERAGE(E17:E21)</f>
        <v>1.0934663333333332</v>
      </c>
      <c r="Q20">
        <f>AVERAGE(F17:F21)</f>
        <v>4.9833110638163065</v>
      </c>
      <c r="R20">
        <f t="shared" ref="R20" si="22">AVERAGE(H17:H21)</f>
        <v>1.5718803329558839</v>
      </c>
      <c r="T20">
        <f t="shared" ref="T20" si="23">AVERAGE(J17:J21)</f>
        <v>24160666.666666668</v>
      </c>
      <c r="V20">
        <f>R10/R20</f>
        <v>0.72537746318262564</v>
      </c>
      <c r="W20">
        <f>1/V20</f>
        <v>1.378592595932683</v>
      </c>
    </row>
    <row r="21" spans="1:23" x14ac:dyDescent="0.25">
      <c r="A21" t="s">
        <v>6</v>
      </c>
      <c r="B21" t="s">
        <v>7</v>
      </c>
      <c r="C21">
        <v>2.3651499999999999</v>
      </c>
      <c r="D21">
        <v>0.2505</v>
      </c>
      <c r="E21">
        <v>0.26985874999999998</v>
      </c>
      <c r="F21">
        <v>4.0183668201193488</v>
      </c>
      <c r="G21">
        <v>3.941792269</v>
      </c>
      <c r="H21" s="1">
        <v>1.590974923593379</v>
      </c>
      <c r="I21" t="s">
        <v>11</v>
      </c>
      <c r="J21">
        <v>26610000</v>
      </c>
      <c r="K21">
        <v>0.62831504962985185</v>
      </c>
      <c r="L21">
        <f t="shared" si="11"/>
        <v>0.47925232252995276</v>
      </c>
      <c r="N21">
        <f>_xlfn.STDEV.S(C17:C21)/SQRT(5)</f>
        <v>6.0055086899445914E-2</v>
      </c>
      <c r="O21">
        <f>_xlfn.STDEV.S(D17:D21)/SQRT(5)</f>
        <v>8.0414550922081295E-3</v>
      </c>
      <c r="P21">
        <f>_xlfn.STDEV.S(E17:E21)/SQRT(5)</f>
        <v>0.21919993297197923</v>
      </c>
      <c r="Q21">
        <f>_xlfn.STDEV.S(F17:F21)/SQRT(5)</f>
        <v>1.4781241764507866</v>
      </c>
      <c r="R21">
        <f>_xlfn.STDEV.S(H17:H21)/SQRT(5)</f>
        <v>4.3568424062235787E-2</v>
      </c>
      <c r="T21">
        <f t="shared" ref="T21" si="24">_xlfn.STDEV.S(J17:J21)/SQRT(5)</f>
        <v>676542.96949621674</v>
      </c>
    </row>
    <row r="24" spans="1:23" x14ac:dyDescent="0.25">
      <c r="D24">
        <f>_xlfn.T.TEST(H2:H6,H12:H16,2,1)</f>
        <v>0.12915639128375025</v>
      </c>
      <c r="E24" t="s">
        <v>14</v>
      </c>
    </row>
    <row r="28" spans="1:23" x14ac:dyDescent="0.25">
      <c r="H28">
        <f>_xlfn.T.TEST(H2:H6,H17:H21,2,2)</f>
        <v>1.6905713523320921E-2</v>
      </c>
      <c r="J28" t="s">
        <v>17</v>
      </c>
      <c r="N28">
        <f>0.2485745/(0.017*(SQRT(2/5)))</f>
        <v>23.119458477574259</v>
      </c>
    </row>
    <row r="29" spans="1:23" x14ac:dyDescent="0.25">
      <c r="H29" t="e">
        <f>_xlfn.T.TEST(#REF!,#REF!,2,2)</f>
        <v>#REF!</v>
      </c>
      <c r="J29" t="s">
        <v>18</v>
      </c>
    </row>
    <row r="30" spans="1:23" x14ac:dyDescent="0.25">
      <c r="J30" t="s">
        <v>19</v>
      </c>
    </row>
    <row r="31" spans="1:23" x14ac:dyDescent="0.25">
      <c r="J31" t="s">
        <v>20</v>
      </c>
      <c r="T31" s="1">
        <v>1.3667798499930193</v>
      </c>
    </row>
    <row r="32" spans="1:23" x14ac:dyDescent="0.25">
      <c r="T32" s="1">
        <v>1.3025902012680448</v>
      </c>
    </row>
    <row r="33" spans="13:22" x14ac:dyDescent="0.25">
      <c r="T33" s="1">
        <v>1.1282155505965332</v>
      </c>
      <c r="V33">
        <f>_xlfn.STDEV.S(T31:T40)/SQRT(COUNT(T31:T40))</f>
        <v>5.6881711171400583E-2</v>
      </c>
    </row>
    <row r="34" spans="13:22" x14ac:dyDescent="0.25">
      <c r="T34" s="1">
        <v>1.2619391950116217</v>
      </c>
    </row>
    <row r="35" spans="13:22" x14ac:dyDescent="0.25">
      <c r="T35" s="1">
        <v>1.5570045688620748</v>
      </c>
      <c r="V35">
        <f>_xlfn.STDEV.S(T31:T40)</f>
        <v>0.17987576450947021</v>
      </c>
    </row>
    <row r="36" spans="13:22" x14ac:dyDescent="0.25">
      <c r="N36">
        <f>0.2485745/V33</f>
        <v>4.3700250024296068</v>
      </c>
      <c r="T36" s="1">
        <v>1.7324117239512224</v>
      </c>
    </row>
    <row r="37" spans="13:22" x14ac:dyDescent="0.25">
      <c r="T37" s="1">
        <v>1.5073957630075219</v>
      </c>
    </row>
    <row r="38" spans="13:22" x14ac:dyDescent="0.25">
      <c r="T38" s="1">
        <v>1.491482138037397</v>
      </c>
    </row>
    <row r="39" spans="13:22" x14ac:dyDescent="0.25">
      <c r="T39" s="1">
        <v>1.5371371161898999</v>
      </c>
    </row>
    <row r="40" spans="13:22" x14ac:dyDescent="0.25">
      <c r="T40" s="1">
        <v>1.590974923593379</v>
      </c>
    </row>
    <row r="42" spans="13:22" x14ac:dyDescent="0.25">
      <c r="M42">
        <f>SQRT(10)</f>
        <v>3.1622776601683795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2019-12-18T21:42:08Z</dcterms:modified>
</cp:coreProperties>
</file>