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kelprogramma\Semester 1\Mechanica, optica en moderne fysica\Labo_s_en_oefeningenzittingen\"/>
    </mc:Choice>
  </mc:AlternateContent>
  <bookViews>
    <workbookView xWindow="0" yWindow="0" windowWidth="25200" windowHeight="11775" xr2:uid="{F92424D2-08D7-4432-A611-3CD785F375CD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L13" i="1" s="1"/>
  <c r="K12" i="1"/>
  <c r="L12" i="1" s="1"/>
  <c r="K11" i="1"/>
  <c r="L11" i="1" s="1"/>
  <c r="K10" i="1"/>
  <c r="L10" i="1" s="1"/>
  <c r="K9" i="1"/>
  <c r="L9" i="1" s="1"/>
  <c r="K8" i="1"/>
  <c r="L8" i="1" s="1"/>
  <c r="F8" i="1"/>
  <c r="F9" i="1"/>
  <c r="D13" i="1" l="1"/>
  <c r="D12" i="1"/>
  <c r="D11" i="1"/>
  <c r="D10" i="1"/>
  <c r="D9" i="1"/>
  <c r="D8" i="1"/>
  <c r="M13" i="1" l="1"/>
  <c r="M12" i="1"/>
  <c r="M11" i="1"/>
  <c r="M10" i="1"/>
  <c r="M9" i="1"/>
  <c r="M8" i="1"/>
  <c r="F10" i="1" l="1"/>
  <c r="F11" i="1"/>
  <c r="F12" i="1"/>
  <c r="F13" i="1"/>
  <c r="C3" i="1" l="1"/>
  <c r="D3" i="1" s="1"/>
  <c r="E9" i="1" l="1"/>
  <c r="E13" i="1"/>
  <c r="E10" i="1"/>
  <c r="E8" i="1"/>
  <c r="E11" i="1"/>
  <c r="E12" i="1"/>
</calcChain>
</file>

<file path=xl/sharedStrings.xml><?xml version="1.0" encoding="utf-8"?>
<sst xmlns="http://schemas.openxmlformats.org/spreadsheetml/2006/main" count="48" uniqueCount="32">
  <si>
    <t>Kleur</t>
  </si>
  <si>
    <t>l</t>
  </si>
  <si>
    <t>n</t>
  </si>
  <si>
    <t>(°)</t>
  </si>
  <si>
    <t>(nm)</t>
  </si>
  <si>
    <t>Rood</t>
  </si>
  <si>
    <t>134°0’</t>
  </si>
  <si>
    <t>Geel</t>
  </si>
  <si>
    <t>134°35’</t>
  </si>
  <si>
    <t>Groen (sterk)</t>
  </si>
  <si>
    <t>135°39’</t>
  </si>
  <si>
    <t>Groen (zwak)</t>
  </si>
  <si>
    <t>135°49’</t>
  </si>
  <si>
    <t>Blauw (zwak)</t>
  </si>
  <si>
    <t>136°11’</t>
  </si>
  <si>
    <r>
      <t>D</t>
    </r>
    <r>
      <rPr>
        <b/>
        <vertAlign val="subscript"/>
        <sz val="10"/>
        <color rgb="FFFFFFFF"/>
        <rFont val="Arial"/>
        <family val="2"/>
      </rPr>
      <t>min</t>
    </r>
  </si>
  <si>
    <t>59°50'</t>
  </si>
  <si>
    <t>Beta</t>
  </si>
  <si>
    <t>Graden</t>
  </si>
  <si>
    <t>radialen</t>
  </si>
  <si>
    <t>Blauwviolet</t>
  </si>
  <si>
    <t>136°41’</t>
  </si>
  <si>
    <r>
      <t>1 /  lambda</t>
    </r>
    <r>
      <rPr>
        <b/>
        <vertAlign val="superscript"/>
        <sz val="10"/>
        <color rgb="FFFFFFFF"/>
        <rFont val="Arial"/>
        <family val="2"/>
      </rPr>
      <t>2</t>
    </r>
  </si>
  <si>
    <t>n (+0.0003)</t>
  </si>
  <si>
    <t xml:space="preserve">A = </t>
  </si>
  <si>
    <t>B =</t>
  </si>
  <si>
    <t>46°</t>
  </si>
  <si>
    <t>45°25'</t>
  </si>
  <si>
    <t>44°21’</t>
  </si>
  <si>
    <t>44°11’</t>
  </si>
  <si>
    <t>43°49’</t>
  </si>
  <si>
    <t>43°19’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</si>
</sst>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Lucida Sans Typewriter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vertAlign val="subscript"/>
      <sz val="10"/>
      <color rgb="FFFFFFFF"/>
      <name val="Arial"/>
      <family val="2"/>
    </font>
    <font>
      <b/>
      <sz val="10"/>
      <color rgb="FFFFFFFF"/>
      <name val="Symbol"/>
      <family val="1"/>
      <charset val="2"/>
    </font>
    <font>
      <b/>
      <vertAlign val="superscript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 style="medium">
        <color rgb="FF4472C4"/>
      </right>
      <top/>
      <bottom style="medium">
        <color rgb="FF4472C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De brekingsindex in functie van </a:t>
            </a:r>
            <a:r>
              <a:rPr lang="nl-BE" sz="1400" b="0" i="0" u="none" strike="noStrike" baseline="0">
                <a:solidFill>
                  <a:srgbClr val="0070C0"/>
                </a:solidFill>
                <a:effectLst/>
              </a:rPr>
              <a:t>1</a:t>
            </a:r>
            <a:r>
              <a:rPr lang="en-US" sz="1400" b="0" i="0" u="none" strike="noStrike" baseline="0">
                <a:solidFill>
                  <a:srgbClr val="0070C0"/>
                </a:solidFill>
                <a:effectLst/>
              </a:rPr>
              <a:t>/</a:t>
            </a:r>
            <a:r>
              <a:rPr lang="nl-BE" sz="1400" b="0" i="0" u="none" strike="noStrike" baseline="0">
                <a:solidFill>
                  <a:srgbClr val="0070C0"/>
                </a:solidFill>
                <a:effectLst/>
              </a:rPr>
              <a:t>𝜆</a:t>
            </a:r>
            <a:r>
              <a:rPr lang="nl-BE" sz="1400" b="0" i="0" u="none" strike="noStrike" baseline="30000">
                <a:solidFill>
                  <a:srgbClr val="0070C0"/>
                </a:solidFill>
                <a:effectLst/>
              </a:rPr>
              <a:t>2</a:t>
            </a:r>
            <a:r>
              <a:rPr lang="nl-BE" sz="1400" b="0" i="0" u="none" strike="noStrike" baseline="0">
                <a:effectLst/>
              </a:rPr>
              <a:t> 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Brekingsindex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Blad1!$M$8:$M$13</c:f>
              <c:numCache>
                <c:formatCode>General</c:formatCode>
                <c:ptCount val="6"/>
                <c:pt idx="0">
                  <c:v>2.2410269281795689E-6</c:v>
                </c:pt>
                <c:pt idx="1">
                  <c:v>2.8923133879402102E-6</c:v>
                </c:pt>
                <c:pt idx="2">
                  <c:v>3.9681909810955383E-6</c:v>
                </c:pt>
                <c:pt idx="3">
                  <c:v>4.1311388723643331E-6</c:v>
                </c:pt>
                <c:pt idx="4">
                  <c:v>4.5077330159889288E-6</c:v>
                </c:pt>
                <c:pt idx="5">
                  <c:v>5.0047795644840826E-6</c:v>
                </c:pt>
              </c:numCache>
            </c:numRef>
          </c:xVal>
          <c:yVal>
            <c:numRef>
              <c:f>Blad1!$L$8:$L$13</c:f>
              <c:numCache>
                <c:formatCode>General</c:formatCode>
                <c:ptCount val="6"/>
                <c:pt idx="0">
                  <c:v>1.5995499442500098</c:v>
                </c:pt>
                <c:pt idx="1">
                  <c:v>1.5933747843520059</c:v>
                </c:pt>
                <c:pt idx="2">
                  <c:v>1.5819763973170278</c:v>
                </c:pt>
                <c:pt idx="3">
                  <c:v>1.5801829920873214</c:v>
                </c:pt>
                <c:pt idx="4">
                  <c:v>1.5762257395718429</c:v>
                </c:pt>
                <c:pt idx="5">
                  <c:v>1.5708034862070723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3-49A1-9675-8DF634CD1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62712"/>
        <c:axId val="420069272"/>
      </c:scatterChart>
      <c:valAx>
        <c:axId val="42006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1</a:t>
                </a:r>
                <a:r>
                  <a:rPr lang="en-US" sz="1000" b="0" i="0" u="none" strike="noStrike" baseline="0">
                    <a:solidFill>
                      <a:srgbClr val="0070C0"/>
                    </a:solidFill>
                    <a:effectLst/>
                  </a:rPr>
                  <a:t>/</a:t>
                </a: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𝜆</a:t>
                </a:r>
                <a:r>
                  <a:rPr lang="nl-BE" sz="1000" b="0" i="0" u="none" strike="noStrike" baseline="30000">
                    <a:solidFill>
                      <a:srgbClr val="0070C0"/>
                    </a:solidFill>
                    <a:effectLst/>
                  </a:rPr>
                  <a:t>2 </a:t>
                </a: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(</a:t>
                </a:r>
                <a:r>
                  <a:rPr lang="nl-BE" sz="1000">
                    <a:solidFill>
                      <a:srgbClr val="0070C0"/>
                    </a:solidFill>
                    <a:effectLst/>
                  </a:rPr>
                  <a:t>µm²)</a:t>
                </a:r>
                <a:endParaRPr lang="en-US" sz="1000">
                  <a:solidFill>
                    <a:srgbClr val="0070C0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0" i="0" u="none" strike="noStrike" baseline="0">
                    <a:solidFill>
                      <a:srgbClr val="0070C0"/>
                    </a:solidFill>
                    <a:effectLst/>
                  </a:rPr>
                  <a:t> </a:t>
                </a:r>
                <a:r>
                  <a:rPr lang="en-US" sz="1000" b="0" i="0" u="none" strike="noStrike" baseline="0">
                    <a:solidFill>
                      <a:srgbClr val="0070C0"/>
                    </a:solidFill>
                    <a:effectLst/>
                  </a:rPr>
                  <a:t>  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9272"/>
        <c:crosses val="autoZero"/>
        <c:crossBetween val="midCat"/>
      </c:valAx>
      <c:valAx>
        <c:axId val="4200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Brekingsindex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27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064085739282591E-2"/>
                  <c:y val="-0.45008431546692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Blad1!$M$8:$M$13</c:f>
              <c:numCache>
                <c:formatCode>General</c:formatCode>
                <c:ptCount val="6"/>
                <c:pt idx="0">
                  <c:v>2.2410269281795689E-6</c:v>
                </c:pt>
                <c:pt idx="1">
                  <c:v>2.8923133879402102E-6</c:v>
                </c:pt>
                <c:pt idx="2">
                  <c:v>3.9681909810955383E-6</c:v>
                </c:pt>
                <c:pt idx="3">
                  <c:v>4.1311388723643331E-6</c:v>
                </c:pt>
                <c:pt idx="4">
                  <c:v>4.5077330159889288E-6</c:v>
                </c:pt>
                <c:pt idx="5">
                  <c:v>5.0047795644840826E-6</c:v>
                </c:pt>
              </c:numCache>
            </c:numRef>
          </c:xVal>
          <c:yVal>
            <c:numRef>
              <c:f>Blad1!$L$8:$L$13</c:f>
              <c:numCache>
                <c:formatCode>General</c:formatCode>
                <c:ptCount val="6"/>
                <c:pt idx="0">
                  <c:v>1.5995499442500098</c:v>
                </c:pt>
                <c:pt idx="1">
                  <c:v>1.5933747843520059</c:v>
                </c:pt>
                <c:pt idx="2">
                  <c:v>1.5819763973170278</c:v>
                </c:pt>
                <c:pt idx="3">
                  <c:v>1.5801829920873214</c:v>
                </c:pt>
                <c:pt idx="4">
                  <c:v>1.5762257395718429</c:v>
                </c:pt>
                <c:pt idx="5">
                  <c:v>1.5708034862070723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8-444F-B1A5-A1333FB1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12768"/>
        <c:axId val="525014080"/>
      </c:scatterChart>
      <c:valAx>
        <c:axId val="5250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4080"/>
        <c:crosses val="autoZero"/>
        <c:crossBetween val="midCat"/>
      </c:valAx>
      <c:valAx>
        <c:axId val="5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Blad1!$B$8:$B$13</c:f>
              <c:strCache>
                <c:ptCount val="6"/>
                <c:pt idx="0">
                  <c:v>668</c:v>
                </c:pt>
                <c:pt idx="1">
                  <c:v>588</c:v>
                </c:pt>
                <c:pt idx="2">
                  <c:v>502</c:v>
                </c:pt>
                <c:pt idx="3">
                  <c:v>492</c:v>
                </c:pt>
                <c:pt idx="4">
                  <c:v>471</c:v>
                </c:pt>
                <c:pt idx="5">
                  <c:v>447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480752405949255E-2"/>
                  <c:y val="-0.36608304170312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Blad1!$F$8:$F$13</c:f>
              <c:numCache>
                <c:formatCode>General</c:formatCode>
                <c:ptCount val="6"/>
                <c:pt idx="0">
                  <c:v>2.2410269281795689E-6</c:v>
                </c:pt>
                <c:pt idx="1">
                  <c:v>2.8923133879402102E-6</c:v>
                </c:pt>
                <c:pt idx="2">
                  <c:v>3.9681909810955383E-6</c:v>
                </c:pt>
                <c:pt idx="3">
                  <c:v>4.1311388723643331E-6</c:v>
                </c:pt>
                <c:pt idx="4">
                  <c:v>4.5077330159889288E-6</c:v>
                </c:pt>
                <c:pt idx="5">
                  <c:v>5.0047795644840826E-6</c:v>
                </c:pt>
              </c:numCache>
            </c:numRef>
          </c:xVal>
          <c:yVal>
            <c:numRef>
              <c:f>Blad1!$E$8:$E$13</c:f>
              <c:numCache>
                <c:formatCode>General</c:formatCode>
                <c:ptCount val="6"/>
                <c:pt idx="0">
                  <c:v>1.9904611121457332</c:v>
                </c:pt>
                <c:pt idx="1">
                  <c:v>1.989206166007139</c:v>
                </c:pt>
                <c:pt idx="2">
                  <c:v>1.9867781234757917</c:v>
                </c:pt>
                <c:pt idx="3">
                  <c:v>1.9863831859298404</c:v>
                </c:pt>
                <c:pt idx="4">
                  <c:v>1.9854995335071903</c:v>
                </c:pt>
                <c:pt idx="5">
                  <c:v>1.9842617937991263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3-4B9C-9F4D-01948EF7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13416"/>
        <c:axId val="525813744"/>
      </c:scatterChart>
      <c:valAx>
        <c:axId val="5258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3744"/>
        <c:crosses val="autoZero"/>
        <c:crossBetween val="midCat"/>
      </c:valAx>
      <c:valAx>
        <c:axId val="5258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272806</xdr:colOff>
      <xdr:row>16</xdr:row>
      <xdr:rowOff>116656</xdr:rowOff>
    </xdr:from>
    <xdr:to>
      <xdr:col>6</xdr:col>
      <xdr:colOff>1160390</xdr:colOff>
      <xdr:row>31</xdr:row>
      <xdr:rowOff>105526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25BC0B-3771-40AC-A6DD-14469B6B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330572</xdr:colOff>
      <xdr:row>17</xdr:row>
      <xdr:rowOff>85164</xdr:rowOff>
    </xdr:from>
    <xdr:to>
      <xdr:col>15</xdr:col>
      <xdr:colOff>330572</xdr:colOff>
      <xdr:row>32</xdr:row>
      <xdr:rowOff>138952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D1192A9-F344-42C1-8CF8-036495A19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459441</xdr:colOff>
      <xdr:row>34</xdr:row>
      <xdr:rowOff>40341</xdr:rowOff>
    </xdr:from>
    <xdr:to>
      <xdr:col>6</xdr:col>
      <xdr:colOff>504265</xdr:colOff>
      <xdr:row>49</xdr:row>
      <xdr:rowOff>94129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8A28EF1-99FD-4ED5-9CA2-FC54F37E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12FB-A7D5-4145-B459-D605A0FB607A}">
  <dimension ref="A2:O17"/>
  <sheetViews>
    <sheetView tabSelected="1" zoomScaleNormal="100" workbookViewId="0">
      <selection activeCell="N2" sqref="N2"/>
    </sheetView>
  </sheetViews>
  <sheetFormatPr defaultRowHeight="14.25" x14ac:dyDescent="0.2"/>
  <cols>
    <col min="5" max="5" width="9.88671875" bestFit="1" customWidth="1"/>
    <col min="6" max="6" width="16.21875" customWidth="1"/>
    <col min="7" max="7" width="13.77734375" customWidth="1"/>
  </cols>
  <sheetData>
    <row r="2" spans="1:15" x14ac:dyDescent="0.2">
      <c r="B2" t="s">
        <v>18</v>
      </c>
      <c r="D2" t="s">
        <v>19</v>
      </c>
    </row>
    <row r="3" spans="1:15" x14ac:dyDescent="0.2">
      <c r="A3" t="s">
        <v>17</v>
      </c>
      <c r="B3" t="s">
        <v>16</v>
      </c>
      <c r="C3">
        <f>59 + 50/60</f>
        <v>59.833333333333336</v>
      </c>
      <c r="D3">
        <f>(C3*PI()/180)</f>
        <v>1.0442886691099404</v>
      </c>
    </row>
    <row r="5" spans="1:15" ht="15" thickBot="1" x14ac:dyDescent="0.25"/>
    <row r="6" spans="1:15" x14ac:dyDescent="0.2">
      <c r="A6" s="11" t="s">
        <v>0</v>
      </c>
      <c r="B6" s="3" t="s">
        <v>1</v>
      </c>
      <c r="C6" s="1" t="s">
        <v>15</v>
      </c>
      <c r="D6" s="1" t="s">
        <v>15</v>
      </c>
      <c r="E6" s="9" t="s">
        <v>2</v>
      </c>
      <c r="F6" s="9" t="s">
        <v>22</v>
      </c>
      <c r="H6" s="11" t="s">
        <v>0</v>
      </c>
      <c r="I6" s="3" t="s">
        <v>1</v>
      </c>
      <c r="J6" s="1" t="s">
        <v>15</v>
      </c>
      <c r="K6" s="1" t="s">
        <v>15</v>
      </c>
      <c r="L6" s="9" t="s">
        <v>23</v>
      </c>
      <c r="M6" s="9" t="s">
        <v>22</v>
      </c>
    </row>
    <row r="7" spans="1:15" ht="15" thickBot="1" x14ac:dyDescent="0.25">
      <c r="A7" s="12"/>
      <c r="B7" s="2" t="s">
        <v>4</v>
      </c>
      <c r="C7" s="2" t="s">
        <v>3</v>
      </c>
      <c r="D7" s="2" t="s">
        <v>19</v>
      </c>
      <c r="E7" s="10"/>
      <c r="F7" s="10"/>
      <c r="H7" s="12"/>
      <c r="I7" s="2" t="s">
        <v>4</v>
      </c>
      <c r="J7" s="2" t="s">
        <v>3</v>
      </c>
      <c r="K7" s="2" t="s">
        <v>19</v>
      </c>
      <c r="L7" s="10"/>
      <c r="M7" s="10"/>
    </row>
    <row r="8" spans="1:15" ht="15" thickBot="1" x14ac:dyDescent="0.25">
      <c r="A8" s="4" t="s">
        <v>5</v>
      </c>
      <c r="B8" s="5">
        <v>668</v>
      </c>
      <c r="C8" s="5" t="s">
        <v>6</v>
      </c>
      <c r="D8" s="5">
        <f>134*PI()/180</f>
        <v>2.3387411976724013</v>
      </c>
      <c r="E8" s="8">
        <f>SIN(($D$3+D8)/2)/(SIN($D$3/2))</f>
        <v>1.9904611121457332</v>
      </c>
      <c r="F8" s="5">
        <f t="shared" ref="F8:F13" si="0">1/(B8*B8)</f>
        <v>2.2410269281795689E-6</v>
      </c>
      <c r="H8" s="4" t="s">
        <v>5</v>
      </c>
      <c r="I8" s="5">
        <v>668</v>
      </c>
      <c r="J8" s="5" t="s">
        <v>26</v>
      </c>
      <c r="K8" s="5">
        <f>46*PI()/180</f>
        <v>0.80285145591739149</v>
      </c>
      <c r="L8" s="8">
        <f>SIN(($D$3+K8)/2)/(SIN($D$3/2))</f>
        <v>1.5995499442500098</v>
      </c>
      <c r="M8" s="5">
        <f>1/(I8*I8)</f>
        <v>2.2410269281795689E-6</v>
      </c>
    </row>
    <row r="9" spans="1:15" ht="15" thickBot="1" x14ac:dyDescent="0.25">
      <c r="A9" s="6" t="s">
        <v>7</v>
      </c>
      <c r="B9" s="7">
        <v>588</v>
      </c>
      <c r="C9" s="7" t="s">
        <v>8</v>
      </c>
      <c r="D9" s="5">
        <f>(134 + 35/60)*PI()/180</f>
        <v>2.3489222849757021</v>
      </c>
      <c r="E9" s="8">
        <f t="shared" ref="E9:E13" si="1">SIN(($D$3+D9)/2)/(SIN($D$3/2))</f>
        <v>1.989206166007139</v>
      </c>
      <c r="F9" s="5">
        <f t="shared" si="0"/>
        <v>2.8923133879402102E-6</v>
      </c>
      <c r="H9" s="6" t="s">
        <v>7</v>
      </c>
      <c r="I9" s="7">
        <v>588</v>
      </c>
      <c r="J9" s="7" t="s">
        <v>27</v>
      </c>
      <c r="K9" s="5">
        <f>(45 + 25/60)*PI()/180</f>
        <v>0.79267036861409124</v>
      </c>
      <c r="L9" s="8">
        <f t="shared" ref="L9:L13" si="2">SIN(($D$3+K9)/2)/(SIN($D$3/2))</f>
        <v>1.5933747843520059</v>
      </c>
      <c r="M9" s="5">
        <f t="shared" ref="M9:M13" si="3">1/(I9*I9)</f>
        <v>2.8923133879402102E-6</v>
      </c>
    </row>
    <row r="10" spans="1:15" ht="26.25" thickBot="1" x14ac:dyDescent="0.25">
      <c r="A10" s="4" t="s">
        <v>9</v>
      </c>
      <c r="B10" s="5">
        <v>502</v>
      </c>
      <c r="C10" s="5" t="s">
        <v>10</v>
      </c>
      <c r="D10" s="5">
        <f>(135 + 39/60)*PI()/180</f>
        <v>2.3675391303303082</v>
      </c>
      <c r="E10" s="8">
        <f t="shared" si="1"/>
        <v>1.9867781234757917</v>
      </c>
      <c r="F10" s="5">
        <f t="shared" si="0"/>
        <v>3.9681909810955383E-6</v>
      </c>
      <c r="H10" s="4" t="s">
        <v>9</v>
      </c>
      <c r="I10" s="5">
        <v>502</v>
      </c>
      <c r="J10" s="5" t="s">
        <v>28</v>
      </c>
      <c r="K10" s="5">
        <f>(44 + 21/60)*PI()/180</f>
        <v>0.77405352325948518</v>
      </c>
      <c r="L10" s="8">
        <f t="shared" si="2"/>
        <v>1.5819763973170278</v>
      </c>
      <c r="M10" s="5">
        <f t="shared" si="3"/>
        <v>3.9681909810955383E-6</v>
      </c>
    </row>
    <row r="11" spans="1:15" ht="26.25" thickBot="1" x14ac:dyDescent="0.25">
      <c r="A11" s="6" t="s">
        <v>11</v>
      </c>
      <c r="B11" s="7">
        <v>492</v>
      </c>
      <c r="C11" s="7" t="s">
        <v>12</v>
      </c>
      <c r="D11" s="5">
        <f>(135 + 49/60)*PI()/180</f>
        <v>2.3704480124169649</v>
      </c>
      <c r="E11" s="8">
        <f t="shared" si="1"/>
        <v>1.9863831859298404</v>
      </c>
      <c r="F11" s="5">
        <f t="shared" si="0"/>
        <v>4.1311388723643331E-6</v>
      </c>
      <c r="H11" s="6" t="s">
        <v>11</v>
      </c>
      <c r="I11" s="7">
        <v>492</v>
      </c>
      <c r="J11" s="7" t="s">
        <v>29</v>
      </c>
      <c r="K11" s="5">
        <f>(44 + 11/60)*PI()/180</f>
        <v>0.77114464117282777</v>
      </c>
      <c r="L11" s="8">
        <f t="shared" si="2"/>
        <v>1.5801829920873214</v>
      </c>
      <c r="M11" s="5">
        <f t="shared" si="3"/>
        <v>4.1311388723643331E-6</v>
      </c>
    </row>
    <row r="12" spans="1:15" ht="26.25" thickBot="1" x14ac:dyDescent="0.25">
      <c r="A12" s="4" t="s">
        <v>13</v>
      </c>
      <c r="B12" s="5">
        <v>471</v>
      </c>
      <c r="C12" s="5" t="s">
        <v>14</v>
      </c>
      <c r="D12" s="5">
        <f>(136 + 11/60)*PI()/180</f>
        <v>2.3768475530076114</v>
      </c>
      <c r="E12" s="8">
        <f t="shared" si="1"/>
        <v>1.9854995335071903</v>
      </c>
      <c r="F12" s="5">
        <f t="shared" si="0"/>
        <v>4.5077330159889288E-6</v>
      </c>
      <c r="H12" s="4" t="s">
        <v>13</v>
      </c>
      <c r="I12" s="5">
        <v>471</v>
      </c>
      <c r="J12" s="5" t="s">
        <v>30</v>
      </c>
      <c r="K12" s="5">
        <f>(43 + 49/60)*PI()/180</f>
        <v>0.76474510058218215</v>
      </c>
      <c r="L12" s="8">
        <f t="shared" si="2"/>
        <v>1.5762257395718429</v>
      </c>
      <c r="M12" s="5">
        <f t="shared" si="3"/>
        <v>4.5077330159889288E-6</v>
      </c>
    </row>
    <row r="13" spans="1:15" ht="26.25" thickBot="1" x14ac:dyDescent="0.25">
      <c r="A13" s="6" t="s">
        <v>20</v>
      </c>
      <c r="B13" s="7">
        <v>447</v>
      </c>
      <c r="C13" s="7" t="s">
        <v>21</v>
      </c>
      <c r="D13" s="5">
        <f>(136 + 41/60)*PI()/180</f>
        <v>2.385574199267583</v>
      </c>
      <c r="E13" s="8">
        <f t="shared" si="1"/>
        <v>1.9842617937991263</v>
      </c>
      <c r="F13" s="5">
        <f t="shared" si="0"/>
        <v>5.0047795644840826E-6</v>
      </c>
      <c r="H13" s="6" t="s">
        <v>20</v>
      </c>
      <c r="I13" s="7">
        <v>447</v>
      </c>
      <c r="J13" s="7" t="s">
        <v>31</v>
      </c>
      <c r="K13" s="5">
        <f>(43 + 19/60)*PI()/180</f>
        <v>0.75601845432221049</v>
      </c>
      <c r="L13" s="8">
        <f t="shared" si="2"/>
        <v>1.5708034862070723</v>
      </c>
      <c r="M13" s="5">
        <f t="shared" si="3"/>
        <v>5.0047795644840826E-6</v>
      </c>
    </row>
    <row r="16" spans="1:15" x14ac:dyDescent="0.2">
      <c r="N16" t="s">
        <v>24</v>
      </c>
      <c r="O16">
        <v>1.6087</v>
      </c>
    </row>
    <row r="17" spans="14:15" x14ac:dyDescent="0.2">
      <c r="N17" t="s">
        <v>25</v>
      </c>
      <c r="O17">
        <v>958</v>
      </c>
    </row>
  </sheetData>
  <mergeCells count="6">
    <mergeCell ref="M6:M7"/>
    <mergeCell ref="A6:A7"/>
    <mergeCell ref="E6:E7"/>
    <mergeCell ref="F6:F7"/>
    <mergeCell ref="H6:H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2017-12-12T11:53:05Z</dcterms:created>
  <dcterms:modified xsi:type="dcterms:W3CDTF">2017-12-19T18:39:01Z</dcterms:modified>
</cp:coreProperties>
</file>