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E:\Schakelprogramma\Semester 1\Discrete Wiskunde\oefeningen\"/>
    </mc:Choice>
  </mc:AlternateContent>
  <bookViews>
    <workbookView xWindow="0" yWindow="0" windowWidth="25200" windowHeight="11775" firstSheet="4" activeTab="13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6" l="1"/>
  <c r="G29" i="16"/>
  <c r="F29" i="16"/>
  <c r="C35" i="16"/>
  <c r="F30" i="16"/>
  <c r="E29" i="16"/>
  <c r="B4" i="16"/>
  <c r="R32" i="16" l="1"/>
  <c r="R33" i="16" s="1"/>
  <c r="R34" i="16" s="1"/>
  <c r="F28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Q30" i="15"/>
  <c r="I23" i="15"/>
  <c r="I24" i="15"/>
  <c r="J24" i="15" s="1"/>
  <c r="K24" i="15" s="1"/>
  <c r="I25" i="15"/>
  <c r="J25" i="15" s="1"/>
  <c r="K25" i="15" s="1"/>
  <c r="G23" i="15"/>
  <c r="G24" i="15"/>
  <c r="G25" i="15"/>
  <c r="G26" i="15"/>
  <c r="Q26" i="15"/>
  <c r="I22" i="15"/>
  <c r="G22" i="15"/>
  <c r="R20" i="15"/>
  <c r="R19" i="15"/>
  <c r="M18" i="15"/>
  <c r="N18" i="15" s="1"/>
  <c r="O18" i="15" s="1"/>
  <c r="O19" i="15" s="1"/>
  <c r="F18" i="15"/>
  <c r="G18" i="15" s="1"/>
  <c r="H18" i="15" s="1"/>
  <c r="I18" i="15" s="1"/>
  <c r="D6" i="15"/>
  <c r="D7" i="15" s="1"/>
  <c r="D8" i="15" s="1"/>
  <c r="E6" i="15"/>
  <c r="F6" i="15"/>
  <c r="F7" i="15" s="1"/>
  <c r="F8" i="15" s="1"/>
  <c r="G6" i="15"/>
  <c r="C6" i="15"/>
  <c r="H29" i="16" l="1"/>
  <c r="I29" i="16" s="1"/>
  <c r="K29" i="16" s="1"/>
  <c r="L29" i="16" s="1"/>
  <c r="M29" i="16" s="1"/>
  <c r="N29" i="16" s="1"/>
  <c r="O29" i="16" s="1"/>
  <c r="P29" i="16" s="1"/>
  <c r="Q29" i="16" s="1"/>
  <c r="G28" i="16"/>
  <c r="J23" i="15"/>
  <c r="K23" i="15" s="1"/>
  <c r="J22" i="15"/>
  <c r="K22" i="15" s="1"/>
  <c r="C7" i="15"/>
  <c r="C8" i="15" s="1"/>
  <c r="G30" i="16" l="1"/>
  <c r="H28" i="16"/>
  <c r="I74" i="14"/>
  <c r="M74" i="14" s="1"/>
  <c r="I72" i="14"/>
  <c r="M72" i="14" s="1"/>
  <c r="I73" i="14"/>
  <c r="M73" i="14" s="1"/>
  <c r="I71" i="14"/>
  <c r="M71" i="14" s="1"/>
  <c r="I28" i="16" l="1"/>
  <c r="H30" i="16"/>
  <c r="J74" i="14"/>
  <c r="J71" i="14"/>
  <c r="J73" i="14"/>
  <c r="J72" i="14"/>
  <c r="F37" i="14"/>
  <c r="E37" i="14"/>
  <c r="F30" i="14"/>
  <c r="H30" i="14"/>
  <c r="I30" i="14"/>
  <c r="J30" i="14"/>
  <c r="K30" i="14"/>
  <c r="E30" i="14"/>
  <c r="C18" i="11"/>
  <c r="D18" i="11" s="1"/>
  <c r="J28" i="16" l="1"/>
  <c r="I30" i="16"/>
  <c r="D12" i="12"/>
  <c r="D8" i="12"/>
  <c r="F7" i="12"/>
  <c r="E7" i="12"/>
  <c r="E8" i="12"/>
  <c r="E10" i="12"/>
  <c r="E11" i="12"/>
  <c r="F11" i="12" s="1"/>
  <c r="E12" i="12"/>
  <c r="E6" i="12"/>
  <c r="A12" i="12"/>
  <c r="C11" i="12"/>
  <c r="B11" i="12"/>
  <c r="A10" i="12"/>
  <c r="B9" i="12"/>
  <c r="C9" i="12" s="1"/>
  <c r="C7" i="12"/>
  <c r="B7" i="12"/>
  <c r="D17" i="11"/>
  <c r="D19" i="11" s="1"/>
  <c r="C17" i="11"/>
  <c r="E10" i="11"/>
  <c r="F10" i="11" s="1"/>
  <c r="E8" i="11"/>
  <c r="F8" i="11" s="1"/>
  <c r="E9" i="11"/>
  <c r="F9" i="11" s="1"/>
  <c r="H23" i="10"/>
  <c r="G23" i="10"/>
  <c r="G21" i="10"/>
  <c r="H21" i="10" s="1"/>
  <c r="F22" i="10"/>
  <c r="F20" i="10"/>
  <c r="C23" i="10"/>
  <c r="D23" i="10" s="1"/>
  <c r="D21" i="10"/>
  <c r="C21" i="10"/>
  <c r="C33" i="10"/>
  <c r="B33" i="10" s="1"/>
  <c r="C32" i="10"/>
  <c r="D32" i="10" s="1"/>
  <c r="C30" i="10"/>
  <c r="D30" i="10" s="1"/>
  <c r="D14" i="10"/>
  <c r="B11" i="10"/>
  <c r="D13" i="10"/>
  <c r="B13" i="10" s="1"/>
  <c r="C12" i="10"/>
  <c r="D12" i="10" s="1"/>
  <c r="C10" i="10"/>
  <c r="D10" i="10" s="1"/>
  <c r="I7" i="8"/>
  <c r="E9" i="12" l="1"/>
  <c r="K28" i="16"/>
  <c r="J30" i="16"/>
  <c r="F11" i="11"/>
  <c r="E6" i="4"/>
  <c r="E25" i="7"/>
  <c r="F22" i="7"/>
  <c r="E22" i="7"/>
  <c r="D22" i="7"/>
  <c r="K22" i="7"/>
  <c r="E23" i="7" s="1"/>
  <c r="J22" i="7"/>
  <c r="D16" i="7"/>
  <c r="D23" i="7"/>
  <c r="Q22" i="7"/>
  <c r="R21" i="7"/>
  <c r="O22" i="7"/>
  <c r="P22" i="7" s="1"/>
  <c r="P23" i="7" s="1"/>
  <c r="C14" i="7"/>
  <c r="I13" i="7"/>
  <c r="J13" i="7"/>
  <c r="E16" i="7" s="1"/>
  <c r="K13" i="7"/>
  <c r="F16" i="7" s="1"/>
  <c r="F17" i="7" s="1"/>
  <c r="F18" i="7" s="1"/>
  <c r="D13" i="7"/>
  <c r="E13" i="7"/>
  <c r="F13" i="7"/>
  <c r="C13" i="7"/>
  <c r="T18" i="7"/>
  <c r="R11" i="7"/>
  <c r="N12" i="7"/>
  <c r="B4" i="7"/>
  <c r="C4" i="7"/>
  <c r="D4" i="7"/>
  <c r="E4" i="7"/>
  <c r="F4" i="7"/>
  <c r="F6" i="7" s="1"/>
  <c r="F8" i="7" s="1"/>
  <c r="F9" i="7" s="1"/>
  <c r="I4" i="7"/>
  <c r="D7" i="7" s="1"/>
  <c r="J4" i="7"/>
  <c r="E7" i="7" s="1"/>
  <c r="K4" i="7"/>
  <c r="F7" i="7" s="1"/>
  <c r="H4" i="7"/>
  <c r="B5" i="7" s="1"/>
  <c r="R4" i="7"/>
  <c r="Q4" i="7" s="1"/>
  <c r="Q5" i="7" s="1"/>
  <c r="N5" i="7"/>
  <c r="E36" i="6"/>
  <c r="E34" i="6"/>
  <c r="E35" i="6"/>
  <c r="B34" i="6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L37" i="6"/>
  <c r="I37" i="6"/>
  <c r="J37" i="6" s="1"/>
  <c r="M37" i="6" s="1"/>
  <c r="N37" i="6" s="1"/>
  <c r="N38" i="6" s="1"/>
  <c r="I36" i="6"/>
  <c r="J36" i="6"/>
  <c r="M36" i="6" s="1"/>
  <c r="A36" i="6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35" i="6"/>
  <c r="K8" i="6"/>
  <c r="K9" i="6" s="1"/>
  <c r="K10" i="6" s="1"/>
  <c r="K11" i="6" s="1"/>
  <c r="K12" i="6" s="1"/>
  <c r="K13" i="6" s="1"/>
  <c r="K14" i="6" s="1"/>
  <c r="K15" i="6" s="1"/>
  <c r="K7" i="6"/>
  <c r="H26" i="6"/>
  <c r="J23" i="6"/>
  <c r="E24" i="6"/>
  <c r="E23" i="6"/>
  <c r="E22" i="6"/>
  <c r="I21" i="6"/>
  <c r="F21" i="6"/>
  <c r="B22" i="6"/>
  <c r="C22" i="6"/>
  <c r="D22" i="6" s="1"/>
  <c r="D23" i="6" s="1"/>
  <c r="C23" i="6" l="1"/>
  <c r="D6" i="7"/>
  <c r="D8" i="7" s="1"/>
  <c r="D9" i="7" s="1"/>
  <c r="E15" i="7"/>
  <c r="E17" i="7" s="1"/>
  <c r="E18" i="7" s="1"/>
  <c r="D15" i="7"/>
  <c r="F22" i="6"/>
  <c r="E14" i="7"/>
  <c r="I22" i="6"/>
  <c r="O5" i="7"/>
  <c r="E5" i="7"/>
  <c r="E6" i="7" s="1"/>
  <c r="E8" i="7" s="1"/>
  <c r="E9" i="7" s="1"/>
  <c r="D14" i="7"/>
  <c r="F25" i="7"/>
  <c r="F26" i="7" s="1"/>
  <c r="C7" i="7"/>
  <c r="D5" i="7"/>
  <c r="C5" i="7"/>
  <c r="C6" i="7" s="1"/>
  <c r="C8" i="7" s="1"/>
  <c r="L28" i="16"/>
  <c r="K30" i="16"/>
  <c r="E24" i="7"/>
  <c r="O23" i="7"/>
  <c r="R22" i="7"/>
  <c r="S22" i="7" s="1"/>
  <c r="S23" i="7" s="1"/>
  <c r="O12" i="7"/>
  <c r="K37" i="6"/>
  <c r="K38" i="6" s="1"/>
  <c r="F23" i="6" l="1"/>
  <c r="B23" i="6"/>
  <c r="B24" i="6" s="1"/>
  <c r="I23" i="6"/>
  <c r="M28" i="16"/>
  <c r="L30" i="16"/>
  <c r="P5" i="7"/>
  <c r="P6" i="7" s="1"/>
  <c r="O6" i="7" s="1"/>
  <c r="R5" i="7"/>
  <c r="S5" i="7" s="1"/>
  <c r="S6" i="7" s="1"/>
  <c r="N23" i="7"/>
  <c r="N24" i="7" s="1"/>
  <c r="R23" i="7"/>
  <c r="Q23" i="7" s="1"/>
  <c r="Q24" i="7" s="1"/>
  <c r="P12" i="7"/>
  <c r="P13" i="7" s="1"/>
  <c r="R12" i="7"/>
  <c r="S12" i="7" s="1"/>
  <c r="S13" i="7" s="1"/>
  <c r="J38" i="6"/>
  <c r="N6" i="7" l="1"/>
  <c r="N7" i="7" s="1"/>
  <c r="R6" i="7"/>
  <c r="Q6" i="7" s="1"/>
  <c r="Q7" i="7" s="1"/>
  <c r="N28" i="16"/>
  <c r="M30" i="16"/>
  <c r="C24" i="6"/>
  <c r="M38" i="6"/>
  <c r="L38" i="6" s="1"/>
  <c r="L39" i="6" s="1"/>
  <c r="I38" i="6"/>
  <c r="I39" i="6" s="1"/>
  <c r="J39" i="6" s="1"/>
  <c r="M39" i="6" s="1"/>
  <c r="O24" i="7"/>
  <c r="O13" i="7"/>
  <c r="K39" i="6" l="1"/>
  <c r="K40" i="6" s="1"/>
  <c r="N39" i="6"/>
  <c r="N40" i="6" s="1"/>
  <c r="I24" i="6"/>
  <c r="F24" i="6"/>
  <c r="G24" i="6" s="1"/>
  <c r="G25" i="6" s="1"/>
  <c r="D24" i="6"/>
  <c r="D25" i="6" s="1"/>
  <c r="C25" i="6" s="1"/>
  <c r="O28" i="16"/>
  <c r="N30" i="16"/>
  <c r="P24" i="7"/>
  <c r="P25" i="7" s="1"/>
  <c r="O25" i="7" s="1"/>
  <c r="R24" i="7"/>
  <c r="S24" i="7" s="1"/>
  <c r="S25" i="7" s="1"/>
  <c r="N13" i="7"/>
  <c r="N14" i="7" s="1"/>
  <c r="R13" i="7"/>
  <c r="Q13" i="7" s="1"/>
  <c r="Q14" i="7" s="1"/>
  <c r="J40" i="6"/>
  <c r="P28" i="16" l="1"/>
  <c r="O30" i="16"/>
  <c r="I25" i="6"/>
  <c r="F25" i="6"/>
  <c r="E25" i="6" s="1"/>
  <c r="E26" i="6" s="1"/>
  <c r="B25" i="6"/>
  <c r="B26" i="6" s="1"/>
  <c r="R25" i="7"/>
  <c r="Q25" i="7" s="1"/>
  <c r="Q26" i="7" s="1"/>
  <c r="N25" i="7"/>
  <c r="N26" i="7" s="1"/>
  <c r="O14" i="7"/>
  <c r="I40" i="6"/>
  <c r="I41" i="6" s="1"/>
  <c r="M40" i="6"/>
  <c r="L40" i="6" s="1"/>
  <c r="L41" i="6" s="1"/>
  <c r="Q28" i="16" l="1"/>
  <c r="Q30" i="16" s="1"/>
  <c r="P30" i="16"/>
  <c r="R14" i="7"/>
  <c r="S14" i="7" s="1"/>
  <c r="S15" i="7" s="1"/>
  <c r="P14" i="7"/>
  <c r="P15" i="7" s="1"/>
  <c r="J41" i="6"/>
  <c r="O15" i="7" l="1"/>
  <c r="M41" i="6"/>
  <c r="N41" i="6" s="1"/>
  <c r="N42" i="6" s="1"/>
  <c r="K41" i="6"/>
  <c r="K42" i="6" s="1"/>
  <c r="R15" i="7" l="1"/>
  <c r="Q15" i="7" s="1"/>
  <c r="Q16" i="7" s="1"/>
  <c r="N15" i="7"/>
  <c r="N16" i="7" s="1"/>
  <c r="O16" i="7" s="1"/>
  <c r="J42" i="6"/>
  <c r="P16" i="7" l="1"/>
  <c r="P17" i="7" s="1"/>
  <c r="R16" i="7"/>
  <c r="S16" i="7" s="1"/>
  <c r="S17" i="7" s="1"/>
  <c r="M42" i="6"/>
  <c r="L42" i="6" s="1"/>
  <c r="L43" i="6" s="1"/>
  <c r="I42" i="6"/>
  <c r="I43" i="6" s="1"/>
  <c r="J43" i="6" l="1"/>
  <c r="C73" i="6"/>
  <c r="C113" i="6"/>
  <c r="C92" i="6"/>
  <c r="C121" i="6"/>
  <c r="C45" i="6"/>
  <c r="C56" i="6"/>
  <c r="C60" i="6"/>
  <c r="C52" i="6"/>
  <c r="C65" i="6"/>
  <c r="C133" i="6"/>
  <c r="C96" i="6"/>
  <c r="C93" i="6"/>
  <c r="C108" i="6"/>
  <c r="C41" i="6"/>
  <c r="C117" i="6"/>
  <c r="K43" i="6"/>
  <c r="K44" i="6" s="1"/>
  <c r="J44" i="6" s="1"/>
  <c r="M43" i="6"/>
  <c r="N43" i="6" s="1"/>
  <c r="N44" i="6" s="1"/>
  <c r="I44" i="6" l="1"/>
  <c r="I45" i="6" s="1"/>
  <c r="M44" i="6"/>
  <c r="L44" i="6" s="1"/>
  <c r="L45" i="6" s="1"/>
  <c r="J45" i="6"/>
  <c r="C37" i="6"/>
  <c r="C49" i="6"/>
  <c r="C100" i="6"/>
  <c r="C76" i="6"/>
  <c r="C34" i="6"/>
  <c r="C35" i="6"/>
  <c r="C90" i="6"/>
  <c r="C48" i="6"/>
  <c r="C40" i="6"/>
  <c r="C63" i="6"/>
  <c r="C99" i="6"/>
  <c r="C71" i="6"/>
  <c r="C58" i="6"/>
  <c r="C43" i="6"/>
  <c r="C80" i="6"/>
  <c r="C131" i="6"/>
  <c r="C130" i="6"/>
  <c r="C66" i="6"/>
  <c r="C86" i="6"/>
  <c r="C103" i="6"/>
  <c r="C120" i="6"/>
  <c r="C62" i="6"/>
  <c r="C77" i="6"/>
  <c r="C68" i="6"/>
  <c r="C94" i="6"/>
  <c r="C112" i="6"/>
  <c r="C83" i="6"/>
  <c r="C129" i="6"/>
  <c r="C78" i="6"/>
  <c r="C87" i="6"/>
  <c r="C114" i="6"/>
  <c r="C127" i="6"/>
  <c r="C57" i="6"/>
  <c r="C36" i="6"/>
  <c r="C38" i="6"/>
  <c r="C123" i="6"/>
  <c r="C101" i="6"/>
  <c r="C39" i="6"/>
  <c r="C85" i="6"/>
  <c r="C64" i="6"/>
  <c r="C53" i="6"/>
  <c r="C132" i="6"/>
  <c r="C42" i="6"/>
  <c r="C116" i="6"/>
  <c r="C115" i="6"/>
  <c r="C110" i="6"/>
  <c r="C79" i="6"/>
  <c r="C72" i="6"/>
  <c r="C97" i="6"/>
  <c r="C122" i="6"/>
  <c r="C70" i="6"/>
  <c r="C98" i="6"/>
  <c r="C107" i="6"/>
  <c r="C75" i="6"/>
  <c r="C126" i="6"/>
  <c r="C125" i="6"/>
  <c r="C51" i="6"/>
  <c r="C47" i="6"/>
  <c r="C50" i="6"/>
  <c r="C124" i="6"/>
  <c r="C61" i="6"/>
  <c r="C102" i="6"/>
  <c r="C91" i="6"/>
  <c r="C46" i="6"/>
  <c r="C88" i="6"/>
  <c r="C111" i="6"/>
  <c r="C67" i="6"/>
  <c r="C55" i="6"/>
  <c r="C74" i="6"/>
  <c r="C95" i="6"/>
  <c r="C109" i="6"/>
  <c r="C44" i="6"/>
  <c r="C89" i="6"/>
  <c r="C119" i="6"/>
  <c r="C84" i="6"/>
  <c r="C69" i="6"/>
  <c r="C82" i="6"/>
  <c r="C81" i="6"/>
  <c r="C54" i="6"/>
  <c r="C128" i="6"/>
  <c r="C104" i="6"/>
  <c r="C59" i="6"/>
  <c r="C118" i="6"/>
  <c r="C105" i="6"/>
  <c r="C106" i="6"/>
  <c r="M45" i="6" l="1"/>
  <c r="K45" i="6"/>
  <c r="K46" i="6" s="1"/>
  <c r="J46" i="6" s="1"/>
  <c r="N45" i="6"/>
  <c r="N46" i="6" s="1"/>
  <c r="B5" i="6"/>
  <c r="C5" i="6" s="1"/>
  <c r="D5" i="6" s="1"/>
  <c r="E5" i="6" s="1"/>
  <c r="F5" i="6" s="1"/>
  <c r="G5" i="6" s="1"/>
  <c r="H5" i="6" s="1"/>
  <c r="I5" i="6" s="1"/>
  <c r="J5" i="6" s="1"/>
  <c r="C25" i="5"/>
  <c r="C26" i="5" s="1"/>
  <c r="B7" i="5"/>
  <c r="B8" i="5" s="1"/>
  <c r="B9" i="5" s="1"/>
  <c r="B10" i="5" s="1"/>
  <c r="B11" i="5" s="1"/>
  <c r="B12" i="5" s="1"/>
  <c r="B13" i="5" s="1"/>
  <c r="B6" i="5"/>
  <c r="E27" i="4"/>
  <c r="F27" i="4" s="1"/>
  <c r="E28" i="4"/>
  <c r="F28" i="4" s="1"/>
  <c r="E29" i="4"/>
  <c r="F29" i="4" s="1"/>
  <c r="E31" i="4"/>
  <c r="E32" i="4"/>
  <c r="F32" i="4" s="1"/>
  <c r="E35" i="4"/>
  <c r="E36" i="4"/>
  <c r="F36" i="4" s="1"/>
  <c r="E39" i="4"/>
  <c r="E40" i="4"/>
  <c r="F40" i="4" s="1"/>
  <c r="E25" i="4"/>
  <c r="F25" i="4" s="1"/>
  <c r="D40" i="4"/>
  <c r="D39" i="4"/>
  <c r="F39" i="4" s="1"/>
  <c r="D38" i="4"/>
  <c r="F38" i="4" s="1"/>
  <c r="D37" i="4"/>
  <c r="D36" i="4"/>
  <c r="D35" i="4"/>
  <c r="F35" i="4" s="1"/>
  <c r="D34" i="4"/>
  <c r="F34" i="4" s="1"/>
  <c r="D33" i="4"/>
  <c r="D32" i="4"/>
  <c r="D31" i="4"/>
  <c r="F31" i="4" s="1"/>
  <c r="D30" i="4"/>
  <c r="F30" i="4" s="1"/>
  <c r="C40" i="4"/>
  <c r="C39" i="4"/>
  <c r="C38" i="4"/>
  <c r="E38" i="4" s="1"/>
  <c r="C37" i="4"/>
  <c r="E37" i="4" s="1"/>
  <c r="C36" i="4"/>
  <c r="C35" i="4"/>
  <c r="C34" i="4"/>
  <c r="E34" i="4" s="1"/>
  <c r="C33" i="4"/>
  <c r="E33" i="4" s="1"/>
  <c r="C32" i="4"/>
  <c r="C31" i="4"/>
  <c r="C30" i="4"/>
  <c r="E30" i="4" s="1"/>
  <c r="C26" i="4"/>
  <c r="E26" i="4" s="1"/>
  <c r="F26" i="4" s="1"/>
  <c r="F6" i="4"/>
  <c r="G6" i="4"/>
  <c r="H6" i="4"/>
  <c r="B5" i="4"/>
  <c r="B6" i="4" s="1"/>
  <c r="B7" i="4" s="1"/>
  <c r="B8" i="4" s="1"/>
  <c r="B5" i="3"/>
  <c r="C6" i="3" s="1"/>
  <c r="I46" i="6" l="1"/>
  <c r="I47" i="6" s="1"/>
  <c r="M46" i="6"/>
  <c r="L46" i="6" s="1"/>
  <c r="L47" i="6" s="1"/>
  <c r="F33" i="4"/>
  <c r="F41" i="4" s="1"/>
  <c r="F37" i="4"/>
  <c r="F25" i="5"/>
  <c r="D26" i="5"/>
  <c r="E26" i="5" s="1"/>
  <c r="C27" i="5"/>
  <c r="D25" i="5"/>
  <c r="E25" i="5" s="1"/>
  <c r="I6" i="4"/>
  <c r="I7" i="4" s="1"/>
  <c r="I6" i="3"/>
  <c r="H6" i="3" s="1"/>
  <c r="H7" i="3" s="1"/>
  <c r="F6" i="3"/>
  <c r="E6" i="3" s="1"/>
  <c r="E7" i="3" s="1"/>
  <c r="D6" i="3"/>
  <c r="F26" i="5" l="1"/>
  <c r="G25" i="5"/>
  <c r="H25" i="5" s="1"/>
  <c r="C28" i="5"/>
  <c r="D27" i="5"/>
  <c r="E27" i="5" s="1"/>
  <c r="C7" i="3"/>
  <c r="B7" i="3"/>
  <c r="L7" i="3"/>
  <c r="G26" i="5" l="1"/>
  <c r="H26" i="5" s="1"/>
  <c r="F27" i="5"/>
  <c r="C29" i="5"/>
  <c r="D28" i="5"/>
  <c r="E28" i="5" s="1"/>
  <c r="C8" i="3"/>
  <c r="D8" i="3"/>
  <c r="I7" i="3"/>
  <c r="J7" i="3" s="1"/>
  <c r="J8" i="3" s="1"/>
  <c r="F7" i="3"/>
  <c r="G7" i="3" s="1"/>
  <c r="G8" i="3" s="1"/>
  <c r="F28" i="5" l="1"/>
  <c r="G27" i="5"/>
  <c r="H27" i="5" s="1"/>
  <c r="C30" i="5"/>
  <c r="D30" i="5" s="1"/>
  <c r="E30" i="5" s="1"/>
  <c r="D29" i="5"/>
  <c r="E29" i="5" s="1"/>
  <c r="C9" i="3"/>
  <c r="L8" i="3"/>
  <c r="I8" i="3"/>
  <c r="H8" i="3" s="1"/>
  <c r="H9" i="3" s="1"/>
  <c r="F8" i="3"/>
  <c r="E8" i="3" s="1"/>
  <c r="E9" i="3" s="1"/>
  <c r="F29" i="5" l="1"/>
  <c r="G28" i="5"/>
  <c r="H28" i="5" s="1"/>
  <c r="F9" i="3"/>
  <c r="G9" i="3" s="1"/>
  <c r="G10" i="3" s="1"/>
  <c r="I9" i="3"/>
  <c r="J9" i="3" s="1"/>
  <c r="J10" i="3" s="1"/>
  <c r="B9" i="3"/>
  <c r="L9" i="3"/>
  <c r="F30" i="5" l="1"/>
  <c r="G30" i="5" s="1"/>
  <c r="H30" i="5" s="1"/>
  <c r="G29" i="5"/>
  <c r="H29" i="5" s="1"/>
  <c r="L10" i="3"/>
  <c r="C10" i="3"/>
  <c r="F10" i="3" l="1"/>
  <c r="E10" i="3" s="1"/>
  <c r="E11" i="3" s="1"/>
  <c r="I10" i="3"/>
  <c r="H10" i="3" s="1"/>
  <c r="H11" i="3" s="1"/>
  <c r="D10" i="3"/>
  <c r="L11" i="3" l="1"/>
  <c r="C11" i="3"/>
  <c r="F11" i="3" l="1"/>
  <c r="G11" i="3" s="1"/>
  <c r="G12" i="3" s="1"/>
  <c r="I11" i="3"/>
  <c r="J11" i="3" s="1"/>
  <c r="J12" i="3" s="1"/>
  <c r="B11" i="3"/>
  <c r="L12" i="3" l="1"/>
  <c r="C12" i="3"/>
  <c r="D12" i="3" s="1"/>
  <c r="C13" i="3" l="1"/>
  <c r="B13" i="3" s="1"/>
  <c r="I12" i="3"/>
  <c r="H12" i="3" s="1"/>
  <c r="H13" i="3" s="1"/>
  <c r="F12" i="3"/>
  <c r="E12" i="3" s="1"/>
  <c r="E13" i="3" s="1"/>
  <c r="L13" i="3" l="1"/>
  <c r="C14" i="3"/>
  <c r="F13" i="3"/>
  <c r="G13" i="3" s="1"/>
  <c r="G14" i="3" s="1"/>
  <c r="I13" i="3"/>
  <c r="J13" i="3" s="1"/>
  <c r="J14" i="3" s="1"/>
  <c r="L14" i="3" l="1"/>
  <c r="F14" i="3"/>
  <c r="E14" i="3" s="1"/>
  <c r="E15" i="3" s="1"/>
  <c r="I14" i="3"/>
  <c r="H14" i="3" s="1"/>
  <c r="H15" i="3" s="1"/>
  <c r="D14" i="3"/>
  <c r="L5" i="2"/>
  <c r="L4" i="2"/>
  <c r="C5" i="2"/>
  <c r="B5" i="2" s="1"/>
  <c r="B6" i="2" s="1"/>
  <c r="I4" i="1"/>
  <c r="I3" i="1"/>
  <c r="C14" i="1"/>
  <c r="B14" i="1" s="1"/>
  <c r="B15" i="1" s="1"/>
  <c r="G15" i="1" s="1"/>
  <c r="C5" i="1"/>
  <c r="C6" i="1" s="1"/>
  <c r="C7" i="1" s="1"/>
  <c r="C8" i="1" s="1"/>
  <c r="C4" i="1"/>
  <c r="B4" i="1"/>
  <c r="B5" i="1" s="1"/>
  <c r="B6" i="1" s="1"/>
  <c r="B7" i="1" s="1"/>
  <c r="B8" i="1" s="1"/>
  <c r="B9" i="1" s="1"/>
  <c r="C15" i="1" l="1"/>
  <c r="G16" i="1"/>
  <c r="L15" i="3"/>
  <c r="D15" i="1"/>
  <c r="C15" i="3"/>
  <c r="B15" i="3"/>
  <c r="I5" i="2"/>
  <c r="H5" i="2" s="1"/>
  <c r="H6" i="2" s="1"/>
  <c r="C6" i="2"/>
  <c r="I6" i="2" s="1"/>
  <c r="F5" i="2"/>
  <c r="E5" i="2" s="1"/>
  <c r="E6" i="2" s="1"/>
  <c r="L6" i="2" l="1"/>
  <c r="G6" i="2"/>
  <c r="G7" i="2" s="1"/>
  <c r="C16" i="3"/>
  <c r="F15" i="3"/>
  <c r="G15" i="3" s="1"/>
  <c r="G16" i="3" s="1"/>
  <c r="I15" i="3"/>
  <c r="J15" i="3" s="1"/>
  <c r="J16" i="3" s="1"/>
  <c r="L16" i="3" s="1"/>
  <c r="J6" i="2"/>
  <c r="J7" i="2" s="1"/>
  <c r="F6" i="2"/>
  <c r="D6" i="2"/>
  <c r="D7" i="2" s="1"/>
  <c r="F16" i="3" l="1"/>
  <c r="E16" i="3" s="1"/>
  <c r="E17" i="3" s="1"/>
  <c r="I16" i="3"/>
  <c r="H16" i="3" s="1"/>
  <c r="H17" i="3" s="1"/>
  <c r="L17" i="3" s="1"/>
  <c r="L7" i="2"/>
  <c r="D16" i="3"/>
  <c r="C7" i="2"/>
  <c r="I7" i="2" s="1"/>
  <c r="H7" i="2" s="1"/>
  <c r="H8" i="2" s="1"/>
  <c r="C17" i="3" l="1"/>
  <c r="B17" i="3" s="1"/>
  <c r="B7" i="2"/>
  <c r="B8" i="2" s="1"/>
  <c r="F7" i="2"/>
  <c r="E7" i="2" s="1"/>
  <c r="E8" i="2" s="1"/>
  <c r="L8" i="2" l="1"/>
  <c r="I17" i="3"/>
  <c r="J17" i="3" s="1"/>
  <c r="F17" i="3"/>
  <c r="G17" i="3" s="1"/>
  <c r="C8" i="2"/>
  <c r="F8" i="2" l="1"/>
  <c r="G8" i="2" s="1"/>
  <c r="G9" i="2" s="1"/>
  <c r="I8" i="2"/>
  <c r="J8" i="2" s="1"/>
  <c r="J9" i="2" s="1"/>
  <c r="D8" i="2"/>
  <c r="D9" i="2" s="1"/>
  <c r="L9" i="2" l="1"/>
  <c r="C9" i="2"/>
  <c r="I9" i="2" s="1"/>
  <c r="H9" i="2" s="1"/>
  <c r="H10" i="2" s="1"/>
  <c r="B9" i="2" l="1"/>
  <c r="B10" i="2" s="1"/>
  <c r="F9" i="2"/>
  <c r="E9" i="2" s="1"/>
  <c r="E10" i="2" s="1"/>
  <c r="L10" i="2" l="1"/>
  <c r="C10" i="2"/>
  <c r="F10" i="2" l="1"/>
  <c r="G10" i="2" s="1"/>
  <c r="G11" i="2" s="1"/>
  <c r="I10" i="2"/>
  <c r="J10" i="2" s="1"/>
  <c r="J11" i="2" s="1"/>
  <c r="D10" i="2"/>
  <c r="D11" i="2" s="1"/>
  <c r="L11" i="2" l="1"/>
  <c r="C11" i="2"/>
  <c r="I11" i="2" s="1"/>
  <c r="H11" i="2" s="1"/>
  <c r="H12" i="2" s="1"/>
  <c r="B11" i="2" l="1"/>
  <c r="B12" i="2" s="1"/>
  <c r="F11" i="2"/>
  <c r="E11" i="2" s="1"/>
  <c r="E12" i="2" s="1"/>
  <c r="L12" i="2" l="1"/>
  <c r="C12" i="2"/>
  <c r="F12" i="2" l="1"/>
  <c r="G12" i="2" s="1"/>
  <c r="G13" i="2" s="1"/>
  <c r="I12" i="2"/>
  <c r="J12" i="2" s="1"/>
  <c r="J13" i="2" s="1"/>
  <c r="D12" i="2"/>
  <c r="D13" i="2" s="1"/>
  <c r="C13" i="2" s="1"/>
  <c r="I13" i="2" s="1"/>
  <c r="H13" i="2" s="1"/>
  <c r="H14" i="2" s="1"/>
  <c r="L13" i="2" l="1"/>
  <c r="F13" i="2"/>
  <c r="E13" i="2" s="1"/>
  <c r="E14" i="2" s="1"/>
  <c r="L14" i="2" s="1"/>
  <c r="B13" i="2"/>
  <c r="B14" i="2" s="1"/>
  <c r="C14" i="2" l="1"/>
  <c r="F14" i="2" l="1"/>
  <c r="G14" i="2" s="1"/>
  <c r="G15" i="2" s="1"/>
  <c r="I14" i="2"/>
  <c r="J14" i="2" s="1"/>
  <c r="J15" i="2" s="1"/>
  <c r="D14" i="2"/>
  <c r="D15" i="2" s="1"/>
  <c r="L15" i="2" l="1"/>
  <c r="C15" i="2"/>
  <c r="I15" i="2" l="1"/>
  <c r="H15" i="2" s="1"/>
  <c r="H16" i="2" s="1"/>
  <c r="L21" i="2" s="1"/>
  <c r="F15" i="2"/>
  <c r="B15" i="2"/>
  <c r="B16" i="2" s="1"/>
  <c r="C16" i="2" l="1"/>
  <c r="I16" i="2" l="1"/>
  <c r="J16" i="2" s="1"/>
  <c r="J17" i="2" s="1"/>
  <c r="D16" i="2"/>
  <c r="D17" i="2" s="1"/>
  <c r="F16" i="2"/>
  <c r="E15" i="2"/>
  <c r="E16" i="2" s="1"/>
  <c r="B9" i="4"/>
  <c r="B10" i="4" s="1"/>
  <c r="B11" i="4" s="1"/>
  <c r="G16" i="2" l="1"/>
  <c r="G17" i="2" s="1"/>
  <c r="L16" i="2"/>
</calcChain>
</file>

<file path=xl/sharedStrings.xml><?xml version="1.0" encoding="utf-8"?>
<sst xmlns="http://schemas.openxmlformats.org/spreadsheetml/2006/main" count="671" uniqueCount="418">
  <si>
    <t>Bepaal de grootste gemene deler en het kleinste gemeen veelvoud van 792 en 2420 . Doe dit zowel via de priemontbindingen, als via het algoritme van Euclides.</t>
  </si>
  <si>
    <t>792=2*2*2*3*3*11</t>
  </si>
  <si>
    <t>2420=2*2*5*11*11</t>
  </si>
  <si>
    <t>ggd(792,2420)</t>
  </si>
  <si>
    <t>kgv(792,2420)</t>
  </si>
  <si>
    <t>Beschouw nu de rijtjes factoren en neem steeds het kleinste aantal, dat in elke ontbinding is gevonden</t>
  </si>
  <si>
    <t>Beschouw nu de rijtjes factoren en neem steeds het grootste aantal, dat bij elke ontbinding is gevonden.</t>
  </si>
  <si>
    <r>
      <t>Bereken, via het </t>
    </r>
    <r>
      <rPr>
        <u/>
        <sz val="10"/>
        <color rgb="FF000000"/>
        <rFont val="Arial"/>
        <family val="2"/>
      </rPr>
      <t>veralgemeende</t>
    </r>
    <r>
      <rPr>
        <sz val="10"/>
        <color rgb="FF000000"/>
        <rFont val="Arial"/>
        <family val="2"/>
      </rPr>
      <t> algoritme van Euclides, de grootste gemene deler van 100007 en 100000007. Interpreteer de laatste controleregel modulo 100000007. Welk besluit kan je hieruit trekken ?</t>
    </r>
  </si>
  <si>
    <t>afwisselend teken telkens, beginnen met + -</t>
  </si>
  <si>
    <t>(1 = -28171030*100007) mod 100000007</t>
  </si>
  <si>
    <t>1/100007 = -28171030 mod 100000007</t>
  </si>
  <si>
    <r>
      <t>is de multiplicatieve inverse van 100007 in Z</t>
    </r>
    <r>
      <rPr>
        <sz val="9"/>
        <color theme="1"/>
        <rFont val="Calibri"/>
        <family val="2"/>
        <scheme val="minor"/>
      </rPr>
      <t>100000007</t>
    </r>
  </si>
  <si>
    <t>GGD:</t>
  </si>
  <si>
    <t>Bereken opeenvolgende kettingbreukbenaderingen van ∛2, tot een precisie van 8 beduidende cijfers bereikt is.</t>
  </si>
  <si>
    <t>telkens 1/deel na de komma</t>
  </si>
  <si>
    <t>abs waarde roze getal / blauw getal</t>
  </si>
  <si>
    <t>breuk: 6064/4813</t>
  </si>
  <si>
    <t>Bereken Euler φ(21560). Doe dit zowel via priemontbinding, als via Möbius inversie.</t>
  </si>
  <si>
    <t>φ(21560):</t>
  </si>
  <si>
    <t>φ(21560)/21560 berekenen we door eerst alle verschillende factoren te nemen:</t>
  </si>
  <si>
    <t>Möbius mu:</t>
  </si>
  <si>
    <t>minstens 1 vd priemfact komen meerdere keren voor</t>
  </si>
  <si>
    <t>anders:</t>
  </si>
  <si>
    <t>oneven aantal priemfactoren</t>
  </si>
  <si>
    <t>even aantal priemfactoren</t>
  </si>
  <si>
    <t>φ(21560) is de som van alle mu(d)*x/d</t>
  </si>
  <si>
    <t>2*5</t>
  </si>
  <si>
    <t>2*7</t>
  </si>
  <si>
    <t>2*11</t>
  </si>
  <si>
    <t>5*7</t>
  </si>
  <si>
    <t>5*11</t>
  </si>
  <si>
    <t>7*11</t>
  </si>
  <si>
    <t>2*5*7</t>
  </si>
  <si>
    <t>2*5*11</t>
  </si>
  <si>
    <t>2*7*11</t>
  </si>
  <si>
    <t>5*7*11</t>
  </si>
  <si>
    <t>2*5*7*11</t>
  </si>
  <si>
    <t xml:space="preserve">alle bepalende delers van 21560 kunnen we vinden door de combinaties van alle verschillende priemfactoren </t>
  </si>
  <si>
    <t>bij priemfactoren geldt: ggd(x,y)=1 dus de eigenschap: mu(x*y)=mu(x)*mu(y)</t>
  </si>
  <si>
    <t>aangezien bij alle andere delers mobius mu 0 is (priemfactoren komen niet meermaals voor), waardoor deze termen wegvallen</t>
  </si>
  <si>
    <t>deler</t>
  </si>
  <si>
    <t>d</t>
  </si>
  <si>
    <t>mu(d)</t>
  </si>
  <si>
    <t>x/d</t>
  </si>
  <si>
    <r>
      <t>Bepaal de kleinste primitieve wortel ω in (ℤ</t>
    </r>
    <r>
      <rPr>
        <vertAlign val="subscript"/>
        <sz val="11"/>
        <color rgb="FF000000"/>
        <rFont val="Arial"/>
        <family val="2"/>
      </rPr>
      <t>2017</t>
    </r>
    <r>
      <rPr>
        <sz val="10"/>
        <color rgb="FF000000"/>
        <rFont val="Arial"/>
        <family val="2"/>
      </rPr>
      <t>,.).</t>
    </r>
  </si>
  <si>
    <t>p=</t>
  </si>
  <si>
    <t>p-1 fact:</t>
  </si>
  <si>
    <t>x</t>
  </si>
  <si>
    <t>x²</t>
  </si>
  <si>
    <t>x^4</t>
  </si>
  <si>
    <t>x^2</t>
  </si>
  <si>
    <t>x^8</t>
  </si>
  <si>
    <t>x^16</t>
  </si>
  <si>
    <t>x^32</t>
  </si>
  <si>
    <t>x^3</t>
  </si>
  <si>
    <t>x^2*3</t>
  </si>
  <si>
    <t>x^4*3</t>
  </si>
  <si>
    <t>x^8*3</t>
  </si>
  <si>
    <t>x^16*3</t>
  </si>
  <si>
    <t>x^32*3</t>
  </si>
  <si>
    <t>x^9</t>
  </si>
  <si>
    <t>x^2*9</t>
  </si>
  <si>
    <t>x^4*9</t>
  </si>
  <si>
    <t>x^8*9</t>
  </si>
  <si>
    <t>x^16*9</t>
  </si>
  <si>
    <t>x^32*9</t>
  </si>
  <si>
    <t>x^7</t>
  </si>
  <si>
    <t>x^2*7</t>
  </si>
  <si>
    <t>x^4*7</t>
  </si>
  <si>
    <t>x^8*7</t>
  </si>
  <si>
    <t>x^16*7</t>
  </si>
  <si>
    <t>x^32*7</t>
  </si>
  <si>
    <t>x^3*7</t>
  </si>
  <si>
    <t>x^2*3*7</t>
  </si>
  <si>
    <t>x^4*3*7</t>
  </si>
  <si>
    <t>x^8*3*7</t>
  </si>
  <si>
    <t>x^16*3*7</t>
  </si>
  <si>
    <t>x^32*3*7</t>
  </si>
  <si>
    <t>x^9*7</t>
  </si>
  <si>
    <t>x^2*9*7</t>
  </si>
  <si>
    <t>x^4*9*7</t>
  </si>
  <si>
    <t>x^8*9*7</t>
  </si>
  <si>
    <t>x^16*9*7</t>
  </si>
  <si>
    <t>x^32*9*7</t>
  </si>
  <si>
    <t>machtpermutaties:</t>
  </si>
  <si>
    <t>x:</t>
  </si>
  <si>
    <t>Als 1 uitkomt op het eind is x de wortel</t>
  </si>
  <si>
    <r>
      <t>Gebruik de </t>
    </r>
    <r>
      <rPr>
        <i/>
        <sz val="10"/>
        <color rgb="FF000000"/>
        <rFont val="Arial"/>
        <family val="2"/>
      </rPr>
      <t>baby-step,giant-step</t>
    </r>
    <r>
      <rPr>
        <sz val="10"/>
        <color rgb="FF000000"/>
        <rFont val="Arial"/>
        <family val="2"/>
      </rPr>
      <t> techniek om de index van 4 t.o.v. ω=5 in (ℤ</t>
    </r>
    <r>
      <rPr>
        <vertAlign val="subscript"/>
        <sz val="11"/>
        <color rgb="FF000000"/>
        <rFont val="Arial"/>
        <family val="2"/>
      </rPr>
      <t>97</t>
    </r>
    <r>
      <rPr>
        <sz val="10"/>
        <color rgb="FF000000"/>
        <rFont val="Arial"/>
        <family val="2"/>
      </rPr>
      <t>,.), en de index van 23 t.o.v. ω=11 in (ℤ</t>
    </r>
    <r>
      <rPr>
        <vertAlign val="subscript"/>
        <sz val="11"/>
        <color rgb="FF000000"/>
        <rFont val="Arial"/>
        <family val="2"/>
      </rPr>
      <t>9973</t>
    </r>
    <r>
      <rPr>
        <sz val="10"/>
        <color rgb="FF000000"/>
        <rFont val="Arial"/>
        <family val="2"/>
      </rPr>
      <t>,.) te berekenen.</t>
    </r>
  </si>
  <si>
    <t>bereken de naïve methode voor de eerste rij, kies m&lt;p = 10</t>
  </si>
  <si>
    <t>p=97</t>
  </si>
  <si>
    <t>x=4</t>
  </si>
  <si>
    <t>w=5</t>
  </si>
  <si>
    <t>inverse van 53</t>
  </si>
  <si>
    <t>1=11*53 % 97</t>
  </si>
  <si>
    <t>dus 1/53 = 11</t>
  </si>
  <si>
    <t>inverse: (w^m)^-1=11 (berekening onderaan)</t>
  </si>
  <si>
    <t>Match! 6-6</t>
  </si>
  <si>
    <t>kolom:7, rij 8: tot de 68ste macht</t>
  </si>
  <si>
    <t>p=9973</t>
  </si>
  <si>
    <t>x=23</t>
  </si>
  <si>
    <t>w=11</t>
  </si>
  <si>
    <t>m=100</t>
  </si>
  <si>
    <t>kolom:</t>
  </si>
  <si>
    <t>rij:</t>
  </si>
  <si>
    <t>macht:</t>
  </si>
  <si>
    <t>&gt; inverse 4165</t>
  </si>
  <si>
    <r>
      <t>Bereken met het algoritme van Euclides de gemeenschappelijke factor %251 van 232x</t>
    </r>
    <r>
      <rPr>
        <vertAlign val="super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+129x</t>
    </r>
    <r>
      <rPr>
        <vertAlign val="superscript"/>
        <sz val="11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+223x</t>
    </r>
    <r>
      <rPr>
        <vertAlign val="super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+74x+11 en 84x</t>
    </r>
    <r>
      <rPr>
        <vertAlign val="superscript"/>
        <sz val="11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+168x</t>
    </r>
    <r>
      <rPr>
        <vertAlign val="super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+87x+153</t>
    </r>
  </si>
  <si>
    <t>&gt; inverse 3</t>
  </si>
  <si>
    <t>x3 mod 251</t>
  </si>
  <si>
    <t>x84 mod 251</t>
  </si>
  <si>
    <t>&gt; mod 521:</t>
  </si>
  <si>
    <t>x197 mod 251</t>
  </si>
  <si>
    <t>x79 mod 251</t>
  </si>
  <si>
    <t>&gt; inverse 118</t>
  </si>
  <si>
    <t>x118 mod 251</t>
  </si>
  <si>
    <t>De gemeenschappelijke term: 117x + 5</t>
  </si>
  <si>
    <r>
      <t>Bereken in F</t>
    </r>
    <r>
      <rPr>
        <vertAlign val="subscript"/>
        <sz val="11"/>
        <color rgb="FF000000"/>
        <rFont val="Arial"/>
        <family val="2"/>
      </rPr>
      <t>16</t>
    </r>
    <r>
      <rPr>
        <sz val="10"/>
        <color rgb="FF000000"/>
        <rFont val="Arial"/>
        <family val="2"/>
      </rPr>
      <t>, door opeenvolgende vermenigvuldigingen, x</t>
    </r>
    <r>
      <rPr>
        <vertAlign val="superscript"/>
        <sz val="11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 voor ∀i&lt;15, met x</t>
    </r>
    <r>
      <rPr>
        <vertAlign val="super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+x+1 als irreducibele veelterm. Geef, met andere woorden, een overzicht van alle elementen van F</t>
    </r>
    <r>
      <rPr>
        <vertAlign val="subscript"/>
        <sz val="11"/>
        <color rgb="FF000000"/>
        <rFont val="Arial"/>
        <family val="2"/>
      </rPr>
      <t>16</t>
    </r>
    <r>
      <rPr>
        <sz val="10"/>
        <color rgb="FF000000"/>
        <rFont val="Arial"/>
        <family val="2"/>
      </rPr>
      <t> en hun index, met betrekking tot het primitief element ω=x.</t>
    </r>
  </si>
  <si>
    <t>x^0</t>
  </si>
  <si>
    <t>x^1</t>
  </si>
  <si>
    <t>x^5</t>
  </si>
  <si>
    <t>x^6</t>
  </si>
  <si>
    <t>x^10</t>
  </si>
  <si>
    <t>x^11</t>
  </si>
  <si>
    <t>x^12</t>
  </si>
  <si>
    <t>x^13</t>
  </si>
  <si>
    <t>x^14</t>
  </si>
  <si>
    <t>x^4+x+1</t>
  </si>
  <si>
    <t>dus</t>
  </si>
  <si>
    <t>x^4 = -x-1</t>
  </si>
  <si>
    <t>x^5 = x^4 * x</t>
  </si>
  <si>
    <t>x+1</t>
  </si>
  <si>
    <t>x^2+1x</t>
  </si>
  <si>
    <t>kunnen we niet verder substitueren</t>
  </si>
  <si>
    <t>x²+x</t>
  </si>
  <si>
    <t>x³+x²</t>
  </si>
  <si>
    <t>x^4+x³</t>
  </si>
  <si>
    <t>en x^4=x+1 dus</t>
  </si>
  <si>
    <t>x³+x+1</t>
  </si>
  <si>
    <t>x^4+x^2+x</t>
  </si>
  <si>
    <t>x²+1</t>
  </si>
  <si>
    <t>x³+x</t>
  </si>
  <si>
    <t>x^4+x²</t>
  </si>
  <si>
    <t>x²+x+1</t>
  </si>
  <si>
    <r>
      <t>Bereken in F</t>
    </r>
    <r>
      <rPr>
        <vertAlign val="subscript"/>
        <sz val="11"/>
        <color rgb="FF000000"/>
        <rFont val="Arial"/>
        <family val="2"/>
      </rPr>
      <t>25</t>
    </r>
    <r>
      <rPr>
        <sz val="10"/>
        <color rgb="FF000000"/>
        <rFont val="Arial"/>
        <family val="2"/>
      </rPr>
      <t>, door opeenvolgende vermenigvuldigingen, x</t>
    </r>
    <r>
      <rPr>
        <vertAlign val="superscript"/>
        <sz val="11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 voor ∀i&lt;24, met x</t>
    </r>
    <r>
      <rPr>
        <vertAlign val="super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+x+2 als irreducibele veelterm. Geef, met andere woorden, een overzicht van alle elementen van F</t>
    </r>
    <r>
      <rPr>
        <vertAlign val="subscript"/>
        <sz val="11"/>
        <color rgb="FF000000"/>
        <rFont val="Arial"/>
        <family val="2"/>
      </rPr>
      <t>25</t>
    </r>
    <r>
      <rPr>
        <sz val="10"/>
        <color rgb="FF000000"/>
        <rFont val="Arial"/>
        <family val="2"/>
      </rPr>
      <t> en hun index, met betrekking tot het primitief element ω=x.</t>
    </r>
  </si>
  <si>
    <t>x^2=-x-2</t>
  </si>
  <si>
    <t>en -1 mod 2=</t>
  </si>
  <si>
    <t>16 = 2^4 (hoogste macht irreducibele veelterm), dus gebruik mod 2</t>
  </si>
  <si>
    <t>x^2+x+x+1</t>
  </si>
  <si>
    <t>2mod2=0</t>
  </si>
  <si>
    <t>x³+x²+x</t>
  </si>
  <si>
    <t>x^4+x^3+x^2</t>
  </si>
  <si>
    <t>x^3+x^2+x+1</t>
  </si>
  <si>
    <t>x³+x²+x+1</t>
  </si>
  <si>
    <t>x^4+x^3+x^2+x</t>
  </si>
  <si>
    <t>x^3+x^2+2x+1</t>
  </si>
  <si>
    <t>x³+x²+1</t>
  </si>
  <si>
    <t>x^4+x³+x</t>
  </si>
  <si>
    <t>x³+2x+1</t>
  </si>
  <si>
    <t>x³+1</t>
  </si>
  <si>
    <t>x³</t>
  </si>
  <si>
    <t>(-1)mod5=4</t>
  </si>
  <si>
    <t>(-2)mod5=3</t>
  </si>
  <si>
    <t>4x+3</t>
  </si>
  <si>
    <t>25 = 5²</t>
  </si>
  <si>
    <t>dus modulo 5</t>
  </si>
  <si>
    <t>4(4x+3)+3x</t>
  </si>
  <si>
    <t>(4x+3)*x</t>
  </si>
  <si>
    <t>4x²+3x</t>
  </si>
  <si>
    <t>19x+12</t>
  </si>
  <si>
    <t>4x+2</t>
  </si>
  <si>
    <t>(4x+2)*x</t>
  </si>
  <si>
    <t>4x²+2x</t>
  </si>
  <si>
    <t>4(4x+3)+2x</t>
  </si>
  <si>
    <t>18x+12</t>
  </si>
  <si>
    <t>3x+2</t>
  </si>
  <si>
    <t>(3x+2)*x</t>
  </si>
  <si>
    <t>3x²+2x</t>
  </si>
  <si>
    <t>3(4x+3)+2x</t>
  </si>
  <si>
    <t>14x+9</t>
  </si>
  <si>
    <t>4x+4</t>
  </si>
  <si>
    <t>(4x+4)*x</t>
  </si>
  <si>
    <t>4x²+4x</t>
  </si>
  <si>
    <t>4(4x+3)+4x</t>
  </si>
  <si>
    <t>20x+12</t>
  </si>
  <si>
    <t>2x</t>
  </si>
  <si>
    <t>2x²</t>
  </si>
  <si>
    <t>2(4x+3)</t>
  </si>
  <si>
    <t>8x+6</t>
  </si>
  <si>
    <t>3x+1</t>
  </si>
  <si>
    <t>(3x+1)*x</t>
  </si>
  <si>
    <t>3x²+x</t>
  </si>
  <si>
    <t>3(4x+3)+x</t>
  </si>
  <si>
    <t>13x+9</t>
  </si>
  <si>
    <t>3x+4</t>
  </si>
  <si>
    <t>(3x+4)*x</t>
  </si>
  <si>
    <t>3x²+4x</t>
  </si>
  <si>
    <t>3(4x+3)+4x</t>
  </si>
  <si>
    <t>16x+9</t>
  </si>
  <si>
    <t>x+4</t>
  </si>
  <si>
    <t>(x+4)*x</t>
  </si>
  <si>
    <t>x²+4x</t>
  </si>
  <si>
    <t>(4x+3)+4x</t>
  </si>
  <si>
    <t>8x+3</t>
  </si>
  <si>
    <t>3x+3</t>
  </si>
  <si>
    <t>(3x+3)*x</t>
  </si>
  <si>
    <t>3x²+3x</t>
  </si>
  <si>
    <t>3(4x+3)+3x</t>
  </si>
  <si>
    <t>15x+9</t>
  </si>
  <si>
    <t>4x</t>
  </si>
  <si>
    <t>4x²</t>
  </si>
  <si>
    <t>4(4x+3)</t>
  </si>
  <si>
    <t>16x+12</t>
  </si>
  <si>
    <t>x+2</t>
  </si>
  <si>
    <t>(x+2)*x</t>
  </si>
  <si>
    <t>x²+2x</t>
  </si>
  <si>
    <t>4x+3+2x</t>
  </si>
  <si>
    <t>6x+3</t>
  </si>
  <si>
    <t>x+3</t>
  </si>
  <si>
    <t>(x+3)*x</t>
  </si>
  <si>
    <t>x²+3x</t>
  </si>
  <si>
    <t>4x+3+3x</t>
  </si>
  <si>
    <t>7x+3</t>
  </si>
  <si>
    <t>2x+3</t>
  </si>
  <si>
    <t>2x²+3x</t>
  </si>
  <si>
    <t>2(4x+3)+3x</t>
  </si>
  <si>
    <t>11x+6</t>
  </si>
  <si>
    <t>4x+3+x</t>
  </si>
  <si>
    <t>3x</t>
  </si>
  <si>
    <t>3x²</t>
  </si>
  <si>
    <t>3(4x+3)</t>
  </si>
  <si>
    <t>12x+9</t>
  </si>
  <si>
    <t>2x+4</t>
  </si>
  <si>
    <t>2x²+4x</t>
  </si>
  <si>
    <t>2(4x+3)+4x</t>
  </si>
  <si>
    <t>12x+6</t>
  </si>
  <si>
    <t>2x+1</t>
  </si>
  <si>
    <t>2x²+x</t>
  </si>
  <si>
    <t>2(4x+3)+x</t>
  </si>
  <si>
    <t>9x+6</t>
  </si>
  <si>
    <t>4x+1</t>
  </si>
  <si>
    <t>4x²+x</t>
  </si>
  <si>
    <t>4(4x+3)+x</t>
  </si>
  <si>
    <t>17x+12</t>
  </si>
  <si>
    <t>2x+2</t>
  </si>
  <si>
    <r>
      <t>Welke van de veeltermen α=x</t>
    </r>
    <r>
      <rPr>
        <vertAlign val="super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+x+1, β=x</t>
    </r>
    <r>
      <rPr>
        <vertAlign val="super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+x</t>
    </r>
    <r>
      <rPr>
        <vertAlign val="super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+1, γ=x</t>
    </r>
    <r>
      <rPr>
        <vertAlign val="super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+x</t>
    </r>
    <r>
      <rPr>
        <vertAlign val="super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+x+1, zijn irreducibel in F</t>
    </r>
    <r>
      <rPr>
        <vertAlign val="subscript"/>
        <sz val="11"/>
        <color rgb="FF000000"/>
        <rFont val="Arial"/>
        <family val="2"/>
      </rPr>
      <t>16</t>
    </r>
    <r>
      <rPr>
        <sz val="10"/>
        <color rgb="FF000000"/>
        <rFont val="Arial"/>
        <family val="2"/>
      </rPr>
      <t> ?</t>
    </r>
  </si>
  <si>
    <t>We gaan voor elke functie na of hij geen gemeenschappelijke factoren heeft met x^pi-x, voor elke i kleiner dan of gelijk aan n/2</t>
  </si>
  <si>
    <t>q=16 dus 2^4</t>
  </si>
  <si>
    <t>p=2, n=4</t>
  </si>
  <si>
    <t>we testen met x²-x en x^4-x</t>
  </si>
  <si>
    <t>(i=1 en i=2)</t>
  </si>
  <si>
    <t>x^4+x+1 wordt afgebeeld als: 10011</t>
  </si>
  <si>
    <t>XOR</t>
  </si>
  <si>
    <t>De veelterm is irreducibel!</t>
  </si>
  <si>
    <t>x^4+x^2+x+1 wordt: 10111</t>
  </si>
  <si>
    <t>x^4+x^2+1 wordt 10101</t>
  </si>
  <si>
    <t>Geen primitief element, dus reducibel</t>
  </si>
  <si>
    <r>
      <t>Hoeveel monische irreducibele veeltermen zijn er in F</t>
    </r>
    <r>
      <rPr>
        <vertAlign val="subscript"/>
        <sz val="11"/>
        <color rgb="FF000000"/>
        <rFont val="Arial"/>
        <family val="2"/>
      </rPr>
      <t>16</t>
    </r>
    <r>
      <rPr>
        <sz val="10"/>
        <color rgb="FF000000"/>
        <rFont val="Arial"/>
        <family val="2"/>
      </rPr>
      <t> en in F</t>
    </r>
    <r>
      <rPr>
        <vertAlign val="subscript"/>
        <sz val="11"/>
        <color rgb="FF000000"/>
        <rFont val="Arial"/>
        <family val="2"/>
      </rPr>
      <t>32</t>
    </r>
    <r>
      <rPr>
        <sz val="10"/>
        <color rgb="FF000000"/>
        <rFont val="Arial"/>
        <family val="2"/>
      </rPr>
      <t> ?</t>
    </r>
  </si>
  <si>
    <t>q = 16 = 2^4 dus p=2 en n = 4</t>
  </si>
  <si>
    <t>Delers van n zijn 1, 2</t>
  </si>
  <si>
    <t>mu(1) is een uitzondering</t>
  </si>
  <si>
    <t>mu(2) klopt want delers: 1</t>
  </si>
  <si>
    <t>mu(4) is 0 want 2 komt 2 keer voor als deler</t>
  </si>
  <si>
    <t>mu</t>
  </si>
  <si>
    <t>macht</t>
  </si>
  <si>
    <t>mu*2^macht</t>
  </si>
  <si>
    <t>q=32 = 2^5 dus p=2 en n=5</t>
  </si>
  <si>
    <t>delers</t>
  </si>
  <si>
    <t>Aantal irreducibele veeltermen:(  mu(1) * 2^(4/1) + mu(2) * 2^(4/2) ) / 4</t>
  </si>
  <si>
    <r>
      <t>Bereken de multiplicatieve inverse van x</t>
    </r>
    <r>
      <rPr>
        <vertAlign val="super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+1 in F</t>
    </r>
    <r>
      <rPr>
        <vertAlign val="subscript"/>
        <sz val="11"/>
        <color rgb="FF000000"/>
        <rFont val="Arial"/>
        <family val="2"/>
      </rPr>
      <t>32</t>
    </r>
    <r>
      <rPr>
        <sz val="10"/>
        <color rgb="FF000000"/>
        <rFont val="Arial"/>
        <family val="2"/>
      </rPr>
      <t>, met betrekking tot x</t>
    </r>
    <r>
      <rPr>
        <vertAlign val="superscript"/>
        <sz val="11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+x</t>
    </r>
    <r>
      <rPr>
        <vertAlign val="super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+1 als irreducibele veelterm.</t>
    </r>
  </si>
  <si>
    <t>De inverse is x^4 + x² + x + 1</t>
  </si>
  <si>
    <r>
      <t>Stel additieve groepstabelen op voor F</t>
    </r>
    <r>
      <rPr>
        <vertAlign val="subscript"/>
        <sz val="11"/>
        <color rgb="FF000000"/>
        <rFont val="Arial"/>
        <family val="2"/>
      </rPr>
      <t>16</t>
    </r>
    <r>
      <rPr>
        <sz val="10"/>
        <color rgb="FF000000"/>
        <rFont val="Arial"/>
        <family val="2"/>
      </rPr>
      <t> en F</t>
    </r>
    <r>
      <rPr>
        <vertAlign val="subscript"/>
        <sz val="11"/>
        <color rgb="FF000000"/>
        <rFont val="Arial"/>
        <family val="2"/>
      </rPr>
      <t>25</t>
    </r>
    <r>
      <rPr>
        <sz val="10"/>
        <color rgb="FF000000"/>
        <rFont val="Arial"/>
        <family val="2"/>
      </rPr>
      <t>, waarbij de elementen telkens door indices zijn geïdentificeerd. Gebruik hierbij zowel de irreducibele veeltermen en primitieve elementen, als de resultaten van vragen 8 en 9.</t>
    </r>
  </si>
  <si>
    <t>Å</t>
  </si>
  <si>
    <t>Uit oefening 8 halen we de elementen en hun indices</t>
  </si>
  <si>
    <t>Dan berekenen we 1 rij/ kolom, en kunnen we de rest invullen door diagonaal +1 te doen (mod 16)</t>
  </si>
  <si>
    <t>(2,0) =&gt; x²+1 komt voor op index 8 dus: 8</t>
  </si>
  <si>
    <t>(4,0) =&gt; x²+2 maar 2mod2 is 0 dus  x²: 2</t>
  </si>
  <si>
    <t>in elke rij/ kolom/diagonaal mogen de getallen van 0 tot 14 slechts 1 keer voorkomen (exclusief het getal waarmee gewerkt wordt</t>
  </si>
  <si>
    <t>(1,0) index 1: x , index 0: 1 =&gt; x+1 komt voor op index 4, dus 4</t>
  </si>
  <si>
    <t>Verder wordt alles gespiegeld tegenover de middenlijn</t>
  </si>
  <si>
    <t>1. De coördinaten van de punten van de elliptische kromme, en duid hierbij aan welke punten inversen zijn van elkaar.</t>
  </si>
  <si>
    <t>2. De verdubbeling van alle punten.</t>
  </si>
  <si>
    <t>3. De volledige groepstabel.</t>
  </si>
  <si>
    <t xml:space="preserve">veelterm en ω=x als primitief element van het veld zijn gekozen. Je kan bijgevolg een in §1.2.7 vermelde additieve groepstabel gebruiken. Geef een raming van het aantal punten op de kromme. </t>
  </si>
  <si>
    <t>Bereken achtereenvolgens:</t>
  </si>
  <si>
    <r>
      <t>Beschouw het veld F</t>
    </r>
    <r>
      <rPr>
        <vertAlign val="subscript"/>
        <sz val="11"/>
        <color rgb="FF000000"/>
        <rFont val="Arial"/>
        <family val="2"/>
      </rPr>
      <t>8</t>
    </r>
    <r>
      <rPr>
        <sz val="10"/>
        <color rgb="FF000000"/>
        <rFont val="Arial"/>
        <family val="2"/>
      </rPr>
      <t xml:space="preserve">, en de elliptische kromme y²+xy=x³+x²+⑥ over dit veld. De coëfficient ⑥ stel het veldelement voor met index 6, indien μ=x³+x+1 als irreducibele </t>
    </r>
  </si>
  <si>
    <t>De vergelijking voldoet aan die voor niet-supersinguliere krommen</t>
  </si>
  <si>
    <t>y</t>
  </si>
  <si>
    <t>y'</t>
  </si>
  <si>
    <t>inf</t>
  </si>
  <si>
    <t>Het uitwerken van de tabel gebeurt aan de hand van de groepstabel, de rij geeft de functie aan,</t>
  </si>
  <si>
    <t>de kolom geeft de index aan die x moet vervangen. Naargelang wat het eenvoudigst is rekenen we</t>
  </si>
  <si>
    <t>met de waarde die bij de index hoort of met de index zelf</t>
  </si>
  <si>
    <t>0*x²</t>
  </si>
  <si>
    <t>Let op de coëfficient van x², deze is 1, in onze tabel komt 1 overeen met index 0, dus is deze 0</t>
  </si>
  <si>
    <t>x³+0*x²+6</t>
  </si>
  <si>
    <t>via indices: x³ op index 4: 4³ = 4*3 mod (8-1) = 12mod7 = 5</t>
  </si>
  <si>
    <t>opgelet! X³+ 0*x² + 6 op index 2: 3*2 + 2*2 + 6 =&gt; 6 + 4 + 6</t>
  </si>
  <si>
    <t>6+4 (tabel) = 3 en 3+6 = 4</t>
  </si>
  <si>
    <t>Ten slotte zoeken we voor de laatste twee rijen iets waar het linkerlid van de vgl gelijk is aan het rechterlid: y*(x+y)</t>
  </si>
  <si>
    <r>
      <t>Stel de groepstabel op van de elliptische kromme y² = x³ + 2x + 1 over F</t>
    </r>
    <r>
      <rPr>
        <vertAlign val="subscript"/>
        <sz val="11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.</t>
    </r>
  </si>
  <si>
    <t>P</t>
  </si>
  <si>
    <t>z</t>
  </si>
  <si>
    <t>z²</t>
  </si>
  <si>
    <t>x''</t>
  </si>
  <si>
    <t>z*x''</t>
  </si>
  <si>
    <t>y''</t>
  </si>
  <si>
    <t>2P</t>
  </si>
  <si>
    <t>A</t>
  </si>
  <si>
    <t>A'</t>
  </si>
  <si>
    <t>B</t>
  </si>
  <si>
    <t>B'</t>
  </si>
  <si>
    <t>y/x</t>
  </si>
  <si>
    <t>Berkening van de verdubbeling: (formules worden gegeven)</t>
  </si>
  <si>
    <t>De groepstabel kunnen we partieel invullen</t>
  </si>
  <si>
    <t>O</t>
  </si>
  <si>
    <t>(6,0)</t>
  </si>
  <si>
    <t>(6,2)</t>
  </si>
  <si>
    <t>(inf, 3)</t>
  </si>
  <si>
    <t>(4,4)</t>
  </si>
  <si>
    <t>(4,inf)</t>
  </si>
  <si>
    <t>Berekening van nB</t>
  </si>
  <si>
    <t>nP</t>
  </si>
  <si>
    <t>3B</t>
  </si>
  <si>
    <t>4B</t>
  </si>
  <si>
    <t>5B</t>
  </si>
  <si>
    <t>x1</t>
  </si>
  <si>
    <t>y1</t>
  </si>
  <si>
    <t>x2</t>
  </si>
  <si>
    <t>y2</t>
  </si>
  <si>
    <t>x1+x2</t>
  </si>
  <si>
    <t>y1+y2</t>
  </si>
  <si>
    <t>x3</t>
  </si>
  <si>
    <t>x1+x3</t>
  </si>
  <si>
    <t>z*(x1+x3)</t>
  </si>
  <si>
    <t>y3</t>
  </si>
  <si>
    <r>
      <t>Uit hoeveel punten bestaat de elliptische kromme y² = x³ + 2x + 1 over F</t>
    </r>
    <r>
      <rPr>
        <vertAlign val="subscript"/>
        <sz val="11"/>
        <color rgb="FF000000"/>
        <rFont val="Arial"/>
        <family val="2"/>
      </rPr>
      <t>1220703125</t>
    </r>
    <r>
      <rPr>
        <sz val="10"/>
        <color rgb="FF000000"/>
        <rFont val="Arial"/>
        <family val="2"/>
      </rPr>
      <t>. Is de overeenkomstige groep cyclisch, en zo ja, met hoeveel primitieve elementen ?</t>
    </r>
  </si>
  <si>
    <t>Bijvoorbeeld: voor x=2</t>
  </si>
  <si>
    <t>[+] stelt additieve bewerking voor, + een optellen van de indices</t>
  </si>
  <si>
    <t>Test dit uit voor alle indexen van 0..inf</t>
  </si>
  <si>
    <t>y(2[+]y) = 2</t>
  </si>
  <si>
    <t>y + (2 [+] y) = 2</t>
  </si>
  <si>
    <t>y:</t>
  </si>
  <si>
    <t>(2[+]y):</t>
  </si>
  <si>
    <t>=&gt; nergens = 2 dus geen punt</t>
  </si>
  <si>
    <t>Bijvoorbeeld voor x=6</t>
  </si>
  <si>
    <t>(6[+]y):</t>
  </si>
  <si>
    <t>y(6[+]y) = 2</t>
  </si>
  <si>
    <t>y + (6 [+] y) = 2</t>
  </si>
  <si>
    <t>=&gt; punten op 0 en op 2</t>
  </si>
  <si>
    <t>!! Wederzijdse inversen (y') zijn ook te berekenen met: y'=x[+]y voor niet supersinguliere krommen</t>
  </si>
  <si>
    <t>3B wil zeggen: B 3 keer met zichzelf laten intrageren</t>
  </si>
  <si>
    <t>=&gt; zo krijgen we de punten A(6,0), A'(6,2), B(4,4), B'(4,inf) en O=O'(inf, 3), inf</t>
  </si>
  <si>
    <t>Nu kunnen we mbv een interactie (+) van E/F een abelse groep maken:</t>
  </si>
  <si>
    <t>Dus hier laten we 2B intrageren met B</t>
  </si>
  <si>
    <t xml:space="preserve">2B is reeds berekend in de vorige tabel dus het koppel (x1, y1) = A = (6, 0) </t>
  </si>
  <si>
    <t>En (x2, y2) is dan uiteraard = B = (4, 4)</t>
  </si>
  <si>
    <t xml:space="preserve">coef a = 0 </t>
  </si>
  <si>
    <t xml:space="preserve">Nu moet de tabel verder worden aangevuld. De formules voor interactie tussen 2 verschillende </t>
  </si>
  <si>
    <t>punten verschilt van die voor de verdubbeling (zie berekening (x3, y3))</t>
  </si>
  <si>
    <t>3B' is de inverse van 3B. Dus als 4B=A' is 4B'=A</t>
  </si>
  <si>
    <t>inf is het neutraal element, dus die interactie kopieert gewoon de rij/kolom</t>
  </si>
  <si>
    <t>A+O</t>
  </si>
  <si>
    <t>=&gt; orde berekenen doen we dus met dit neutrale element</t>
  </si>
  <si>
    <t>orde</t>
  </si>
  <si>
    <t>Daarna de elementen bereken die je niet via nP bereikt: A+O (kan dit afgeleid worden uit 3B, 4B, 5B?? Geen idee, zo lukt het ook)</t>
  </si>
  <si>
    <t>=&gt; We zien al dat B en B' de generatoren zijn van de groep, nu nog kijken of hij cyclisch is</t>
  </si>
  <si>
    <t>2)</t>
  </si>
  <si>
    <t>3)</t>
  </si>
  <si>
    <t>4)</t>
  </si>
  <si>
    <t>5)</t>
  </si>
  <si>
    <t>1)</t>
  </si>
  <si>
    <t>Eerst berekenen we volgende tabel om de punten en hun inversen te achterhalen</t>
  </si>
  <si>
    <t xml:space="preserve">Dus a=2 en b=1, we werken hier niet met veldelementen dus we kunnen gewoon </t>
  </si>
  <si>
    <t>de x-waarden evalueren in de functie</t>
  </si>
  <si>
    <t>(0,4)</t>
  </si>
  <si>
    <t>C</t>
  </si>
  <si>
    <t>C'</t>
  </si>
  <si>
    <t>(0,1)</t>
  </si>
  <si>
    <t>1/2y</t>
  </si>
  <si>
    <t>(1,2)</t>
  </si>
  <si>
    <t>(1,3)</t>
  </si>
  <si>
    <t>(3,2)</t>
  </si>
  <si>
    <t>(3,3)</t>
  </si>
  <si>
    <t>#E is dus: 7 (oneindig is ook altijd een punt) is een priemgetal</t>
  </si>
  <si>
    <t>De groep is dus cyclisch en elk element is een primitief element. We hoeven er dus</t>
  </si>
  <si>
    <t>maar 1 te berekenen</t>
  </si>
  <si>
    <t>3A</t>
  </si>
  <si>
    <t>4A</t>
  </si>
  <si>
    <t>5A</t>
  </si>
  <si>
    <t>+</t>
  </si>
  <si>
    <t>6A</t>
  </si>
  <si>
    <t>7A</t>
  </si>
  <si>
    <t>x2-x1</t>
  </si>
  <si>
    <t>n=1 dus alle veldbewerkingen mogen vervangen worden door elementaire bewerkingen modulo 5!</t>
  </si>
  <si>
    <t>inverse van 2y:</t>
  </si>
  <si>
    <t>1/(x2-x1)</t>
  </si>
  <si>
    <t>mod5</t>
  </si>
  <si>
    <t>A(1,2) B(3,3) C(0,1) C'(0,4) B'(3,2) A'(1,3)</t>
  </si>
  <si>
    <t>Invullen, en de rest aanvullen zoals een additieve groepstabel</t>
  </si>
  <si>
    <t>=&gt; inverse zie formules: (x,y) en (x,-y) zijn inversen</t>
  </si>
  <si>
    <t>n is geen 1 dus we moeten veldbewerkingen gebruiken en een groepstabel F8</t>
  </si>
  <si>
    <t>=&gt; priemontbinding: 5^13</t>
  </si>
  <si>
    <t>p=5; n=13</t>
  </si>
  <si>
    <t>Het aantal punten is afhankelijk van de coef a,b,c</t>
  </si>
  <si>
    <t>#E ligt in het Hasse interval:</t>
  </si>
  <si>
    <t>e = (q+1)-#E dan is abs(e) steeds &lt; 2*sqrt(q)</t>
  </si>
  <si>
    <t>Als we #(E/Fp,+) weten, kunnen we via een recursievergelijking voor #E, #(E/Fnp) bepalen voor dezelfde coef</t>
  </si>
  <si>
    <t>stel e1 = (p+1)-#(E/Fp,+) en (formeel) e0=2, dan geldt: e(n) = e1*e(n-1)-p*e(n-2)</t>
  </si>
  <si>
    <t>q</t>
  </si>
  <si>
    <t>e</t>
  </si>
  <si>
    <t>#E</t>
  </si>
  <si>
    <t>verder is geweten uit vorige oef: #E voor n=1 en p=5 is 7</t>
  </si>
  <si>
    <t>zijn de priemfactoren</t>
  </si>
  <si>
    <t>De groep is dus zeker cyclisch want mu(1220717687) = -1</t>
  </si>
  <si>
    <t>fi(1220717687) = 1220717687 * (6/7) * (7410/7411) * (23530/23531)</t>
  </si>
  <si>
    <t>primitieve elementen</t>
  </si>
  <si>
    <t>Het aantal punten #E op de kromme: 6</t>
  </si>
  <si>
    <t>Dus mu(6) bevat een even aantal priemfactoren, we kunnen dus niets met zekerheid zeggen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</si>
</sst>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vertAlign val="subscript"/>
      <sz val="11"/>
      <color rgb="FF000000"/>
      <name val="Arial"/>
      <family val="2"/>
    </font>
    <font>
      <i/>
      <sz val="10"/>
      <color rgb="FF000000"/>
      <name val="Arial"/>
      <family val="2"/>
    </font>
    <font>
      <vertAlign val="superscript"/>
      <sz val="11"/>
      <color rgb="FF000000"/>
      <name val="Arial"/>
      <family val="2"/>
    </font>
    <font>
      <sz val="11"/>
      <color theme="4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Mathematica1"/>
      <charset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0" fillId="3" borderId="0" xfId="0" applyFill="1"/>
    <xf numFmtId="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0" xfId="0" applyNumberFormat="1"/>
    <xf numFmtId="0" fontId="0" fillId="10" borderId="0" xfId="0" applyFill="1"/>
    <xf numFmtId="0" fontId="1" fillId="2" borderId="0" xfId="1"/>
    <xf numFmtId="0" fontId="0" fillId="0" borderId="2" xfId="0" applyBorder="1"/>
    <xf numFmtId="0" fontId="3" fillId="0" borderId="0" xfId="0" applyFont="1" applyFill="1"/>
    <xf numFmtId="0" fontId="0" fillId="0" borderId="0" xfId="0" applyBorder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11" borderId="0" xfId="0" applyFill="1"/>
    <xf numFmtId="0" fontId="0" fillId="0" borderId="5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209550</xdr:colOff>
      <xdr:row>4</xdr:row>
      <xdr:rowOff>163426</xdr:rowOff>
    </xdr:from>
    <xdr:to>
      <xdr:col>24</xdr:col>
      <xdr:colOff>371476</xdr:colOff>
      <xdr:row>18</xdr:row>
      <xdr:rowOff>103274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973051"/>
          <a:ext cx="3819526" cy="2606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591888</xdr:colOff>
      <xdr:row>37</xdr:row>
      <xdr:rowOff>85725</xdr:rowOff>
    </xdr:from>
    <xdr:to>
      <xdr:col>24</xdr:col>
      <xdr:colOff>503967</xdr:colOff>
      <xdr:row>49</xdr:row>
      <xdr:rowOff>161357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9013" y="7181850"/>
          <a:ext cx="3569679" cy="2361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123825</xdr:colOff>
      <xdr:row>12</xdr:row>
      <xdr:rowOff>95249</xdr:rowOff>
    </xdr:from>
    <xdr:to>
      <xdr:col>27</xdr:col>
      <xdr:colOff>355473</xdr:colOff>
      <xdr:row>27</xdr:row>
      <xdr:rowOff>189926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2428874"/>
          <a:ext cx="4498848" cy="2952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B15" sqref="B15"/>
    </sheetView>
  </sheetViews>
  <sheetFormatPr defaultRowHeight="15" x14ac:dyDescent="0.25"/>
  <cols>
    <col min="3" max="3" width="9" customWidth="1"/>
    <col min="6" max="6" width="14.28515625" customWidth="1"/>
    <col min="8" max="8" width="14" customWidth="1"/>
  </cols>
  <sheetData>
    <row r="1" spans="1:10" x14ac:dyDescent="0.25">
      <c r="A1" s="1" t="s">
        <v>0</v>
      </c>
    </row>
    <row r="3" spans="1:10" x14ac:dyDescent="0.25">
      <c r="B3">
        <v>792</v>
      </c>
      <c r="C3">
        <v>2420</v>
      </c>
      <c r="E3" t="s">
        <v>1</v>
      </c>
      <c r="H3" t="s">
        <v>3</v>
      </c>
      <c r="I3">
        <f>2*2*11</f>
        <v>44</v>
      </c>
      <c r="J3" t="s">
        <v>5</v>
      </c>
    </row>
    <row r="4" spans="1:10" x14ac:dyDescent="0.25">
      <c r="B4">
        <f>B3/2</f>
        <v>396</v>
      </c>
      <c r="C4">
        <f>C3/2</f>
        <v>1210</v>
      </c>
      <c r="E4" t="s">
        <v>2</v>
      </c>
      <c r="H4" t="s">
        <v>4</v>
      </c>
      <c r="I4">
        <f>2*2*2*3*3*5*11*11</f>
        <v>43560</v>
      </c>
      <c r="J4" t="s">
        <v>6</v>
      </c>
    </row>
    <row r="5" spans="1:10" x14ac:dyDescent="0.25">
      <c r="B5">
        <f>B4/2</f>
        <v>198</v>
      </c>
      <c r="C5">
        <f>C4/2</f>
        <v>605</v>
      </c>
    </row>
    <row r="6" spans="1:10" x14ac:dyDescent="0.25">
      <c r="B6">
        <f>B5/2</f>
        <v>99</v>
      </c>
      <c r="C6">
        <f>C5/5</f>
        <v>121</v>
      </c>
    </row>
    <row r="7" spans="1:10" x14ac:dyDescent="0.25">
      <c r="B7">
        <f>B6/3</f>
        <v>33</v>
      </c>
      <c r="C7">
        <f>C6/11</f>
        <v>11</v>
      </c>
    </row>
    <row r="8" spans="1:10" x14ac:dyDescent="0.25">
      <c r="B8">
        <f>B7/3</f>
        <v>11</v>
      </c>
      <c r="C8">
        <f>C7/11</f>
        <v>1</v>
      </c>
    </row>
    <row r="9" spans="1:10" x14ac:dyDescent="0.25">
      <c r="B9">
        <f>B8/11</f>
        <v>1</v>
      </c>
    </row>
    <row r="13" spans="1:10" x14ac:dyDescent="0.25">
      <c r="B13" s="2">
        <v>2420</v>
      </c>
    </row>
    <row r="14" spans="1:10" x14ac:dyDescent="0.25">
      <c r="B14">
        <f>C14*D14</f>
        <v>2376</v>
      </c>
      <c r="C14" s="3">
        <f>INT(2420/792)</f>
        <v>3</v>
      </c>
      <c r="D14" s="2">
        <v>792</v>
      </c>
    </row>
    <row r="15" spans="1:10" x14ac:dyDescent="0.25">
      <c r="B15" s="2">
        <f>B13-B14</f>
        <v>44</v>
      </c>
      <c r="C15">
        <f>INT(D14/B15)</f>
        <v>18</v>
      </c>
      <c r="D15">
        <f>B15*C15</f>
        <v>792</v>
      </c>
      <c r="F15" t="s">
        <v>3</v>
      </c>
      <c r="G15">
        <f>B15</f>
        <v>44</v>
      </c>
    </row>
    <row r="16" spans="1:10" x14ac:dyDescent="0.25">
      <c r="D16" s="2">
        <v>0</v>
      </c>
      <c r="F16" t="s">
        <v>4</v>
      </c>
      <c r="G16">
        <f>B13*D14/B15</f>
        <v>43560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4"/>
  <sheetViews>
    <sheetView workbookViewId="0">
      <selection activeCell="C13" sqref="C13"/>
    </sheetView>
  </sheetViews>
  <sheetFormatPr defaultRowHeight="15" x14ac:dyDescent="0.25"/>
  <sheetData>
    <row r="1" spans="1:8" ht="18.75" x14ac:dyDescent="0.35">
      <c r="A1" s="1" t="s">
        <v>244</v>
      </c>
    </row>
    <row r="3" spans="1:8" x14ac:dyDescent="0.25">
      <c r="A3" t="s">
        <v>245</v>
      </c>
    </row>
    <row r="5" spans="1:8" x14ac:dyDescent="0.25">
      <c r="A5" t="s">
        <v>246</v>
      </c>
      <c r="C5" t="s">
        <v>247</v>
      </c>
      <c r="D5" t="s">
        <v>248</v>
      </c>
      <c r="G5" t="s">
        <v>249</v>
      </c>
    </row>
    <row r="7" spans="1:8" x14ac:dyDescent="0.25">
      <c r="A7" t="s">
        <v>250</v>
      </c>
    </row>
    <row r="8" spans="1:8" x14ac:dyDescent="0.25">
      <c r="B8" s="2">
        <v>110</v>
      </c>
      <c r="F8" s="2">
        <v>10010</v>
      </c>
    </row>
    <row r="9" spans="1:8" x14ac:dyDescent="0.25">
      <c r="B9">
        <v>0</v>
      </c>
      <c r="C9">
        <v>0</v>
      </c>
      <c r="D9" s="2">
        <v>10011</v>
      </c>
      <c r="F9">
        <v>10011</v>
      </c>
      <c r="G9">
        <v>1</v>
      </c>
      <c r="H9" s="2">
        <v>10011</v>
      </c>
    </row>
    <row r="10" spans="1:8" x14ac:dyDescent="0.25">
      <c r="A10" t="s">
        <v>251</v>
      </c>
      <c r="B10" s="2">
        <v>110</v>
      </c>
      <c r="C10">
        <f>10^4/10^2</f>
        <v>100</v>
      </c>
      <c r="D10">
        <f>C10*B10</f>
        <v>11000</v>
      </c>
      <c r="F10" s="6">
        <v>1</v>
      </c>
    </row>
    <row r="11" spans="1:8" x14ac:dyDescent="0.25">
      <c r="B11">
        <f>C11*D11</f>
        <v>0</v>
      </c>
      <c r="C11">
        <v>0</v>
      </c>
      <c r="D11" s="2">
        <v>1011</v>
      </c>
      <c r="H11" s="7"/>
    </row>
    <row r="12" spans="1:8" x14ac:dyDescent="0.25">
      <c r="B12" s="2">
        <v>110</v>
      </c>
      <c r="C12">
        <f>10^3/10^2</f>
        <v>10</v>
      </c>
      <c r="D12">
        <f>C12*B12</f>
        <v>1100</v>
      </c>
      <c r="F12" s="7"/>
    </row>
    <row r="13" spans="1:8" x14ac:dyDescent="0.25">
      <c r="B13">
        <f>C13*D13</f>
        <v>0</v>
      </c>
      <c r="C13">
        <v>0</v>
      </c>
      <c r="D13" s="2">
        <f>111</f>
        <v>111</v>
      </c>
    </row>
    <row r="14" spans="1:8" x14ac:dyDescent="0.25">
      <c r="B14" s="2">
        <v>110</v>
      </c>
      <c r="C14">
        <v>1</v>
      </c>
      <c r="D14">
        <f>C14*B14</f>
        <v>110</v>
      </c>
    </row>
    <row r="15" spans="1:8" x14ac:dyDescent="0.25">
      <c r="D15" s="6">
        <v>1</v>
      </c>
      <c r="F15" t="s">
        <v>252</v>
      </c>
    </row>
    <row r="18" spans="1:8" x14ac:dyDescent="0.25">
      <c r="A18" t="s">
        <v>254</v>
      </c>
    </row>
    <row r="19" spans="1:8" x14ac:dyDescent="0.25">
      <c r="B19" s="2">
        <v>110</v>
      </c>
      <c r="F19" s="2">
        <v>10010</v>
      </c>
    </row>
    <row r="20" spans="1:8" x14ac:dyDescent="0.25">
      <c r="B20">
        <v>0</v>
      </c>
      <c r="C20">
        <v>0</v>
      </c>
      <c r="D20" s="2">
        <v>10101</v>
      </c>
      <c r="F20">
        <f>G20*H20</f>
        <v>10101</v>
      </c>
      <c r="G20">
        <v>1</v>
      </c>
      <c r="H20" s="2">
        <v>10101</v>
      </c>
    </row>
    <row r="21" spans="1:8" x14ac:dyDescent="0.25">
      <c r="B21" s="2">
        <v>110</v>
      </c>
      <c r="C21">
        <f>10^4/10^2</f>
        <v>100</v>
      </c>
      <c r="D21">
        <f>C21*B21</f>
        <v>11000</v>
      </c>
      <c r="F21" s="2">
        <v>111</v>
      </c>
      <c r="G21">
        <f>10^4/10^2</f>
        <v>100</v>
      </c>
      <c r="H21">
        <f>G21*F21</f>
        <v>11100</v>
      </c>
    </row>
    <row r="22" spans="1:8" x14ac:dyDescent="0.25">
      <c r="B22">
        <v>0</v>
      </c>
      <c r="C22">
        <v>0</v>
      </c>
      <c r="D22" s="2">
        <v>1101</v>
      </c>
      <c r="F22">
        <f>G22*H22</f>
        <v>0</v>
      </c>
      <c r="G22">
        <v>0</v>
      </c>
      <c r="H22" s="2">
        <v>1001</v>
      </c>
    </row>
    <row r="23" spans="1:8" x14ac:dyDescent="0.25">
      <c r="B23" s="2">
        <v>110</v>
      </c>
      <c r="C23">
        <f>10^3/10^2</f>
        <v>10</v>
      </c>
      <c r="D23" s="7">
        <f>C23*B23</f>
        <v>1100</v>
      </c>
      <c r="F23" s="2">
        <v>111</v>
      </c>
      <c r="G23">
        <f>10^3/10^2</f>
        <v>10</v>
      </c>
      <c r="H23">
        <f>G23*F23</f>
        <v>1110</v>
      </c>
    </row>
    <row r="24" spans="1:8" x14ac:dyDescent="0.25">
      <c r="D24" s="6">
        <v>1</v>
      </c>
      <c r="F24">
        <v>111</v>
      </c>
      <c r="G24">
        <v>1</v>
      </c>
      <c r="H24" s="2">
        <v>111</v>
      </c>
    </row>
    <row r="25" spans="1:8" x14ac:dyDescent="0.25">
      <c r="F25" s="14">
        <v>0</v>
      </c>
    </row>
    <row r="26" spans="1:8" x14ac:dyDescent="0.25">
      <c r="F26" t="s">
        <v>255</v>
      </c>
    </row>
    <row r="27" spans="1:8" x14ac:dyDescent="0.25">
      <c r="A27" t="s">
        <v>253</v>
      </c>
    </row>
    <row r="28" spans="1:8" x14ac:dyDescent="0.25">
      <c r="B28" s="2">
        <v>110</v>
      </c>
    </row>
    <row r="29" spans="1:8" x14ac:dyDescent="0.25">
      <c r="B29">
        <v>0</v>
      </c>
      <c r="C29">
        <v>0</v>
      </c>
      <c r="D29" s="2">
        <v>10111</v>
      </c>
    </row>
    <row r="30" spans="1:8" x14ac:dyDescent="0.25">
      <c r="B30" s="2">
        <v>110</v>
      </c>
      <c r="C30">
        <f>10^4/10^2</f>
        <v>100</v>
      </c>
      <c r="D30">
        <f>C30*B30</f>
        <v>11000</v>
      </c>
    </row>
    <row r="31" spans="1:8" x14ac:dyDescent="0.25">
      <c r="B31">
        <v>0</v>
      </c>
      <c r="C31">
        <v>0</v>
      </c>
      <c r="D31" s="2">
        <v>1111</v>
      </c>
    </row>
    <row r="32" spans="1:8" x14ac:dyDescent="0.25">
      <c r="B32" s="2">
        <v>110</v>
      </c>
      <c r="C32">
        <f>10^3/10^2</f>
        <v>10</v>
      </c>
      <c r="D32">
        <f>C32*B32</f>
        <v>1100</v>
      </c>
    </row>
    <row r="33" spans="2:6" x14ac:dyDescent="0.25">
      <c r="B33">
        <f>C33*D33</f>
        <v>110</v>
      </c>
      <c r="C33">
        <f>10^2/10</f>
        <v>10</v>
      </c>
      <c r="D33" s="2">
        <v>11</v>
      </c>
    </row>
    <row r="34" spans="2:6" x14ac:dyDescent="0.25">
      <c r="B34" s="14">
        <v>0</v>
      </c>
      <c r="F34" t="s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workbookViewId="0">
      <selection activeCell="A18" sqref="A18"/>
    </sheetView>
  </sheetViews>
  <sheetFormatPr defaultRowHeight="15" x14ac:dyDescent="0.25"/>
  <sheetData>
    <row r="1" spans="1:8" ht="18.75" x14ac:dyDescent="0.35">
      <c r="A1" s="1" t="s">
        <v>256</v>
      </c>
    </row>
    <row r="3" spans="1:8" x14ac:dyDescent="0.25">
      <c r="A3" t="s">
        <v>257</v>
      </c>
    </row>
    <row r="4" spans="1:8" x14ac:dyDescent="0.25">
      <c r="A4" t="s">
        <v>258</v>
      </c>
    </row>
    <row r="6" spans="1:8" x14ac:dyDescent="0.25">
      <c r="A6" t="s">
        <v>267</v>
      </c>
    </row>
    <row r="7" spans="1:8" x14ac:dyDescent="0.25">
      <c r="C7" t="s">
        <v>40</v>
      </c>
      <c r="D7" t="s">
        <v>262</v>
      </c>
      <c r="E7" t="s">
        <v>263</v>
      </c>
      <c r="F7" t="s">
        <v>264</v>
      </c>
    </row>
    <row r="8" spans="1:8" x14ac:dyDescent="0.25">
      <c r="C8">
        <v>1</v>
      </c>
      <c r="D8">
        <v>1</v>
      </c>
      <c r="E8">
        <f>4/C8</f>
        <v>4</v>
      </c>
      <c r="F8">
        <f>D8*2^E8</f>
        <v>16</v>
      </c>
      <c r="H8" t="s">
        <v>259</v>
      </c>
    </row>
    <row r="9" spans="1:8" x14ac:dyDescent="0.25">
      <c r="C9">
        <v>2</v>
      </c>
      <c r="D9">
        <v>-1</v>
      </c>
      <c r="E9">
        <f>4/C9</f>
        <v>2</v>
      </c>
      <c r="F9">
        <f>D9*2^E9</f>
        <v>-4</v>
      </c>
      <c r="H9" t="s">
        <v>260</v>
      </c>
    </row>
    <row r="10" spans="1:8" x14ac:dyDescent="0.25">
      <c r="C10">
        <v>4</v>
      </c>
      <c r="D10">
        <v>0</v>
      </c>
      <c r="E10">
        <f>4/C10</f>
        <v>1</v>
      </c>
      <c r="F10">
        <f>D10*2^E10</f>
        <v>0</v>
      </c>
      <c r="H10" t="s">
        <v>261</v>
      </c>
    </row>
    <row r="11" spans="1:8" x14ac:dyDescent="0.25">
      <c r="F11" s="15">
        <f>(F10+F9+F8)/4</f>
        <v>3</v>
      </c>
    </row>
    <row r="14" spans="1:8" x14ac:dyDescent="0.25">
      <c r="A14" t="s">
        <v>265</v>
      </c>
    </row>
    <row r="16" spans="1:8" x14ac:dyDescent="0.25">
      <c r="A16" t="s">
        <v>266</v>
      </c>
      <c r="B16" t="s">
        <v>262</v>
      </c>
      <c r="C16" t="s">
        <v>263</v>
      </c>
      <c r="D16" t="s">
        <v>264</v>
      </c>
    </row>
    <row r="17" spans="1:4" x14ac:dyDescent="0.25">
      <c r="A17">
        <v>1</v>
      </c>
      <c r="B17">
        <v>1</v>
      </c>
      <c r="C17">
        <f>5/A17</f>
        <v>5</v>
      </c>
      <c r="D17">
        <f>B17*2^C17</f>
        <v>32</v>
      </c>
    </row>
    <row r="18" spans="1:4" x14ac:dyDescent="0.25">
      <c r="A18">
        <v>5</v>
      </c>
      <c r="B18">
        <v>-1</v>
      </c>
      <c r="C18">
        <f>5/A18</f>
        <v>1</v>
      </c>
      <c r="D18">
        <f>B18*2^C18</f>
        <v>-2</v>
      </c>
    </row>
    <row r="19" spans="1:4" x14ac:dyDescent="0.25">
      <c r="D19" s="15">
        <f>(D17+D18)/5</f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4"/>
  <sheetViews>
    <sheetView workbookViewId="0">
      <selection activeCell="D13" sqref="D13"/>
    </sheetView>
  </sheetViews>
  <sheetFormatPr defaultRowHeight="15" x14ac:dyDescent="0.25"/>
  <sheetData>
    <row r="1" spans="1:6" ht="18.75" x14ac:dyDescent="0.35">
      <c r="A1" s="1" t="s">
        <v>268</v>
      </c>
    </row>
    <row r="5" spans="1:6" x14ac:dyDescent="0.25">
      <c r="A5" s="2">
        <v>101</v>
      </c>
      <c r="D5" s="5">
        <v>1</v>
      </c>
    </row>
    <row r="6" spans="1:6" x14ac:dyDescent="0.25">
      <c r="A6">
        <v>0</v>
      </c>
      <c r="B6">
        <v>0</v>
      </c>
      <c r="C6" s="2">
        <v>100101</v>
      </c>
      <c r="D6">
        <v>0</v>
      </c>
      <c r="E6">
        <f>B6</f>
        <v>0</v>
      </c>
      <c r="F6" s="5">
        <v>0</v>
      </c>
    </row>
    <row r="7" spans="1:6" x14ac:dyDescent="0.25">
      <c r="A7" s="2">
        <v>101</v>
      </c>
      <c r="B7">
        <f>10^5/10^2</f>
        <v>1000</v>
      </c>
      <c r="C7">
        <f>B7*A7</f>
        <v>101000</v>
      </c>
      <c r="D7" s="5">
        <v>1</v>
      </c>
      <c r="E7">
        <f t="shared" ref="E7:E12" si="0">B7</f>
        <v>1000</v>
      </c>
      <c r="F7">
        <f>E7*D7</f>
        <v>1000</v>
      </c>
    </row>
    <row r="8" spans="1:6" x14ac:dyDescent="0.25">
      <c r="A8">
        <v>0</v>
      </c>
      <c r="B8">
        <v>0</v>
      </c>
      <c r="C8" s="2">
        <v>1101</v>
      </c>
      <c r="D8">
        <f>E8*F8</f>
        <v>0</v>
      </c>
      <c r="E8">
        <f t="shared" si="0"/>
        <v>0</v>
      </c>
      <c r="F8" s="5">
        <v>1000</v>
      </c>
    </row>
    <row r="9" spans="1:6" x14ac:dyDescent="0.25">
      <c r="A9" s="2">
        <v>101</v>
      </c>
      <c r="B9">
        <f>10^3/10^2</f>
        <v>10</v>
      </c>
      <c r="C9">
        <f>B9*A9</f>
        <v>1010</v>
      </c>
      <c r="D9" s="5">
        <v>1</v>
      </c>
      <c r="E9">
        <f t="shared" si="0"/>
        <v>10</v>
      </c>
      <c r="F9">
        <v>10</v>
      </c>
    </row>
    <row r="10" spans="1:6" x14ac:dyDescent="0.25">
      <c r="A10">
        <f>B10*C10</f>
        <v>111</v>
      </c>
      <c r="B10">
        <v>1</v>
      </c>
      <c r="C10" s="2">
        <v>111</v>
      </c>
      <c r="D10">
        <v>1010</v>
      </c>
      <c r="E10">
        <f t="shared" si="0"/>
        <v>1</v>
      </c>
      <c r="F10" s="5">
        <v>1010</v>
      </c>
    </row>
    <row r="11" spans="1:6" x14ac:dyDescent="0.25">
      <c r="A11" s="2">
        <v>10</v>
      </c>
      <c r="B11">
        <f>10^2/10</f>
        <v>10</v>
      </c>
      <c r="C11">
        <f>B11*A11</f>
        <v>100</v>
      </c>
      <c r="D11" s="5">
        <v>1011</v>
      </c>
      <c r="E11">
        <f t="shared" si="0"/>
        <v>10</v>
      </c>
      <c r="F11">
        <f>E11*D11</f>
        <v>10110</v>
      </c>
    </row>
    <row r="12" spans="1:6" x14ac:dyDescent="0.25">
      <c r="A12">
        <f>B12*C12</f>
        <v>11</v>
      </c>
      <c r="B12">
        <v>1</v>
      </c>
      <c r="C12" s="2">
        <v>11</v>
      </c>
      <c r="D12">
        <f>E12*F12</f>
        <v>11100</v>
      </c>
      <c r="E12">
        <f t="shared" si="0"/>
        <v>1</v>
      </c>
      <c r="F12" s="5">
        <v>11100</v>
      </c>
    </row>
    <row r="13" spans="1:6" x14ac:dyDescent="0.25">
      <c r="A13" s="2">
        <v>1</v>
      </c>
      <c r="D13" s="5">
        <v>10111</v>
      </c>
    </row>
    <row r="14" spans="1:6" x14ac:dyDescent="0.25">
      <c r="D14" t="s">
        <v>269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53"/>
  <sheetViews>
    <sheetView zoomScale="90" zoomScaleNormal="90" workbookViewId="0">
      <selection activeCell="C7" sqref="C7"/>
    </sheetView>
  </sheetViews>
  <sheetFormatPr defaultRowHeight="15" x14ac:dyDescent="0.25"/>
  <cols>
    <col min="1" max="1" width="9.7109375" customWidth="1"/>
    <col min="2" max="2" width="9.42578125" customWidth="1"/>
    <col min="3" max="28" width="4.28515625" customWidth="1"/>
  </cols>
  <sheetData>
    <row r="1" spans="1:21" ht="18.75" x14ac:dyDescent="0.35">
      <c r="A1" s="1" t="s">
        <v>270</v>
      </c>
    </row>
    <row r="3" spans="1:21" x14ac:dyDescent="0.25">
      <c r="A3" t="s">
        <v>272</v>
      </c>
    </row>
    <row r="4" spans="1:21" x14ac:dyDescent="0.25">
      <c r="A4" t="s">
        <v>273</v>
      </c>
    </row>
    <row r="5" spans="1:21" x14ac:dyDescent="0.25">
      <c r="A5" t="s">
        <v>278</v>
      </c>
    </row>
    <row r="7" spans="1:21" x14ac:dyDescent="0.25">
      <c r="B7" s="12"/>
      <c r="C7" s="26" t="s">
        <v>271</v>
      </c>
      <c r="D7" s="27">
        <v>0</v>
      </c>
      <c r="E7" s="27">
        <v>1</v>
      </c>
      <c r="F7" s="27">
        <v>2</v>
      </c>
      <c r="G7" s="27">
        <v>3</v>
      </c>
      <c r="H7" s="27">
        <v>4</v>
      </c>
      <c r="I7" s="27">
        <v>5</v>
      </c>
      <c r="J7" s="27">
        <v>6</v>
      </c>
      <c r="K7" s="27">
        <v>7</v>
      </c>
      <c r="L7" s="27">
        <v>8</v>
      </c>
      <c r="M7" s="27">
        <v>9</v>
      </c>
      <c r="N7" s="27">
        <v>10</v>
      </c>
      <c r="O7" s="27">
        <v>11</v>
      </c>
      <c r="P7" s="27">
        <v>12</v>
      </c>
      <c r="Q7" s="27">
        <v>13</v>
      </c>
      <c r="R7" s="27">
        <v>14</v>
      </c>
      <c r="S7" s="28"/>
    </row>
    <row r="8" spans="1:21" x14ac:dyDescent="0.25">
      <c r="B8" s="24">
        <v>1</v>
      </c>
      <c r="C8" s="29">
        <v>0</v>
      </c>
      <c r="D8" s="2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30">
        <v>0</v>
      </c>
    </row>
    <row r="9" spans="1:21" x14ac:dyDescent="0.25">
      <c r="B9" s="24" t="s">
        <v>47</v>
      </c>
      <c r="C9" s="29">
        <v>1</v>
      </c>
      <c r="D9" s="24">
        <v>4</v>
      </c>
      <c r="E9" s="25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30">
        <v>1</v>
      </c>
      <c r="U9" t="s">
        <v>277</v>
      </c>
    </row>
    <row r="10" spans="1:21" x14ac:dyDescent="0.25">
      <c r="B10" s="24" t="s">
        <v>48</v>
      </c>
      <c r="C10" s="29">
        <v>2</v>
      </c>
      <c r="D10" s="24">
        <v>8</v>
      </c>
      <c r="E10" s="24">
        <v>5</v>
      </c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0">
        <v>2</v>
      </c>
      <c r="U10" t="s">
        <v>274</v>
      </c>
    </row>
    <row r="11" spans="1:21" x14ac:dyDescent="0.25">
      <c r="B11" s="24" t="s">
        <v>159</v>
      </c>
      <c r="C11" s="29">
        <v>3</v>
      </c>
      <c r="D11" s="24">
        <v>14</v>
      </c>
      <c r="E11" s="24">
        <v>9</v>
      </c>
      <c r="F11" s="24">
        <v>6</v>
      </c>
      <c r="G11" s="25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0">
        <v>3</v>
      </c>
    </row>
    <row r="12" spans="1:21" x14ac:dyDescent="0.25">
      <c r="B12" s="24" t="s">
        <v>130</v>
      </c>
      <c r="C12" s="29">
        <v>4</v>
      </c>
      <c r="D12" s="24">
        <v>1</v>
      </c>
      <c r="E12" s="24">
        <v>0</v>
      </c>
      <c r="F12" s="24">
        <v>10</v>
      </c>
      <c r="G12" s="24">
        <v>7</v>
      </c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30">
        <v>4</v>
      </c>
      <c r="U12" t="s">
        <v>275</v>
      </c>
    </row>
    <row r="13" spans="1:21" x14ac:dyDescent="0.25">
      <c r="B13" s="24" t="s">
        <v>133</v>
      </c>
      <c r="C13" s="29">
        <v>5</v>
      </c>
      <c r="D13" s="24">
        <v>10</v>
      </c>
      <c r="E13" s="24">
        <v>2</v>
      </c>
      <c r="F13" s="24">
        <v>1</v>
      </c>
      <c r="G13" s="24">
        <v>11</v>
      </c>
      <c r="H13" s="24">
        <v>8</v>
      </c>
      <c r="I13" s="25"/>
      <c r="J13" s="24"/>
      <c r="K13" s="24"/>
      <c r="L13" s="24"/>
      <c r="M13" s="24"/>
      <c r="N13" s="24"/>
      <c r="O13" s="24"/>
      <c r="P13" s="24"/>
      <c r="Q13" s="24"/>
      <c r="R13" s="24"/>
      <c r="S13" s="30">
        <v>5</v>
      </c>
    </row>
    <row r="14" spans="1:21" x14ac:dyDescent="0.25">
      <c r="B14" s="24" t="s">
        <v>134</v>
      </c>
      <c r="C14" s="29">
        <v>6</v>
      </c>
      <c r="D14" s="24">
        <v>13</v>
      </c>
      <c r="E14" s="24">
        <v>11</v>
      </c>
      <c r="F14" s="24">
        <v>3</v>
      </c>
      <c r="G14" s="24">
        <v>2</v>
      </c>
      <c r="H14" s="24">
        <v>12</v>
      </c>
      <c r="I14" s="24">
        <v>9</v>
      </c>
      <c r="J14" s="25"/>
      <c r="K14" s="24"/>
      <c r="L14" s="24"/>
      <c r="M14" s="24"/>
      <c r="N14" s="24"/>
      <c r="O14" s="24"/>
      <c r="P14" s="24"/>
      <c r="Q14" s="24"/>
      <c r="R14" s="24"/>
      <c r="S14" s="30">
        <v>6</v>
      </c>
    </row>
    <row r="15" spans="1:21" x14ac:dyDescent="0.25">
      <c r="B15" s="24" t="s">
        <v>137</v>
      </c>
      <c r="C15" s="29">
        <v>7</v>
      </c>
      <c r="D15" s="24">
        <v>9</v>
      </c>
      <c r="E15" s="24">
        <v>14</v>
      </c>
      <c r="F15" s="24">
        <v>12</v>
      </c>
      <c r="G15" s="24">
        <v>4</v>
      </c>
      <c r="H15" s="24">
        <v>3</v>
      </c>
      <c r="I15" s="24">
        <v>13</v>
      </c>
      <c r="J15" s="24">
        <v>10</v>
      </c>
      <c r="K15" s="25"/>
      <c r="L15" s="24"/>
      <c r="M15" s="24"/>
      <c r="N15" s="24"/>
      <c r="O15" s="24"/>
      <c r="P15" s="24"/>
      <c r="Q15" s="24"/>
      <c r="R15" s="24"/>
      <c r="S15" s="30">
        <v>7</v>
      </c>
    </row>
    <row r="16" spans="1:21" x14ac:dyDescent="0.25">
      <c r="B16" s="24" t="s">
        <v>139</v>
      </c>
      <c r="C16" s="29">
        <v>8</v>
      </c>
      <c r="D16" s="24">
        <v>2</v>
      </c>
      <c r="E16" s="24">
        <v>10</v>
      </c>
      <c r="F16" s="24">
        <v>0</v>
      </c>
      <c r="G16" s="24">
        <v>13</v>
      </c>
      <c r="H16" s="24">
        <v>5</v>
      </c>
      <c r="I16" s="24">
        <v>4</v>
      </c>
      <c r="J16" s="24">
        <v>14</v>
      </c>
      <c r="K16" s="24">
        <v>11</v>
      </c>
      <c r="L16" s="25"/>
      <c r="M16" s="24"/>
      <c r="N16" s="24"/>
      <c r="O16" s="24"/>
      <c r="P16" s="24"/>
      <c r="Q16" s="24"/>
      <c r="R16" s="24"/>
      <c r="S16" s="30">
        <v>8</v>
      </c>
    </row>
    <row r="17" spans="2:28" x14ac:dyDescent="0.25">
      <c r="B17" s="24" t="s">
        <v>140</v>
      </c>
      <c r="C17" s="29">
        <v>9</v>
      </c>
      <c r="D17" s="24">
        <v>7</v>
      </c>
      <c r="E17" s="24">
        <v>3</v>
      </c>
      <c r="F17" s="24">
        <v>11</v>
      </c>
      <c r="G17" s="24">
        <v>1</v>
      </c>
      <c r="H17" s="24">
        <v>14</v>
      </c>
      <c r="I17" s="24">
        <v>6</v>
      </c>
      <c r="J17" s="24">
        <v>5</v>
      </c>
      <c r="K17" s="24">
        <v>0</v>
      </c>
      <c r="L17" s="24">
        <v>12</v>
      </c>
      <c r="M17" s="25"/>
      <c r="N17" s="24"/>
      <c r="O17" s="24"/>
      <c r="P17" s="24"/>
      <c r="Q17" s="24"/>
      <c r="R17" s="24"/>
      <c r="S17" s="30">
        <v>9</v>
      </c>
    </row>
    <row r="18" spans="2:28" x14ac:dyDescent="0.25">
      <c r="B18" s="24" t="s">
        <v>142</v>
      </c>
      <c r="C18" s="29">
        <v>10</v>
      </c>
      <c r="D18" s="24">
        <v>5</v>
      </c>
      <c r="E18" s="24">
        <v>8</v>
      </c>
      <c r="F18" s="24">
        <v>4</v>
      </c>
      <c r="G18" s="24">
        <v>12</v>
      </c>
      <c r="H18" s="24">
        <v>2</v>
      </c>
      <c r="I18" s="24">
        <v>0</v>
      </c>
      <c r="J18" s="24">
        <v>7</v>
      </c>
      <c r="K18" s="24">
        <v>6</v>
      </c>
      <c r="L18" s="24">
        <v>1</v>
      </c>
      <c r="M18" s="24">
        <v>13</v>
      </c>
      <c r="N18" s="25"/>
      <c r="O18" s="24"/>
      <c r="P18" s="24"/>
      <c r="Q18" s="24"/>
      <c r="R18" s="24"/>
      <c r="S18" s="30">
        <v>10</v>
      </c>
    </row>
    <row r="19" spans="2:28" x14ac:dyDescent="0.25">
      <c r="B19" s="24" t="s">
        <v>149</v>
      </c>
      <c r="C19" s="29">
        <v>11</v>
      </c>
      <c r="D19" s="24">
        <v>12</v>
      </c>
      <c r="E19" s="24">
        <v>13</v>
      </c>
      <c r="F19" s="24">
        <v>9</v>
      </c>
      <c r="G19" s="24">
        <v>5</v>
      </c>
      <c r="H19" s="24">
        <v>13</v>
      </c>
      <c r="I19" s="24">
        <v>3</v>
      </c>
      <c r="J19" s="24">
        <v>1</v>
      </c>
      <c r="K19" s="24">
        <v>8</v>
      </c>
      <c r="L19" s="24">
        <v>7</v>
      </c>
      <c r="M19" s="24">
        <v>2</v>
      </c>
      <c r="N19" s="24">
        <v>14</v>
      </c>
      <c r="O19" s="25"/>
      <c r="P19" s="24"/>
      <c r="Q19" s="24"/>
      <c r="R19" s="24"/>
      <c r="S19" s="30">
        <v>11</v>
      </c>
    </row>
    <row r="20" spans="2:28" x14ac:dyDescent="0.25">
      <c r="B20" s="24" t="s">
        <v>152</v>
      </c>
      <c r="C20" s="29">
        <v>12</v>
      </c>
      <c r="D20" s="24">
        <v>11</v>
      </c>
      <c r="E20" s="24">
        <v>13</v>
      </c>
      <c r="F20" s="24">
        <v>14</v>
      </c>
      <c r="G20" s="24">
        <v>10</v>
      </c>
      <c r="H20" s="24">
        <v>6</v>
      </c>
      <c r="I20" s="24">
        <v>14</v>
      </c>
      <c r="J20" s="24">
        <v>4</v>
      </c>
      <c r="K20" s="24">
        <v>2</v>
      </c>
      <c r="L20" s="24">
        <v>9</v>
      </c>
      <c r="M20" s="24">
        <v>8</v>
      </c>
      <c r="N20" s="24">
        <v>3</v>
      </c>
      <c r="O20" s="24">
        <v>0</v>
      </c>
      <c r="P20" s="25"/>
      <c r="Q20" s="24"/>
      <c r="R20" s="24"/>
      <c r="S20" s="30">
        <v>12</v>
      </c>
    </row>
    <row r="21" spans="2:28" x14ac:dyDescent="0.25">
      <c r="B21" s="24" t="s">
        <v>155</v>
      </c>
      <c r="C21" s="29">
        <v>13</v>
      </c>
      <c r="D21" s="24">
        <v>6</v>
      </c>
      <c r="E21" s="24">
        <v>12</v>
      </c>
      <c r="F21" s="24">
        <v>14</v>
      </c>
      <c r="G21" s="24">
        <v>0</v>
      </c>
      <c r="H21" s="24">
        <v>11</v>
      </c>
      <c r="I21" s="24">
        <v>7</v>
      </c>
      <c r="J21" s="24">
        <v>0</v>
      </c>
      <c r="K21" s="24">
        <v>5</v>
      </c>
      <c r="L21" s="24">
        <v>3</v>
      </c>
      <c r="M21" s="24">
        <v>10</v>
      </c>
      <c r="N21" s="24">
        <v>9</v>
      </c>
      <c r="O21" s="24">
        <v>4</v>
      </c>
      <c r="P21" s="24">
        <v>1</v>
      </c>
      <c r="Q21" s="25"/>
      <c r="R21" s="24"/>
      <c r="S21" s="30">
        <v>13</v>
      </c>
    </row>
    <row r="22" spans="2:28" x14ac:dyDescent="0.25">
      <c r="B22" s="24" t="s">
        <v>158</v>
      </c>
      <c r="C22" s="29">
        <v>14</v>
      </c>
      <c r="D22" s="24">
        <v>3</v>
      </c>
      <c r="E22" s="24">
        <v>7</v>
      </c>
      <c r="F22" s="24">
        <v>13</v>
      </c>
      <c r="G22" s="24">
        <v>0</v>
      </c>
      <c r="H22" s="24">
        <v>1</v>
      </c>
      <c r="I22" s="24">
        <v>12</v>
      </c>
      <c r="J22" s="24">
        <v>8</v>
      </c>
      <c r="K22" s="24">
        <v>1</v>
      </c>
      <c r="L22" s="24">
        <v>6</v>
      </c>
      <c r="M22" s="24">
        <v>4</v>
      </c>
      <c r="N22" s="24">
        <v>11</v>
      </c>
      <c r="O22" s="24">
        <v>10</v>
      </c>
      <c r="P22" s="24">
        <v>5</v>
      </c>
      <c r="Q22" s="24">
        <v>2</v>
      </c>
      <c r="R22" s="25"/>
      <c r="S22" s="30">
        <v>14</v>
      </c>
    </row>
    <row r="23" spans="2:28" x14ac:dyDescent="0.25">
      <c r="B23" s="25">
        <v>0</v>
      </c>
      <c r="C23" s="25"/>
      <c r="D23" s="30">
        <v>0</v>
      </c>
      <c r="E23" s="30">
        <v>1</v>
      </c>
      <c r="F23" s="30">
        <v>2</v>
      </c>
      <c r="G23" s="30">
        <v>3</v>
      </c>
      <c r="H23" s="30">
        <v>4</v>
      </c>
      <c r="I23" s="30">
        <v>5</v>
      </c>
      <c r="J23" s="30">
        <v>6</v>
      </c>
      <c r="K23" s="30">
        <v>7</v>
      </c>
      <c r="L23" s="30">
        <v>8</v>
      </c>
      <c r="M23" s="30">
        <v>9</v>
      </c>
      <c r="N23" s="30">
        <v>10</v>
      </c>
      <c r="O23" s="30">
        <v>11</v>
      </c>
      <c r="P23" s="30">
        <v>12</v>
      </c>
      <c r="Q23" s="30">
        <v>13</v>
      </c>
      <c r="R23" s="30">
        <v>14</v>
      </c>
      <c r="S23" s="25"/>
    </row>
    <row r="25" spans="2:28" x14ac:dyDescent="0.25">
      <c r="B25" s="24" t="s">
        <v>276</v>
      </c>
    </row>
    <row r="28" spans="2:28" x14ac:dyDescent="0.25">
      <c r="B28" s="27"/>
      <c r="C28" s="26" t="s">
        <v>271</v>
      </c>
      <c r="D28" s="27">
        <v>0</v>
      </c>
      <c r="E28" s="27">
        <v>1</v>
      </c>
      <c r="F28" s="27">
        <v>2</v>
      </c>
      <c r="G28" s="27">
        <v>3</v>
      </c>
      <c r="H28" s="27">
        <v>4</v>
      </c>
      <c r="I28" s="27">
        <v>5</v>
      </c>
      <c r="J28" s="27">
        <v>6</v>
      </c>
      <c r="K28" s="27">
        <v>7</v>
      </c>
      <c r="L28" s="27">
        <v>8</v>
      </c>
      <c r="M28" s="27">
        <v>9</v>
      </c>
      <c r="N28" s="27">
        <v>10</v>
      </c>
      <c r="O28" s="27">
        <v>11</v>
      </c>
      <c r="P28" s="27">
        <v>12</v>
      </c>
      <c r="Q28" s="27">
        <v>13</v>
      </c>
      <c r="R28" s="27">
        <v>14</v>
      </c>
      <c r="S28" s="27">
        <v>15</v>
      </c>
      <c r="T28" s="27">
        <v>16</v>
      </c>
      <c r="U28" s="27">
        <v>17</v>
      </c>
      <c r="V28" s="27">
        <v>18</v>
      </c>
      <c r="W28" s="27">
        <v>19</v>
      </c>
      <c r="X28" s="27">
        <v>20</v>
      </c>
      <c r="Y28" s="27">
        <v>21</v>
      </c>
      <c r="Z28" s="27">
        <v>22</v>
      </c>
      <c r="AA28" s="27">
        <v>23</v>
      </c>
      <c r="AB28" s="28"/>
    </row>
    <row r="29" spans="2:28" x14ac:dyDescent="0.25">
      <c r="B29" s="24">
        <v>1</v>
      </c>
      <c r="C29" s="31">
        <v>0</v>
      </c>
      <c r="D29" s="32">
        <v>6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30">
        <v>0</v>
      </c>
    </row>
    <row r="30" spans="2:28" x14ac:dyDescent="0.25">
      <c r="B30" s="24" t="s">
        <v>47</v>
      </c>
      <c r="C30" s="29">
        <v>1</v>
      </c>
      <c r="D30" s="24">
        <v>17</v>
      </c>
      <c r="E30" s="32">
        <v>7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30">
        <v>1</v>
      </c>
    </row>
    <row r="31" spans="2:28" x14ac:dyDescent="0.25">
      <c r="B31" s="24" t="s">
        <v>162</v>
      </c>
      <c r="C31" s="29">
        <v>2</v>
      </c>
      <c r="D31" s="24">
        <v>5</v>
      </c>
      <c r="E31" s="24"/>
      <c r="F31" s="32">
        <v>8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30">
        <v>2</v>
      </c>
    </row>
    <row r="32" spans="2:28" x14ac:dyDescent="0.25">
      <c r="B32" s="24" t="s">
        <v>169</v>
      </c>
      <c r="C32" s="29">
        <v>3</v>
      </c>
      <c r="D32" s="24">
        <v>2</v>
      </c>
      <c r="E32" s="24"/>
      <c r="F32" s="24"/>
      <c r="G32" s="32">
        <v>9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30">
        <v>3</v>
      </c>
    </row>
    <row r="33" spans="2:28" x14ac:dyDescent="0.25">
      <c r="B33" s="24" t="s">
        <v>174</v>
      </c>
      <c r="C33" s="29">
        <v>4</v>
      </c>
      <c r="D33" s="24">
        <v>11</v>
      </c>
      <c r="E33" s="24"/>
      <c r="F33" s="24"/>
      <c r="G33" s="24"/>
      <c r="H33" s="32">
        <v>10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30">
        <v>4</v>
      </c>
    </row>
    <row r="34" spans="2:28" x14ac:dyDescent="0.25">
      <c r="B34" s="24" t="s">
        <v>179</v>
      </c>
      <c r="C34" s="29">
        <v>5</v>
      </c>
      <c r="D34" s="24">
        <v>13</v>
      </c>
      <c r="E34" s="24"/>
      <c r="F34" s="24"/>
      <c r="G34" s="24"/>
      <c r="H34" s="24"/>
      <c r="I34" s="32">
        <v>11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30">
        <v>5</v>
      </c>
    </row>
    <row r="35" spans="2:28" x14ac:dyDescent="0.25">
      <c r="B35" s="24">
        <v>2</v>
      </c>
      <c r="C35" s="29">
        <v>6</v>
      </c>
      <c r="D35" s="24">
        <v>18</v>
      </c>
      <c r="E35" s="24"/>
      <c r="F35" s="24"/>
      <c r="G35" s="24"/>
      <c r="H35" s="24"/>
      <c r="I35" s="24"/>
      <c r="J35" s="32">
        <v>12</v>
      </c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30">
        <v>6</v>
      </c>
    </row>
    <row r="36" spans="2:28" x14ac:dyDescent="0.25">
      <c r="B36" s="24" t="s">
        <v>184</v>
      </c>
      <c r="C36" s="29">
        <v>7</v>
      </c>
      <c r="D36" s="24">
        <v>21</v>
      </c>
      <c r="E36" s="24"/>
      <c r="F36" s="24"/>
      <c r="G36" s="24"/>
      <c r="H36" s="24"/>
      <c r="I36" s="24"/>
      <c r="J36" s="24"/>
      <c r="K36" s="32">
        <v>13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30">
        <v>7</v>
      </c>
    </row>
    <row r="37" spans="2:28" x14ac:dyDescent="0.25">
      <c r="B37" s="24" t="s">
        <v>188</v>
      </c>
      <c r="C37" s="29">
        <v>8</v>
      </c>
      <c r="D37" s="24">
        <v>4</v>
      </c>
      <c r="E37" s="24"/>
      <c r="F37" s="24"/>
      <c r="G37" s="24"/>
      <c r="H37" s="24"/>
      <c r="I37" s="24"/>
      <c r="J37" s="24"/>
      <c r="K37" s="24"/>
      <c r="L37" s="32">
        <v>14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30">
        <v>8</v>
      </c>
    </row>
    <row r="38" spans="2:28" x14ac:dyDescent="0.25">
      <c r="B38" s="24" t="s">
        <v>193</v>
      </c>
      <c r="C38" s="29">
        <v>9</v>
      </c>
      <c r="D38" s="24">
        <v>19</v>
      </c>
      <c r="E38" s="24"/>
      <c r="F38" s="24"/>
      <c r="G38" s="24"/>
      <c r="H38" s="24"/>
      <c r="I38" s="24"/>
      <c r="J38" s="24"/>
      <c r="K38" s="24"/>
      <c r="L38" s="24"/>
      <c r="M38" s="32">
        <v>15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30">
        <v>9</v>
      </c>
    </row>
    <row r="39" spans="2:28" x14ac:dyDescent="0.25">
      <c r="B39" s="24" t="s">
        <v>198</v>
      </c>
      <c r="C39" s="29">
        <v>10</v>
      </c>
      <c r="D39" s="24">
        <v>1</v>
      </c>
      <c r="E39" s="24"/>
      <c r="F39" s="24"/>
      <c r="G39" s="24"/>
      <c r="H39" s="24"/>
      <c r="I39" s="24"/>
      <c r="J39" s="24"/>
      <c r="K39" s="24"/>
      <c r="L39" s="24"/>
      <c r="M39" s="24"/>
      <c r="N39" s="32">
        <v>16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30">
        <v>10</v>
      </c>
    </row>
    <row r="40" spans="2:28" x14ac:dyDescent="0.25">
      <c r="B40" s="24" t="s">
        <v>203</v>
      </c>
      <c r="C40" s="29">
        <v>11</v>
      </c>
      <c r="D40" s="24">
        <v>9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32">
        <v>17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30">
        <v>11</v>
      </c>
    </row>
    <row r="41" spans="2:28" x14ac:dyDescent="0.25">
      <c r="B41" s="24">
        <v>4</v>
      </c>
      <c r="C41" s="29">
        <v>12</v>
      </c>
      <c r="D41" s="3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32">
        <v>18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30">
        <v>12</v>
      </c>
    </row>
    <row r="42" spans="2:28" x14ac:dyDescent="0.25">
      <c r="B42" s="24" t="s">
        <v>208</v>
      </c>
      <c r="C42" s="29">
        <v>13</v>
      </c>
      <c r="D42" s="24">
        <v>22</v>
      </c>
      <c r="E42" s="2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32">
        <v>19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30">
        <v>13</v>
      </c>
    </row>
    <row r="43" spans="2:28" x14ac:dyDescent="0.25">
      <c r="B43" s="24" t="s">
        <v>212</v>
      </c>
      <c r="C43" s="29">
        <v>14</v>
      </c>
      <c r="D43" s="24">
        <v>15</v>
      </c>
      <c r="E43" s="24"/>
      <c r="F43" s="25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2">
        <v>20</v>
      </c>
      <c r="S43" s="24"/>
      <c r="T43" s="24"/>
      <c r="U43" s="24"/>
      <c r="V43" s="24"/>
      <c r="W43" s="24"/>
      <c r="X43" s="24"/>
      <c r="Y43" s="24"/>
      <c r="Z43" s="24"/>
      <c r="AA43" s="24"/>
      <c r="AB43" s="30">
        <v>14</v>
      </c>
    </row>
    <row r="44" spans="2:28" x14ac:dyDescent="0.25">
      <c r="B44" s="24" t="s">
        <v>217</v>
      </c>
      <c r="C44" s="29">
        <v>15</v>
      </c>
      <c r="D44" s="24">
        <v>10</v>
      </c>
      <c r="E44" s="24"/>
      <c r="F44" s="24"/>
      <c r="G44" s="2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32">
        <v>21</v>
      </c>
      <c r="T44" s="24"/>
      <c r="U44" s="24"/>
      <c r="V44" s="24"/>
      <c r="W44" s="24"/>
      <c r="X44" s="24"/>
      <c r="Y44" s="24"/>
      <c r="Z44" s="24"/>
      <c r="AA44" s="24"/>
      <c r="AB44" s="30">
        <v>15</v>
      </c>
    </row>
    <row r="45" spans="2:28" x14ac:dyDescent="0.25">
      <c r="B45" s="24" t="s">
        <v>222</v>
      </c>
      <c r="C45" s="29">
        <v>16</v>
      </c>
      <c r="D45" s="24">
        <v>20</v>
      </c>
      <c r="E45" s="24"/>
      <c r="F45" s="24"/>
      <c r="G45" s="24"/>
      <c r="H45" s="25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32">
        <v>22</v>
      </c>
      <c r="U45" s="24"/>
      <c r="V45" s="24"/>
      <c r="W45" s="24"/>
      <c r="X45" s="24"/>
      <c r="Y45" s="24"/>
      <c r="Z45" s="24"/>
      <c r="AA45" s="24"/>
      <c r="AB45" s="30">
        <v>16</v>
      </c>
    </row>
    <row r="46" spans="2:28" x14ac:dyDescent="0.25">
      <c r="B46" s="24" t="s">
        <v>130</v>
      </c>
      <c r="C46" s="29">
        <v>17</v>
      </c>
      <c r="D46" s="24">
        <v>14</v>
      </c>
      <c r="E46" s="24"/>
      <c r="F46" s="24"/>
      <c r="G46" s="24"/>
      <c r="H46" s="24"/>
      <c r="I46" s="25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32">
        <v>23</v>
      </c>
      <c r="V46" s="24"/>
      <c r="W46" s="24"/>
      <c r="X46" s="24"/>
      <c r="Y46" s="24"/>
      <c r="Z46" s="24"/>
      <c r="AA46" s="24"/>
      <c r="AB46" s="30">
        <v>17</v>
      </c>
    </row>
    <row r="47" spans="2:28" x14ac:dyDescent="0.25">
      <c r="B47" s="24">
        <v>3</v>
      </c>
      <c r="C47" s="29">
        <v>18</v>
      </c>
      <c r="D47" s="24">
        <v>12</v>
      </c>
      <c r="E47" s="24"/>
      <c r="F47" s="24"/>
      <c r="G47" s="24"/>
      <c r="H47" s="24"/>
      <c r="I47" s="24"/>
      <c r="J47" s="25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32">
        <v>0</v>
      </c>
      <c r="W47" s="24"/>
      <c r="X47" s="24"/>
      <c r="Y47" s="24"/>
      <c r="Z47" s="24"/>
      <c r="AA47" s="24"/>
      <c r="AB47" s="30">
        <v>18</v>
      </c>
    </row>
    <row r="48" spans="2:28" x14ac:dyDescent="0.25">
      <c r="B48" s="24" t="s">
        <v>227</v>
      </c>
      <c r="C48" s="29">
        <v>19</v>
      </c>
      <c r="D48" s="24">
        <v>8</v>
      </c>
      <c r="E48" s="24"/>
      <c r="F48" s="24"/>
      <c r="G48" s="24"/>
      <c r="H48" s="24"/>
      <c r="I48" s="24"/>
      <c r="J48" s="24"/>
      <c r="K48" s="25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2">
        <v>1</v>
      </c>
      <c r="X48" s="24"/>
      <c r="Y48" s="24"/>
      <c r="Z48" s="24"/>
      <c r="AA48" s="24"/>
      <c r="AB48" s="30">
        <v>19</v>
      </c>
    </row>
    <row r="49" spans="2:28" x14ac:dyDescent="0.25">
      <c r="B49" s="24" t="s">
        <v>231</v>
      </c>
      <c r="C49" s="29">
        <v>20</v>
      </c>
      <c r="D49" s="24">
        <v>7</v>
      </c>
      <c r="E49" s="24"/>
      <c r="F49" s="24"/>
      <c r="G49" s="24"/>
      <c r="H49" s="24"/>
      <c r="I49" s="24"/>
      <c r="J49" s="24"/>
      <c r="K49" s="24"/>
      <c r="L49" s="25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32">
        <v>2</v>
      </c>
      <c r="Y49" s="24"/>
      <c r="Z49" s="24"/>
      <c r="AA49" s="24"/>
      <c r="AB49" s="30">
        <v>20</v>
      </c>
    </row>
    <row r="50" spans="2:28" x14ac:dyDescent="0.25">
      <c r="B50" s="24" t="s">
        <v>235</v>
      </c>
      <c r="C50" s="29">
        <v>21</v>
      </c>
      <c r="D50" s="24">
        <v>23</v>
      </c>
      <c r="E50" s="24"/>
      <c r="F50" s="24"/>
      <c r="G50" s="24"/>
      <c r="H50" s="24"/>
      <c r="I50" s="24"/>
      <c r="J50" s="24"/>
      <c r="K50" s="24"/>
      <c r="L50" s="24"/>
      <c r="M50" s="25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32">
        <v>3</v>
      </c>
      <c r="Z50" s="24"/>
      <c r="AA50" s="24"/>
      <c r="AB50" s="30">
        <v>21</v>
      </c>
    </row>
    <row r="51" spans="2:28" x14ac:dyDescent="0.25">
      <c r="B51" s="24" t="s">
        <v>239</v>
      </c>
      <c r="C51" s="29">
        <v>22</v>
      </c>
      <c r="D51" s="24">
        <v>3</v>
      </c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2">
        <v>4</v>
      </c>
      <c r="AA51" s="24"/>
      <c r="AB51" s="30">
        <v>22</v>
      </c>
    </row>
    <row r="52" spans="2:28" x14ac:dyDescent="0.25">
      <c r="B52" s="24" t="s">
        <v>243</v>
      </c>
      <c r="C52" s="29">
        <v>23</v>
      </c>
      <c r="D52" s="24">
        <v>16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32">
        <v>5</v>
      </c>
      <c r="AB52" s="30">
        <v>23</v>
      </c>
    </row>
    <row r="53" spans="2:28" x14ac:dyDescent="0.25">
      <c r="B53" s="25">
        <v>0</v>
      </c>
      <c r="C53" s="25"/>
      <c r="D53" s="30">
        <v>0</v>
      </c>
      <c r="E53" s="30">
        <v>1</v>
      </c>
      <c r="F53" s="30">
        <v>2</v>
      </c>
      <c r="G53" s="30">
        <v>3</v>
      </c>
      <c r="H53" s="30">
        <v>4</v>
      </c>
      <c r="I53" s="30">
        <v>5</v>
      </c>
      <c r="J53" s="30">
        <v>6</v>
      </c>
      <c r="K53" s="30">
        <v>7</v>
      </c>
      <c r="L53" s="30">
        <v>8</v>
      </c>
      <c r="M53" s="30">
        <v>9</v>
      </c>
      <c r="N53" s="30">
        <v>10</v>
      </c>
      <c r="O53" s="30">
        <v>11</v>
      </c>
      <c r="P53" s="30">
        <v>12</v>
      </c>
      <c r="Q53" s="30">
        <v>13</v>
      </c>
      <c r="R53" s="30">
        <v>14</v>
      </c>
      <c r="S53" s="30">
        <v>15</v>
      </c>
      <c r="T53" s="30">
        <v>16</v>
      </c>
      <c r="U53" s="30">
        <v>17</v>
      </c>
      <c r="V53" s="30">
        <v>18</v>
      </c>
      <c r="W53" s="30">
        <v>19</v>
      </c>
      <c r="X53" s="30">
        <v>20</v>
      </c>
      <c r="Y53" s="30">
        <v>21</v>
      </c>
      <c r="Z53" s="30">
        <v>22</v>
      </c>
      <c r="AA53" s="30">
        <v>23</v>
      </c>
      <c r="AB53" s="2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85"/>
  <sheetViews>
    <sheetView tabSelected="1" topLeftCell="A64" workbookViewId="0">
      <selection activeCell="N87" sqref="N87"/>
    </sheetView>
  </sheetViews>
  <sheetFormatPr defaultRowHeight="15" x14ac:dyDescent="0.25"/>
  <cols>
    <col min="3" max="11" width="4.28515625" customWidth="1"/>
    <col min="12" max="12" width="6.5703125" customWidth="1"/>
    <col min="13" max="13" width="8" customWidth="1"/>
    <col min="14" max="14" width="4.140625" customWidth="1"/>
  </cols>
  <sheetData>
    <row r="1" spans="1:12" ht="18.75" x14ac:dyDescent="0.35">
      <c r="A1" s="34" t="s">
        <v>284</v>
      </c>
    </row>
    <row r="2" spans="1:12" x14ac:dyDescent="0.25">
      <c r="A2" s="35" t="s">
        <v>282</v>
      </c>
    </row>
    <row r="3" spans="1:12" x14ac:dyDescent="0.25">
      <c r="A3" t="s">
        <v>283</v>
      </c>
    </row>
    <row r="4" spans="1:12" x14ac:dyDescent="0.25">
      <c r="A4" s="36" t="s">
        <v>279</v>
      </c>
    </row>
    <row r="5" spans="1:12" x14ac:dyDescent="0.25">
      <c r="A5" s="36" t="s">
        <v>280</v>
      </c>
    </row>
    <row r="6" spans="1:12" x14ac:dyDescent="0.25">
      <c r="A6" s="36" t="s">
        <v>281</v>
      </c>
    </row>
    <row r="8" spans="1:12" x14ac:dyDescent="0.25">
      <c r="B8" s="19" t="s">
        <v>400</v>
      </c>
    </row>
    <row r="9" spans="1:12" x14ac:dyDescent="0.25">
      <c r="A9" s="36" t="s">
        <v>370</v>
      </c>
      <c r="B9" s="36" t="s">
        <v>371</v>
      </c>
    </row>
    <row r="10" spans="1:12" x14ac:dyDescent="0.25">
      <c r="B10" s="36" t="s">
        <v>285</v>
      </c>
    </row>
    <row r="11" spans="1:12" x14ac:dyDescent="0.25">
      <c r="B11" t="s">
        <v>293</v>
      </c>
    </row>
    <row r="13" spans="1:12" x14ac:dyDescent="0.25">
      <c r="B13" s="29" t="s">
        <v>47</v>
      </c>
      <c r="C13" s="24">
        <v>0</v>
      </c>
      <c r="D13" s="24">
        <v>1</v>
      </c>
      <c r="E13" s="24">
        <v>2</v>
      </c>
      <c r="F13" s="24">
        <v>3</v>
      </c>
      <c r="G13" s="24">
        <v>4</v>
      </c>
      <c r="H13" s="24">
        <v>5</v>
      </c>
      <c r="I13" s="24">
        <v>6</v>
      </c>
      <c r="J13" s="24" t="s">
        <v>288</v>
      </c>
    </row>
    <row r="14" spans="1:12" x14ac:dyDescent="0.25">
      <c r="B14" s="29" t="s">
        <v>159</v>
      </c>
      <c r="C14" s="24">
        <v>0</v>
      </c>
      <c r="D14" s="24">
        <v>3</v>
      </c>
      <c r="E14" s="24">
        <v>6</v>
      </c>
      <c r="F14" s="24">
        <v>2</v>
      </c>
      <c r="G14" s="24">
        <v>5</v>
      </c>
      <c r="H14" s="24">
        <v>1</v>
      </c>
      <c r="I14" s="24">
        <v>4</v>
      </c>
      <c r="J14" s="24" t="s">
        <v>288</v>
      </c>
      <c r="L14" t="s">
        <v>295</v>
      </c>
    </row>
    <row r="15" spans="1:12" x14ac:dyDescent="0.25">
      <c r="B15" s="29" t="s">
        <v>292</v>
      </c>
      <c r="C15" s="24">
        <v>0</v>
      </c>
      <c r="D15" s="24">
        <v>2</v>
      </c>
      <c r="E15" s="24">
        <v>4</v>
      </c>
      <c r="F15" s="24">
        <v>6</v>
      </c>
      <c r="G15" s="24">
        <v>1</v>
      </c>
      <c r="H15" s="24">
        <v>3</v>
      </c>
      <c r="I15" s="24">
        <v>5</v>
      </c>
      <c r="J15" s="24" t="s">
        <v>288</v>
      </c>
    </row>
    <row r="16" spans="1:12" x14ac:dyDescent="0.25">
      <c r="B16" s="37" t="s">
        <v>294</v>
      </c>
      <c r="C16" s="27">
        <v>6</v>
      </c>
      <c r="D16" s="27">
        <v>1</v>
      </c>
      <c r="E16" s="27">
        <v>4</v>
      </c>
      <c r="F16" s="27">
        <v>2</v>
      </c>
      <c r="G16" s="27" t="s">
        <v>288</v>
      </c>
      <c r="H16" s="27">
        <v>2</v>
      </c>
      <c r="I16" s="27">
        <v>2</v>
      </c>
      <c r="J16" s="27">
        <v>6</v>
      </c>
      <c r="L16" t="s">
        <v>296</v>
      </c>
    </row>
    <row r="17" spans="2:13" x14ac:dyDescent="0.25">
      <c r="B17" s="29" t="s">
        <v>286</v>
      </c>
      <c r="C17" s="24"/>
      <c r="D17" s="24"/>
      <c r="E17" s="24"/>
      <c r="F17" s="24"/>
      <c r="G17" s="24">
        <v>4</v>
      </c>
      <c r="H17" s="24"/>
      <c r="I17" s="24">
        <v>0</v>
      </c>
      <c r="J17" s="24">
        <v>3</v>
      </c>
      <c r="L17" t="s">
        <v>297</v>
      </c>
    </row>
    <row r="18" spans="2:13" x14ac:dyDescent="0.25">
      <c r="B18" s="29" t="s">
        <v>287</v>
      </c>
      <c r="C18" s="24"/>
      <c r="D18" s="24"/>
      <c r="E18" s="24"/>
      <c r="F18" s="24"/>
      <c r="G18" s="24" t="s">
        <v>288</v>
      </c>
      <c r="H18" s="24"/>
      <c r="I18" s="24">
        <v>2</v>
      </c>
      <c r="J18" s="24"/>
    </row>
    <row r="20" spans="2:13" x14ac:dyDescent="0.25">
      <c r="B20" s="38" t="s">
        <v>289</v>
      </c>
    </row>
    <row r="21" spans="2:13" x14ac:dyDescent="0.25">
      <c r="B21" t="s">
        <v>290</v>
      </c>
    </row>
    <row r="22" spans="2:13" x14ac:dyDescent="0.25">
      <c r="B22" t="s">
        <v>291</v>
      </c>
    </row>
    <row r="24" spans="2:13" x14ac:dyDescent="0.25">
      <c r="B24" t="s">
        <v>298</v>
      </c>
    </row>
    <row r="25" spans="2:13" x14ac:dyDescent="0.25">
      <c r="B25" t="s">
        <v>336</v>
      </c>
      <c r="F25" t="s">
        <v>337</v>
      </c>
    </row>
    <row r="26" spans="2:13" x14ac:dyDescent="0.25">
      <c r="C26" t="s">
        <v>339</v>
      </c>
    </row>
    <row r="27" spans="2:13" x14ac:dyDescent="0.25">
      <c r="C27" t="s">
        <v>340</v>
      </c>
      <c r="G27" t="s">
        <v>338</v>
      </c>
    </row>
    <row r="28" spans="2:13" x14ac:dyDescent="0.25">
      <c r="D28" t="s">
        <v>341</v>
      </c>
      <c r="E28" s="24">
        <v>0</v>
      </c>
      <c r="F28" s="24">
        <v>1</v>
      </c>
      <c r="G28" s="24">
        <v>2</v>
      </c>
      <c r="H28" s="24">
        <v>3</v>
      </c>
      <c r="I28" s="24">
        <v>4</v>
      </c>
      <c r="J28" s="24">
        <v>5</v>
      </c>
      <c r="K28" s="24">
        <v>6</v>
      </c>
      <c r="L28" s="24" t="s">
        <v>288</v>
      </c>
    </row>
    <row r="29" spans="2:13" x14ac:dyDescent="0.25">
      <c r="C29" t="s">
        <v>342</v>
      </c>
      <c r="E29" s="27">
        <v>6</v>
      </c>
      <c r="F29" s="27">
        <v>4</v>
      </c>
      <c r="G29" s="27" t="s">
        <v>288</v>
      </c>
      <c r="H29" s="27">
        <v>5</v>
      </c>
      <c r="I29" s="27">
        <v>1</v>
      </c>
      <c r="J29" s="27">
        <v>3</v>
      </c>
      <c r="K29" s="27">
        <v>0</v>
      </c>
      <c r="L29" s="27">
        <v>2</v>
      </c>
    </row>
    <row r="30" spans="2:13" x14ac:dyDescent="0.25">
      <c r="E30" s="24">
        <f>MOD(SUM(E28:E29), 7)</f>
        <v>6</v>
      </c>
      <c r="F30" s="24">
        <f t="shared" ref="F30:K30" si="0">MOD(SUM(F28:F29), 7)</f>
        <v>5</v>
      </c>
      <c r="G30" s="24" t="s">
        <v>288</v>
      </c>
      <c r="H30" s="24">
        <f t="shared" si="0"/>
        <v>1</v>
      </c>
      <c r="I30" s="24">
        <f t="shared" si="0"/>
        <v>5</v>
      </c>
      <c r="J30" s="24">
        <f t="shared" si="0"/>
        <v>1</v>
      </c>
      <c r="K30" s="24">
        <f t="shared" si="0"/>
        <v>6</v>
      </c>
      <c r="L30" s="24" t="s">
        <v>288</v>
      </c>
      <c r="M30" s="44" t="s">
        <v>343</v>
      </c>
    </row>
    <row r="32" spans="2:13" x14ac:dyDescent="0.25">
      <c r="B32" t="s">
        <v>344</v>
      </c>
    </row>
    <row r="33" spans="1:13" x14ac:dyDescent="0.25">
      <c r="C33" t="s">
        <v>346</v>
      </c>
    </row>
    <row r="34" spans="1:13" x14ac:dyDescent="0.25">
      <c r="C34" t="s">
        <v>347</v>
      </c>
    </row>
    <row r="35" spans="1:13" x14ac:dyDescent="0.25">
      <c r="D35" t="s">
        <v>341</v>
      </c>
      <c r="E35" s="24">
        <v>0</v>
      </c>
      <c r="F35" s="24">
        <v>1</v>
      </c>
      <c r="G35" s="24">
        <v>2</v>
      </c>
      <c r="H35" s="24">
        <v>3</v>
      </c>
      <c r="I35" s="24">
        <v>4</v>
      </c>
      <c r="J35" s="24">
        <v>5</v>
      </c>
      <c r="K35" s="24">
        <v>6</v>
      </c>
      <c r="L35" s="24" t="s">
        <v>288</v>
      </c>
    </row>
    <row r="36" spans="1:13" x14ac:dyDescent="0.25">
      <c r="C36" t="s">
        <v>345</v>
      </c>
      <c r="E36" s="27">
        <v>2</v>
      </c>
      <c r="F36" s="27">
        <v>5</v>
      </c>
      <c r="G36" s="27">
        <v>0</v>
      </c>
      <c r="H36" s="27">
        <v>4</v>
      </c>
      <c r="I36" s="27">
        <v>3</v>
      </c>
      <c r="J36" s="27">
        <v>1</v>
      </c>
      <c r="K36" s="27" t="s">
        <v>288</v>
      </c>
      <c r="L36" s="27">
        <v>6</v>
      </c>
    </row>
    <row r="37" spans="1:13" x14ac:dyDescent="0.25">
      <c r="E37" s="30">
        <f>MOD(SUM(E35:E36), 7)</f>
        <v>2</v>
      </c>
      <c r="F37" s="24">
        <f t="shared" ref="F37" si="1">MOD(SUM(F35:F36), 7)</f>
        <v>6</v>
      </c>
      <c r="G37" s="30">
        <v>2</v>
      </c>
      <c r="H37" s="24">
        <v>0</v>
      </c>
      <c r="I37" s="24">
        <v>0</v>
      </c>
      <c r="J37" s="24">
        <v>6</v>
      </c>
      <c r="K37" s="24" t="s">
        <v>288</v>
      </c>
      <c r="L37" s="24" t="s">
        <v>288</v>
      </c>
      <c r="M37" s="44" t="s">
        <v>348</v>
      </c>
    </row>
    <row r="38" spans="1:13" x14ac:dyDescent="0.25">
      <c r="E38" t="s">
        <v>349</v>
      </c>
    </row>
    <row r="39" spans="1:13" x14ac:dyDescent="0.25">
      <c r="B39" s="44" t="s">
        <v>351</v>
      </c>
    </row>
    <row r="41" spans="1:13" x14ac:dyDescent="0.25">
      <c r="A41" t="s">
        <v>366</v>
      </c>
      <c r="B41" t="s">
        <v>352</v>
      </c>
    </row>
    <row r="42" spans="1:13" x14ac:dyDescent="0.25">
      <c r="B42" t="s">
        <v>312</v>
      </c>
    </row>
    <row r="43" spans="1:13" x14ac:dyDescent="0.25">
      <c r="B43" s="37" t="s">
        <v>300</v>
      </c>
      <c r="C43" s="27" t="s">
        <v>47</v>
      </c>
      <c r="D43" s="27" t="s">
        <v>286</v>
      </c>
      <c r="E43" s="27" t="s">
        <v>311</v>
      </c>
      <c r="F43" s="27" t="s">
        <v>301</v>
      </c>
      <c r="G43" s="27" t="s">
        <v>302</v>
      </c>
      <c r="H43" s="27" t="s">
        <v>303</v>
      </c>
      <c r="I43" s="27" t="s">
        <v>48</v>
      </c>
      <c r="J43" s="27" t="s">
        <v>304</v>
      </c>
      <c r="K43" s="27" t="s">
        <v>305</v>
      </c>
      <c r="L43" s="39" t="s">
        <v>306</v>
      </c>
    </row>
    <row r="44" spans="1:13" x14ac:dyDescent="0.25">
      <c r="B44" s="29" t="s">
        <v>307</v>
      </c>
      <c r="C44" s="24">
        <v>6</v>
      </c>
      <c r="D44" s="24">
        <v>0</v>
      </c>
      <c r="E44" s="24">
        <v>1</v>
      </c>
      <c r="F44" s="24">
        <v>5</v>
      </c>
      <c r="G44" s="24">
        <v>3</v>
      </c>
      <c r="H44" s="42">
        <v>6</v>
      </c>
      <c r="I44" s="24">
        <v>5</v>
      </c>
      <c r="J44" s="24">
        <v>4</v>
      </c>
      <c r="K44" s="42">
        <v>2</v>
      </c>
      <c r="L44" s="40" t="s">
        <v>308</v>
      </c>
      <c r="M44" s="41"/>
    </row>
    <row r="45" spans="1:13" x14ac:dyDescent="0.25">
      <c r="B45" s="29" t="s">
        <v>308</v>
      </c>
      <c r="C45" s="24">
        <v>6</v>
      </c>
      <c r="D45" s="24">
        <v>2</v>
      </c>
      <c r="E45" s="24">
        <v>3</v>
      </c>
      <c r="F45" s="24">
        <v>4</v>
      </c>
      <c r="G45" s="24">
        <v>1</v>
      </c>
      <c r="H45" s="42">
        <v>6</v>
      </c>
      <c r="I45" s="24">
        <v>5</v>
      </c>
      <c r="J45" s="24">
        <v>3</v>
      </c>
      <c r="K45" s="42">
        <v>0</v>
      </c>
      <c r="L45" s="40" t="s">
        <v>307</v>
      </c>
      <c r="M45" s="41"/>
    </row>
    <row r="46" spans="1:13" x14ac:dyDescent="0.25">
      <c r="B46" s="29" t="s">
        <v>309</v>
      </c>
      <c r="C46" s="24">
        <v>4</v>
      </c>
      <c r="D46" s="24">
        <v>4</v>
      </c>
      <c r="E46" s="24">
        <v>0</v>
      </c>
      <c r="F46" s="24">
        <v>5</v>
      </c>
      <c r="G46" s="24">
        <v>3</v>
      </c>
      <c r="H46" s="42">
        <v>6</v>
      </c>
      <c r="I46" s="24">
        <v>1</v>
      </c>
      <c r="J46" s="24">
        <v>4</v>
      </c>
      <c r="K46" s="42">
        <v>0</v>
      </c>
      <c r="L46" s="40" t="s">
        <v>307</v>
      </c>
      <c r="M46" s="41"/>
    </row>
    <row r="47" spans="1:13" x14ac:dyDescent="0.25">
      <c r="B47" s="29" t="s">
        <v>310</v>
      </c>
      <c r="C47" s="24">
        <v>4</v>
      </c>
      <c r="D47" s="24" t="s">
        <v>288</v>
      </c>
      <c r="E47" s="24" t="s">
        <v>288</v>
      </c>
      <c r="F47" s="24">
        <v>4</v>
      </c>
      <c r="G47" s="24">
        <v>1</v>
      </c>
      <c r="H47" s="42">
        <v>6</v>
      </c>
      <c r="I47" s="24">
        <v>1</v>
      </c>
      <c r="J47" s="24">
        <v>3</v>
      </c>
      <c r="K47" s="42">
        <v>2</v>
      </c>
      <c r="L47" s="40" t="s">
        <v>308</v>
      </c>
      <c r="M47" s="41"/>
    </row>
    <row r="48" spans="1:13" x14ac:dyDescent="0.25">
      <c r="M48" s="41"/>
    </row>
    <row r="50" spans="1:9" x14ac:dyDescent="0.25">
      <c r="A50" t="s">
        <v>367</v>
      </c>
      <c r="B50" s="43" t="s">
        <v>313</v>
      </c>
    </row>
    <row r="51" spans="1:9" x14ac:dyDescent="0.25">
      <c r="B51" s="27"/>
      <c r="C51" s="37"/>
      <c r="D51" s="27" t="s">
        <v>288</v>
      </c>
      <c r="E51" s="27" t="s">
        <v>307</v>
      </c>
      <c r="F51" s="27" t="s">
        <v>308</v>
      </c>
      <c r="G51" s="27" t="s">
        <v>314</v>
      </c>
      <c r="H51" s="27" t="s">
        <v>309</v>
      </c>
      <c r="I51" s="27" t="s">
        <v>310</v>
      </c>
    </row>
    <row r="52" spans="1:9" x14ac:dyDescent="0.25">
      <c r="B52" s="24"/>
      <c r="C52" s="29" t="s">
        <v>288</v>
      </c>
      <c r="D52" s="24" t="s">
        <v>288</v>
      </c>
      <c r="E52" s="24"/>
      <c r="F52" s="24"/>
      <c r="G52" s="24"/>
      <c r="H52" s="24"/>
      <c r="I52" s="24"/>
    </row>
    <row r="53" spans="1:9" x14ac:dyDescent="0.25">
      <c r="B53" s="24" t="s">
        <v>315</v>
      </c>
      <c r="C53" s="29" t="s">
        <v>307</v>
      </c>
      <c r="D53" s="24"/>
      <c r="E53" s="24" t="s">
        <v>308</v>
      </c>
      <c r="F53" s="24" t="s">
        <v>288</v>
      </c>
      <c r="G53" s="24"/>
      <c r="H53" s="24"/>
      <c r="I53" s="24"/>
    </row>
    <row r="54" spans="1:9" x14ac:dyDescent="0.25">
      <c r="B54" s="24" t="s">
        <v>316</v>
      </c>
      <c r="C54" s="29" t="s">
        <v>308</v>
      </c>
      <c r="D54" s="24"/>
      <c r="E54" s="24" t="s">
        <v>288</v>
      </c>
      <c r="F54" s="24" t="s">
        <v>307</v>
      </c>
      <c r="G54" s="24"/>
      <c r="H54" s="24"/>
      <c r="I54" s="24"/>
    </row>
    <row r="55" spans="1:9" x14ac:dyDescent="0.25">
      <c r="B55" s="24" t="s">
        <v>317</v>
      </c>
      <c r="C55" s="29" t="s">
        <v>314</v>
      </c>
      <c r="D55" s="24"/>
      <c r="E55" s="24"/>
      <c r="F55" s="24"/>
      <c r="G55" s="24" t="s">
        <v>288</v>
      </c>
      <c r="H55" s="24"/>
      <c r="I55" s="24"/>
    </row>
    <row r="56" spans="1:9" x14ac:dyDescent="0.25">
      <c r="B56" s="24" t="s">
        <v>318</v>
      </c>
      <c r="C56" s="29" t="s">
        <v>309</v>
      </c>
      <c r="D56" s="24"/>
      <c r="E56" s="24"/>
      <c r="F56" s="24"/>
      <c r="G56" s="24"/>
      <c r="H56" s="24" t="s">
        <v>307</v>
      </c>
      <c r="I56" s="24" t="s">
        <v>288</v>
      </c>
    </row>
    <row r="57" spans="1:9" x14ac:dyDescent="0.25">
      <c r="B57" s="24" t="s">
        <v>319</v>
      </c>
      <c r="C57" s="29" t="s">
        <v>310</v>
      </c>
      <c r="D57" s="24"/>
      <c r="E57" s="24"/>
      <c r="F57" s="24"/>
      <c r="G57" s="24"/>
      <c r="H57" s="24" t="s">
        <v>288</v>
      </c>
      <c r="I57" s="24" t="s">
        <v>308</v>
      </c>
    </row>
    <row r="60" spans="1:9" x14ac:dyDescent="0.25">
      <c r="B60" s="43" t="s">
        <v>357</v>
      </c>
    </row>
    <row r="61" spans="1:9" x14ac:dyDescent="0.25">
      <c r="B61" t="s">
        <v>358</v>
      </c>
    </row>
    <row r="62" spans="1:9" x14ac:dyDescent="0.25">
      <c r="B62" s="38" t="s">
        <v>350</v>
      </c>
    </row>
    <row r="63" spans="1:9" x14ac:dyDescent="0.25">
      <c r="B63" s="38" t="s">
        <v>353</v>
      </c>
    </row>
    <row r="64" spans="1:9" x14ac:dyDescent="0.25">
      <c r="C64" s="43" t="s">
        <v>354</v>
      </c>
    </row>
    <row r="65" spans="1:16" x14ac:dyDescent="0.25">
      <c r="C65" t="s">
        <v>355</v>
      </c>
    </row>
    <row r="67" spans="1:16" x14ac:dyDescent="0.25">
      <c r="B67" t="s">
        <v>364</v>
      </c>
    </row>
    <row r="68" spans="1:16" x14ac:dyDescent="0.25">
      <c r="P68" s="45"/>
    </row>
    <row r="69" spans="1:16" x14ac:dyDescent="0.25">
      <c r="B69" s="43" t="s">
        <v>320</v>
      </c>
      <c r="F69" t="s">
        <v>356</v>
      </c>
    </row>
    <row r="70" spans="1:16" x14ac:dyDescent="0.25">
      <c r="A70" t="s">
        <v>368</v>
      </c>
      <c r="B70" s="37" t="s">
        <v>321</v>
      </c>
      <c r="C70" s="27" t="s">
        <v>325</v>
      </c>
      <c r="D70" s="27" t="s">
        <v>326</v>
      </c>
      <c r="E70" s="27" t="s">
        <v>327</v>
      </c>
      <c r="F70" s="27" t="s">
        <v>328</v>
      </c>
      <c r="G70" s="27" t="s">
        <v>329</v>
      </c>
      <c r="H70" s="27" t="s">
        <v>330</v>
      </c>
      <c r="I70" s="27" t="s">
        <v>301</v>
      </c>
      <c r="J70" s="27" t="s">
        <v>302</v>
      </c>
      <c r="K70" s="27" t="s">
        <v>331</v>
      </c>
      <c r="L70" s="27" t="s">
        <v>332</v>
      </c>
      <c r="M70" s="27" t="s">
        <v>333</v>
      </c>
      <c r="N70" s="27" t="s">
        <v>334</v>
      </c>
      <c r="O70" s="39" t="s">
        <v>321</v>
      </c>
    </row>
    <row r="71" spans="1:16" x14ac:dyDescent="0.25">
      <c r="B71" s="31" t="s">
        <v>322</v>
      </c>
      <c r="C71" s="47">
        <v>6</v>
      </c>
      <c r="D71" s="47">
        <v>0</v>
      </c>
      <c r="E71" s="47">
        <v>4</v>
      </c>
      <c r="F71" s="47">
        <v>4</v>
      </c>
      <c r="G71" s="47">
        <v>3</v>
      </c>
      <c r="H71" s="47">
        <v>5</v>
      </c>
      <c r="I71" s="47">
        <f>MOD(H71-G71, 7)</f>
        <v>2</v>
      </c>
      <c r="J71" s="47">
        <f>MOD(2*I71, 7)</f>
        <v>4</v>
      </c>
      <c r="K71" s="48" t="s">
        <v>288</v>
      </c>
      <c r="L71" s="47">
        <v>6</v>
      </c>
      <c r="M71" s="47">
        <f>MOD(L71+I71, 7)</f>
        <v>1</v>
      </c>
      <c r="N71" s="48">
        <v>3</v>
      </c>
      <c r="O71" s="49" t="s">
        <v>314</v>
      </c>
    </row>
    <row r="72" spans="1:16" x14ac:dyDescent="0.25">
      <c r="B72" s="29" t="s">
        <v>323</v>
      </c>
      <c r="C72" s="41" t="s">
        <v>288</v>
      </c>
      <c r="D72" s="41">
        <v>3</v>
      </c>
      <c r="E72" s="41">
        <v>4</v>
      </c>
      <c r="F72" s="41">
        <v>4</v>
      </c>
      <c r="G72" s="41">
        <v>4</v>
      </c>
      <c r="H72" s="41">
        <v>6</v>
      </c>
      <c r="I72" s="41">
        <f t="shared" ref="I72:I74" si="2">MOD(H72-G72, 7)</f>
        <v>2</v>
      </c>
      <c r="J72" s="41">
        <f t="shared" ref="J72:J74" si="3">MOD(2*I72, 7)</f>
        <v>4</v>
      </c>
      <c r="K72" s="50">
        <v>6</v>
      </c>
      <c r="L72" s="41">
        <v>6</v>
      </c>
      <c r="M72" s="41">
        <f t="shared" ref="M72:M74" si="4">MOD(L72+I72, 7)</f>
        <v>1</v>
      </c>
      <c r="N72" s="51">
        <v>2</v>
      </c>
      <c r="O72" s="41" t="s">
        <v>308</v>
      </c>
    </row>
    <row r="73" spans="1:16" x14ac:dyDescent="0.25">
      <c r="B73" s="29" t="s">
        <v>324</v>
      </c>
      <c r="C73" s="41">
        <v>6</v>
      </c>
      <c r="D73" s="41">
        <v>2</v>
      </c>
      <c r="E73" s="41">
        <v>4</v>
      </c>
      <c r="F73" s="41">
        <v>4</v>
      </c>
      <c r="G73" s="41">
        <v>3</v>
      </c>
      <c r="H73" s="41">
        <v>1</v>
      </c>
      <c r="I73" s="41">
        <f t="shared" si="2"/>
        <v>5</v>
      </c>
      <c r="J73" s="41">
        <f t="shared" si="3"/>
        <v>3</v>
      </c>
      <c r="K73" s="50">
        <v>4</v>
      </c>
      <c r="L73" s="41">
        <v>3</v>
      </c>
      <c r="M73" s="41">
        <f t="shared" si="4"/>
        <v>1</v>
      </c>
      <c r="N73" s="51" t="s">
        <v>288</v>
      </c>
      <c r="O73" s="41" t="s">
        <v>310</v>
      </c>
    </row>
    <row r="74" spans="1:16" x14ac:dyDescent="0.25">
      <c r="B74" s="46" t="s">
        <v>361</v>
      </c>
      <c r="C74" s="41">
        <v>6</v>
      </c>
      <c r="D74" s="45">
        <v>0</v>
      </c>
      <c r="E74" s="41" t="s">
        <v>288</v>
      </c>
      <c r="F74" s="45">
        <v>3</v>
      </c>
      <c r="G74" s="41">
        <v>6</v>
      </c>
      <c r="H74" s="41">
        <v>1</v>
      </c>
      <c r="I74" s="41">
        <f t="shared" si="2"/>
        <v>2</v>
      </c>
      <c r="J74" s="41">
        <f t="shared" si="3"/>
        <v>4</v>
      </c>
      <c r="K74" s="50">
        <v>4</v>
      </c>
      <c r="L74" s="41">
        <v>3</v>
      </c>
      <c r="M74" s="41">
        <f t="shared" si="4"/>
        <v>5</v>
      </c>
      <c r="N74" s="51" t="s">
        <v>288</v>
      </c>
      <c r="O74" s="41" t="s">
        <v>310</v>
      </c>
    </row>
    <row r="76" spans="1:16" x14ac:dyDescent="0.25">
      <c r="B76" s="38" t="s">
        <v>359</v>
      </c>
    </row>
    <row r="77" spans="1:16" x14ac:dyDescent="0.25">
      <c r="B77" t="s">
        <v>360</v>
      </c>
    </row>
    <row r="78" spans="1:16" x14ac:dyDescent="0.25">
      <c r="B78" s="44" t="s">
        <v>362</v>
      </c>
    </row>
    <row r="79" spans="1:16" x14ac:dyDescent="0.25">
      <c r="A79" t="s">
        <v>369</v>
      </c>
      <c r="B79" s="27"/>
      <c r="C79" s="37"/>
      <c r="D79" s="27" t="s">
        <v>288</v>
      </c>
      <c r="E79" s="27" t="s">
        <v>307</v>
      </c>
      <c r="F79" s="27" t="s">
        <v>308</v>
      </c>
      <c r="G79" s="27" t="s">
        <v>314</v>
      </c>
      <c r="H79" s="27" t="s">
        <v>309</v>
      </c>
      <c r="I79" s="27" t="s">
        <v>310</v>
      </c>
      <c r="J79" s="52" t="s">
        <v>363</v>
      </c>
    </row>
    <row r="80" spans="1:16" x14ac:dyDescent="0.25">
      <c r="B80" s="24"/>
      <c r="C80" s="29" t="s">
        <v>288</v>
      </c>
      <c r="D80" s="24" t="s">
        <v>288</v>
      </c>
      <c r="E80" s="24" t="s">
        <v>307</v>
      </c>
      <c r="F80" s="24" t="s">
        <v>308</v>
      </c>
      <c r="G80" s="24" t="s">
        <v>314</v>
      </c>
      <c r="H80" s="24" t="s">
        <v>309</v>
      </c>
      <c r="I80" s="24" t="s">
        <v>310</v>
      </c>
      <c r="J80" s="40">
        <v>1</v>
      </c>
      <c r="N80" s="53" t="s">
        <v>365</v>
      </c>
    </row>
    <row r="81" spans="2:15" x14ac:dyDescent="0.25">
      <c r="B81" s="24" t="s">
        <v>315</v>
      </c>
      <c r="C81" s="29" t="s">
        <v>307</v>
      </c>
      <c r="D81" s="24" t="s">
        <v>307</v>
      </c>
      <c r="E81" s="24" t="s">
        <v>308</v>
      </c>
      <c r="F81" s="24" t="s">
        <v>288</v>
      </c>
      <c r="G81" s="24" t="s">
        <v>310</v>
      </c>
      <c r="H81" s="24" t="s">
        <v>314</v>
      </c>
      <c r="I81" s="24" t="s">
        <v>309</v>
      </c>
      <c r="J81" s="40">
        <v>3</v>
      </c>
      <c r="O81" s="38" t="s">
        <v>416</v>
      </c>
    </row>
    <row r="82" spans="2:15" x14ac:dyDescent="0.25">
      <c r="B82" s="24" t="s">
        <v>316</v>
      </c>
      <c r="C82" s="29" t="s">
        <v>308</v>
      </c>
      <c r="D82" s="24" t="s">
        <v>308</v>
      </c>
      <c r="E82" s="24" t="s">
        <v>288</v>
      </c>
      <c r="F82" s="24" t="s">
        <v>307</v>
      </c>
      <c r="G82" s="24" t="s">
        <v>309</v>
      </c>
      <c r="H82" s="24" t="s">
        <v>310</v>
      </c>
      <c r="I82" s="24" t="s">
        <v>314</v>
      </c>
      <c r="J82" s="40">
        <v>3</v>
      </c>
      <c r="O82" t="s">
        <v>417</v>
      </c>
    </row>
    <row r="83" spans="2:15" x14ac:dyDescent="0.25">
      <c r="B83" s="24" t="s">
        <v>317</v>
      </c>
      <c r="C83" s="29" t="s">
        <v>314</v>
      </c>
      <c r="D83" s="24" t="s">
        <v>314</v>
      </c>
      <c r="E83" s="24" t="s">
        <v>310</v>
      </c>
      <c r="F83" s="24" t="s">
        <v>309</v>
      </c>
      <c r="G83" s="24" t="s">
        <v>288</v>
      </c>
      <c r="H83" s="24" t="s">
        <v>308</v>
      </c>
      <c r="I83" s="24" t="s">
        <v>307</v>
      </c>
      <c r="J83" s="40">
        <v>2</v>
      </c>
    </row>
    <row r="84" spans="2:15" x14ac:dyDescent="0.25">
      <c r="B84" s="24" t="s">
        <v>318</v>
      </c>
      <c r="C84" s="29" t="s">
        <v>309</v>
      </c>
      <c r="D84" s="24" t="s">
        <v>309</v>
      </c>
      <c r="E84" s="24" t="s">
        <v>314</v>
      </c>
      <c r="F84" s="24" t="s">
        <v>310</v>
      </c>
      <c r="G84" s="24" t="s">
        <v>308</v>
      </c>
      <c r="H84" s="24" t="s">
        <v>307</v>
      </c>
      <c r="I84" s="24" t="s">
        <v>288</v>
      </c>
      <c r="J84" s="40">
        <v>6</v>
      </c>
      <c r="L84" s="45"/>
    </row>
    <row r="85" spans="2:15" x14ac:dyDescent="0.25">
      <c r="B85" s="24" t="s">
        <v>319</v>
      </c>
      <c r="C85" s="29" t="s">
        <v>310</v>
      </c>
      <c r="D85" s="24" t="s">
        <v>310</v>
      </c>
      <c r="E85" s="24" t="s">
        <v>309</v>
      </c>
      <c r="F85" s="24" t="s">
        <v>314</v>
      </c>
      <c r="G85" s="24" t="s">
        <v>307</v>
      </c>
      <c r="H85" s="24" t="s">
        <v>288</v>
      </c>
      <c r="I85" s="24" t="s">
        <v>308</v>
      </c>
      <c r="J85" s="40">
        <v>6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8"/>
  <sheetViews>
    <sheetView topLeftCell="A4" workbookViewId="0">
      <selection activeCell="R19" sqref="R19"/>
    </sheetView>
  </sheetViews>
  <sheetFormatPr defaultRowHeight="15" x14ac:dyDescent="0.25"/>
  <cols>
    <col min="3" max="12" width="4.28515625" customWidth="1"/>
    <col min="13" max="19" width="4.7109375" customWidth="1"/>
  </cols>
  <sheetData>
    <row r="1" spans="1:16" ht="18.75" x14ac:dyDescent="0.35">
      <c r="A1" s="1" t="s">
        <v>299</v>
      </c>
    </row>
    <row r="2" spans="1:16" x14ac:dyDescent="0.25">
      <c r="B2" s="19" t="s">
        <v>393</v>
      </c>
    </row>
    <row r="3" spans="1:16" x14ac:dyDescent="0.25">
      <c r="B3" t="s">
        <v>372</v>
      </c>
    </row>
    <row r="4" spans="1:16" x14ac:dyDescent="0.25">
      <c r="B4" t="s">
        <v>373</v>
      </c>
    </row>
    <row r="5" spans="1:16" x14ac:dyDescent="0.25">
      <c r="B5" s="41" t="s">
        <v>47</v>
      </c>
      <c r="C5" s="41">
        <v>0</v>
      </c>
      <c r="D5" s="41">
        <v>1</v>
      </c>
      <c r="E5" s="41">
        <v>2</v>
      </c>
      <c r="F5" s="41">
        <v>3</v>
      </c>
      <c r="G5" s="41">
        <v>4</v>
      </c>
    </row>
    <row r="6" spans="1:16" x14ac:dyDescent="0.25">
      <c r="B6" s="27" t="s">
        <v>157</v>
      </c>
      <c r="C6" s="27">
        <f>MOD(C5^3+2*C5+1, 5)</f>
        <v>1</v>
      </c>
      <c r="D6" s="27">
        <f t="shared" ref="D6:G6" si="0">MOD(D5^3+2*D5+1, 5)</f>
        <v>4</v>
      </c>
      <c r="E6" s="27">
        <f t="shared" si="0"/>
        <v>3</v>
      </c>
      <c r="F6" s="27">
        <f t="shared" si="0"/>
        <v>4</v>
      </c>
      <c r="G6" s="27">
        <f t="shared" si="0"/>
        <v>3</v>
      </c>
    </row>
    <row r="7" spans="1:16" x14ac:dyDescent="0.25">
      <c r="B7" s="24" t="s">
        <v>286</v>
      </c>
      <c r="C7" s="24">
        <f>SQRT(C6)</f>
        <v>1</v>
      </c>
      <c r="D7" s="24">
        <f t="shared" ref="D7:F7" si="1">SQRT(D6)</f>
        <v>2</v>
      </c>
      <c r="E7" s="24"/>
      <c r="F7" s="24">
        <f t="shared" si="1"/>
        <v>2</v>
      </c>
      <c r="G7" s="24"/>
    </row>
    <row r="8" spans="1:16" x14ac:dyDescent="0.25">
      <c r="B8" s="24" t="s">
        <v>287</v>
      </c>
      <c r="C8" s="24">
        <f>MOD(-C7, 5)</f>
        <v>4</v>
      </c>
      <c r="D8" s="24">
        <f t="shared" ref="D8:F8" si="2">MOD(-D7, 5)</f>
        <v>3</v>
      </c>
      <c r="E8" s="24"/>
      <c r="F8" s="24">
        <f t="shared" si="2"/>
        <v>3</v>
      </c>
      <c r="G8" s="24"/>
      <c r="H8" s="44" t="s">
        <v>399</v>
      </c>
    </row>
    <row r="10" spans="1:16" x14ac:dyDescent="0.25">
      <c r="B10" s="43" t="s">
        <v>383</v>
      </c>
    </row>
    <row r="11" spans="1:16" x14ac:dyDescent="0.25">
      <c r="B11" s="43" t="s">
        <v>384</v>
      </c>
    </row>
    <row r="12" spans="1:16" x14ac:dyDescent="0.25">
      <c r="B12" t="s">
        <v>385</v>
      </c>
      <c r="K12" s="24"/>
      <c r="L12" s="24"/>
    </row>
    <row r="13" spans="1:16" x14ac:dyDescent="0.25">
      <c r="K13" s="24"/>
      <c r="L13" s="24"/>
    </row>
    <row r="14" spans="1:16" x14ac:dyDescent="0.25">
      <c r="B14" t="s">
        <v>397</v>
      </c>
      <c r="K14" s="24"/>
      <c r="L14" s="24"/>
    </row>
    <row r="15" spans="1:16" x14ac:dyDescent="0.25">
      <c r="K15" s="24"/>
      <c r="L15" s="24"/>
      <c r="M15" t="s">
        <v>394</v>
      </c>
    </row>
    <row r="16" spans="1:16" x14ac:dyDescent="0.25">
      <c r="K16" s="24"/>
      <c r="L16" s="24"/>
      <c r="M16" s="2">
        <v>4</v>
      </c>
      <c r="P16" s="55">
        <v>1</v>
      </c>
    </row>
    <row r="17" spans="2:19" x14ac:dyDescent="0.25">
      <c r="B17" s="27"/>
      <c r="C17" s="37" t="s">
        <v>300</v>
      </c>
      <c r="D17" s="27" t="s">
        <v>47</v>
      </c>
      <c r="E17" s="27" t="s">
        <v>286</v>
      </c>
      <c r="F17" s="27" t="s">
        <v>378</v>
      </c>
      <c r="G17" s="27" t="s">
        <v>301</v>
      </c>
      <c r="H17" s="27" t="s">
        <v>303</v>
      </c>
      <c r="I17" s="27" t="s">
        <v>305</v>
      </c>
      <c r="J17" s="27" t="s">
        <v>306</v>
      </c>
      <c r="K17" s="24"/>
      <c r="L17" s="24"/>
      <c r="M17">
        <v>0</v>
      </c>
      <c r="N17">
        <v>0</v>
      </c>
      <c r="O17" s="2">
        <v>5</v>
      </c>
      <c r="P17">
        <v>0</v>
      </c>
      <c r="Q17">
        <v>0</v>
      </c>
      <c r="R17" s="55">
        <v>0</v>
      </c>
    </row>
    <row r="18" spans="2:19" x14ac:dyDescent="0.25">
      <c r="B18" s="41" t="s">
        <v>379</v>
      </c>
      <c r="C18" s="29" t="s">
        <v>307</v>
      </c>
      <c r="D18" s="24">
        <v>1</v>
      </c>
      <c r="E18" s="24">
        <v>2</v>
      </c>
      <c r="F18">
        <f>2*E18</f>
        <v>4</v>
      </c>
      <c r="G18" s="24">
        <f>MOD((3*D18^2+2)*F18, 5)</f>
        <v>0</v>
      </c>
      <c r="H18" s="24">
        <f>MOD(G18^2-(2*D18), 5)</f>
        <v>3</v>
      </c>
      <c r="I18" s="24">
        <f>MOD(G18*(D18-H18)-E18, 5)</f>
        <v>3</v>
      </c>
      <c r="J18" s="24" t="s">
        <v>309</v>
      </c>
      <c r="M18" s="2">
        <f>M16-M17</f>
        <v>4</v>
      </c>
      <c r="N18">
        <f>INT(O17/M18)</f>
        <v>1</v>
      </c>
      <c r="O18">
        <f>N18*M18</f>
        <v>4</v>
      </c>
      <c r="P18" s="55">
        <v>1</v>
      </c>
      <c r="Q18">
        <v>1</v>
      </c>
      <c r="R18">
        <v>1</v>
      </c>
    </row>
    <row r="19" spans="2:19" x14ac:dyDescent="0.25">
      <c r="B19" s="24"/>
      <c r="C19" s="24"/>
      <c r="D19" s="24"/>
      <c r="E19" s="24"/>
      <c r="G19" s="24"/>
      <c r="H19" s="24"/>
      <c r="I19" s="24"/>
      <c r="J19" s="24"/>
      <c r="O19" s="2">
        <f>O17-O18</f>
        <v>1</v>
      </c>
      <c r="R19" s="55">
        <f>R17-R18</f>
        <v>-1</v>
      </c>
    </row>
    <row r="20" spans="2:19" x14ac:dyDescent="0.25">
      <c r="B20" s="24"/>
      <c r="C20" s="24"/>
      <c r="D20" s="24"/>
      <c r="E20" s="24"/>
      <c r="G20" s="24"/>
      <c r="H20" s="24"/>
      <c r="I20" s="24"/>
      <c r="J20" s="24"/>
      <c r="R20">
        <f>MOD(-1, 5)</f>
        <v>4</v>
      </c>
      <c r="S20" t="s">
        <v>396</v>
      </c>
    </row>
    <row r="21" spans="2:19" x14ac:dyDescent="0.25">
      <c r="B21" s="37" t="s">
        <v>300</v>
      </c>
      <c r="C21" s="27" t="s">
        <v>325</v>
      </c>
      <c r="D21" s="27" t="s">
        <v>326</v>
      </c>
      <c r="E21" s="27" t="s">
        <v>327</v>
      </c>
      <c r="F21" s="27" t="s">
        <v>328</v>
      </c>
      <c r="G21" s="27" t="s">
        <v>392</v>
      </c>
      <c r="H21" s="27" t="s">
        <v>395</v>
      </c>
      <c r="I21" s="27" t="s">
        <v>301</v>
      </c>
      <c r="J21" s="27" t="s">
        <v>331</v>
      </c>
      <c r="K21" s="27" t="s">
        <v>334</v>
      </c>
      <c r="L21" s="39" t="s">
        <v>321</v>
      </c>
    </row>
    <row r="22" spans="2:19" x14ac:dyDescent="0.25">
      <c r="B22" s="29" t="s">
        <v>386</v>
      </c>
      <c r="C22" s="24">
        <v>3</v>
      </c>
      <c r="D22" s="24">
        <v>3</v>
      </c>
      <c r="E22" s="24">
        <v>1</v>
      </c>
      <c r="F22" s="24">
        <v>2</v>
      </c>
      <c r="G22" s="24">
        <f>MOD(E22-C22, 5)</f>
        <v>3</v>
      </c>
      <c r="H22" s="24">
        <v>2</v>
      </c>
      <c r="I22" s="24">
        <f>MOD((F22-D22)*H22, 5)</f>
        <v>3</v>
      </c>
      <c r="J22" s="24">
        <f>MOD(I22^2-C22-E22, 5)</f>
        <v>0</v>
      </c>
      <c r="K22" s="24">
        <f>MOD(I22*(C22-J22)-D22, 5)</f>
        <v>1</v>
      </c>
      <c r="L22" s="40" t="s">
        <v>375</v>
      </c>
      <c r="N22" s="2">
        <v>3</v>
      </c>
      <c r="Q22" s="55">
        <v>1</v>
      </c>
    </row>
    <row r="23" spans="2:19" x14ac:dyDescent="0.25">
      <c r="B23" s="29" t="s">
        <v>387</v>
      </c>
      <c r="C23" s="24">
        <v>0</v>
      </c>
      <c r="D23" s="24">
        <v>1</v>
      </c>
      <c r="E23" s="24">
        <v>1</v>
      </c>
      <c r="F23" s="24">
        <v>2</v>
      </c>
      <c r="G23" s="24">
        <f t="shared" ref="G23:G26" si="3">MOD(E23-C23, 5)</f>
        <v>1</v>
      </c>
      <c r="H23" s="24">
        <v>1</v>
      </c>
      <c r="I23" s="24">
        <f t="shared" ref="I23:I25" si="4">MOD((F23-D23)*H23, 5)</f>
        <v>1</v>
      </c>
      <c r="J23" s="24">
        <f t="shared" ref="J23:J25" si="5">MOD(I23^2-C23-E23, 5)</f>
        <v>0</v>
      </c>
      <c r="K23" s="24">
        <f t="shared" ref="K23:K25" si="6">MOD(I23*(C23-J23)-D23, 5)</f>
        <v>4</v>
      </c>
      <c r="L23" s="40" t="s">
        <v>376</v>
      </c>
      <c r="N23">
        <v>0</v>
      </c>
      <c r="O23">
        <v>0</v>
      </c>
      <c r="P23" s="2">
        <v>5</v>
      </c>
      <c r="Q23">
        <v>0</v>
      </c>
      <c r="R23">
        <v>0</v>
      </c>
      <c r="S23">
        <v>0</v>
      </c>
    </row>
    <row r="24" spans="2:19" x14ac:dyDescent="0.25">
      <c r="B24" s="29" t="s">
        <v>388</v>
      </c>
      <c r="C24" s="24">
        <v>0</v>
      </c>
      <c r="D24" s="24">
        <v>4</v>
      </c>
      <c r="E24" s="24">
        <v>1</v>
      </c>
      <c r="F24" s="24">
        <v>2</v>
      </c>
      <c r="G24" s="24">
        <f t="shared" si="3"/>
        <v>1</v>
      </c>
      <c r="H24" s="24">
        <v>1</v>
      </c>
      <c r="I24" s="24">
        <f t="shared" si="4"/>
        <v>3</v>
      </c>
      <c r="J24" s="24">
        <f t="shared" si="5"/>
        <v>3</v>
      </c>
      <c r="K24" s="24">
        <f t="shared" si="6"/>
        <v>2</v>
      </c>
      <c r="L24" s="40" t="s">
        <v>310</v>
      </c>
      <c r="N24" s="2">
        <v>3</v>
      </c>
      <c r="O24">
        <v>1</v>
      </c>
      <c r="P24">
        <v>3</v>
      </c>
      <c r="Q24" s="55">
        <v>1</v>
      </c>
      <c r="R24">
        <v>1</v>
      </c>
      <c r="S24" s="55">
        <v>1</v>
      </c>
    </row>
    <row r="25" spans="2:19" x14ac:dyDescent="0.25">
      <c r="B25" s="29" t="s">
        <v>390</v>
      </c>
      <c r="C25" s="24">
        <v>3</v>
      </c>
      <c r="D25" s="24">
        <v>2</v>
      </c>
      <c r="E25" s="24">
        <v>1</v>
      </c>
      <c r="F25" s="24">
        <v>2</v>
      </c>
      <c r="G25" s="24">
        <f t="shared" si="3"/>
        <v>3</v>
      </c>
      <c r="H25" s="24">
        <v>2</v>
      </c>
      <c r="I25" s="24">
        <f t="shared" si="4"/>
        <v>0</v>
      </c>
      <c r="J25" s="24">
        <f t="shared" si="5"/>
        <v>1</v>
      </c>
      <c r="K25" s="24">
        <f t="shared" si="6"/>
        <v>3</v>
      </c>
      <c r="L25" s="40" t="s">
        <v>308</v>
      </c>
      <c r="N25">
        <v>2</v>
      </c>
      <c r="O25">
        <v>1</v>
      </c>
      <c r="P25" s="2">
        <v>2</v>
      </c>
      <c r="Q25">
        <v>-1</v>
      </c>
      <c r="R25">
        <v>1</v>
      </c>
      <c r="S25">
        <v>-1</v>
      </c>
    </row>
    <row r="26" spans="2:19" x14ac:dyDescent="0.25">
      <c r="B26" s="29" t="s">
        <v>391</v>
      </c>
      <c r="C26" s="24">
        <v>1</v>
      </c>
      <c r="D26" s="24">
        <v>3</v>
      </c>
      <c r="E26" s="24">
        <v>1</v>
      </c>
      <c r="F26" s="24">
        <v>2</v>
      </c>
      <c r="G26" s="24">
        <f t="shared" si="3"/>
        <v>0</v>
      </c>
      <c r="H26" s="24"/>
      <c r="I26" s="24"/>
      <c r="J26" s="24"/>
      <c r="K26" s="24"/>
      <c r="L26" s="40" t="s">
        <v>288</v>
      </c>
      <c r="N26" s="2">
        <v>1</v>
      </c>
      <c r="Q26" s="55">
        <f>Q24-Q25</f>
        <v>2</v>
      </c>
    </row>
    <row r="28" spans="2:19" x14ac:dyDescent="0.25">
      <c r="B28" s="45" t="s">
        <v>398</v>
      </c>
      <c r="N28" s="2">
        <v>1</v>
      </c>
      <c r="Q28" s="55">
        <v>1</v>
      </c>
    </row>
    <row r="29" spans="2:19" x14ac:dyDescent="0.25">
      <c r="B29" s="41"/>
      <c r="C29" s="56" t="s">
        <v>389</v>
      </c>
      <c r="D29" s="27" t="s">
        <v>288</v>
      </c>
      <c r="E29" s="27" t="s">
        <v>307</v>
      </c>
      <c r="F29" s="27" t="s">
        <v>309</v>
      </c>
      <c r="G29" s="27" t="s">
        <v>375</v>
      </c>
      <c r="H29" s="27" t="s">
        <v>376</v>
      </c>
      <c r="I29" s="27" t="s">
        <v>310</v>
      </c>
      <c r="J29" s="27" t="s">
        <v>308</v>
      </c>
      <c r="N29">
        <v>0</v>
      </c>
      <c r="O29">
        <v>0</v>
      </c>
      <c r="P29" s="2">
        <v>5</v>
      </c>
      <c r="Q29">
        <v>0</v>
      </c>
      <c r="R29">
        <v>0</v>
      </c>
      <c r="S29" s="55">
        <v>0</v>
      </c>
    </row>
    <row r="30" spans="2:19" x14ac:dyDescent="0.25">
      <c r="B30" s="41"/>
      <c r="C30" s="29" t="s">
        <v>288</v>
      </c>
      <c r="D30" s="24" t="s">
        <v>288</v>
      </c>
      <c r="E30" s="24" t="s">
        <v>307</v>
      </c>
      <c r="F30" s="24" t="s">
        <v>309</v>
      </c>
      <c r="G30" s="24" t="s">
        <v>375</v>
      </c>
      <c r="H30" s="24" t="s">
        <v>376</v>
      </c>
      <c r="I30" s="24" t="s">
        <v>310</v>
      </c>
      <c r="J30" s="24" t="s">
        <v>308</v>
      </c>
      <c r="N30" s="2">
        <v>1</v>
      </c>
      <c r="Q30" s="55">
        <f>Q28-Q29</f>
        <v>1</v>
      </c>
    </row>
    <row r="31" spans="2:19" x14ac:dyDescent="0.25">
      <c r="B31" s="41" t="s">
        <v>379</v>
      </c>
      <c r="C31" s="29" t="s">
        <v>307</v>
      </c>
      <c r="D31" s="24" t="s">
        <v>307</v>
      </c>
      <c r="E31" s="24" t="s">
        <v>309</v>
      </c>
      <c r="F31" s="24" t="s">
        <v>375</v>
      </c>
      <c r="G31" s="24" t="s">
        <v>376</v>
      </c>
      <c r="H31" s="24" t="s">
        <v>310</v>
      </c>
      <c r="I31" s="24" t="s">
        <v>308</v>
      </c>
      <c r="J31" s="24" t="s">
        <v>288</v>
      </c>
    </row>
    <row r="32" spans="2:19" x14ac:dyDescent="0.25">
      <c r="B32" s="41" t="s">
        <v>382</v>
      </c>
      <c r="C32" s="29" t="s">
        <v>309</v>
      </c>
      <c r="D32" s="24" t="s">
        <v>309</v>
      </c>
      <c r="E32" s="24" t="s">
        <v>375</v>
      </c>
      <c r="F32" s="24" t="s">
        <v>376</v>
      </c>
      <c r="G32" s="24" t="s">
        <v>310</v>
      </c>
      <c r="H32" s="24" t="s">
        <v>308</v>
      </c>
      <c r="I32" s="24" t="s">
        <v>288</v>
      </c>
      <c r="J32" s="24" t="s">
        <v>307</v>
      </c>
    </row>
    <row r="33" spans="2:10" x14ac:dyDescent="0.25">
      <c r="B33" s="41" t="s">
        <v>377</v>
      </c>
      <c r="C33" s="29" t="s">
        <v>375</v>
      </c>
      <c r="D33" s="24" t="s">
        <v>375</v>
      </c>
      <c r="E33" s="24" t="s">
        <v>376</v>
      </c>
      <c r="F33" s="24" t="s">
        <v>310</v>
      </c>
      <c r="G33" s="24" t="s">
        <v>308</v>
      </c>
      <c r="H33" s="24" t="s">
        <v>288</v>
      </c>
      <c r="I33" s="24" t="s">
        <v>307</v>
      </c>
      <c r="J33" s="24" t="s">
        <v>309</v>
      </c>
    </row>
    <row r="34" spans="2:10" x14ac:dyDescent="0.25">
      <c r="B34" s="41" t="s">
        <v>374</v>
      </c>
      <c r="C34" s="29" t="s">
        <v>376</v>
      </c>
      <c r="D34" s="24" t="s">
        <v>376</v>
      </c>
      <c r="E34" s="24" t="s">
        <v>310</v>
      </c>
      <c r="F34" s="24" t="s">
        <v>308</v>
      </c>
      <c r="G34" s="24" t="s">
        <v>288</v>
      </c>
      <c r="H34" s="24" t="s">
        <v>307</v>
      </c>
      <c r="I34" s="24" t="s">
        <v>309</v>
      </c>
      <c r="J34" s="24" t="s">
        <v>375</v>
      </c>
    </row>
    <row r="35" spans="2:10" x14ac:dyDescent="0.25">
      <c r="B35" s="41" t="s">
        <v>381</v>
      </c>
      <c r="C35" s="29" t="s">
        <v>310</v>
      </c>
      <c r="D35" s="24" t="s">
        <v>310</v>
      </c>
      <c r="E35" s="24" t="s">
        <v>308</v>
      </c>
      <c r="F35" s="24" t="s">
        <v>288</v>
      </c>
      <c r="G35" s="24" t="s">
        <v>307</v>
      </c>
      <c r="H35" s="24" t="s">
        <v>309</v>
      </c>
      <c r="I35" s="24" t="s">
        <v>375</v>
      </c>
      <c r="J35" s="24" t="s">
        <v>376</v>
      </c>
    </row>
    <row r="36" spans="2:10" x14ac:dyDescent="0.25">
      <c r="B36" s="41" t="s">
        <v>380</v>
      </c>
      <c r="C36" s="29" t="s">
        <v>308</v>
      </c>
      <c r="D36" s="24" t="s">
        <v>308</v>
      </c>
      <c r="E36" s="24" t="s">
        <v>288</v>
      </c>
      <c r="F36" s="24" t="s">
        <v>307</v>
      </c>
      <c r="G36" s="24" t="s">
        <v>309</v>
      </c>
      <c r="H36" s="24" t="s">
        <v>375</v>
      </c>
      <c r="I36" s="24" t="s">
        <v>376</v>
      </c>
      <c r="J36" s="24" t="s">
        <v>310</v>
      </c>
    </row>
    <row r="42" spans="2:10" x14ac:dyDescent="0.25">
      <c r="B42" s="24"/>
      <c r="C42" s="54"/>
      <c r="D42" s="24"/>
      <c r="E42" s="24"/>
      <c r="F42" s="24"/>
      <c r="G42" s="24"/>
      <c r="H42" s="24"/>
      <c r="I42" s="24"/>
    </row>
    <row r="43" spans="2:10" x14ac:dyDescent="0.25">
      <c r="B43" s="24"/>
      <c r="C43" s="24"/>
      <c r="D43" s="24"/>
      <c r="E43" s="24"/>
      <c r="F43" s="24"/>
      <c r="G43" s="24"/>
      <c r="H43" s="24"/>
      <c r="I43" s="24"/>
    </row>
    <row r="44" spans="2:10" x14ac:dyDescent="0.25">
      <c r="B44" s="24"/>
      <c r="C44" s="24"/>
      <c r="D44" s="24"/>
      <c r="E44" s="24"/>
      <c r="F44" s="24"/>
      <c r="G44" s="24"/>
      <c r="H44" s="24"/>
      <c r="I44" s="24"/>
    </row>
    <row r="45" spans="2:10" x14ac:dyDescent="0.25">
      <c r="B45" s="24"/>
      <c r="C45" s="24"/>
      <c r="D45" s="24"/>
      <c r="E45" s="24"/>
      <c r="F45" s="24"/>
      <c r="G45" s="24"/>
      <c r="H45" s="24"/>
      <c r="I45" s="24"/>
    </row>
    <row r="46" spans="2:10" x14ac:dyDescent="0.25">
      <c r="B46" s="24"/>
      <c r="C46" s="24"/>
      <c r="D46" s="24"/>
      <c r="E46" s="24"/>
      <c r="F46" s="24"/>
      <c r="G46" s="24"/>
      <c r="H46" s="24"/>
      <c r="I46" s="24"/>
    </row>
    <row r="47" spans="2:10" x14ac:dyDescent="0.25">
      <c r="B47" s="24"/>
      <c r="C47" s="24"/>
      <c r="D47" s="24"/>
      <c r="E47" s="24"/>
      <c r="F47" s="24"/>
      <c r="G47" s="24"/>
      <c r="H47" s="24"/>
      <c r="I47" s="24"/>
    </row>
    <row r="48" spans="2:10" x14ac:dyDescent="0.25">
      <c r="B48" s="24"/>
      <c r="C48" s="24"/>
      <c r="D48" s="24"/>
      <c r="E48" s="24"/>
      <c r="F48" s="24"/>
      <c r="G48" s="24"/>
      <c r="H48" s="24"/>
      <c r="I48" s="24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5"/>
  <sheetViews>
    <sheetView topLeftCell="A7" workbookViewId="0">
      <selection activeCell="J29" sqref="J29"/>
    </sheetView>
  </sheetViews>
  <sheetFormatPr defaultRowHeight="15" x14ac:dyDescent="0.25"/>
  <cols>
    <col min="2" max="2" width="10" bestFit="1" customWidth="1"/>
    <col min="3" max="3" width="11" bestFit="1" customWidth="1"/>
    <col min="4" max="16" width="6.7109375" style="24" customWidth="1"/>
    <col min="17" max="17" width="11.28515625" style="24" customWidth="1"/>
    <col min="18" max="18" width="14.5703125" customWidth="1"/>
    <col min="19" max="19" width="10" customWidth="1"/>
  </cols>
  <sheetData>
    <row r="1" spans="1:4" ht="18.75" x14ac:dyDescent="0.35">
      <c r="A1" s="1" t="s">
        <v>335</v>
      </c>
    </row>
    <row r="4" spans="1:4" x14ac:dyDescent="0.25">
      <c r="A4">
        <v>1220703125</v>
      </c>
      <c r="B4">
        <f>A4/5</f>
        <v>244140625</v>
      </c>
      <c r="C4">
        <v>5</v>
      </c>
    </row>
    <row r="5" spans="1:4" x14ac:dyDescent="0.25">
      <c r="B5">
        <f t="shared" ref="B5:B16" si="0">B4/5</f>
        <v>48828125</v>
      </c>
      <c r="C5">
        <v>5</v>
      </c>
    </row>
    <row r="6" spans="1:4" x14ac:dyDescent="0.25">
      <c r="B6">
        <f t="shared" si="0"/>
        <v>9765625</v>
      </c>
      <c r="C6">
        <v>5</v>
      </c>
    </row>
    <row r="7" spans="1:4" x14ac:dyDescent="0.25">
      <c r="B7">
        <f t="shared" si="0"/>
        <v>1953125</v>
      </c>
      <c r="C7">
        <v>5</v>
      </c>
    </row>
    <row r="8" spans="1:4" x14ac:dyDescent="0.25">
      <c r="B8">
        <f t="shared" si="0"/>
        <v>390625</v>
      </c>
      <c r="C8">
        <v>5</v>
      </c>
    </row>
    <row r="9" spans="1:4" x14ac:dyDescent="0.25">
      <c r="B9">
        <f t="shared" si="0"/>
        <v>78125</v>
      </c>
      <c r="C9">
        <v>5</v>
      </c>
    </row>
    <row r="10" spans="1:4" x14ac:dyDescent="0.25">
      <c r="B10">
        <f t="shared" si="0"/>
        <v>15625</v>
      </c>
      <c r="C10">
        <v>5</v>
      </c>
    </row>
    <row r="11" spans="1:4" x14ac:dyDescent="0.25">
      <c r="B11">
        <f t="shared" si="0"/>
        <v>3125</v>
      </c>
      <c r="C11">
        <v>5</v>
      </c>
    </row>
    <row r="12" spans="1:4" x14ac:dyDescent="0.25">
      <c r="B12">
        <f t="shared" si="0"/>
        <v>625</v>
      </c>
      <c r="C12">
        <v>5</v>
      </c>
    </row>
    <row r="13" spans="1:4" x14ac:dyDescent="0.25">
      <c r="B13">
        <f t="shared" si="0"/>
        <v>125</v>
      </c>
      <c r="C13">
        <v>5</v>
      </c>
    </row>
    <row r="14" spans="1:4" x14ac:dyDescent="0.25">
      <c r="B14">
        <f t="shared" si="0"/>
        <v>25</v>
      </c>
      <c r="C14">
        <v>5</v>
      </c>
    </row>
    <row r="15" spans="1:4" x14ac:dyDescent="0.25">
      <c r="B15">
        <f t="shared" si="0"/>
        <v>5</v>
      </c>
      <c r="C15">
        <v>5</v>
      </c>
    </row>
    <row r="16" spans="1:4" x14ac:dyDescent="0.25">
      <c r="B16">
        <f t="shared" si="0"/>
        <v>1</v>
      </c>
      <c r="C16">
        <v>5</v>
      </c>
      <c r="D16" s="54" t="s">
        <v>401</v>
      </c>
    </row>
    <row r="17" spans="2:19" x14ac:dyDescent="0.25">
      <c r="D17" s="24" t="s">
        <v>402</v>
      </c>
    </row>
    <row r="19" spans="2:19" x14ac:dyDescent="0.25">
      <c r="B19" t="s">
        <v>403</v>
      </c>
    </row>
    <row r="20" spans="2:19" x14ac:dyDescent="0.25">
      <c r="B20" t="s">
        <v>406</v>
      </c>
    </row>
    <row r="22" spans="2:19" x14ac:dyDescent="0.25">
      <c r="B22" t="s">
        <v>404</v>
      </c>
    </row>
    <row r="23" spans="2:19" x14ac:dyDescent="0.25">
      <c r="B23" t="s">
        <v>405</v>
      </c>
    </row>
    <row r="25" spans="2:19" x14ac:dyDescent="0.25">
      <c r="B25" t="s">
        <v>407</v>
      </c>
    </row>
    <row r="26" spans="2:19" x14ac:dyDescent="0.25">
      <c r="B26" t="s">
        <v>411</v>
      </c>
    </row>
    <row r="28" spans="2:19" x14ac:dyDescent="0.25">
      <c r="C28" s="29" t="s">
        <v>408</v>
      </c>
      <c r="D28" s="41"/>
      <c r="E28" s="41">
        <v>5</v>
      </c>
      <c r="F28" s="41">
        <f>E28*5</f>
        <v>25</v>
      </c>
      <c r="G28" s="41">
        <f t="shared" ref="G28:Q28" si="1">F28*5</f>
        <v>125</v>
      </c>
      <c r="H28" s="41">
        <f t="shared" si="1"/>
        <v>625</v>
      </c>
      <c r="I28" s="41">
        <f t="shared" si="1"/>
        <v>3125</v>
      </c>
      <c r="J28" s="41">
        <f t="shared" si="1"/>
        <v>15625</v>
      </c>
      <c r="K28" s="41">
        <f t="shared" si="1"/>
        <v>78125</v>
      </c>
      <c r="L28" s="41">
        <f t="shared" si="1"/>
        <v>390625</v>
      </c>
      <c r="M28" s="41">
        <f t="shared" si="1"/>
        <v>1953125</v>
      </c>
      <c r="N28" s="41">
        <f t="shared" si="1"/>
        <v>9765625</v>
      </c>
      <c r="O28" s="41">
        <f t="shared" si="1"/>
        <v>48828125</v>
      </c>
      <c r="P28" s="41">
        <f t="shared" si="1"/>
        <v>244140625</v>
      </c>
      <c r="Q28" s="41">
        <f t="shared" si="1"/>
        <v>1220703125</v>
      </c>
    </row>
    <row r="29" spans="2:19" x14ac:dyDescent="0.25">
      <c r="C29" s="37" t="s">
        <v>409</v>
      </c>
      <c r="D29" s="27">
        <v>2</v>
      </c>
      <c r="E29" s="27">
        <f>(E28+1)-E30</f>
        <v>-1</v>
      </c>
      <c r="F29" s="27">
        <f>$E$29*E29-$E$28*D29</f>
        <v>-9</v>
      </c>
      <c r="G29" s="27">
        <f>$E$29*F29-$E$28*E29</f>
        <v>14</v>
      </c>
      <c r="H29" s="27">
        <f t="shared" ref="G29:P29" si="2">$E$29*G29-$E$28*F29</f>
        <v>31</v>
      </c>
      <c r="I29" s="27">
        <f t="shared" si="2"/>
        <v>-101</v>
      </c>
      <c r="J29" s="27">
        <f>$E$29*I29-$E$28*H29</f>
        <v>-54</v>
      </c>
      <c r="K29" s="27">
        <f t="shared" si="2"/>
        <v>559</v>
      </c>
      <c r="L29" s="27">
        <f t="shared" si="2"/>
        <v>-289</v>
      </c>
      <c r="M29" s="27">
        <f t="shared" si="2"/>
        <v>-2506</v>
      </c>
      <c r="N29" s="27">
        <f t="shared" si="2"/>
        <v>3951</v>
      </c>
      <c r="O29" s="27">
        <f t="shared" si="2"/>
        <v>8579</v>
      </c>
      <c r="P29" s="27">
        <f t="shared" si="2"/>
        <v>-28334</v>
      </c>
      <c r="Q29" s="27">
        <f>$E$29*P29-$E$28*O29</f>
        <v>-14561</v>
      </c>
    </row>
    <row r="30" spans="2:19" x14ac:dyDescent="0.25">
      <c r="C30" s="29" t="s">
        <v>410</v>
      </c>
      <c r="E30" s="57">
        <v>7</v>
      </c>
      <c r="F30" s="24">
        <f>F28+1-F29</f>
        <v>35</v>
      </c>
      <c r="G30" s="24">
        <f t="shared" ref="G30:Q30" si="3">G28+1-G29</f>
        <v>112</v>
      </c>
      <c r="H30" s="24">
        <f t="shared" si="3"/>
        <v>595</v>
      </c>
      <c r="I30" s="24">
        <f t="shared" si="3"/>
        <v>3227</v>
      </c>
      <c r="J30" s="24">
        <f t="shared" si="3"/>
        <v>15680</v>
      </c>
      <c r="K30" s="24">
        <f t="shared" si="3"/>
        <v>77567</v>
      </c>
      <c r="L30" s="24">
        <f t="shared" si="3"/>
        <v>390915</v>
      </c>
      <c r="M30" s="24">
        <f t="shared" si="3"/>
        <v>1955632</v>
      </c>
      <c r="N30" s="24">
        <f t="shared" si="3"/>
        <v>9761675</v>
      </c>
      <c r="O30" s="24">
        <f t="shared" si="3"/>
        <v>48819547</v>
      </c>
      <c r="P30" s="24">
        <f t="shared" si="3"/>
        <v>244168960</v>
      </c>
      <c r="Q30" s="58">
        <f t="shared" si="3"/>
        <v>1220717687</v>
      </c>
    </row>
    <row r="32" spans="2:19" x14ac:dyDescent="0.25">
      <c r="Q32">
        <v>1220717687</v>
      </c>
      <c r="R32" s="59">
        <f>Q32/7</f>
        <v>174388241</v>
      </c>
      <c r="S32" s="59">
        <v>7</v>
      </c>
    </row>
    <row r="33" spans="3:19" x14ac:dyDescent="0.25">
      <c r="C33" t="s">
        <v>413</v>
      </c>
      <c r="R33" s="59">
        <f>R32/7411</f>
        <v>23531</v>
      </c>
      <c r="S33" s="59">
        <v>7411</v>
      </c>
    </row>
    <row r="34" spans="3:19" x14ac:dyDescent="0.25">
      <c r="C34" t="s">
        <v>414</v>
      </c>
      <c r="R34" s="59">
        <f>R33/23531</f>
        <v>1</v>
      </c>
      <c r="S34" s="59">
        <v>23531</v>
      </c>
    </row>
    <row r="35" spans="3:19" x14ac:dyDescent="0.25">
      <c r="C35" s="24">
        <f>1220717687*(6/7)*(7410/7411)*(23530/23531)</f>
        <v>1046143800</v>
      </c>
      <c r="D35" s="43" t="s">
        <v>415</v>
      </c>
      <c r="S35" t="s">
        <v>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activeCell="C13" sqref="C13"/>
    </sheetView>
  </sheetViews>
  <sheetFormatPr defaultRowHeight="15" x14ac:dyDescent="0.25"/>
  <cols>
    <col min="2" max="2" width="10.85546875" customWidth="1"/>
    <col min="3" max="7" width="9.140625" customWidth="1"/>
    <col min="8" max="8" width="9.7109375" bestFit="1" customWidth="1"/>
    <col min="10" max="10" width="10" bestFit="1" customWidth="1"/>
    <col min="12" max="12" width="11.42578125" customWidth="1"/>
    <col min="13" max="13" width="11.7109375" bestFit="1" customWidth="1"/>
  </cols>
  <sheetData>
    <row r="1" spans="1:15" x14ac:dyDescent="0.25">
      <c r="A1" s="1" t="s">
        <v>7</v>
      </c>
    </row>
    <row r="4" spans="1:15" x14ac:dyDescent="0.25">
      <c r="B4" s="9">
        <v>100000007</v>
      </c>
      <c r="E4" s="5">
        <v>1</v>
      </c>
      <c r="H4" s="10">
        <v>0</v>
      </c>
      <c r="L4">
        <f>E4*B4-H4*D5</f>
        <v>100000007</v>
      </c>
      <c r="O4" t="s">
        <v>8</v>
      </c>
    </row>
    <row r="5" spans="1:15" x14ac:dyDescent="0.25">
      <c r="B5">
        <f>C5*D5</f>
        <v>99906993</v>
      </c>
      <c r="C5">
        <f>INT(B4/D5)</f>
        <v>999</v>
      </c>
      <c r="D5" s="9">
        <v>100007</v>
      </c>
      <c r="E5">
        <f>F5*G5</f>
        <v>0</v>
      </c>
      <c r="F5">
        <f>C5</f>
        <v>999</v>
      </c>
      <c r="G5" s="5">
        <v>0</v>
      </c>
      <c r="H5">
        <f>I5*J5</f>
        <v>999</v>
      </c>
      <c r="I5">
        <f>C5</f>
        <v>999</v>
      </c>
      <c r="J5" s="10">
        <v>1</v>
      </c>
      <c r="L5">
        <f>-ABS(G5)*B4+ABS(J5)*D5</f>
        <v>100007</v>
      </c>
    </row>
    <row r="6" spans="1:15" x14ac:dyDescent="0.25">
      <c r="B6" s="2">
        <f>B4-B5</f>
        <v>93014</v>
      </c>
      <c r="C6">
        <f>INT(D5/B6)</f>
        <v>1</v>
      </c>
      <c r="D6">
        <f>C6*B6</f>
        <v>93014</v>
      </c>
      <c r="E6" s="5">
        <f>E4-E5</f>
        <v>1</v>
      </c>
      <c r="F6">
        <f t="shared" ref="F6:F16" si="0">C6</f>
        <v>1</v>
      </c>
      <c r="G6">
        <f>E6*F6</f>
        <v>1</v>
      </c>
      <c r="H6" s="10">
        <f>H4-H5</f>
        <v>-999</v>
      </c>
      <c r="I6">
        <f t="shared" ref="I6:I16" si="1">C6</f>
        <v>1</v>
      </c>
      <c r="J6">
        <f>H6*I6</f>
        <v>-999</v>
      </c>
      <c r="L6">
        <f>E6*B4-ABS(H6)*D5</f>
        <v>93014</v>
      </c>
    </row>
    <row r="7" spans="1:15" x14ac:dyDescent="0.25">
      <c r="B7">
        <f>C7*D7</f>
        <v>90909</v>
      </c>
      <c r="C7">
        <f>INT(B6/D7)</f>
        <v>13</v>
      </c>
      <c r="D7" s="2">
        <f>D5-D6</f>
        <v>6993</v>
      </c>
      <c r="E7">
        <f>F7*G7</f>
        <v>-13</v>
      </c>
      <c r="F7">
        <f t="shared" si="0"/>
        <v>13</v>
      </c>
      <c r="G7" s="5">
        <f>G5-G6</f>
        <v>-1</v>
      </c>
      <c r="H7">
        <f>I7*J7</f>
        <v>13000</v>
      </c>
      <c r="I7">
        <f t="shared" si="1"/>
        <v>13</v>
      </c>
      <c r="J7" s="10">
        <f>J5-J6</f>
        <v>1000</v>
      </c>
      <c r="L7">
        <f>-ABS(G7)*B4+ABS(J7)*D5</f>
        <v>6993</v>
      </c>
    </row>
    <row r="8" spans="1:15" x14ac:dyDescent="0.25">
      <c r="B8" s="2">
        <f>B6-B7</f>
        <v>2105</v>
      </c>
      <c r="C8">
        <f>INT(D7/B8)</f>
        <v>3</v>
      </c>
      <c r="D8">
        <f>B8*C8</f>
        <v>6315</v>
      </c>
      <c r="E8" s="5">
        <f>E6-E7</f>
        <v>14</v>
      </c>
      <c r="F8">
        <f t="shared" si="0"/>
        <v>3</v>
      </c>
      <c r="G8">
        <f>F8*E8</f>
        <v>42</v>
      </c>
      <c r="H8" s="10">
        <f>H6-H7</f>
        <v>-13999</v>
      </c>
      <c r="I8">
        <f t="shared" si="1"/>
        <v>3</v>
      </c>
      <c r="J8">
        <f>I8*H8</f>
        <v>-41997</v>
      </c>
      <c r="L8">
        <f>ABS(E8)*B4-ABS(H8)*D5</f>
        <v>2105</v>
      </c>
    </row>
    <row r="9" spans="1:15" x14ac:dyDescent="0.25">
      <c r="B9">
        <f>C9*D9</f>
        <v>2034</v>
      </c>
      <c r="C9">
        <f>INT(B8/D9)</f>
        <v>3</v>
      </c>
      <c r="D9" s="2">
        <f>D7-D8</f>
        <v>678</v>
      </c>
      <c r="E9">
        <f>F9*G9</f>
        <v>-129</v>
      </c>
      <c r="F9">
        <f t="shared" si="0"/>
        <v>3</v>
      </c>
      <c r="G9" s="5">
        <f>G7-G8</f>
        <v>-43</v>
      </c>
      <c r="H9">
        <f>I9*J9</f>
        <v>128991</v>
      </c>
      <c r="I9">
        <f t="shared" si="1"/>
        <v>3</v>
      </c>
      <c r="J9" s="10">
        <f>J7-J8</f>
        <v>42997</v>
      </c>
      <c r="L9">
        <f>-ABS(G9)*B4+ABS(J9)*D5</f>
        <v>678</v>
      </c>
    </row>
    <row r="10" spans="1:15" x14ac:dyDescent="0.25">
      <c r="B10" s="2">
        <f>B8-B9</f>
        <v>71</v>
      </c>
      <c r="C10">
        <f>INT(D9/B10)</f>
        <v>9</v>
      </c>
      <c r="D10">
        <f>B10*C10</f>
        <v>639</v>
      </c>
      <c r="E10" s="5">
        <f>E8-E9</f>
        <v>143</v>
      </c>
      <c r="F10">
        <f t="shared" si="0"/>
        <v>9</v>
      </c>
      <c r="G10">
        <f>F10*E10</f>
        <v>1287</v>
      </c>
      <c r="H10" s="10">
        <f>H8-H9</f>
        <v>-142990</v>
      </c>
      <c r="I10">
        <f t="shared" si="1"/>
        <v>9</v>
      </c>
      <c r="J10">
        <f>I10*H10</f>
        <v>-1286910</v>
      </c>
      <c r="L10">
        <f>ABS(E10)*B4-ABS(H10)*D5</f>
        <v>71</v>
      </c>
    </row>
    <row r="11" spans="1:15" x14ac:dyDescent="0.25">
      <c r="B11">
        <f>C11*D11</f>
        <v>39</v>
      </c>
      <c r="C11">
        <f>INT(B10/D11)</f>
        <v>1</v>
      </c>
      <c r="D11" s="2">
        <f>D9-D10</f>
        <v>39</v>
      </c>
      <c r="E11">
        <f>F11*G11</f>
        <v>-1330</v>
      </c>
      <c r="F11">
        <f t="shared" si="0"/>
        <v>1</v>
      </c>
      <c r="G11" s="5">
        <f>G9-G10</f>
        <v>-1330</v>
      </c>
      <c r="H11">
        <f>I11*J11</f>
        <v>1329907</v>
      </c>
      <c r="I11">
        <f t="shared" si="1"/>
        <v>1</v>
      </c>
      <c r="J11" s="10">
        <f>J9-J10</f>
        <v>1329907</v>
      </c>
      <c r="L11">
        <f>-ABS(G11)*B4+ABS(J11)*D5</f>
        <v>39</v>
      </c>
    </row>
    <row r="12" spans="1:15" x14ac:dyDescent="0.25">
      <c r="B12" s="2">
        <f>B10-B11</f>
        <v>32</v>
      </c>
      <c r="C12">
        <f>INT(D11/B12)</f>
        <v>1</v>
      </c>
      <c r="D12">
        <f>B12*C12</f>
        <v>32</v>
      </c>
      <c r="E12" s="5">
        <f>E10-E11</f>
        <v>1473</v>
      </c>
      <c r="F12">
        <f t="shared" si="0"/>
        <v>1</v>
      </c>
      <c r="G12">
        <f>E12*F12</f>
        <v>1473</v>
      </c>
      <c r="H12" s="10">
        <f>H10-H11</f>
        <v>-1472897</v>
      </c>
      <c r="I12">
        <f t="shared" si="1"/>
        <v>1</v>
      </c>
      <c r="J12">
        <f>I12*H12</f>
        <v>-1472897</v>
      </c>
      <c r="L12">
        <f>ABS(E12)*B4-ABS(H12)*D5</f>
        <v>32</v>
      </c>
    </row>
    <row r="13" spans="1:15" x14ac:dyDescent="0.25">
      <c r="B13">
        <f>C13*D13</f>
        <v>28</v>
      </c>
      <c r="C13">
        <f>INT(B12/D13)</f>
        <v>4</v>
      </c>
      <c r="D13" s="2">
        <f>D11-D12</f>
        <v>7</v>
      </c>
      <c r="E13">
        <f>F13*G13</f>
        <v>-11212</v>
      </c>
      <c r="F13">
        <f t="shared" si="0"/>
        <v>4</v>
      </c>
      <c r="G13" s="5">
        <f>G11-G12</f>
        <v>-2803</v>
      </c>
      <c r="H13">
        <f>I13*J13</f>
        <v>11211216</v>
      </c>
      <c r="I13">
        <f t="shared" si="1"/>
        <v>4</v>
      </c>
      <c r="J13" s="10">
        <f>J11-J12</f>
        <v>2802804</v>
      </c>
      <c r="L13">
        <f>-ABS(G13)*B4+ABS(J13)*D5</f>
        <v>7</v>
      </c>
    </row>
    <row r="14" spans="1:15" x14ac:dyDescent="0.25">
      <c r="B14" s="2">
        <f>B12-B13</f>
        <v>4</v>
      </c>
      <c r="C14">
        <f>INT(D13/B14)</f>
        <v>1</v>
      </c>
      <c r="D14">
        <f>B14*C14</f>
        <v>4</v>
      </c>
      <c r="E14" s="5">
        <f>E12-E13</f>
        <v>12685</v>
      </c>
      <c r="F14">
        <f t="shared" si="0"/>
        <v>1</v>
      </c>
      <c r="G14">
        <f>E14*F14</f>
        <v>12685</v>
      </c>
      <c r="H14" s="10">
        <f>H12-H13</f>
        <v>-12684113</v>
      </c>
      <c r="I14">
        <f t="shared" si="1"/>
        <v>1</v>
      </c>
      <c r="J14">
        <f>I14*H14</f>
        <v>-12684113</v>
      </c>
      <c r="L14">
        <f>ABS(E14)*B4-ABS(H14)*D5</f>
        <v>4</v>
      </c>
    </row>
    <row r="15" spans="1:15" x14ac:dyDescent="0.25">
      <c r="B15">
        <f>C15*D15</f>
        <v>3</v>
      </c>
      <c r="C15">
        <f>INT(B14/D15)</f>
        <v>1</v>
      </c>
      <c r="D15" s="2">
        <f>D13-D14</f>
        <v>3</v>
      </c>
      <c r="E15">
        <f>F15*G15</f>
        <v>-15488</v>
      </c>
      <c r="F15">
        <f>C15</f>
        <v>1</v>
      </c>
      <c r="G15" s="5">
        <f>G13-G14</f>
        <v>-15488</v>
      </c>
      <c r="H15">
        <f>I15*J15</f>
        <v>15486917</v>
      </c>
      <c r="I15">
        <f t="shared" si="1"/>
        <v>1</v>
      </c>
      <c r="J15" s="10">
        <f>J13-J14</f>
        <v>15486917</v>
      </c>
      <c r="L15">
        <f>-ABS(G15)*B4+ABS(J15)*D5</f>
        <v>3</v>
      </c>
    </row>
    <row r="16" spans="1:15" x14ac:dyDescent="0.25">
      <c r="B16" s="2">
        <f>B14-B15</f>
        <v>1</v>
      </c>
      <c r="C16">
        <f>INT(D15/B16)</f>
        <v>3</v>
      </c>
      <c r="D16">
        <f>C16*B16</f>
        <v>3</v>
      </c>
      <c r="E16" s="5">
        <f>E14-E15</f>
        <v>28173</v>
      </c>
      <c r="F16">
        <f t="shared" si="0"/>
        <v>3</v>
      </c>
      <c r="G16">
        <f>E16*F16</f>
        <v>84519</v>
      </c>
      <c r="H16" s="10">
        <f>H14-H15</f>
        <v>-28171030</v>
      </c>
      <c r="I16">
        <f t="shared" si="1"/>
        <v>3</v>
      </c>
      <c r="J16">
        <f>I16*H16</f>
        <v>-84513090</v>
      </c>
      <c r="L16">
        <f>ABS(E16)*B4-ABS(H16*D5)</f>
        <v>1</v>
      </c>
    </row>
    <row r="17" spans="2:13" x14ac:dyDescent="0.25">
      <c r="D17" s="2">
        <f>D15-D16</f>
        <v>0</v>
      </c>
      <c r="G17" s="5">
        <f>G15-G16</f>
        <v>-100007</v>
      </c>
      <c r="J17" s="10">
        <f>J15-J16</f>
        <v>100000007</v>
      </c>
    </row>
    <row r="19" spans="2:13" x14ac:dyDescent="0.25">
      <c r="B19" t="s">
        <v>12</v>
      </c>
      <c r="C19">
        <v>1</v>
      </c>
      <c r="L19" t="s">
        <v>9</v>
      </c>
    </row>
    <row r="20" spans="2:13" x14ac:dyDescent="0.25">
      <c r="L20" t="s">
        <v>10</v>
      </c>
    </row>
    <row r="21" spans="2:13" x14ac:dyDescent="0.25">
      <c r="L21">
        <f>MOD(H16,B4)</f>
        <v>71828977</v>
      </c>
      <c r="M21" t="s">
        <v>11</v>
      </c>
    </row>
    <row r="33" spans="2:10" x14ac:dyDescent="0.25">
      <c r="B33" s="17"/>
      <c r="C33" s="7"/>
      <c r="D33" s="7"/>
      <c r="E33" s="7"/>
      <c r="F33" s="7"/>
      <c r="G33" s="7"/>
      <c r="H33" s="7"/>
      <c r="I33" s="7"/>
      <c r="J33" s="7"/>
    </row>
    <row r="34" spans="2:10" x14ac:dyDescent="0.25">
      <c r="B34" s="7"/>
      <c r="C34" s="7"/>
      <c r="D34" s="17"/>
      <c r="E34" s="7"/>
      <c r="F34" s="7"/>
      <c r="G34" s="7"/>
      <c r="H34" s="7"/>
      <c r="I34" s="7"/>
      <c r="J34" s="7"/>
    </row>
    <row r="35" spans="2:10" x14ac:dyDescent="0.25">
      <c r="B35" s="7"/>
      <c r="C35" s="7"/>
      <c r="D35" s="7"/>
      <c r="E35" s="7"/>
      <c r="F35" s="7"/>
      <c r="G35" s="7"/>
      <c r="H35" s="7"/>
      <c r="I35" s="7"/>
      <c r="J35" s="7"/>
    </row>
    <row r="36" spans="2:10" x14ac:dyDescent="0.25">
      <c r="B36" s="7"/>
      <c r="C36" s="7"/>
      <c r="D36" s="7"/>
      <c r="E36" s="7"/>
      <c r="F36" s="7"/>
      <c r="G36" s="7"/>
      <c r="H36" s="7"/>
      <c r="I36" s="7"/>
      <c r="J36" s="7"/>
    </row>
    <row r="37" spans="2:10" x14ac:dyDescent="0.25">
      <c r="B37" s="7"/>
      <c r="C37" s="7"/>
      <c r="D37" s="7"/>
      <c r="E37" s="7"/>
      <c r="F37" s="7"/>
      <c r="G37" s="7"/>
      <c r="H37" s="7"/>
      <c r="I37" s="7"/>
      <c r="J37" s="7"/>
    </row>
    <row r="38" spans="2:10" x14ac:dyDescent="0.25">
      <c r="B38" s="7"/>
      <c r="C38" s="7"/>
      <c r="D38" s="7"/>
      <c r="E38" s="7"/>
      <c r="F38" s="7"/>
      <c r="G38" s="7"/>
      <c r="H38" s="7"/>
      <c r="I38" s="7"/>
      <c r="J38" s="7"/>
    </row>
    <row r="39" spans="2:10" x14ac:dyDescent="0.25">
      <c r="B39" s="7"/>
      <c r="C39" s="7"/>
      <c r="D39" s="7"/>
      <c r="E39" s="7"/>
      <c r="F39" s="7"/>
      <c r="G39" s="7"/>
      <c r="H39" s="7"/>
      <c r="I39" s="7"/>
      <c r="J39" s="7"/>
    </row>
    <row r="40" spans="2:10" x14ac:dyDescent="0.25">
      <c r="B40" s="7"/>
      <c r="C40" s="7"/>
      <c r="D40" s="7"/>
      <c r="E40" s="7"/>
      <c r="F40" s="7"/>
      <c r="G40" s="7"/>
      <c r="H40" s="7"/>
      <c r="I40" s="7"/>
      <c r="J40" s="7"/>
    </row>
    <row r="41" spans="2:10" x14ac:dyDescent="0.25">
      <c r="B41" s="7"/>
      <c r="C41" s="7"/>
      <c r="D41" s="7"/>
      <c r="E41" s="7"/>
      <c r="F41" s="7"/>
      <c r="G41" s="7"/>
      <c r="H41" s="7"/>
      <c r="I41" s="7"/>
      <c r="J41" s="7"/>
    </row>
    <row r="42" spans="2:10" x14ac:dyDescent="0.25">
      <c r="B42" s="7"/>
      <c r="C42" s="7"/>
      <c r="D42" s="7"/>
      <c r="E42" s="7"/>
      <c r="F42" s="7"/>
      <c r="G42" s="7"/>
      <c r="H42" s="7"/>
      <c r="I42" s="7"/>
      <c r="J42" s="7"/>
    </row>
    <row r="43" spans="2:10" x14ac:dyDescent="0.25">
      <c r="B43" s="7"/>
      <c r="C43" s="7"/>
      <c r="D43" s="7"/>
      <c r="E43" s="7"/>
      <c r="F43" s="7"/>
      <c r="G43" s="7"/>
      <c r="H43" s="7"/>
      <c r="I43" s="7"/>
      <c r="J43" s="7"/>
    </row>
    <row r="44" spans="2:10" x14ac:dyDescent="0.25">
      <c r="B44" s="7"/>
      <c r="C44" s="7"/>
      <c r="D44" s="7"/>
      <c r="E44" s="7"/>
      <c r="F44" s="7"/>
      <c r="G44" s="7"/>
      <c r="H44" s="7"/>
      <c r="I44" s="7"/>
      <c r="J44" s="7"/>
    </row>
    <row r="45" spans="2:10" x14ac:dyDescent="0.25">
      <c r="B45" s="7"/>
      <c r="C45" s="7"/>
      <c r="D45" s="7"/>
      <c r="E45" s="7"/>
      <c r="F45" s="7"/>
      <c r="G45" s="7"/>
      <c r="H45" s="7"/>
      <c r="I45" s="7"/>
      <c r="J45" s="7"/>
    </row>
    <row r="46" spans="2:10" x14ac:dyDescent="0.25">
      <c r="B46" s="7"/>
      <c r="C46" s="7"/>
      <c r="D46" s="7"/>
      <c r="E46" s="7"/>
      <c r="F46" s="7"/>
      <c r="G46" s="7"/>
      <c r="H46" s="7"/>
      <c r="I46" s="7"/>
      <c r="J46" s="7"/>
    </row>
    <row r="47" spans="2:10" x14ac:dyDescent="0.25">
      <c r="B47" s="7"/>
      <c r="C47" s="7"/>
      <c r="D47" s="7"/>
      <c r="E47" s="7"/>
      <c r="F47" s="7"/>
      <c r="G47" s="7"/>
      <c r="H47" s="7"/>
      <c r="I47" s="7"/>
      <c r="J47" s="7"/>
    </row>
    <row r="48" spans="2:10" x14ac:dyDescent="0.25">
      <c r="B48" s="7"/>
      <c r="C48" s="7"/>
      <c r="D48" s="7"/>
      <c r="E48" s="7"/>
      <c r="F48" s="7"/>
      <c r="G48" s="7"/>
      <c r="H48" s="7"/>
      <c r="I48" s="7"/>
      <c r="J48" s="7"/>
    </row>
    <row r="49" spans="2:10" x14ac:dyDescent="0.25">
      <c r="B49" s="7"/>
      <c r="C49" s="7"/>
      <c r="D49" s="7"/>
      <c r="E49" s="7"/>
      <c r="F49" s="7"/>
      <c r="G49" s="7"/>
      <c r="H49" s="7"/>
      <c r="I49" s="7"/>
      <c r="J49" s="7"/>
    </row>
    <row r="50" spans="2:10" x14ac:dyDescent="0.25">
      <c r="B50" s="7"/>
      <c r="C50" s="7"/>
      <c r="D50" s="7"/>
      <c r="E50" s="7"/>
      <c r="F50" s="7"/>
      <c r="G50" s="7"/>
      <c r="H50" s="7"/>
      <c r="I50" s="7"/>
      <c r="J5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N23" sqref="N23"/>
    </sheetView>
  </sheetViews>
  <sheetFormatPr defaultRowHeight="15" x14ac:dyDescent="0.25"/>
  <cols>
    <col min="2" max="2" width="12.7109375" customWidth="1"/>
    <col min="4" max="4" width="11.140625" customWidth="1"/>
    <col min="12" max="12" width="10.7109375" customWidth="1"/>
  </cols>
  <sheetData>
    <row r="1" spans="1:12" x14ac:dyDescent="0.25">
      <c r="A1" s="1" t="s">
        <v>13</v>
      </c>
    </row>
    <row r="4" spans="1:12" x14ac:dyDescent="0.25">
      <c r="D4" t="s">
        <v>14</v>
      </c>
      <c r="L4" t="s">
        <v>15</v>
      </c>
    </row>
    <row r="5" spans="1:12" x14ac:dyDescent="0.25">
      <c r="B5" s="7">
        <f>2^(1/3)</f>
        <v>1.2599210498948732</v>
      </c>
      <c r="E5" s="5">
        <v>1</v>
      </c>
      <c r="H5" s="4">
        <v>0</v>
      </c>
    </row>
    <row r="6" spans="1:12" x14ac:dyDescent="0.25">
      <c r="C6">
        <f>INT(B5)</f>
        <v>1</v>
      </c>
      <c r="D6">
        <f>1/(B5-C6)</f>
        <v>3.8473221018630723</v>
      </c>
      <c r="E6">
        <f>F6*G6</f>
        <v>0</v>
      </c>
      <c r="F6">
        <f>C6</f>
        <v>1</v>
      </c>
      <c r="G6" s="5">
        <v>0</v>
      </c>
      <c r="H6">
        <f>I6*J6</f>
        <v>1</v>
      </c>
      <c r="I6">
        <f>C6</f>
        <v>1</v>
      </c>
      <c r="J6" s="4">
        <v>1</v>
      </c>
    </row>
    <row r="7" spans="1:12" x14ac:dyDescent="0.25">
      <c r="B7">
        <f>1/(D6-C7)</f>
        <v>1.1801887355484095</v>
      </c>
      <c r="C7">
        <f>INT(D6)</f>
        <v>3</v>
      </c>
      <c r="E7" s="5">
        <f>E5-E6</f>
        <v>1</v>
      </c>
      <c r="F7">
        <f t="shared" ref="F7:F9" si="0">C7</f>
        <v>3</v>
      </c>
      <c r="G7">
        <f>E7*F7</f>
        <v>3</v>
      </c>
      <c r="H7" s="4">
        <f>H5-H6</f>
        <v>-1</v>
      </c>
      <c r="I7">
        <f t="shared" ref="I7:I17" si="1">C7</f>
        <v>3</v>
      </c>
      <c r="J7">
        <f>H7*I7</f>
        <v>-3</v>
      </c>
      <c r="L7">
        <f>ABS(H7/E7)</f>
        <v>1</v>
      </c>
    </row>
    <row r="8" spans="1:12" x14ac:dyDescent="0.25">
      <c r="C8">
        <f>INT(B7)</f>
        <v>1</v>
      </c>
      <c r="D8">
        <f>1/(B7-C8)</f>
        <v>5.5497364857823746</v>
      </c>
      <c r="E8">
        <f>F8*G8</f>
        <v>-3</v>
      </c>
      <c r="F8">
        <f t="shared" si="0"/>
        <v>1</v>
      </c>
      <c r="G8" s="5">
        <f>G6-G7</f>
        <v>-3</v>
      </c>
      <c r="H8">
        <f>I8*J8</f>
        <v>4</v>
      </c>
      <c r="I8">
        <f t="shared" si="1"/>
        <v>1</v>
      </c>
      <c r="J8" s="4">
        <f>J6-J7</f>
        <v>4</v>
      </c>
      <c r="L8">
        <f>ABS(J8/G8)</f>
        <v>1.3333333333333333</v>
      </c>
    </row>
    <row r="9" spans="1:12" x14ac:dyDescent="0.25">
      <c r="B9">
        <f>1/(D8-C9)</f>
        <v>1.8190533571313152</v>
      </c>
      <c r="C9">
        <f>INT(D8)</f>
        <v>5</v>
      </c>
      <c r="E9" s="5">
        <f>E7-E8</f>
        <v>4</v>
      </c>
      <c r="F9">
        <f t="shared" si="0"/>
        <v>5</v>
      </c>
      <c r="G9">
        <f>E9*F9</f>
        <v>20</v>
      </c>
      <c r="H9" s="4">
        <f>H7-H8</f>
        <v>-5</v>
      </c>
      <c r="I9">
        <f t="shared" si="1"/>
        <v>5</v>
      </c>
      <c r="J9">
        <f>I9*H9</f>
        <v>-25</v>
      </c>
      <c r="L9">
        <f>ABS(H9/E9)</f>
        <v>1.25</v>
      </c>
    </row>
    <row r="10" spans="1:12" x14ac:dyDescent="0.25">
      <c r="C10">
        <f>INT(B9)</f>
        <v>1</v>
      </c>
      <c r="D10">
        <f>1/(B9-C10)</f>
        <v>1.2209216790252095</v>
      </c>
      <c r="E10">
        <f>F10*G10</f>
        <v>-23</v>
      </c>
      <c r="F10">
        <f>C10</f>
        <v>1</v>
      </c>
      <c r="G10" s="5">
        <f>G8-G9</f>
        <v>-23</v>
      </c>
      <c r="H10">
        <f>I10*J10</f>
        <v>29</v>
      </c>
      <c r="I10">
        <f t="shared" si="1"/>
        <v>1</v>
      </c>
      <c r="J10" s="4">
        <f>J8-J9</f>
        <v>29</v>
      </c>
      <c r="L10">
        <f>ABS(J10/G10)</f>
        <v>1.2608695652173914</v>
      </c>
    </row>
    <row r="11" spans="1:12" x14ac:dyDescent="0.25">
      <c r="B11">
        <f>1/(D10-C11)</f>
        <v>4.5264910370606461</v>
      </c>
      <c r="C11">
        <f>INT(D10)</f>
        <v>1</v>
      </c>
      <c r="E11" s="5">
        <f>E9-E10</f>
        <v>27</v>
      </c>
      <c r="F11">
        <f t="shared" ref="F11:F17" si="2">C11</f>
        <v>1</v>
      </c>
      <c r="G11">
        <f>F11*E11</f>
        <v>27</v>
      </c>
      <c r="H11" s="4">
        <f>H9-H10</f>
        <v>-34</v>
      </c>
      <c r="I11">
        <f t="shared" si="1"/>
        <v>1</v>
      </c>
      <c r="J11">
        <f>I11*H11</f>
        <v>-34</v>
      </c>
      <c r="L11">
        <f>ABS(H11/E11)</f>
        <v>1.2592592592592593</v>
      </c>
    </row>
    <row r="12" spans="1:12" x14ac:dyDescent="0.25">
      <c r="C12">
        <f>INT(B11)</f>
        <v>4</v>
      </c>
      <c r="D12">
        <f>1/(B11-C12)</f>
        <v>1.8993675667926151</v>
      </c>
      <c r="E12">
        <f>F12*G12</f>
        <v>-200</v>
      </c>
      <c r="F12">
        <f t="shared" si="2"/>
        <v>4</v>
      </c>
      <c r="G12" s="5">
        <f>G10-G11</f>
        <v>-50</v>
      </c>
      <c r="H12">
        <f>I12*J12</f>
        <v>252</v>
      </c>
      <c r="I12">
        <f t="shared" si="1"/>
        <v>4</v>
      </c>
      <c r="J12" s="4">
        <f>J10-J11</f>
        <v>63</v>
      </c>
      <c r="L12">
        <f>ABS(J12/G12)</f>
        <v>1.26</v>
      </c>
    </row>
    <row r="13" spans="1:12" x14ac:dyDescent="0.25">
      <c r="B13">
        <f>1/(D12-C13)</f>
        <v>1.111892441892548</v>
      </c>
      <c r="C13">
        <f>INT(D12)</f>
        <v>1</v>
      </c>
      <c r="E13" s="5">
        <f>E11-E12</f>
        <v>227</v>
      </c>
      <c r="F13">
        <f t="shared" si="2"/>
        <v>1</v>
      </c>
      <c r="G13">
        <f>F13*E13</f>
        <v>227</v>
      </c>
      <c r="H13" s="4">
        <f>H11-H12</f>
        <v>-286</v>
      </c>
      <c r="I13">
        <f t="shared" si="1"/>
        <v>1</v>
      </c>
      <c r="J13">
        <f>I13*H13</f>
        <v>-286</v>
      </c>
      <c r="L13">
        <f>ABS(H13/E13)</f>
        <v>1.2599118942731278</v>
      </c>
    </row>
    <row r="14" spans="1:12" x14ac:dyDescent="0.25">
      <c r="C14">
        <f>INT(B13)</f>
        <v>1</v>
      </c>
      <c r="D14">
        <f>1/(B13-C14)</f>
        <v>8.9371541373662673</v>
      </c>
      <c r="E14">
        <f>F14*G14</f>
        <v>-277</v>
      </c>
      <c r="F14">
        <f t="shared" si="2"/>
        <v>1</v>
      </c>
      <c r="G14" s="5">
        <f>G12-G13</f>
        <v>-277</v>
      </c>
      <c r="H14">
        <f>I14*J14</f>
        <v>349</v>
      </c>
      <c r="I14">
        <f t="shared" si="1"/>
        <v>1</v>
      </c>
      <c r="J14" s="4">
        <f>J12-J13</f>
        <v>349</v>
      </c>
      <c r="L14">
        <f>ABS(J14/G14)</f>
        <v>1.2599277978339349</v>
      </c>
    </row>
    <row r="15" spans="1:12" x14ac:dyDescent="0.25">
      <c r="B15">
        <f>1/(D14-C15)</f>
        <v>1.0670603267146124</v>
      </c>
      <c r="C15">
        <f>INT(D14)</f>
        <v>8</v>
      </c>
      <c r="E15" s="5">
        <f>E13-E14</f>
        <v>504</v>
      </c>
      <c r="F15">
        <f t="shared" si="2"/>
        <v>8</v>
      </c>
      <c r="G15">
        <f>F15*E15</f>
        <v>4032</v>
      </c>
      <c r="H15" s="4">
        <f>H13-H14</f>
        <v>-635</v>
      </c>
      <c r="I15">
        <f t="shared" si="1"/>
        <v>8</v>
      </c>
      <c r="J15">
        <f>I15*H15</f>
        <v>-5080</v>
      </c>
      <c r="L15">
        <f>ABS(H15/E15)</f>
        <v>1.2599206349206349</v>
      </c>
    </row>
    <row r="16" spans="1:12" x14ac:dyDescent="0.25">
      <c r="C16">
        <f>INT(B15)</f>
        <v>1</v>
      </c>
      <c r="D16">
        <f>1/(B15-C16)</f>
        <v>14.911946436761113</v>
      </c>
      <c r="E16">
        <f>F16*G16</f>
        <v>-4309</v>
      </c>
      <c r="F16">
        <f t="shared" si="2"/>
        <v>1</v>
      </c>
      <c r="G16" s="5">
        <f>G14-G15</f>
        <v>-4309</v>
      </c>
      <c r="H16">
        <f>I16*J16</f>
        <v>5429</v>
      </c>
      <c r="I16">
        <f t="shared" si="1"/>
        <v>1</v>
      </c>
      <c r="J16" s="4">
        <f>J14-J15</f>
        <v>5429</v>
      </c>
      <c r="L16">
        <f>ABS(J16/G16)</f>
        <v>1.259921095381759</v>
      </c>
    </row>
    <row r="17" spans="2:12" x14ac:dyDescent="0.25">
      <c r="B17">
        <f>1/(D16-C17)</f>
        <v>1.0965556305605182</v>
      </c>
      <c r="C17">
        <f>INT(D16)</f>
        <v>14</v>
      </c>
      <c r="E17" s="5">
        <f>E15-E16</f>
        <v>4813</v>
      </c>
      <c r="F17">
        <f t="shared" si="2"/>
        <v>14</v>
      </c>
      <c r="G17">
        <f>F17*E17</f>
        <v>67382</v>
      </c>
      <c r="H17" s="4">
        <f>H15-H16</f>
        <v>-6064</v>
      </c>
      <c r="I17">
        <f t="shared" si="1"/>
        <v>14</v>
      </c>
      <c r="J17">
        <f>I17*H17</f>
        <v>-84896</v>
      </c>
      <c r="L17">
        <f>ABS(H17/E17)</f>
        <v>1.2599210471639311</v>
      </c>
    </row>
    <row r="18" spans="2:12" x14ac:dyDescent="0.25">
      <c r="G18" s="7"/>
      <c r="J18" s="7"/>
    </row>
    <row r="19" spans="2:12" x14ac:dyDescent="0.25">
      <c r="L1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7" sqref="E7"/>
    </sheetView>
  </sheetViews>
  <sheetFormatPr defaultRowHeight="15" x14ac:dyDescent="0.25"/>
  <cols>
    <col min="2" max="2" width="11.28515625" customWidth="1"/>
    <col min="7" max="7" width="10.42578125" customWidth="1"/>
    <col min="9" max="9" width="12" bestFit="1" customWidth="1"/>
  </cols>
  <sheetData>
    <row r="1" spans="1:9" x14ac:dyDescent="0.25">
      <c r="A1" s="1" t="s">
        <v>17</v>
      </c>
    </row>
    <row r="4" spans="1:9" x14ac:dyDescent="0.25">
      <c r="B4">
        <v>21560</v>
      </c>
      <c r="E4" t="s">
        <v>19</v>
      </c>
    </row>
    <row r="5" spans="1:9" x14ac:dyDescent="0.25">
      <c r="B5">
        <f>B4/2</f>
        <v>10780</v>
      </c>
      <c r="C5">
        <v>2</v>
      </c>
      <c r="E5">
        <v>2</v>
      </c>
      <c r="F5">
        <v>5</v>
      </c>
      <c r="G5">
        <v>7</v>
      </c>
      <c r="H5">
        <v>11</v>
      </c>
    </row>
    <row r="6" spans="1:9" x14ac:dyDescent="0.25">
      <c r="B6">
        <f>B5/2</f>
        <v>5390</v>
      </c>
      <c r="C6">
        <v>2</v>
      </c>
      <c r="E6">
        <f>(E5-1)/E5</f>
        <v>0.5</v>
      </c>
      <c r="F6">
        <f t="shared" ref="F6:H6" si="0">(F5-1)/F5</f>
        <v>0.8</v>
      </c>
      <c r="G6">
        <f t="shared" si="0"/>
        <v>0.8571428571428571</v>
      </c>
      <c r="H6">
        <f t="shared" si="0"/>
        <v>0.90909090909090906</v>
      </c>
      <c r="I6">
        <f>PRODUCT(E6:H6)</f>
        <v>0.31168831168831168</v>
      </c>
    </row>
    <row r="7" spans="1:9" x14ac:dyDescent="0.25">
      <c r="B7">
        <f>B6/2</f>
        <v>2695</v>
      </c>
      <c r="C7">
        <v>2</v>
      </c>
      <c r="H7" t="s">
        <v>18</v>
      </c>
      <c r="I7" s="8">
        <f>I6*21560</f>
        <v>6720</v>
      </c>
    </row>
    <row r="8" spans="1:9" x14ac:dyDescent="0.25">
      <c r="B8">
        <f>B7/5</f>
        <v>539</v>
      </c>
      <c r="C8">
        <v>5</v>
      </c>
    </row>
    <row r="9" spans="1:9" x14ac:dyDescent="0.25">
      <c r="B9">
        <f>B8/7</f>
        <v>77</v>
      </c>
      <c r="C9">
        <v>7</v>
      </c>
    </row>
    <row r="10" spans="1:9" x14ac:dyDescent="0.25">
      <c r="B10">
        <f>B9/7</f>
        <v>11</v>
      </c>
      <c r="C10">
        <v>7</v>
      </c>
    </row>
    <row r="11" spans="1:9" x14ac:dyDescent="0.25">
      <c r="B11">
        <f>B10/11</f>
        <v>1</v>
      </c>
      <c r="C11">
        <v>11</v>
      </c>
    </row>
    <row r="15" spans="1:9" x14ac:dyDescent="0.25">
      <c r="B15" t="s">
        <v>20</v>
      </c>
    </row>
    <row r="16" spans="1:9" x14ac:dyDescent="0.25">
      <c r="C16">
        <v>0</v>
      </c>
      <c r="D16" t="s">
        <v>21</v>
      </c>
    </row>
    <row r="17" spans="2:6" x14ac:dyDescent="0.25">
      <c r="B17" t="s">
        <v>22</v>
      </c>
      <c r="C17">
        <v>-1</v>
      </c>
      <c r="D17" t="s">
        <v>23</v>
      </c>
    </row>
    <row r="18" spans="2:6" x14ac:dyDescent="0.25">
      <c r="C18">
        <v>1</v>
      </c>
      <c r="D18" t="s">
        <v>24</v>
      </c>
    </row>
    <row r="20" spans="2:6" x14ac:dyDescent="0.25">
      <c r="B20" t="s">
        <v>25</v>
      </c>
    </row>
    <row r="21" spans="2:6" x14ac:dyDescent="0.25">
      <c r="B21" t="s">
        <v>37</v>
      </c>
    </row>
    <row r="22" spans="2:6" x14ac:dyDescent="0.25">
      <c r="B22" t="s">
        <v>39</v>
      </c>
    </row>
    <row r="23" spans="2:6" x14ac:dyDescent="0.25">
      <c r="B23" t="s">
        <v>38</v>
      </c>
    </row>
    <row r="24" spans="2:6" x14ac:dyDescent="0.25">
      <c r="C24" t="s">
        <v>41</v>
      </c>
      <c r="D24" t="s">
        <v>42</v>
      </c>
      <c r="E24" t="s">
        <v>43</v>
      </c>
    </row>
    <row r="25" spans="2:6" x14ac:dyDescent="0.25">
      <c r="B25">
        <v>1</v>
      </c>
      <c r="C25">
        <v>1</v>
      </c>
      <c r="D25">
        <v>1</v>
      </c>
      <c r="E25">
        <f>21560/C25</f>
        <v>21560</v>
      </c>
      <c r="F25">
        <f>D25*E25</f>
        <v>21560</v>
      </c>
    </row>
    <row r="26" spans="2:6" x14ac:dyDescent="0.25">
      <c r="B26">
        <v>2</v>
      </c>
      <c r="C26">
        <f>2</f>
        <v>2</v>
      </c>
      <c r="D26">
        <v>-1</v>
      </c>
      <c r="E26">
        <f t="shared" ref="E26:E40" si="1">21560/C26</f>
        <v>10780</v>
      </c>
      <c r="F26">
        <f t="shared" ref="F26:F40" si="2">D26*E26</f>
        <v>-10780</v>
      </c>
    </row>
    <row r="27" spans="2:6" x14ac:dyDescent="0.25">
      <c r="B27">
        <v>5</v>
      </c>
      <c r="C27">
        <v>5</v>
      </c>
      <c r="D27">
        <v>-1</v>
      </c>
      <c r="E27">
        <f t="shared" si="1"/>
        <v>4312</v>
      </c>
      <c r="F27">
        <f t="shared" si="2"/>
        <v>-4312</v>
      </c>
    </row>
    <row r="28" spans="2:6" x14ac:dyDescent="0.25">
      <c r="B28">
        <v>7</v>
      </c>
      <c r="C28">
        <v>7</v>
      </c>
      <c r="D28">
        <v>-1</v>
      </c>
      <c r="E28">
        <f t="shared" si="1"/>
        <v>3080</v>
      </c>
      <c r="F28">
        <f t="shared" si="2"/>
        <v>-3080</v>
      </c>
    </row>
    <row r="29" spans="2:6" x14ac:dyDescent="0.25">
      <c r="B29">
        <v>11</v>
      </c>
      <c r="C29">
        <v>11</v>
      </c>
      <c r="D29">
        <v>-1</v>
      </c>
      <c r="E29">
        <f t="shared" si="1"/>
        <v>1960</v>
      </c>
      <c r="F29">
        <f t="shared" si="2"/>
        <v>-1960</v>
      </c>
    </row>
    <row r="30" spans="2:6" x14ac:dyDescent="0.25">
      <c r="B30" t="s">
        <v>26</v>
      </c>
      <c r="C30">
        <f>2*5</f>
        <v>10</v>
      </c>
      <c r="D30">
        <f>D26*D27</f>
        <v>1</v>
      </c>
      <c r="E30">
        <f t="shared" si="1"/>
        <v>2156</v>
      </c>
      <c r="F30">
        <f t="shared" si="2"/>
        <v>2156</v>
      </c>
    </row>
    <row r="31" spans="2:6" x14ac:dyDescent="0.25">
      <c r="B31" t="s">
        <v>27</v>
      </c>
      <c r="C31">
        <f>2*7</f>
        <v>14</v>
      </c>
      <c r="D31">
        <f>D26*D28</f>
        <v>1</v>
      </c>
      <c r="E31">
        <f t="shared" si="1"/>
        <v>1540</v>
      </c>
      <c r="F31">
        <f t="shared" si="2"/>
        <v>1540</v>
      </c>
    </row>
    <row r="32" spans="2:6" x14ac:dyDescent="0.25">
      <c r="B32" t="s">
        <v>28</v>
      </c>
      <c r="C32">
        <f>2*11</f>
        <v>22</v>
      </c>
      <c r="D32">
        <f>D26*D29</f>
        <v>1</v>
      </c>
      <c r="E32">
        <f t="shared" si="1"/>
        <v>980</v>
      </c>
      <c r="F32">
        <f t="shared" si="2"/>
        <v>980</v>
      </c>
    </row>
    <row r="33" spans="2:6" x14ac:dyDescent="0.25">
      <c r="B33" t="s">
        <v>29</v>
      </c>
      <c r="C33">
        <f>5*7</f>
        <v>35</v>
      </c>
      <c r="D33">
        <f>D27*D28</f>
        <v>1</v>
      </c>
      <c r="E33">
        <f t="shared" si="1"/>
        <v>616</v>
      </c>
      <c r="F33">
        <f t="shared" si="2"/>
        <v>616</v>
      </c>
    </row>
    <row r="34" spans="2:6" x14ac:dyDescent="0.25">
      <c r="B34" t="s">
        <v>30</v>
      </c>
      <c r="C34">
        <f>5*11</f>
        <v>55</v>
      </c>
      <c r="D34">
        <f>D27*D29</f>
        <v>1</v>
      </c>
      <c r="E34">
        <f t="shared" si="1"/>
        <v>392</v>
      </c>
      <c r="F34">
        <f t="shared" si="2"/>
        <v>392</v>
      </c>
    </row>
    <row r="35" spans="2:6" x14ac:dyDescent="0.25">
      <c r="B35" t="s">
        <v>31</v>
      </c>
      <c r="C35">
        <f>7*11</f>
        <v>77</v>
      </c>
      <c r="D35">
        <f>D28*D29</f>
        <v>1</v>
      </c>
      <c r="E35">
        <f t="shared" si="1"/>
        <v>280</v>
      </c>
      <c r="F35">
        <f t="shared" si="2"/>
        <v>280</v>
      </c>
    </row>
    <row r="36" spans="2:6" x14ac:dyDescent="0.25">
      <c r="B36" t="s">
        <v>32</v>
      </c>
      <c r="C36">
        <f>2*5*7</f>
        <v>70</v>
      </c>
      <c r="D36">
        <f>D26*D27*D28</f>
        <v>-1</v>
      </c>
      <c r="E36">
        <f t="shared" si="1"/>
        <v>308</v>
      </c>
      <c r="F36">
        <f t="shared" si="2"/>
        <v>-308</v>
      </c>
    </row>
    <row r="37" spans="2:6" x14ac:dyDescent="0.25">
      <c r="B37" t="s">
        <v>33</v>
      </c>
      <c r="C37">
        <f>2*5*11</f>
        <v>110</v>
      </c>
      <c r="D37">
        <f>D26*D27*D29</f>
        <v>-1</v>
      </c>
      <c r="E37">
        <f t="shared" si="1"/>
        <v>196</v>
      </c>
      <c r="F37">
        <f t="shared" si="2"/>
        <v>-196</v>
      </c>
    </row>
    <row r="38" spans="2:6" x14ac:dyDescent="0.25">
      <c r="B38" t="s">
        <v>34</v>
      </c>
      <c r="C38">
        <f>2*7*11</f>
        <v>154</v>
      </c>
      <c r="D38">
        <f>D26*D28*D29</f>
        <v>-1</v>
      </c>
      <c r="E38">
        <f t="shared" si="1"/>
        <v>140</v>
      </c>
      <c r="F38">
        <f t="shared" si="2"/>
        <v>-140</v>
      </c>
    </row>
    <row r="39" spans="2:6" x14ac:dyDescent="0.25">
      <c r="B39" t="s">
        <v>35</v>
      </c>
      <c r="C39">
        <f>5*7*11</f>
        <v>385</v>
      </c>
      <c r="D39">
        <f>D27*D28*D29</f>
        <v>-1</v>
      </c>
      <c r="E39">
        <f t="shared" si="1"/>
        <v>56</v>
      </c>
      <c r="F39">
        <f t="shared" si="2"/>
        <v>-56</v>
      </c>
    </row>
    <row r="40" spans="2:6" x14ac:dyDescent="0.25">
      <c r="B40" t="s">
        <v>36</v>
      </c>
      <c r="C40">
        <f>2*5*7*11</f>
        <v>770</v>
      </c>
      <c r="D40">
        <f>D26*D27*D28*D29</f>
        <v>1</v>
      </c>
      <c r="E40">
        <f t="shared" si="1"/>
        <v>28</v>
      </c>
      <c r="F40" s="12">
        <f t="shared" si="2"/>
        <v>28</v>
      </c>
    </row>
    <row r="41" spans="2:6" x14ac:dyDescent="0.25">
      <c r="F41" s="8">
        <f>SUM(F25:F40)</f>
        <v>6720</v>
      </c>
    </row>
  </sheetData>
  <sortState ref="E22:E69">
    <sortCondition ref="E22:E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"/>
  <sheetViews>
    <sheetView topLeftCell="A13" workbookViewId="0">
      <selection activeCell="K25" sqref="K25"/>
    </sheetView>
  </sheetViews>
  <sheetFormatPr defaultRowHeight="15" x14ac:dyDescent="0.25"/>
  <cols>
    <col min="4" max="4" width="9" customWidth="1"/>
    <col min="5" max="5" width="10.42578125" customWidth="1"/>
  </cols>
  <sheetData>
    <row r="1" spans="1:8" ht="18.75" x14ac:dyDescent="0.35">
      <c r="A1" s="1" t="s">
        <v>44</v>
      </c>
    </row>
    <row r="4" spans="1:8" x14ac:dyDescent="0.25">
      <c r="A4" t="s">
        <v>45</v>
      </c>
      <c r="B4">
        <v>2017</v>
      </c>
    </row>
    <row r="5" spans="1:8" x14ac:dyDescent="0.25">
      <c r="A5" t="s">
        <v>46</v>
      </c>
      <c r="B5">
        <v>2016</v>
      </c>
    </row>
    <row r="6" spans="1:8" x14ac:dyDescent="0.25">
      <c r="B6">
        <f>2016/2</f>
        <v>1008</v>
      </c>
      <c r="C6">
        <v>2</v>
      </c>
    </row>
    <row r="7" spans="1:8" x14ac:dyDescent="0.25">
      <c r="B7">
        <f>B6/2</f>
        <v>504</v>
      </c>
      <c r="C7">
        <v>2</v>
      </c>
    </row>
    <row r="8" spans="1:8" x14ac:dyDescent="0.25">
      <c r="B8">
        <f>B7/2</f>
        <v>252</v>
      </c>
      <c r="C8">
        <v>2</v>
      </c>
    </row>
    <row r="9" spans="1:8" x14ac:dyDescent="0.25">
      <c r="B9">
        <f>B8/2</f>
        <v>126</v>
      </c>
      <c r="C9">
        <v>2</v>
      </c>
    </row>
    <row r="10" spans="1:8" x14ac:dyDescent="0.25">
      <c r="B10">
        <f>B9/2</f>
        <v>63</v>
      </c>
      <c r="C10">
        <v>2</v>
      </c>
    </row>
    <row r="11" spans="1:8" x14ac:dyDescent="0.25">
      <c r="B11">
        <f>B10/3</f>
        <v>21</v>
      </c>
      <c r="C11">
        <v>3</v>
      </c>
    </row>
    <row r="12" spans="1:8" x14ac:dyDescent="0.25">
      <c r="B12">
        <f>B11/3</f>
        <v>7</v>
      </c>
      <c r="C12">
        <v>3</v>
      </c>
    </row>
    <row r="13" spans="1:8" x14ac:dyDescent="0.25">
      <c r="B13">
        <f>B12/7</f>
        <v>1</v>
      </c>
      <c r="C13">
        <v>7</v>
      </c>
    </row>
    <row r="15" spans="1:8" x14ac:dyDescent="0.25">
      <c r="A15" t="s">
        <v>84</v>
      </c>
    </row>
    <row r="16" spans="1:8" x14ac:dyDescent="0.25">
      <c r="C16" t="s">
        <v>47</v>
      </c>
      <c r="D16" t="s">
        <v>54</v>
      </c>
      <c r="E16" t="s">
        <v>60</v>
      </c>
      <c r="F16" t="s">
        <v>66</v>
      </c>
      <c r="G16" t="s">
        <v>72</v>
      </c>
      <c r="H16" t="s">
        <v>78</v>
      </c>
    </row>
    <row r="17" spans="1:10" x14ac:dyDescent="0.25">
      <c r="C17" t="s">
        <v>50</v>
      </c>
      <c r="D17" t="s">
        <v>55</v>
      </c>
      <c r="E17" t="s">
        <v>61</v>
      </c>
      <c r="F17" t="s">
        <v>67</v>
      </c>
      <c r="G17" t="s">
        <v>73</v>
      </c>
      <c r="H17" t="s">
        <v>79</v>
      </c>
    </row>
    <row r="18" spans="1:10" x14ac:dyDescent="0.25">
      <c r="C18" t="s">
        <v>49</v>
      </c>
      <c r="D18" t="s">
        <v>56</v>
      </c>
      <c r="E18" t="s">
        <v>62</v>
      </c>
      <c r="F18" t="s">
        <v>68</v>
      </c>
      <c r="G18" t="s">
        <v>74</v>
      </c>
      <c r="H18" t="s">
        <v>80</v>
      </c>
    </row>
    <row r="19" spans="1:10" x14ac:dyDescent="0.25">
      <c r="C19" t="s">
        <v>51</v>
      </c>
      <c r="D19" t="s">
        <v>57</v>
      </c>
      <c r="E19" t="s">
        <v>63</v>
      </c>
      <c r="F19" t="s">
        <v>69</v>
      </c>
      <c r="G19" t="s">
        <v>75</v>
      </c>
      <c r="H19" t="s">
        <v>81</v>
      </c>
    </row>
    <row r="20" spans="1:10" x14ac:dyDescent="0.25">
      <c r="C20" t="s">
        <v>52</v>
      </c>
      <c r="D20" t="s">
        <v>58</v>
      </c>
      <c r="E20" t="s">
        <v>64</v>
      </c>
      <c r="F20" t="s">
        <v>70</v>
      </c>
      <c r="G20" t="s">
        <v>76</v>
      </c>
      <c r="H20" t="s">
        <v>82</v>
      </c>
    </row>
    <row r="21" spans="1:10" x14ac:dyDescent="0.25">
      <c r="C21" t="s">
        <v>53</v>
      </c>
      <c r="D21" t="s">
        <v>59</v>
      </c>
      <c r="E21" t="s">
        <v>65</v>
      </c>
      <c r="F21" t="s">
        <v>71</v>
      </c>
      <c r="G21" t="s">
        <v>77</v>
      </c>
      <c r="H21" t="s">
        <v>83</v>
      </c>
    </row>
    <row r="24" spans="1:10" x14ac:dyDescent="0.25">
      <c r="A24" t="s">
        <v>85</v>
      </c>
      <c r="B24">
        <v>5</v>
      </c>
    </row>
    <row r="25" spans="1:10" x14ac:dyDescent="0.25">
      <c r="C25">
        <f>MOD(B24, $B$4)</f>
        <v>5</v>
      </c>
      <c r="D25">
        <f>MOD(C25^3,$B$4)</f>
        <v>125</v>
      </c>
      <c r="E25">
        <f>MOD(D25^3,$B$4)</f>
        <v>669</v>
      </c>
      <c r="F25">
        <f>MOD(POWER(C25,7),$B$4)</f>
        <v>1479</v>
      </c>
      <c r="G25">
        <f>MOD(F25^3,$B$4)</f>
        <v>1613</v>
      </c>
      <c r="H25">
        <f>MOD(G25^3,$B$4)</f>
        <v>500</v>
      </c>
    </row>
    <row r="26" spans="1:10" x14ac:dyDescent="0.25">
      <c r="C26">
        <f>MOD(C25^2,$B$4)</f>
        <v>25</v>
      </c>
      <c r="D26">
        <f t="shared" ref="D26:E30" si="0">MOD(C26^3,$B$4)</f>
        <v>1506</v>
      </c>
      <c r="E26">
        <f t="shared" si="0"/>
        <v>1804</v>
      </c>
      <c r="F26">
        <f>MOD(POWER(F25,2),$B$4)</f>
        <v>1013</v>
      </c>
      <c r="G26">
        <f t="shared" ref="G26:H30" si="1">MOD(F26^3,$B$4)</f>
        <v>1856</v>
      </c>
      <c r="H26">
        <f t="shared" si="1"/>
        <v>1909</v>
      </c>
    </row>
    <row r="27" spans="1:10" x14ac:dyDescent="0.25">
      <c r="C27">
        <f t="shared" ref="C27:C30" si="2">MOD(C26^2,$B$4)</f>
        <v>625</v>
      </c>
      <c r="D27">
        <f t="shared" si="0"/>
        <v>928</v>
      </c>
      <c r="E27">
        <f t="shared" si="0"/>
        <v>995</v>
      </c>
      <c r="F27">
        <f t="shared" ref="F27:F30" si="3">MOD(POWER(F26,2),$B$4)</f>
        <v>1533</v>
      </c>
      <c r="G27">
        <f t="shared" si="1"/>
        <v>1717</v>
      </c>
      <c r="H27">
        <f t="shared" si="1"/>
        <v>1579</v>
      </c>
    </row>
    <row r="28" spans="1:10" x14ac:dyDescent="0.25">
      <c r="C28">
        <f t="shared" si="2"/>
        <v>1344</v>
      </c>
      <c r="D28">
        <f t="shared" si="0"/>
        <v>1942</v>
      </c>
      <c r="E28">
        <f t="shared" si="0"/>
        <v>1695</v>
      </c>
      <c r="F28">
        <f t="shared" si="3"/>
        <v>284</v>
      </c>
      <c r="G28">
        <f t="shared" si="1"/>
        <v>1252</v>
      </c>
      <c r="H28">
        <f t="shared" si="1"/>
        <v>229</v>
      </c>
    </row>
    <row r="29" spans="1:10" x14ac:dyDescent="0.25">
      <c r="C29">
        <f t="shared" si="2"/>
        <v>1121</v>
      </c>
      <c r="D29">
        <f t="shared" si="0"/>
        <v>1591</v>
      </c>
      <c r="E29">
        <f t="shared" si="0"/>
        <v>817</v>
      </c>
      <c r="F29">
        <f t="shared" si="3"/>
        <v>1993</v>
      </c>
      <c r="G29">
        <f t="shared" si="1"/>
        <v>295</v>
      </c>
      <c r="H29">
        <f t="shared" si="1"/>
        <v>2016</v>
      </c>
    </row>
    <row r="30" spans="1:10" x14ac:dyDescent="0.25">
      <c r="C30">
        <f t="shared" si="2"/>
        <v>50</v>
      </c>
      <c r="D30">
        <f t="shared" si="0"/>
        <v>1963</v>
      </c>
      <c r="E30">
        <f t="shared" si="0"/>
        <v>1879</v>
      </c>
      <c r="F30">
        <f t="shared" si="3"/>
        <v>576</v>
      </c>
      <c r="G30">
        <f t="shared" si="1"/>
        <v>294</v>
      </c>
      <c r="H30" s="8">
        <f t="shared" si="1"/>
        <v>1</v>
      </c>
      <c r="J30" t="s">
        <v>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3"/>
  <sheetViews>
    <sheetView zoomScale="90" zoomScaleNormal="90" workbookViewId="0">
      <selection activeCell="G33" sqref="G33"/>
    </sheetView>
  </sheetViews>
  <sheetFormatPr defaultRowHeight="15" x14ac:dyDescent="0.25"/>
  <cols>
    <col min="3" max="3" width="9.140625" customWidth="1"/>
    <col min="10" max="10" width="10" bestFit="1" customWidth="1"/>
    <col min="12" max="13" width="10" bestFit="1" customWidth="1"/>
  </cols>
  <sheetData>
    <row r="1" spans="1:13" ht="18.75" x14ac:dyDescent="0.35">
      <c r="A1" s="1" t="s">
        <v>87</v>
      </c>
    </row>
    <row r="2" spans="1:13" x14ac:dyDescent="0.25">
      <c r="D2" t="s">
        <v>89</v>
      </c>
      <c r="E2" t="s">
        <v>90</v>
      </c>
      <c r="F2" t="s">
        <v>91</v>
      </c>
    </row>
    <row r="3" spans="1:13" x14ac:dyDescent="0.25">
      <c r="L3" t="s">
        <v>95</v>
      </c>
      <c r="M3" s="13"/>
    </row>
    <row r="4" spans="1:13" x14ac:dyDescent="0.25">
      <c r="A4" t="s">
        <v>88</v>
      </c>
    </row>
    <row r="5" spans="1:13" x14ac:dyDescent="0.25">
      <c r="A5">
        <v>5</v>
      </c>
      <c r="B5">
        <f>MOD(A5*5, 97)</f>
        <v>25</v>
      </c>
      <c r="C5">
        <f t="shared" ref="C5:J5" si="0">MOD(B5*5, 97)</f>
        <v>28</v>
      </c>
      <c r="D5">
        <f t="shared" si="0"/>
        <v>43</v>
      </c>
      <c r="E5">
        <f t="shared" si="0"/>
        <v>21</v>
      </c>
      <c r="F5">
        <f t="shared" si="0"/>
        <v>8</v>
      </c>
      <c r="G5">
        <f t="shared" si="0"/>
        <v>40</v>
      </c>
      <c r="H5">
        <f t="shared" si="0"/>
        <v>6</v>
      </c>
      <c r="I5">
        <f t="shared" si="0"/>
        <v>30</v>
      </c>
      <c r="J5">
        <f t="shared" si="0"/>
        <v>53</v>
      </c>
    </row>
    <row r="6" spans="1:13" x14ac:dyDescent="0.25">
      <c r="K6">
        <v>4</v>
      </c>
    </row>
    <row r="7" spans="1:13" x14ac:dyDescent="0.25">
      <c r="K7">
        <f>MOD(K6*11, 97)</f>
        <v>44</v>
      </c>
    </row>
    <row r="8" spans="1:13" x14ac:dyDescent="0.25">
      <c r="K8">
        <f t="shared" ref="K8:K15" si="1">MOD(K7*11, 97)</f>
        <v>96</v>
      </c>
    </row>
    <row r="9" spans="1:13" x14ac:dyDescent="0.25">
      <c r="K9">
        <f t="shared" si="1"/>
        <v>86</v>
      </c>
    </row>
    <row r="10" spans="1:13" x14ac:dyDescent="0.25">
      <c r="K10">
        <f t="shared" si="1"/>
        <v>73</v>
      </c>
    </row>
    <row r="11" spans="1:13" x14ac:dyDescent="0.25">
      <c r="K11">
        <f t="shared" si="1"/>
        <v>27</v>
      </c>
    </row>
    <row r="12" spans="1:13" x14ac:dyDescent="0.25">
      <c r="H12" t="s">
        <v>96</v>
      </c>
      <c r="K12">
        <f t="shared" si="1"/>
        <v>6</v>
      </c>
      <c r="M12" t="s">
        <v>97</v>
      </c>
    </row>
    <row r="13" spans="1:13" x14ac:dyDescent="0.25">
      <c r="K13">
        <f t="shared" si="1"/>
        <v>66</v>
      </c>
      <c r="M13" s="15">
        <v>68</v>
      </c>
    </row>
    <row r="14" spans="1:13" x14ac:dyDescent="0.25">
      <c r="K14">
        <f t="shared" si="1"/>
        <v>47</v>
      </c>
    </row>
    <row r="15" spans="1:13" x14ac:dyDescent="0.25">
      <c r="K15">
        <f t="shared" si="1"/>
        <v>32</v>
      </c>
    </row>
    <row r="19" spans="1:12" x14ac:dyDescent="0.25">
      <c r="A19" t="s">
        <v>92</v>
      </c>
    </row>
    <row r="20" spans="1:12" x14ac:dyDescent="0.25">
      <c r="B20" s="2">
        <v>53</v>
      </c>
      <c r="E20" s="11">
        <v>1</v>
      </c>
      <c r="H20" s="4">
        <v>0</v>
      </c>
    </row>
    <row r="21" spans="1:12" x14ac:dyDescent="0.25">
      <c r="B21">
        <v>0</v>
      </c>
      <c r="C21">
        <v>0</v>
      </c>
      <c r="D21" s="2">
        <v>97</v>
      </c>
      <c r="E21">
        <v>0</v>
      </c>
      <c r="F21">
        <f>C21</f>
        <v>0</v>
      </c>
      <c r="G21" s="11">
        <v>0</v>
      </c>
      <c r="H21">
        <v>0</v>
      </c>
      <c r="I21">
        <f>C21</f>
        <v>0</v>
      </c>
      <c r="J21" s="4">
        <v>1</v>
      </c>
    </row>
    <row r="22" spans="1:12" x14ac:dyDescent="0.25">
      <c r="B22" s="2">
        <f>B20-B21</f>
        <v>53</v>
      </c>
      <c r="C22">
        <f>INT(D21/B22)</f>
        <v>1</v>
      </c>
      <c r="D22">
        <f>C22*B22</f>
        <v>53</v>
      </c>
      <c r="E22" s="11">
        <f>E20-E21</f>
        <v>1</v>
      </c>
      <c r="F22">
        <f t="shared" ref="F22:F25" si="2">C22</f>
        <v>1</v>
      </c>
      <c r="G22">
        <v>1</v>
      </c>
      <c r="H22" s="4">
        <v>0</v>
      </c>
      <c r="I22">
        <f t="shared" ref="I22:I25" si="3">C22</f>
        <v>1</v>
      </c>
      <c r="J22">
        <v>0</v>
      </c>
    </row>
    <row r="23" spans="1:12" x14ac:dyDescent="0.25">
      <c r="B23">
        <f>C23*D23</f>
        <v>44</v>
      </c>
      <c r="C23">
        <f>INT(B22/D23)</f>
        <v>1</v>
      </c>
      <c r="D23" s="2">
        <f>D21-D22</f>
        <v>44</v>
      </c>
      <c r="E23">
        <f>-1</f>
        <v>-1</v>
      </c>
      <c r="F23">
        <f t="shared" si="2"/>
        <v>1</v>
      </c>
      <c r="G23" s="11">
        <v>-1</v>
      </c>
      <c r="H23">
        <v>1</v>
      </c>
      <c r="I23">
        <f t="shared" si="3"/>
        <v>1</v>
      </c>
      <c r="J23" s="4">
        <f>J21-J22</f>
        <v>1</v>
      </c>
    </row>
    <row r="24" spans="1:12" x14ac:dyDescent="0.25">
      <c r="B24" s="2">
        <f>B22-B23</f>
        <v>9</v>
      </c>
      <c r="C24">
        <f>INT(D23/B24)</f>
        <v>4</v>
      </c>
      <c r="D24">
        <f>C24*B24</f>
        <v>36</v>
      </c>
      <c r="E24" s="11">
        <f>E22-E23</f>
        <v>2</v>
      </c>
      <c r="F24">
        <f t="shared" si="2"/>
        <v>4</v>
      </c>
      <c r="G24">
        <f>F24*E24</f>
        <v>8</v>
      </c>
      <c r="H24" s="4">
        <v>-1</v>
      </c>
      <c r="I24">
        <f t="shared" si="3"/>
        <v>4</v>
      </c>
      <c r="J24">
        <v>-4</v>
      </c>
    </row>
    <row r="25" spans="1:12" x14ac:dyDescent="0.25">
      <c r="B25">
        <f>C25*D25</f>
        <v>8</v>
      </c>
      <c r="C25">
        <f>INT(B24/D25)</f>
        <v>1</v>
      </c>
      <c r="D25" s="2">
        <f>D23-D24</f>
        <v>8</v>
      </c>
      <c r="E25">
        <f>F25*G25</f>
        <v>-9</v>
      </c>
      <c r="F25">
        <f t="shared" si="2"/>
        <v>1</v>
      </c>
      <c r="G25" s="11">
        <f>G23-G24</f>
        <v>-9</v>
      </c>
      <c r="H25">
        <v>5</v>
      </c>
      <c r="I25">
        <f t="shared" si="3"/>
        <v>1</v>
      </c>
      <c r="J25" s="4">
        <v>5</v>
      </c>
    </row>
    <row r="26" spans="1:12" x14ac:dyDescent="0.25">
      <c r="B26" s="2">
        <f>B24-B25</f>
        <v>1</v>
      </c>
      <c r="E26" s="11">
        <f>E24-E25</f>
        <v>11</v>
      </c>
      <c r="H26" s="4">
        <f>H24-H25</f>
        <v>-6</v>
      </c>
      <c r="L26" t="s">
        <v>93</v>
      </c>
    </row>
    <row r="27" spans="1:12" x14ac:dyDescent="0.25">
      <c r="L27" t="s">
        <v>94</v>
      </c>
    </row>
    <row r="32" spans="1:12" x14ac:dyDescent="0.25">
      <c r="C32" t="s">
        <v>98</v>
      </c>
      <c r="D32" t="s">
        <v>99</v>
      </c>
      <c r="E32" t="s">
        <v>100</v>
      </c>
    </row>
    <row r="33" spans="1:15" x14ac:dyDescent="0.25">
      <c r="A33" t="s">
        <v>101</v>
      </c>
    </row>
    <row r="34" spans="1:15" x14ac:dyDescent="0.25">
      <c r="A34">
        <v>11</v>
      </c>
      <c r="B34">
        <f>23</f>
        <v>23</v>
      </c>
      <c r="C34" t="str">
        <f t="shared" ref="C34:C97" si="4">IF(COUNTIF($B$34:$B$134, A34),"match!", "0")</f>
        <v>0</v>
      </c>
      <c r="D34" t="s">
        <v>102</v>
      </c>
      <c r="E34">
        <f>118-33</f>
        <v>85</v>
      </c>
    </row>
    <row r="35" spans="1:15" x14ac:dyDescent="0.25">
      <c r="A35">
        <f>MOD(A34*11, 9973)</f>
        <v>121</v>
      </c>
      <c r="B35">
        <f>MOD(B34*4165, 9973)</f>
        <v>6038</v>
      </c>
      <c r="C35" t="str">
        <f t="shared" si="4"/>
        <v>0</v>
      </c>
      <c r="D35" t="s">
        <v>103</v>
      </c>
      <c r="E35">
        <f>122-33</f>
        <v>89</v>
      </c>
      <c r="I35" s="2">
        <v>8759</v>
      </c>
      <c r="L35" s="11">
        <v>1</v>
      </c>
    </row>
    <row r="36" spans="1:15" x14ac:dyDescent="0.25">
      <c r="A36">
        <f t="shared" ref="A36:A99" si="5">MOD(A35*11, 9973)</f>
        <v>1331</v>
      </c>
      <c r="B36">
        <f t="shared" ref="B36:B99" si="6">MOD(B35*4165, 9973)</f>
        <v>6337</v>
      </c>
      <c r="C36" t="str">
        <f t="shared" si="4"/>
        <v>0</v>
      </c>
      <c r="D36" t="s">
        <v>104</v>
      </c>
      <c r="E36" s="15">
        <f>8800+85</f>
        <v>8885</v>
      </c>
      <c r="I36">
        <f>0</f>
        <v>0</v>
      </c>
      <c r="J36">
        <f>INT(I35/K36)</f>
        <v>0</v>
      </c>
      <c r="K36" s="2">
        <v>9973</v>
      </c>
      <c r="L36">
        <v>0</v>
      </c>
      <c r="M36">
        <f>J36</f>
        <v>0</v>
      </c>
      <c r="N36" s="11">
        <v>0</v>
      </c>
    </row>
    <row r="37" spans="1:15" x14ac:dyDescent="0.25">
      <c r="A37">
        <f t="shared" si="5"/>
        <v>4668</v>
      </c>
      <c r="B37">
        <f t="shared" si="6"/>
        <v>5047</v>
      </c>
      <c r="C37" t="str">
        <f t="shared" si="4"/>
        <v>0</v>
      </c>
      <c r="I37" s="2">
        <f>I35-I36</f>
        <v>8759</v>
      </c>
      <c r="J37">
        <f>INT(K36/I37)</f>
        <v>1</v>
      </c>
      <c r="K37">
        <f>J37*I37</f>
        <v>8759</v>
      </c>
      <c r="L37" s="11">
        <f>L35-L36</f>
        <v>1</v>
      </c>
      <c r="M37">
        <f t="shared" ref="M37:M46" si="7">J37</f>
        <v>1</v>
      </c>
      <c r="N37">
        <f>M37*L37</f>
        <v>1</v>
      </c>
    </row>
    <row r="38" spans="1:15" x14ac:dyDescent="0.25">
      <c r="A38">
        <f t="shared" si="5"/>
        <v>1483</v>
      </c>
      <c r="B38">
        <f t="shared" si="6"/>
        <v>7644</v>
      </c>
      <c r="C38" t="str">
        <f t="shared" si="4"/>
        <v>0</v>
      </c>
      <c r="I38">
        <f>J38*K38</f>
        <v>8498</v>
      </c>
      <c r="J38">
        <f>INT(I37/K38)</f>
        <v>7</v>
      </c>
      <c r="K38" s="2">
        <f>K36-K37</f>
        <v>1214</v>
      </c>
      <c r="L38">
        <f>M38*N38</f>
        <v>-7</v>
      </c>
      <c r="M38">
        <f t="shared" si="7"/>
        <v>7</v>
      </c>
      <c r="N38" s="11">
        <f>N36-N37</f>
        <v>-1</v>
      </c>
    </row>
    <row r="39" spans="1:15" x14ac:dyDescent="0.25">
      <c r="A39">
        <f t="shared" si="5"/>
        <v>6340</v>
      </c>
      <c r="B39">
        <f t="shared" si="6"/>
        <v>3444</v>
      </c>
      <c r="C39" t="str">
        <f t="shared" si="4"/>
        <v>0</v>
      </c>
      <c r="I39" s="2">
        <f>I37-I38</f>
        <v>261</v>
      </c>
      <c r="J39">
        <f>INT(K38/I39)</f>
        <v>4</v>
      </c>
      <c r="K39">
        <f>I39*J39</f>
        <v>1044</v>
      </c>
      <c r="L39" s="11">
        <f>L37-L38</f>
        <v>8</v>
      </c>
      <c r="M39">
        <f t="shared" si="7"/>
        <v>4</v>
      </c>
      <c r="N39">
        <f>M39*L39</f>
        <v>32</v>
      </c>
    </row>
    <row r="40" spans="1:15" x14ac:dyDescent="0.25">
      <c r="A40">
        <f t="shared" si="5"/>
        <v>9902</v>
      </c>
      <c r="B40">
        <f t="shared" si="6"/>
        <v>3086</v>
      </c>
      <c r="C40" t="str">
        <f t="shared" si="4"/>
        <v>0</v>
      </c>
      <c r="I40">
        <f>J40*K40</f>
        <v>170</v>
      </c>
      <c r="J40">
        <f>INT(I39/K40)</f>
        <v>1</v>
      </c>
      <c r="K40" s="2">
        <f>K38-K39</f>
        <v>170</v>
      </c>
      <c r="L40">
        <f>M40*N40</f>
        <v>-33</v>
      </c>
      <c r="M40">
        <f t="shared" si="7"/>
        <v>1</v>
      </c>
      <c r="N40" s="11">
        <f>N38-N39</f>
        <v>-33</v>
      </c>
    </row>
    <row r="41" spans="1:15" x14ac:dyDescent="0.25">
      <c r="A41">
        <f t="shared" si="5"/>
        <v>9192</v>
      </c>
      <c r="B41">
        <f t="shared" si="6"/>
        <v>7966</v>
      </c>
      <c r="C41" t="str">
        <f t="shared" si="4"/>
        <v>0</v>
      </c>
      <c r="I41" s="2">
        <f>I39-I40</f>
        <v>91</v>
      </c>
      <c r="J41">
        <f>INT(K40/I41)</f>
        <v>1</v>
      </c>
      <c r="K41">
        <f>J41*I41</f>
        <v>91</v>
      </c>
      <c r="L41" s="11">
        <f>L39-L40</f>
        <v>41</v>
      </c>
      <c r="M41">
        <f t="shared" si="7"/>
        <v>1</v>
      </c>
      <c r="N41">
        <f>M41*L41</f>
        <v>41</v>
      </c>
    </row>
    <row r="42" spans="1:15" x14ac:dyDescent="0.25">
      <c r="A42">
        <f t="shared" si="5"/>
        <v>1382</v>
      </c>
      <c r="B42">
        <f t="shared" si="6"/>
        <v>8192</v>
      </c>
      <c r="C42" t="str">
        <f t="shared" si="4"/>
        <v>0</v>
      </c>
      <c r="I42">
        <f>J42*K42</f>
        <v>79</v>
      </c>
      <c r="J42">
        <f>INT(I41/K42)</f>
        <v>1</v>
      </c>
      <c r="K42" s="2">
        <f>K40-K41</f>
        <v>79</v>
      </c>
      <c r="L42">
        <f>M42*N42</f>
        <v>-74</v>
      </c>
      <c r="M42">
        <f t="shared" si="7"/>
        <v>1</v>
      </c>
      <c r="N42" s="11">
        <f>N40-N41</f>
        <v>-74</v>
      </c>
    </row>
    <row r="43" spans="1:15" x14ac:dyDescent="0.25">
      <c r="A43">
        <f t="shared" si="5"/>
        <v>5229</v>
      </c>
      <c r="B43">
        <f t="shared" si="6"/>
        <v>2047</v>
      </c>
      <c r="C43" t="str">
        <f t="shared" si="4"/>
        <v>0</v>
      </c>
      <c r="I43" s="2">
        <f>I41-I42</f>
        <v>12</v>
      </c>
      <c r="J43">
        <f>INT(K42/I43)</f>
        <v>6</v>
      </c>
      <c r="K43">
        <f>J43*I43</f>
        <v>72</v>
      </c>
      <c r="L43" s="11">
        <f>L41-L42</f>
        <v>115</v>
      </c>
      <c r="M43">
        <f t="shared" si="7"/>
        <v>6</v>
      </c>
      <c r="N43">
        <f>M43*L43</f>
        <v>690</v>
      </c>
    </row>
    <row r="44" spans="1:15" x14ac:dyDescent="0.25">
      <c r="A44">
        <f t="shared" si="5"/>
        <v>7654</v>
      </c>
      <c r="B44">
        <f t="shared" si="6"/>
        <v>8813</v>
      </c>
      <c r="C44" t="str">
        <f t="shared" si="4"/>
        <v>0</v>
      </c>
      <c r="I44">
        <f>J44*K44</f>
        <v>7</v>
      </c>
      <c r="J44">
        <f>INT(I43/K44)</f>
        <v>1</v>
      </c>
      <c r="K44" s="2">
        <f>K42-K43</f>
        <v>7</v>
      </c>
      <c r="L44">
        <f>M44*N44</f>
        <v>-764</v>
      </c>
      <c r="M44">
        <f t="shared" si="7"/>
        <v>1</v>
      </c>
      <c r="N44" s="11">
        <f>N42-N43</f>
        <v>-764</v>
      </c>
    </row>
    <row r="45" spans="1:15" x14ac:dyDescent="0.25">
      <c r="A45">
        <f t="shared" si="5"/>
        <v>4410</v>
      </c>
      <c r="B45">
        <f t="shared" si="6"/>
        <v>5505</v>
      </c>
      <c r="C45" t="str">
        <f t="shared" si="4"/>
        <v>0</v>
      </c>
      <c r="I45" s="2">
        <f>I43-I44</f>
        <v>5</v>
      </c>
      <c r="J45">
        <f>INT(K44/I45)</f>
        <v>1</v>
      </c>
      <c r="K45">
        <f>J45*I45</f>
        <v>5</v>
      </c>
      <c r="L45" s="5">
        <f>L43-L44</f>
        <v>879</v>
      </c>
      <c r="M45">
        <f t="shared" si="7"/>
        <v>1</v>
      </c>
      <c r="N45">
        <f>L45*M45</f>
        <v>879</v>
      </c>
    </row>
    <row r="46" spans="1:15" x14ac:dyDescent="0.25">
      <c r="A46">
        <f t="shared" si="5"/>
        <v>8618</v>
      </c>
      <c r="B46">
        <f t="shared" si="6"/>
        <v>398</v>
      </c>
      <c r="C46" t="str">
        <f t="shared" si="4"/>
        <v>0</v>
      </c>
      <c r="I46">
        <f>J46*K46</f>
        <v>4</v>
      </c>
      <c r="J46">
        <f>INT(I45/K46)</f>
        <v>2</v>
      </c>
      <c r="K46" s="2">
        <f>K44-K45</f>
        <v>2</v>
      </c>
      <c r="L46">
        <f>M46*N46</f>
        <v>-3286</v>
      </c>
      <c r="M46">
        <f t="shared" si="7"/>
        <v>2</v>
      </c>
      <c r="N46" s="5">
        <f>N44-N45</f>
        <v>-1643</v>
      </c>
    </row>
    <row r="47" spans="1:15" x14ac:dyDescent="0.25">
      <c r="A47">
        <f t="shared" si="5"/>
        <v>5041</v>
      </c>
      <c r="B47">
        <f t="shared" si="6"/>
        <v>2152</v>
      </c>
      <c r="C47" t="str">
        <f t="shared" si="4"/>
        <v>0</v>
      </c>
      <c r="I47" s="2">
        <f>I45-I46</f>
        <v>1</v>
      </c>
      <c r="L47" s="5">
        <f>L45-L46</f>
        <v>4165</v>
      </c>
      <c r="O47" t="s">
        <v>105</v>
      </c>
    </row>
    <row r="48" spans="1:15" x14ac:dyDescent="0.25">
      <c r="A48">
        <f t="shared" si="5"/>
        <v>5586</v>
      </c>
      <c r="B48">
        <f t="shared" si="6"/>
        <v>7326</v>
      </c>
      <c r="C48" t="str">
        <f t="shared" si="4"/>
        <v>0</v>
      </c>
    </row>
    <row r="49" spans="1:3" x14ac:dyDescent="0.25">
      <c r="A49">
        <f t="shared" si="5"/>
        <v>1608</v>
      </c>
      <c r="B49">
        <f t="shared" si="6"/>
        <v>5383</v>
      </c>
      <c r="C49" t="str">
        <f t="shared" si="4"/>
        <v>0</v>
      </c>
    </row>
    <row r="50" spans="1:3" x14ac:dyDescent="0.25">
      <c r="A50">
        <f t="shared" si="5"/>
        <v>7715</v>
      </c>
      <c r="B50">
        <f t="shared" si="6"/>
        <v>891</v>
      </c>
      <c r="C50" t="str">
        <f t="shared" si="4"/>
        <v>0</v>
      </c>
    </row>
    <row r="51" spans="1:3" x14ac:dyDescent="0.25">
      <c r="A51">
        <f t="shared" si="5"/>
        <v>5081</v>
      </c>
      <c r="B51">
        <f t="shared" si="6"/>
        <v>1059</v>
      </c>
      <c r="C51" t="str">
        <f t="shared" si="4"/>
        <v>0</v>
      </c>
    </row>
    <row r="52" spans="1:3" x14ac:dyDescent="0.25">
      <c r="A52">
        <f t="shared" si="5"/>
        <v>6026</v>
      </c>
      <c r="B52">
        <f t="shared" si="6"/>
        <v>2669</v>
      </c>
      <c r="C52" t="str">
        <f t="shared" si="4"/>
        <v>0</v>
      </c>
    </row>
    <row r="53" spans="1:3" x14ac:dyDescent="0.25">
      <c r="A53">
        <f t="shared" si="5"/>
        <v>6448</v>
      </c>
      <c r="B53">
        <f t="shared" si="6"/>
        <v>6463</v>
      </c>
      <c r="C53" t="str">
        <f t="shared" si="4"/>
        <v>0</v>
      </c>
    </row>
    <row r="54" spans="1:3" x14ac:dyDescent="0.25">
      <c r="A54">
        <f t="shared" si="5"/>
        <v>1117</v>
      </c>
      <c r="B54">
        <f t="shared" si="6"/>
        <v>1268</v>
      </c>
      <c r="C54" t="str">
        <f t="shared" si="4"/>
        <v>0</v>
      </c>
    </row>
    <row r="55" spans="1:3" x14ac:dyDescent="0.25">
      <c r="A55">
        <f t="shared" si="5"/>
        <v>2314</v>
      </c>
      <c r="B55">
        <f t="shared" si="6"/>
        <v>5503</v>
      </c>
      <c r="C55" t="str">
        <f t="shared" si="4"/>
        <v>0</v>
      </c>
    </row>
    <row r="56" spans="1:3" x14ac:dyDescent="0.25">
      <c r="A56">
        <f t="shared" si="5"/>
        <v>5508</v>
      </c>
      <c r="B56">
        <f t="shared" si="6"/>
        <v>2041</v>
      </c>
      <c r="C56" t="str">
        <f t="shared" si="4"/>
        <v>0</v>
      </c>
    </row>
    <row r="57" spans="1:3" x14ac:dyDescent="0.25">
      <c r="A57">
        <f t="shared" si="5"/>
        <v>750</v>
      </c>
      <c r="B57">
        <f t="shared" si="6"/>
        <v>3769</v>
      </c>
      <c r="C57" t="str">
        <f t="shared" si="4"/>
        <v>0</v>
      </c>
    </row>
    <row r="58" spans="1:3" x14ac:dyDescent="0.25">
      <c r="A58">
        <f t="shared" si="5"/>
        <v>8250</v>
      </c>
      <c r="B58">
        <f t="shared" si="6"/>
        <v>383</v>
      </c>
      <c r="C58" t="str">
        <f t="shared" si="4"/>
        <v>0</v>
      </c>
    </row>
    <row r="59" spans="1:3" x14ac:dyDescent="0.25">
      <c r="A59">
        <f t="shared" si="5"/>
        <v>993</v>
      </c>
      <c r="B59">
        <f t="shared" si="6"/>
        <v>9488</v>
      </c>
      <c r="C59" t="str">
        <f t="shared" si="4"/>
        <v>0</v>
      </c>
    </row>
    <row r="60" spans="1:3" x14ac:dyDescent="0.25">
      <c r="A60">
        <f t="shared" si="5"/>
        <v>950</v>
      </c>
      <c r="B60">
        <f t="shared" si="6"/>
        <v>4494</v>
      </c>
      <c r="C60" t="str">
        <f t="shared" si="4"/>
        <v>0</v>
      </c>
    </row>
    <row r="61" spans="1:3" x14ac:dyDescent="0.25">
      <c r="A61">
        <f t="shared" si="5"/>
        <v>477</v>
      </c>
      <c r="B61">
        <f t="shared" si="6"/>
        <v>8162</v>
      </c>
      <c r="C61" t="str">
        <f t="shared" si="4"/>
        <v>0</v>
      </c>
    </row>
    <row r="62" spans="1:3" x14ac:dyDescent="0.25">
      <c r="A62">
        <f t="shared" si="5"/>
        <v>5247</v>
      </c>
      <c r="B62">
        <f t="shared" si="6"/>
        <v>6746</v>
      </c>
      <c r="C62" t="str">
        <f t="shared" si="4"/>
        <v>0</v>
      </c>
    </row>
    <row r="63" spans="1:3" x14ac:dyDescent="0.25">
      <c r="A63">
        <f t="shared" si="5"/>
        <v>7852</v>
      </c>
      <c r="B63">
        <f t="shared" si="6"/>
        <v>3149</v>
      </c>
      <c r="C63" t="str">
        <f t="shared" si="4"/>
        <v>0</v>
      </c>
    </row>
    <row r="64" spans="1:3" x14ac:dyDescent="0.25">
      <c r="A64">
        <f t="shared" si="5"/>
        <v>6588</v>
      </c>
      <c r="B64">
        <f t="shared" si="6"/>
        <v>1090</v>
      </c>
      <c r="C64" t="str">
        <f t="shared" si="4"/>
        <v>0</v>
      </c>
    </row>
    <row r="65" spans="1:3" x14ac:dyDescent="0.25">
      <c r="A65">
        <f t="shared" si="5"/>
        <v>2657</v>
      </c>
      <c r="B65">
        <f t="shared" si="6"/>
        <v>2135</v>
      </c>
      <c r="C65" t="str">
        <f t="shared" si="4"/>
        <v>0</v>
      </c>
    </row>
    <row r="66" spans="1:3" x14ac:dyDescent="0.25">
      <c r="A66">
        <f t="shared" si="5"/>
        <v>9281</v>
      </c>
      <c r="B66">
        <f t="shared" si="6"/>
        <v>6332</v>
      </c>
      <c r="C66" t="str">
        <f t="shared" si="4"/>
        <v>0</v>
      </c>
    </row>
    <row r="67" spans="1:3" x14ac:dyDescent="0.25">
      <c r="A67">
        <f t="shared" si="5"/>
        <v>2361</v>
      </c>
      <c r="B67">
        <f t="shared" si="6"/>
        <v>4168</v>
      </c>
      <c r="C67" t="str">
        <f t="shared" si="4"/>
        <v>0</v>
      </c>
    </row>
    <row r="68" spans="1:3" x14ac:dyDescent="0.25">
      <c r="A68">
        <f t="shared" si="5"/>
        <v>6025</v>
      </c>
      <c r="B68">
        <f t="shared" si="6"/>
        <v>6700</v>
      </c>
      <c r="C68" t="str">
        <f t="shared" si="4"/>
        <v>0</v>
      </c>
    </row>
    <row r="69" spans="1:3" x14ac:dyDescent="0.25">
      <c r="A69">
        <f t="shared" si="5"/>
        <v>6437</v>
      </c>
      <c r="B69">
        <f t="shared" si="6"/>
        <v>1046</v>
      </c>
      <c r="C69" t="str">
        <f t="shared" si="4"/>
        <v>0</v>
      </c>
    </row>
    <row r="70" spans="1:3" x14ac:dyDescent="0.25">
      <c r="A70">
        <f t="shared" si="5"/>
        <v>996</v>
      </c>
      <c r="B70">
        <f t="shared" si="6"/>
        <v>8362</v>
      </c>
      <c r="C70" t="str">
        <f t="shared" si="4"/>
        <v>0</v>
      </c>
    </row>
    <row r="71" spans="1:3" x14ac:dyDescent="0.25">
      <c r="A71">
        <f t="shared" si="5"/>
        <v>983</v>
      </c>
      <c r="B71">
        <f t="shared" si="6"/>
        <v>2014</v>
      </c>
      <c r="C71" t="str">
        <f t="shared" si="4"/>
        <v>0</v>
      </c>
    </row>
    <row r="72" spans="1:3" x14ac:dyDescent="0.25">
      <c r="A72">
        <f t="shared" si="5"/>
        <v>840</v>
      </c>
      <c r="B72">
        <f t="shared" si="6"/>
        <v>1017</v>
      </c>
      <c r="C72" t="str">
        <f t="shared" si="4"/>
        <v>0</v>
      </c>
    </row>
    <row r="73" spans="1:3" x14ac:dyDescent="0.25">
      <c r="A73">
        <f t="shared" si="5"/>
        <v>9240</v>
      </c>
      <c r="B73">
        <f t="shared" si="6"/>
        <v>7253</v>
      </c>
      <c r="C73" t="str">
        <f t="shared" si="4"/>
        <v>0</v>
      </c>
    </row>
    <row r="74" spans="1:3" x14ac:dyDescent="0.25">
      <c r="A74">
        <f t="shared" si="5"/>
        <v>1910</v>
      </c>
      <c r="B74">
        <f t="shared" si="6"/>
        <v>528</v>
      </c>
      <c r="C74" t="str">
        <f t="shared" si="4"/>
        <v>0</v>
      </c>
    </row>
    <row r="75" spans="1:3" x14ac:dyDescent="0.25">
      <c r="A75">
        <f t="shared" si="5"/>
        <v>1064</v>
      </c>
      <c r="B75">
        <f t="shared" si="6"/>
        <v>5060</v>
      </c>
      <c r="C75" t="str">
        <f t="shared" si="4"/>
        <v>0</v>
      </c>
    </row>
    <row r="76" spans="1:3" x14ac:dyDescent="0.25">
      <c r="A76">
        <f t="shared" si="5"/>
        <v>1731</v>
      </c>
      <c r="B76">
        <f t="shared" si="6"/>
        <v>1951</v>
      </c>
      <c r="C76" t="str">
        <f t="shared" si="4"/>
        <v>0</v>
      </c>
    </row>
    <row r="77" spans="1:3" x14ac:dyDescent="0.25">
      <c r="A77">
        <f t="shared" si="5"/>
        <v>9068</v>
      </c>
      <c r="B77">
        <f t="shared" si="6"/>
        <v>7893</v>
      </c>
      <c r="C77" t="str">
        <f t="shared" si="4"/>
        <v>0</v>
      </c>
    </row>
    <row r="78" spans="1:3" x14ac:dyDescent="0.25">
      <c r="A78">
        <f t="shared" si="5"/>
        <v>18</v>
      </c>
      <c r="B78">
        <f t="shared" si="6"/>
        <v>3337</v>
      </c>
      <c r="C78" t="str">
        <f t="shared" si="4"/>
        <v>0</v>
      </c>
    </row>
    <row r="79" spans="1:3" x14ac:dyDescent="0.25">
      <c r="A79">
        <f t="shared" si="5"/>
        <v>198</v>
      </c>
      <c r="B79">
        <f t="shared" si="6"/>
        <v>6216</v>
      </c>
      <c r="C79" t="str">
        <f t="shared" si="4"/>
        <v>0</v>
      </c>
    </row>
    <row r="80" spans="1:3" x14ac:dyDescent="0.25">
      <c r="A80">
        <f t="shared" si="5"/>
        <v>2178</v>
      </c>
      <c r="B80">
        <f t="shared" si="6"/>
        <v>9705</v>
      </c>
      <c r="C80" t="str">
        <f t="shared" si="4"/>
        <v>0</v>
      </c>
    </row>
    <row r="81" spans="1:3" x14ac:dyDescent="0.25">
      <c r="A81">
        <f t="shared" si="5"/>
        <v>4012</v>
      </c>
      <c r="B81">
        <f t="shared" si="6"/>
        <v>756</v>
      </c>
      <c r="C81" t="str">
        <f t="shared" si="4"/>
        <v>0</v>
      </c>
    </row>
    <row r="82" spans="1:3" x14ac:dyDescent="0.25">
      <c r="A82">
        <f t="shared" si="5"/>
        <v>4240</v>
      </c>
      <c r="B82">
        <f t="shared" si="6"/>
        <v>7245</v>
      </c>
      <c r="C82" t="str">
        <f t="shared" si="4"/>
        <v>0</v>
      </c>
    </row>
    <row r="83" spans="1:3" x14ac:dyDescent="0.25">
      <c r="A83">
        <f t="shared" si="5"/>
        <v>6748</v>
      </c>
      <c r="B83">
        <f t="shared" si="6"/>
        <v>7100</v>
      </c>
      <c r="C83" t="str">
        <f t="shared" si="4"/>
        <v>0</v>
      </c>
    </row>
    <row r="84" spans="1:3" x14ac:dyDescent="0.25">
      <c r="A84">
        <f t="shared" si="5"/>
        <v>4417</v>
      </c>
      <c r="B84">
        <f t="shared" si="6"/>
        <v>1555</v>
      </c>
      <c r="C84" t="str">
        <f t="shared" si="4"/>
        <v>0</v>
      </c>
    </row>
    <row r="85" spans="1:3" x14ac:dyDescent="0.25">
      <c r="A85">
        <f t="shared" si="5"/>
        <v>8695</v>
      </c>
      <c r="B85">
        <f t="shared" si="6"/>
        <v>4098</v>
      </c>
      <c r="C85" t="str">
        <f t="shared" si="4"/>
        <v>0</v>
      </c>
    </row>
    <row r="86" spans="1:3" x14ac:dyDescent="0.25">
      <c r="A86">
        <f t="shared" si="5"/>
        <v>5888</v>
      </c>
      <c r="B86">
        <f t="shared" si="6"/>
        <v>4367</v>
      </c>
      <c r="C86" t="str">
        <f t="shared" si="4"/>
        <v>0</v>
      </c>
    </row>
    <row r="87" spans="1:3" x14ac:dyDescent="0.25">
      <c r="A87">
        <f t="shared" si="5"/>
        <v>4930</v>
      </c>
      <c r="B87">
        <f t="shared" si="6"/>
        <v>7776</v>
      </c>
      <c r="C87" t="str">
        <f t="shared" si="4"/>
        <v>0</v>
      </c>
    </row>
    <row r="88" spans="1:3" x14ac:dyDescent="0.25">
      <c r="A88">
        <f t="shared" si="5"/>
        <v>4365</v>
      </c>
      <c r="B88">
        <f t="shared" si="6"/>
        <v>4709</v>
      </c>
      <c r="C88" t="str">
        <f t="shared" si="4"/>
        <v>0</v>
      </c>
    </row>
    <row r="89" spans="1:3" x14ac:dyDescent="0.25">
      <c r="A89">
        <f t="shared" si="5"/>
        <v>8123</v>
      </c>
      <c r="B89">
        <f t="shared" si="6"/>
        <v>6067</v>
      </c>
      <c r="C89" t="str">
        <f t="shared" si="4"/>
        <v>0</v>
      </c>
    </row>
    <row r="90" spans="1:3" x14ac:dyDescent="0.25">
      <c r="A90">
        <f t="shared" si="5"/>
        <v>9569</v>
      </c>
      <c r="B90">
        <f t="shared" si="6"/>
        <v>7446</v>
      </c>
      <c r="C90" t="str">
        <f t="shared" si="4"/>
        <v>0</v>
      </c>
    </row>
    <row r="91" spans="1:3" x14ac:dyDescent="0.25">
      <c r="A91">
        <f t="shared" si="5"/>
        <v>5529</v>
      </c>
      <c r="B91">
        <f t="shared" si="6"/>
        <v>6533</v>
      </c>
      <c r="C91" t="str">
        <f t="shared" si="4"/>
        <v>0</v>
      </c>
    </row>
    <row r="92" spans="1:3" x14ac:dyDescent="0.25">
      <c r="A92">
        <f t="shared" si="5"/>
        <v>981</v>
      </c>
      <c r="B92">
        <f t="shared" si="6"/>
        <v>3601</v>
      </c>
      <c r="C92" t="str">
        <f t="shared" si="4"/>
        <v>0</v>
      </c>
    </row>
    <row r="93" spans="1:3" x14ac:dyDescent="0.25">
      <c r="A93">
        <f t="shared" si="5"/>
        <v>818</v>
      </c>
      <c r="B93">
        <f t="shared" si="6"/>
        <v>8746</v>
      </c>
      <c r="C93" t="str">
        <f t="shared" si="4"/>
        <v>0</v>
      </c>
    </row>
    <row r="94" spans="1:3" x14ac:dyDescent="0.25">
      <c r="A94">
        <f t="shared" si="5"/>
        <v>8998</v>
      </c>
      <c r="B94">
        <f t="shared" si="6"/>
        <v>5694</v>
      </c>
      <c r="C94" t="str">
        <f t="shared" si="4"/>
        <v>0</v>
      </c>
    </row>
    <row r="95" spans="1:3" x14ac:dyDescent="0.25">
      <c r="A95">
        <f t="shared" si="5"/>
        <v>9221</v>
      </c>
      <c r="B95">
        <f t="shared" si="6"/>
        <v>9689</v>
      </c>
      <c r="C95" t="str">
        <f t="shared" si="4"/>
        <v>0</v>
      </c>
    </row>
    <row r="96" spans="1:3" x14ac:dyDescent="0.25">
      <c r="A96">
        <f t="shared" si="5"/>
        <v>1701</v>
      </c>
      <c r="B96">
        <f t="shared" si="6"/>
        <v>3927</v>
      </c>
      <c r="C96" t="str">
        <f t="shared" si="4"/>
        <v>0</v>
      </c>
    </row>
    <row r="97" spans="1:3" x14ac:dyDescent="0.25">
      <c r="A97">
        <f t="shared" si="5"/>
        <v>8738</v>
      </c>
      <c r="B97">
        <f t="shared" si="6"/>
        <v>235</v>
      </c>
      <c r="C97" t="str">
        <f t="shared" si="4"/>
        <v>0</v>
      </c>
    </row>
    <row r="98" spans="1:3" x14ac:dyDescent="0.25">
      <c r="A98">
        <f t="shared" si="5"/>
        <v>6361</v>
      </c>
      <c r="B98">
        <f t="shared" si="6"/>
        <v>1421</v>
      </c>
      <c r="C98" t="str">
        <f t="shared" ref="C98:C120" si="8">IF(COUNTIF($B$34:$B$134, A98),"match!", "0")</f>
        <v>0</v>
      </c>
    </row>
    <row r="99" spans="1:3" x14ac:dyDescent="0.25">
      <c r="A99">
        <f t="shared" si="5"/>
        <v>160</v>
      </c>
      <c r="B99">
        <f t="shared" si="6"/>
        <v>4476</v>
      </c>
      <c r="C99" t="str">
        <f t="shared" si="8"/>
        <v>0</v>
      </c>
    </row>
    <row r="100" spans="1:3" x14ac:dyDescent="0.25">
      <c r="A100">
        <f t="shared" ref="A100:A133" si="9">MOD(A99*11, 9973)</f>
        <v>1760</v>
      </c>
      <c r="B100">
        <f t="shared" ref="B100:B133" si="10">MOD(B99*4165, 9973)</f>
        <v>3003</v>
      </c>
      <c r="C100" t="str">
        <f t="shared" si="8"/>
        <v>0</v>
      </c>
    </row>
    <row r="101" spans="1:3" x14ac:dyDescent="0.25">
      <c r="A101">
        <f t="shared" si="9"/>
        <v>9387</v>
      </c>
      <c r="B101">
        <f t="shared" si="10"/>
        <v>1353</v>
      </c>
      <c r="C101" t="str">
        <f t="shared" si="8"/>
        <v>0</v>
      </c>
    </row>
    <row r="102" spans="1:3" x14ac:dyDescent="0.25">
      <c r="A102">
        <f t="shared" si="9"/>
        <v>3527</v>
      </c>
      <c r="B102">
        <f t="shared" si="10"/>
        <v>500</v>
      </c>
      <c r="C102" t="str">
        <f t="shared" si="8"/>
        <v>0</v>
      </c>
    </row>
    <row r="103" spans="1:3" x14ac:dyDescent="0.25">
      <c r="A103">
        <f t="shared" si="9"/>
        <v>8878</v>
      </c>
      <c r="B103">
        <f t="shared" si="10"/>
        <v>8116</v>
      </c>
      <c r="C103" t="str">
        <f t="shared" si="8"/>
        <v>0</v>
      </c>
    </row>
    <row r="104" spans="1:3" x14ac:dyDescent="0.25">
      <c r="A104">
        <f t="shared" si="9"/>
        <v>7901</v>
      </c>
      <c r="B104">
        <f t="shared" si="10"/>
        <v>4643</v>
      </c>
      <c r="C104" t="str">
        <f t="shared" si="8"/>
        <v>0</v>
      </c>
    </row>
    <row r="105" spans="1:3" x14ac:dyDescent="0.25">
      <c r="A105">
        <f t="shared" si="9"/>
        <v>7127</v>
      </c>
      <c r="B105">
        <f t="shared" si="10"/>
        <v>448</v>
      </c>
      <c r="C105" t="str">
        <f t="shared" si="8"/>
        <v>0</v>
      </c>
    </row>
    <row r="106" spans="1:3" x14ac:dyDescent="0.25">
      <c r="A106">
        <f t="shared" si="9"/>
        <v>8586</v>
      </c>
      <c r="B106">
        <f t="shared" si="10"/>
        <v>969</v>
      </c>
      <c r="C106" t="str">
        <f t="shared" si="8"/>
        <v>0</v>
      </c>
    </row>
    <row r="107" spans="1:3" x14ac:dyDescent="0.25">
      <c r="A107">
        <f t="shared" si="9"/>
        <v>4689</v>
      </c>
      <c r="B107">
        <f t="shared" si="10"/>
        <v>6793</v>
      </c>
      <c r="C107" t="str">
        <f t="shared" si="8"/>
        <v>0</v>
      </c>
    </row>
    <row r="108" spans="1:3" x14ac:dyDescent="0.25">
      <c r="A108">
        <f t="shared" si="9"/>
        <v>1714</v>
      </c>
      <c r="B108">
        <f t="shared" si="10"/>
        <v>9417</v>
      </c>
      <c r="C108" t="str">
        <f t="shared" si="8"/>
        <v>0</v>
      </c>
    </row>
    <row r="109" spans="1:3" x14ac:dyDescent="0.25">
      <c r="A109">
        <f t="shared" si="9"/>
        <v>8881</v>
      </c>
      <c r="B109">
        <f t="shared" si="10"/>
        <v>7969</v>
      </c>
      <c r="C109" t="str">
        <f t="shared" si="8"/>
        <v>0</v>
      </c>
    </row>
    <row r="110" spans="1:3" x14ac:dyDescent="0.25">
      <c r="A110">
        <f t="shared" si="9"/>
        <v>7934</v>
      </c>
      <c r="B110">
        <f t="shared" si="10"/>
        <v>741</v>
      </c>
      <c r="C110" t="str">
        <f t="shared" si="8"/>
        <v>0</v>
      </c>
    </row>
    <row r="111" spans="1:3" x14ac:dyDescent="0.25">
      <c r="A111">
        <f t="shared" si="9"/>
        <v>7490</v>
      </c>
      <c r="B111">
        <f t="shared" si="10"/>
        <v>4608</v>
      </c>
      <c r="C111" t="str">
        <f t="shared" si="8"/>
        <v>0</v>
      </c>
    </row>
    <row r="112" spans="1:3" x14ac:dyDescent="0.25">
      <c r="A112">
        <f t="shared" si="9"/>
        <v>2606</v>
      </c>
      <c r="B112">
        <f t="shared" si="10"/>
        <v>4268</v>
      </c>
      <c r="C112" t="str">
        <f t="shared" si="8"/>
        <v>0</v>
      </c>
    </row>
    <row r="113" spans="1:3" x14ac:dyDescent="0.25">
      <c r="A113">
        <f t="shared" si="9"/>
        <v>8720</v>
      </c>
      <c r="B113">
        <f t="shared" si="10"/>
        <v>4334</v>
      </c>
      <c r="C113" t="str">
        <f t="shared" si="8"/>
        <v>0</v>
      </c>
    </row>
    <row r="114" spans="1:3" x14ac:dyDescent="0.25">
      <c r="A114">
        <f t="shared" si="9"/>
        <v>6163</v>
      </c>
      <c r="B114">
        <f t="shared" si="10"/>
        <v>9953</v>
      </c>
      <c r="C114" t="str">
        <f t="shared" si="8"/>
        <v>0</v>
      </c>
    </row>
    <row r="115" spans="1:3" x14ac:dyDescent="0.25">
      <c r="A115">
        <f t="shared" si="9"/>
        <v>7955</v>
      </c>
      <c r="B115">
        <f t="shared" si="10"/>
        <v>6457</v>
      </c>
      <c r="C115" t="str">
        <f t="shared" si="8"/>
        <v>0</v>
      </c>
    </row>
    <row r="116" spans="1:3" x14ac:dyDescent="0.25">
      <c r="A116">
        <f t="shared" si="9"/>
        <v>7721</v>
      </c>
      <c r="B116">
        <f t="shared" si="10"/>
        <v>6197</v>
      </c>
      <c r="C116" t="str">
        <f t="shared" si="8"/>
        <v>0</v>
      </c>
    </row>
    <row r="117" spans="1:3" x14ac:dyDescent="0.25">
      <c r="A117">
        <f t="shared" si="9"/>
        <v>5147</v>
      </c>
      <c r="B117">
        <f t="shared" si="10"/>
        <v>381</v>
      </c>
      <c r="C117" t="str">
        <f t="shared" si="8"/>
        <v>0</v>
      </c>
    </row>
    <row r="118" spans="1:3" x14ac:dyDescent="0.25">
      <c r="A118" s="8">
        <f t="shared" si="9"/>
        <v>6752</v>
      </c>
      <c r="B118">
        <f t="shared" si="10"/>
        <v>1158</v>
      </c>
      <c r="C118" t="str">
        <f t="shared" si="8"/>
        <v>match!</v>
      </c>
    </row>
    <row r="119" spans="1:3" x14ac:dyDescent="0.25">
      <c r="A119">
        <f t="shared" si="9"/>
        <v>4461</v>
      </c>
      <c r="B119">
        <f t="shared" si="10"/>
        <v>6111</v>
      </c>
      <c r="C119" t="str">
        <f t="shared" si="8"/>
        <v>0</v>
      </c>
    </row>
    <row r="120" spans="1:3" x14ac:dyDescent="0.25">
      <c r="A120">
        <f t="shared" si="9"/>
        <v>9179</v>
      </c>
      <c r="B120">
        <f t="shared" si="10"/>
        <v>1219</v>
      </c>
      <c r="C120" t="str">
        <f t="shared" si="8"/>
        <v>0</v>
      </c>
    </row>
    <row r="121" spans="1:3" x14ac:dyDescent="0.25">
      <c r="A121">
        <f t="shared" si="9"/>
        <v>1239</v>
      </c>
      <c r="B121">
        <f t="shared" si="10"/>
        <v>878</v>
      </c>
      <c r="C121" t="str">
        <f>IF(COUNTIF($B$34:$B$134, A121),"match!", "0")</f>
        <v>0</v>
      </c>
    </row>
    <row r="122" spans="1:3" x14ac:dyDescent="0.25">
      <c r="A122">
        <f t="shared" si="9"/>
        <v>3656</v>
      </c>
      <c r="B122" s="8">
        <f t="shared" si="10"/>
        <v>6752</v>
      </c>
      <c r="C122" t="str">
        <f t="shared" ref="C122:C133" si="11">IF(COUNTIF($B$34:$B$134, A122),"match!", "0")</f>
        <v>0</v>
      </c>
    </row>
    <row r="123" spans="1:3" x14ac:dyDescent="0.25">
      <c r="A123">
        <f t="shared" si="9"/>
        <v>324</v>
      </c>
      <c r="B123">
        <f t="shared" si="10"/>
        <v>8193</v>
      </c>
      <c r="C123" t="str">
        <f t="shared" si="11"/>
        <v>0</v>
      </c>
    </row>
    <row r="124" spans="1:3" x14ac:dyDescent="0.25">
      <c r="A124">
        <f t="shared" si="9"/>
        <v>3564</v>
      </c>
      <c r="B124">
        <f t="shared" si="10"/>
        <v>6212</v>
      </c>
      <c r="C124" t="str">
        <f t="shared" si="11"/>
        <v>0</v>
      </c>
    </row>
    <row r="125" spans="1:3" x14ac:dyDescent="0.25">
      <c r="A125">
        <f t="shared" si="9"/>
        <v>9285</v>
      </c>
      <c r="B125">
        <f t="shared" si="10"/>
        <v>3018</v>
      </c>
      <c r="C125" t="str">
        <f t="shared" si="11"/>
        <v>0</v>
      </c>
    </row>
    <row r="126" spans="1:3" x14ac:dyDescent="0.25">
      <c r="A126">
        <f t="shared" si="9"/>
        <v>2405</v>
      </c>
      <c r="B126">
        <f t="shared" si="10"/>
        <v>3990</v>
      </c>
      <c r="C126" t="str">
        <f t="shared" si="11"/>
        <v>0</v>
      </c>
    </row>
    <row r="127" spans="1:3" x14ac:dyDescent="0.25">
      <c r="A127">
        <f t="shared" si="9"/>
        <v>6509</v>
      </c>
      <c r="B127">
        <f t="shared" si="10"/>
        <v>3332</v>
      </c>
      <c r="C127" t="str">
        <f t="shared" si="11"/>
        <v>0</v>
      </c>
    </row>
    <row r="128" spans="1:3" x14ac:dyDescent="0.25">
      <c r="A128">
        <f t="shared" si="9"/>
        <v>1788</v>
      </c>
      <c r="B128">
        <f t="shared" si="10"/>
        <v>5337</v>
      </c>
      <c r="C128" t="str">
        <f t="shared" si="11"/>
        <v>0</v>
      </c>
    </row>
    <row r="129" spans="1:3" x14ac:dyDescent="0.25">
      <c r="A129">
        <f t="shared" si="9"/>
        <v>9695</v>
      </c>
      <c r="B129">
        <f t="shared" si="10"/>
        <v>8761</v>
      </c>
      <c r="C129" t="str">
        <f t="shared" si="11"/>
        <v>0</v>
      </c>
    </row>
    <row r="130" spans="1:3" x14ac:dyDescent="0.25">
      <c r="A130">
        <f t="shared" si="9"/>
        <v>6915</v>
      </c>
      <c r="B130">
        <f t="shared" si="10"/>
        <v>8331</v>
      </c>
      <c r="C130" t="str">
        <f t="shared" si="11"/>
        <v>0</v>
      </c>
    </row>
    <row r="131" spans="1:3" x14ac:dyDescent="0.25">
      <c r="A131" s="7">
        <f t="shared" si="9"/>
        <v>6254</v>
      </c>
      <c r="B131">
        <f t="shared" si="10"/>
        <v>2548</v>
      </c>
      <c r="C131" t="str">
        <f t="shared" si="11"/>
        <v>0</v>
      </c>
    </row>
    <row r="132" spans="1:3" x14ac:dyDescent="0.25">
      <c r="A132">
        <f t="shared" si="9"/>
        <v>8956</v>
      </c>
      <c r="B132">
        <f t="shared" si="10"/>
        <v>1148</v>
      </c>
      <c r="C132" t="str">
        <f t="shared" si="11"/>
        <v>0</v>
      </c>
    </row>
    <row r="133" spans="1:3" x14ac:dyDescent="0.25">
      <c r="A133">
        <f t="shared" si="9"/>
        <v>8759</v>
      </c>
      <c r="B133">
        <f t="shared" si="10"/>
        <v>4353</v>
      </c>
      <c r="C133" t="str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workbookViewId="0">
      <selection activeCell="D6" sqref="D6"/>
    </sheetView>
  </sheetViews>
  <sheetFormatPr defaultRowHeight="15" x14ac:dyDescent="0.25"/>
  <cols>
    <col min="1" max="1" width="12.140625" customWidth="1"/>
  </cols>
  <sheetData>
    <row r="1" spans="1:23" ht="17.25" x14ac:dyDescent="0.25">
      <c r="A1" s="1" t="s">
        <v>106</v>
      </c>
    </row>
    <row r="3" spans="1:23" x14ac:dyDescent="0.25">
      <c r="B3" s="19">
        <v>232</v>
      </c>
      <c r="C3" s="19">
        <v>129</v>
      </c>
      <c r="D3" s="19">
        <v>223</v>
      </c>
      <c r="E3" s="19">
        <v>74</v>
      </c>
      <c r="F3" s="19">
        <v>11</v>
      </c>
      <c r="H3" s="20">
        <v>84</v>
      </c>
      <c r="I3" s="20">
        <v>168</v>
      </c>
      <c r="J3" s="20">
        <v>87</v>
      </c>
      <c r="K3" s="20">
        <v>153</v>
      </c>
      <c r="N3" s="2">
        <v>84</v>
      </c>
      <c r="Q3" s="11">
        <v>1</v>
      </c>
    </row>
    <row r="4" spans="1:23" x14ac:dyDescent="0.25">
      <c r="A4" t="s">
        <v>108</v>
      </c>
      <c r="B4" s="12">
        <f>MOD(B3*3, 251)</f>
        <v>194</v>
      </c>
      <c r="C4" s="12">
        <f t="shared" ref="C4:F4" si="0">MOD(C3*3, 251)</f>
        <v>136</v>
      </c>
      <c r="D4" s="12">
        <f t="shared" si="0"/>
        <v>167</v>
      </c>
      <c r="E4" s="12">
        <f t="shared" si="0"/>
        <v>222</v>
      </c>
      <c r="F4" s="12">
        <f t="shared" si="0"/>
        <v>33</v>
      </c>
      <c r="H4" s="12">
        <f>MOD(H3*3, 251)</f>
        <v>1</v>
      </c>
      <c r="I4" s="12">
        <f t="shared" ref="I4:K4" si="1">MOD(I3*3, 251)</f>
        <v>2</v>
      </c>
      <c r="J4" s="12">
        <f t="shared" si="1"/>
        <v>10</v>
      </c>
      <c r="K4" s="12">
        <f t="shared" si="1"/>
        <v>208</v>
      </c>
      <c r="N4">
        <v>0</v>
      </c>
      <c r="O4">
        <v>0</v>
      </c>
      <c r="P4" s="2">
        <v>251</v>
      </c>
      <c r="Q4">
        <f>R4*R4</f>
        <v>0</v>
      </c>
      <c r="R4">
        <f>O4</f>
        <v>0</v>
      </c>
      <c r="S4" s="11">
        <v>0</v>
      </c>
    </row>
    <row r="5" spans="1:23" x14ac:dyDescent="0.25">
      <c r="B5" s="16">
        <f>-H4*$J$5</f>
        <v>-194</v>
      </c>
      <c r="C5" s="16">
        <f t="shared" ref="C5:E5" si="2">-I4*$J$5</f>
        <v>-388</v>
      </c>
      <c r="D5" s="16">
        <f t="shared" si="2"/>
        <v>-1940</v>
      </c>
      <c r="E5" s="16">
        <f t="shared" si="2"/>
        <v>-40352</v>
      </c>
      <c r="F5" s="18"/>
      <c r="J5">
        <v>194</v>
      </c>
      <c r="N5" s="2">
        <f>N3-N4</f>
        <v>84</v>
      </c>
      <c r="O5">
        <f>INT(P4/N5)</f>
        <v>2</v>
      </c>
      <c r="P5">
        <f>O5*N5</f>
        <v>168</v>
      </c>
      <c r="Q5" s="11">
        <f>Q3-Q4</f>
        <v>1</v>
      </c>
      <c r="R5">
        <f t="shared" ref="R5:R6" si="3">O5</f>
        <v>2</v>
      </c>
      <c r="S5">
        <f>R5*Q5</f>
        <v>2</v>
      </c>
    </row>
    <row r="6" spans="1:23" x14ac:dyDescent="0.25">
      <c r="C6">
        <f>MOD(C4+C5, 251)</f>
        <v>250</v>
      </c>
      <c r="D6">
        <f t="shared" ref="D6:F6" si="4">MOD(D4+D5, 251)</f>
        <v>235</v>
      </c>
      <c r="E6">
        <f t="shared" si="4"/>
        <v>30</v>
      </c>
      <c r="F6">
        <f t="shared" si="4"/>
        <v>33</v>
      </c>
      <c r="K6">
        <v>250</v>
      </c>
      <c r="N6">
        <f>O6*P6</f>
        <v>83</v>
      </c>
      <c r="O6">
        <f>INT(N5/P6)</f>
        <v>1</v>
      </c>
      <c r="P6" s="2">
        <f>P4-P5</f>
        <v>83</v>
      </c>
      <c r="Q6">
        <f>R6*S6</f>
        <v>-2</v>
      </c>
      <c r="R6">
        <f t="shared" si="3"/>
        <v>1</v>
      </c>
      <c r="S6" s="11">
        <f>S4-S5</f>
        <v>-2</v>
      </c>
    </row>
    <row r="7" spans="1:23" x14ac:dyDescent="0.25">
      <c r="C7" s="12">
        <f>-H4*$K$6</f>
        <v>-250</v>
      </c>
      <c r="D7" s="12">
        <f t="shared" ref="D7:F7" si="5">-I4*$K$6</f>
        <v>-500</v>
      </c>
      <c r="E7" s="12">
        <f t="shared" si="5"/>
        <v>-2500</v>
      </c>
      <c r="F7" s="12">
        <f t="shared" si="5"/>
        <v>-52000</v>
      </c>
      <c r="N7" s="2">
        <f>N5-N6</f>
        <v>1</v>
      </c>
      <c r="Q7" s="11">
        <f>Q5-Q6</f>
        <v>3</v>
      </c>
      <c r="R7" t="s">
        <v>107</v>
      </c>
    </row>
    <row r="8" spans="1:23" x14ac:dyDescent="0.25">
      <c r="C8">
        <f>MOD(C6+C7, 251)</f>
        <v>0</v>
      </c>
      <c r="D8">
        <f t="shared" ref="D8:E8" si="6">MOD(D6+D7, 251)</f>
        <v>237</v>
      </c>
      <c r="E8">
        <f t="shared" si="6"/>
        <v>40</v>
      </c>
      <c r="F8">
        <f>MOD(F6+F7, 251)</f>
        <v>241</v>
      </c>
    </row>
    <row r="9" spans="1:23" x14ac:dyDescent="0.25">
      <c r="A9" t="s">
        <v>109</v>
      </c>
      <c r="D9">
        <f>MOD(D8*84, 251)</f>
        <v>79</v>
      </c>
      <c r="E9">
        <f>MOD(E8*84, 251)</f>
        <v>97</v>
      </c>
      <c r="F9">
        <f>MOD(F8*84, 251)</f>
        <v>164</v>
      </c>
    </row>
    <row r="10" spans="1:23" x14ac:dyDescent="0.25">
      <c r="N10" s="2">
        <v>79</v>
      </c>
      <c r="Q10" s="11">
        <v>1</v>
      </c>
      <c r="T10" s="7"/>
    </row>
    <row r="11" spans="1:23" x14ac:dyDescent="0.25">
      <c r="N11">
        <v>0</v>
      </c>
      <c r="O11">
        <v>0</v>
      </c>
      <c r="P11" s="2">
        <v>251</v>
      </c>
      <c r="Q11">
        <v>0</v>
      </c>
      <c r="R11">
        <f>O11</f>
        <v>0</v>
      </c>
      <c r="S11" s="11">
        <v>0</v>
      </c>
      <c r="T11" s="7"/>
    </row>
    <row r="12" spans="1:23" x14ac:dyDescent="0.25">
      <c r="C12" s="20">
        <v>84</v>
      </c>
      <c r="D12" s="20">
        <v>168</v>
      </c>
      <c r="E12" s="20">
        <v>87</v>
      </c>
      <c r="F12" s="20">
        <v>153</v>
      </c>
      <c r="I12" s="22">
        <v>79</v>
      </c>
      <c r="J12" s="22">
        <v>97</v>
      </c>
      <c r="K12" s="22">
        <v>164</v>
      </c>
      <c r="N12" s="2">
        <f>N10-N11</f>
        <v>79</v>
      </c>
      <c r="O12">
        <f>INT(P11/N12)</f>
        <v>3</v>
      </c>
      <c r="P12">
        <f>O12*N12</f>
        <v>237</v>
      </c>
      <c r="Q12" s="11">
        <v>1</v>
      </c>
      <c r="R12">
        <f t="shared" ref="R12:R16" si="7">O12</f>
        <v>3</v>
      </c>
      <c r="S12">
        <f>R12*Q12</f>
        <v>3</v>
      </c>
      <c r="T12" s="7"/>
      <c r="U12" s="7"/>
      <c r="V12" s="7"/>
      <c r="W12" s="7"/>
    </row>
    <row r="13" spans="1:23" x14ac:dyDescent="0.25">
      <c r="A13" t="s">
        <v>111</v>
      </c>
      <c r="C13" s="12">
        <f>MOD(C12*197, 251)</f>
        <v>233</v>
      </c>
      <c r="D13" s="12">
        <f t="shared" ref="D13:F13" si="8">MOD(D12*197, 251)</f>
        <v>215</v>
      </c>
      <c r="E13" s="12">
        <f t="shared" si="8"/>
        <v>71</v>
      </c>
      <c r="F13" s="12">
        <f t="shared" si="8"/>
        <v>21</v>
      </c>
      <c r="I13" s="12">
        <f>MOD(I12*197, 251)</f>
        <v>1</v>
      </c>
      <c r="J13" s="12">
        <f t="shared" ref="J13:K13" si="9">MOD(J12*197, 251)</f>
        <v>33</v>
      </c>
      <c r="K13" s="12">
        <f t="shared" si="9"/>
        <v>180</v>
      </c>
      <c r="N13">
        <f>O13*P13</f>
        <v>70</v>
      </c>
      <c r="O13">
        <f>INT(N12/P13)</f>
        <v>5</v>
      </c>
      <c r="P13" s="2">
        <f>P11-P12</f>
        <v>14</v>
      </c>
      <c r="Q13">
        <f>R13*S13</f>
        <v>-15</v>
      </c>
      <c r="R13">
        <f t="shared" si="7"/>
        <v>5</v>
      </c>
      <c r="S13" s="11">
        <f>S11-S12</f>
        <v>-3</v>
      </c>
      <c r="T13" s="7"/>
      <c r="U13" s="7"/>
      <c r="V13" s="7"/>
      <c r="W13" s="7"/>
    </row>
    <row r="14" spans="1:23" x14ac:dyDescent="0.25">
      <c r="C14" s="16">
        <f>-I13*$J$14</f>
        <v>-233</v>
      </c>
      <c r="D14" s="16">
        <f t="shared" ref="D14:E14" si="10">-J13*$J$14</f>
        <v>-7689</v>
      </c>
      <c r="E14" s="16">
        <f t="shared" si="10"/>
        <v>-41940</v>
      </c>
      <c r="J14">
        <v>233</v>
      </c>
      <c r="N14" s="2">
        <f>N12-N13</f>
        <v>9</v>
      </c>
      <c r="O14">
        <f>INT(P13/N14)</f>
        <v>1</v>
      </c>
      <c r="P14">
        <f>O14*N14</f>
        <v>9</v>
      </c>
      <c r="Q14" s="11">
        <f>Q12-Q13</f>
        <v>16</v>
      </c>
      <c r="R14">
        <f t="shared" si="7"/>
        <v>1</v>
      </c>
      <c r="S14">
        <f>R14*Q14</f>
        <v>16</v>
      </c>
      <c r="T14" s="7"/>
      <c r="U14" s="7"/>
      <c r="V14" s="7"/>
      <c r="W14" s="7"/>
    </row>
    <row r="15" spans="1:23" x14ac:dyDescent="0.25">
      <c r="D15">
        <f>MOD(D13+D14, 251)</f>
        <v>56</v>
      </c>
      <c r="E15">
        <f>MOD(E13+E14, 251)</f>
        <v>48</v>
      </c>
      <c r="F15">
        <v>21</v>
      </c>
      <c r="K15">
        <v>56</v>
      </c>
      <c r="N15">
        <f>O15*P15</f>
        <v>5</v>
      </c>
      <c r="O15">
        <f>INT(N14/P15)</f>
        <v>1</v>
      </c>
      <c r="P15" s="2">
        <f>P13-P14</f>
        <v>5</v>
      </c>
      <c r="Q15">
        <f>R15*S15</f>
        <v>-19</v>
      </c>
      <c r="R15">
        <f t="shared" si="7"/>
        <v>1</v>
      </c>
      <c r="S15" s="11">
        <f>S13-S14</f>
        <v>-19</v>
      </c>
      <c r="T15" s="7"/>
      <c r="U15" s="7"/>
      <c r="V15" s="7"/>
      <c r="W15" s="7"/>
    </row>
    <row r="16" spans="1:23" x14ac:dyDescent="0.25">
      <c r="D16" s="12">
        <f>-I13*$K$15</f>
        <v>-56</v>
      </c>
      <c r="E16" s="12">
        <f t="shared" ref="E16:F16" si="11">-J13*$K$15</f>
        <v>-1848</v>
      </c>
      <c r="F16" s="12">
        <f t="shared" si="11"/>
        <v>-10080</v>
      </c>
      <c r="N16" s="2">
        <f>N14-N15</f>
        <v>4</v>
      </c>
      <c r="O16">
        <f>INT(P15/N16)</f>
        <v>1</v>
      </c>
      <c r="P16">
        <f>O16*N16</f>
        <v>4</v>
      </c>
      <c r="Q16" s="11">
        <f>Q14-Q15</f>
        <v>35</v>
      </c>
      <c r="R16">
        <f t="shared" si="7"/>
        <v>1</v>
      </c>
      <c r="S16">
        <f>R16*Q16</f>
        <v>35</v>
      </c>
      <c r="T16" s="7"/>
      <c r="U16" s="7"/>
      <c r="V16" s="7"/>
      <c r="W16" s="7"/>
    </row>
    <row r="17" spans="1:23" x14ac:dyDescent="0.25">
      <c r="E17">
        <f>MOD(E15+E16, 251)</f>
        <v>208</v>
      </c>
      <c r="F17">
        <f>MOD(F15+F16, 251)</f>
        <v>232</v>
      </c>
      <c r="P17" s="2">
        <f>P15-P16</f>
        <v>1</v>
      </c>
      <c r="S17" s="11">
        <f>S15-S16</f>
        <v>-54</v>
      </c>
      <c r="T17" s="7"/>
      <c r="U17" s="7"/>
      <c r="V17" s="7"/>
      <c r="W17" s="7"/>
    </row>
    <row r="18" spans="1:23" x14ac:dyDescent="0.25">
      <c r="A18" t="s">
        <v>112</v>
      </c>
      <c r="E18">
        <f>MOD(E17*79, 251)</f>
        <v>117</v>
      </c>
      <c r="F18">
        <f>MOD(F17*79, 251)</f>
        <v>5</v>
      </c>
      <c r="S18" t="s">
        <v>110</v>
      </c>
      <c r="T18" s="7">
        <f>MOD(-54, 251)</f>
        <v>197</v>
      </c>
      <c r="U18" s="7"/>
      <c r="V18" s="7"/>
      <c r="W18" s="7"/>
    </row>
    <row r="19" spans="1:23" x14ac:dyDescent="0.25">
      <c r="U19" s="7"/>
      <c r="V19" s="7"/>
      <c r="W19" s="7"/>
    </row>
    <row r="20" spans="1:23" x14ac:dyDescent="0.25">
      <c r="N20" s="2">
        <v>117</v>
      </c>
      <c r="Q20" s="11">
        <v>1</v>
      </c>
      <c r="U20" s="7"/>
      <c r="V20" s="7"/>
      <c r="W20" s="7"/>
    </row>
    <row r="21" spans="1:23" x14ac:dyDescent="0.25">
      <c r="D21" s="22">
        <v>79</v>
      </c>
      <c r="E21" s="22">
        <v>97</v>
      </c>
      <c r="F21" s="22">
        <v>164</v>
      </c>
      <c r="G21" s="18"/>
      <c r="H21" s="18"/>
      <c r="I21" s="18"/>
      <c r="J21" s="21">
        <v>117</v>
      </c>
      <c r="K21" s="21">
        <v>5</v>
      </c>
      <c r="N21">
        <v>0</v>
      </c>
      <c r="O21">
        <v>0</v>
      </c>
      <c r="P21" s="2">
        <v>251</v>
      </c>
      <c r="Q21">
        <v>0</v>
      </c>
      <c r="R21">
        <f>O21</f>
        <v>0</v>
      </c>
      <c r="S21" s="11">
        <v>0</v>
      </c>
      <c r="T21" s="7"/>
      <c r="U21" s="7"/>
      <c r="V21" s="7"/>
      <c r="W21" s="7"/>
    </row>
    <row r="22" spans="1:23" x14ac:dyDescent="0.25">
      <c r="A22" t="s">
        <v>114</v>
      </c>
      <c r="D22" s="12">
        <f>MOD(D21*118, 251)</f>
        <v>35</v>
      </c>
      <c r="E22" s="12">
        <f>MOD(E21*118, 251)</f>
        <v>151</v>
      </c>
      <c r="F22" s="12">
        <f>MOD(F21*118, 251)</f>
        <v>25</v>
      </c>
      <c r="G22" s="18"/>
      <c r="H22" s="18"/>
      <c r="I22" s="18"/>
      <c r="J22" s="12">
        <f>MOD(J21*118, 251)</f>
        <v>1</v>
      </c>
      <c r="K22" s="12">
        <f>MOD(K21*118, 251)</f>
        <v>88</v>
      </c>
      <c r="N22" s="2">
        <v>117</v>
      </c>
      <c r="O22">
        <f>INT(P21/N22)</f>
        <v>2</v>
      </c>
      <c r="P22">
        <f>O22*N22</f>
        <v>234</v>
      </c>
      <c r="Q22" s="11">
        <f>Q20-Q21</f>
        <v>1</v>
      </c>
      <c r="R22">
        <f t="shared" ref="R22:R25" si="12">O22</f>
        <v>2</v>
      </c>
      <c r="S22">
        <f>R22*Q22</f>
        <v>2</v>
      </c>
    </row>
    <row r="23" spans="1:23" x14ac:dyDescent="0.25">
      <c r="D23" s="16">
        <f>-J22*$J$23</f>
        <v>-35</v>
      </c>
      <c r="E23" s="16">
        <f>-K22*$J$23</f>
        <v>-3080</v>
      </c>
      <c r="G23" s="18"/>
      <c r="H23" s="18"/>
      <c r="I23" s="18"/>
      <c r="J23">
        <v>35</v>
      </c>
      <c r="N23">
        <f>O23*P23</f>
        <v>102</v>
      </c>
      <c r="O23">
        <f>INT(N22/P23)</f>
        <v>6</v>
      </c>
      <c r="P23" s="2">
        <f>P21-P22</f>
        <v>17</v>
      </c>
      <c r="Q23">
        <f>R23*S23</f>
        <v>-12</v>
      </c>
      <c r="R23">
        <f t="shared" si="12"/>
        <v>6</v>
      </c>
      <c r="S23" s="11">
        <f>S21-S22</f>
        <v>-2</v>
      </c>
    </row>
    <row r="24" spans="1:23" x14ac:dyDescent="0.25">
      <c r="E24">
        <f>MOD(E22+E23, 251)</f>
        <v>83</v>
      </c>
      <c r="F24">
        <v>25</v>
      </c>
      <c r="G24" s="18"/>
      <c r="H24" s="18"/>
      <c r="I24" s="18"/>
      <c r="K24">
        <v>83</v>
      </c>
      <c r="N24" s="2">
        <f>N22-N23</f>
        <v>15</v>
      </c>
      <c r="O24">
        <f>INT(P23/N24)</f>
        <v>1</v>
      </c>
      <c r="P24">
        <f>O24*N24</f>
        <v>15</v>
      </c>
      <c r="Q24" s="11">
        <f>Q22-Q23</f>
        <v>13</v>
      </c>
      <c r="R24">
        <f t="shared" si="12"/>
        <v>1</v>
      </c>
      <c r="S24">
        <f>R24*Q24</f>
        <v>13</v>
      </c>
    </row>
    <row r="25" spans="1:23" x14ac:dyDescent="0.25">
      <c r="E25" s="12">
        <f>-J22*$K$24</f>
        <v>-83</v>
      </c>
      <c r="F25" s="12">
        <f>-K22*$K$24</f>
        <v>-7304</v>
      </c>
      <c r="N25">
        <f>O25*P25</f>
        <v>14</v>
      </c>
      <c r="O25">
        <f>INT(N24/P25)</f>
        <v>7</v>
      </c>
      <c r="P25" s="2">
        <f>P23-P24</f>
        <v>2</v>
      </c>
      <c r="Q25">
        <f>R25*S25</f>
        <v>-105</v>
      </c>
      <c r="R25">
        <f t="shared" si="12"/>
        <v>7</v>
      </c>
      <c r="S25" s="11">
        <f>S23-S24</f>
        <v>-15</v>
      </c>
    </row>
    <row r="26" spans="1:23" x14ac:dyDescent="0.25">
      <c r="F26">
        <f>MOD(F24+F25, 251)</f>
        <v>0</v>
      </c>
      <c r="N26" s="2">
        <f>N24-N25</f>
        <v>1</v>
      </c>
      <c r="Q26" s="11">
        <f>Q24-Q25</f>
        <v>118</v>
      </c>
      <c r="R26" t="s">
        <v>113</v>
      </c>
    </row>
    <row r="29" spans="1:23" x14ac:dyDescent="0.25">
      <c r="A29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"/>
  <sheetViews>
    <sheetView workbookViewId="0">
      <selection activeCell="A3" sqref="A3"/>
    </sheetView>
  </sheetViews>
  <sheetFormatPr defaultRowHeight="15" x14ac:dyDescent="0.25"/>
  <sheetData>
    <row r="1" spans="1:12" ht="18.75" x14ac:dyDescent="0.35">
      <c r="A1" s="1" t="s">
        <v>116</v>
      </c>
    </row>
    <row r="3" spans="1:12" x14ac:dyDescent="0.25">
      <c r="A3">
        <v>0</v>
      </c>
      <c r="B3" t="s">
        <v>117</v>
      </c>
      <c r="C3" s="23">
        <v>1</v>
      </c>
      <c r="L3" t="s">
        <v>146</v>
      </c>
    </row>
    <row r="4" spans="1:12" x14ac:dyDescent="0.25">
      <c r="A4">
        <v>1</v>
      </c>
      <c r="B4" t="s">
        <v>118</v>
      </c>
      <c r="C4" s="23" t="s">
        <v>47</v>
      </c>
    </row>
    <row r="5" spans="1:12" x14ac:dyDescent="0.25">
      <c r="A5">
        <v>2</v>
      </c>
      <c r="B5" t="s">
        <v>50</v>
      </c>
      <c r="C5" s="23" t="s">
        <v>48</v>
      </c>
    </row>
    <row r="6" spans="1:12" x14ac:dyDescent="0.25">
      <c r="A6">
        <v>3</v>
      </c>
      <c r="B6" t="s">
        <v>54</v>
      </c>
      <c r="C6" s="23" t="s">
        <v>159</v>
      </c>
    </row>
    <row r="7" spans="1:12" x14ac:dyDescent="0.25">
      <c r="A7">
        <v>4</v>
      </c>
      <c r="B7" t="s">
        <v>49</v>
      </c>
      <c r="C7" s="23" t="s">
        <v>130</v>
      </c>
      <c r="D7" t="s">
        <v>126</v>
      </c>
      <c r="E7" t="s">
        <v>127</v>
      </c>
      <c r="F7" t="s">
        <v>128</v>
      </c>
      <c r="G7" t="s">
        <v>145</v>
      </c>
      <c r="I7">
        <f>MOD(-1,2)</f>
        <v>1</v>
      </c>
    </row>
    <row r="8" spans="1:12" x14ac:dyDescent="0.25">
      <c r="A8">
        <v>5</v>
      </c>
      <c r="B8" t="s">
        <v>119</v>
      </c>
      <c r="C8" s="23" t="s">
        <v>133</v>
      </c>
      <c r="D8" t="s">
        <v>129</v>
      </c>
      <c r="F8" t="s">
        <v>131</v>
      </c>
      <c r="G8" t="s">
        <v>132</v>
      </c>
    </row>
    <row r="9" spans="1:12" x14ac:dyDescent="0.25">
      <c r="A9">
        <v>6</v>
      </c>
      <c r="B9" t="s">
        <v>120</v>
      </c>
      <c r="C9" s="23" t="s">
        <v>134</v>
      </c>
    </row>
    <row r="10" spans="1:12" x14ac:dyDescent="0.25">
      <c r="A10">
        <v>7</v>
      </c>
      <c r="B10" t="s">
        <v>66</v>
      </c>
      <c r="C10" s="23" t="s">
        <v>137</v>
      </c>
      <c r="D10" t="s">
        <v>135</v>
      </c>
      <c r="E10" t="s">
        <v>136</v>
      </c>
      <c r="G10" t="s">
        <v>137</v>
      </c>
    </row>
    <row r="11" spans="1:12" x14ac:dyDescent="0.25">
      <c r="A11">
        <v>8</v>
      </c>
      <c r="B11" t="s">
        <v>51</v>
      </c>
      <c r="C11" s="23" t="s">
        <v>139</v>
      </c>
      <c r="D11" t="s">
        <v>138</v>
      </c>
      <c r="F11" t="s">
        <v>147</v>
      </c>
      <c r="H11" t="s">
        <v>148</v>
      </c>
    </row>
    <row r="12" spans="1:12" x14ac:dyDescent="0.25">
      <c r="A12">
        <v>9</v>
      </c>
      <c r="B12" t="s">
        <v>60</v>
      </c>
      <c r="C12" s="23" t="s">
        <v>140</v>
      </c>
    </row>
    <row r="13" spans="1:12" x14ac:dyDescent="0.25">
      <c r="A13">
        <v>10</v>
      </c>
      <c r="B13" t="s">
        <v>121</v>
      </c>
      <c r="C13" s="23" t="s">
        <v>142</v>
      </c>
      <c r="D13" t="s">
        <v>141</v>
      </c>
      <c r="E13" t="s">
        <v>142</v>
      </c>
    </row>
    <row r="14" spans="1:12" x14ac:dyDescent="0.25">
      <c r="A14">
        <v>11</v>
      </c>
      <c r="B14" t="s">
        <v>122</v>
      </c>
      <c r="C14" s="23" t="s">
        <v>149</v>
      </c>
    </row>
    <row r="15" spans="1:12" x14ac:dyDescent="0.25">
      <c r="A15">
        <v>12</v>
      </c>
      <c r="B15" t="s">
        <v>123</v>
      </c>
      <c r="C15" s="23" t="s">
        <v>152</v>
      </c>
      <c r="D15" t="s">
        <v>150</v>
      </c>
      <c r="F15" t="s">
        <v>151</v>
      </c>
    </row>
    <row r="16" spans="1:12" x14ac:dyDescent="0.25">
      <c r="A16">
        <v>13</v>
      </c>
      <c r="B16" t="s">
        <v>124</v>
      </c>
      <c r="C16" s="23" t="s">
        <v>155</v>
      </c>
      <c r="D16" t="s">
        <v>153</v>
      </c>
      <c r="F16" t="s">
        <v>154</v>
      </c>
    </row>
    <row r="17" spans="1:5" x14ac:dyDescent="0.25">
      <c r="A17">
        <v>14</v>
      </c>
      <c r="B17" t="s">
        <v>125</v>
      </c>
      <c r="C17" s="23" t="s">
        <v>158</v>
      </c>
      <c r="D17" t="s">
        <v>156</v>
      </c>
      <c r="E17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zoomScale="80" zoomScaleNormal="80" workbookViewId="0">
      <selection activeCell="D5" sqref="D5"/>
    </sheetView>
  </sheetViews>
  <sheetFormatPr defaultRowHeight="15" x14ac:dyDescent="0.25"/>
  <sheetData>
    <row r="1" spans="1:9" ht="18.75" x14ac:dyDescent="0.35">
      <c r="A1" s="1" t="s">
        <v>143</v>
      </c>
    </row>
    <row r="2" spans="1:9" x14ac:dyDescent="0.25">
      <c r="B2" t="s">
        <v>163</v>
      </c>
      <c r="C2" t="s">
        <v>164</v>
      </c>
    </row>
    <row r="4" spans="1:9" x14ac:dyDescent="0.25">
      <c r="A4">
        <v>0</v>
      </c>
      <c r="B4" s="23">
        <v>1</v>
      </c>
    </row>
    <row r="5" spans="1:9" x14ac:dyDescent="0.25">
      <c r="A5">
        <v>1</v>
      </c>
      <c r="B5" s="23" t="s">
        <v>47</v>
      </c>
    </row>
    <row r="6" spans="1:9" x14ac:dyDescent="0.25">
      <c r="A6">
        <v>2</v>
      </c>
      <c r="B6" s="23" t="s">
        <v>162</v>
      </c>
      <c r="C6" t="s">
        <v>144</v>
      </c>
      <c r="D6" t="s">
        <v>127</v>
      </c>
      <c r="E6" t="s">
        <v>160</v>
      </c>
      <c r="G6" t="s">
        <v>161</v>
      </c>
    </row>
    <row r="7" spans="1:9" x14ac:dyDescent="0.25">
      <c r="A7">
        <v>3</v>
      </c>
      <c r="B7" s="23" t="s">
        <v>169</v>
      </c>
      <c r="C7" t="s">
        <v>166</v>
      </c>
      <c r="E7" t="s">
        <v>167</v>
      </c>
      <c r="G7" t="s">
        <v>165</v>
      </c>
      <c r="I7" t="s">
        <v>168</v>
      </c>
    </row>
    <row r="8" spans="1:9" x14ac:dyDescent="0.25">
      <c r="A8">
        <v>4</v>
      </c>
      <c r="B8" s="23" t="s">
        <v>174</v>
      </c>
      <c r="C8" t="s">
        <v>170</v>
      </c>
      <c r="E8" t="s">
        <v>171</v>
      </c>
      <c r="G8" t="s">
        <v>172</v>
      </c>
      <c r="I8" t="s">
        <v>173</v>
      </c>
    </row>
    <row r="9" spans="1:9" x14ac:dyDescent="0.25">
      <c r="A9">
        <v>5</v>
      </c>
      <c r="B9" s="23" t="s">
        <v>179</v>
      </c>
      <c r="C9" t="s">
        <v>175</v>
      </c>
      <c r="E9" t="s">
        <v>176</v>
      </c>
      <c r="G9" t="s">
        <v>177</v>
      </c>
      <c r="I9" t="s">
        <v>178</v>
      </c>
    </row>
    <row r="10" spans="1:9" x14ac:dyDescent="0.25">
      <c r="A10">
        <v>6</v>
      </c>
      <c r="B10" s="23">
        <v>2</v>
      </c>
      <c r="C10" t="s">
        <v>180</v>
      </c>
      <c r="E10" t="s">
        <v>181</v>
      </c>
      <c r="G10" t="s">
        <v>182</v>
      </c>
      <c r="I10" t="s">
        <v>183</v>
      </c>
    </row>
    <row r="11" spans="1:9" x14ac:dyDescent="0.25">
      <c r="A11">
        <v>7</v>
      </c>
      <c r="B11" s="23" t="s">
        <v>184</v>
      </c>
    </row>
    <row r="12" spans="1:9" x14ac:dyDescent="0.25">
      <c r="A12">
        <v>8</v>
      </c>
      <c r="B12" s="23" t="s">
        <v>188</v>
      </c>
      <c r="C12" t="s">
        <v>185</v>
      </c>
      <c r="E12" t="s">
        <v>186</v>
      </c>
      <c r="G12" t="s">
        <v>187</v>
      </c>
    </row>
    <row r="13" spans="1:9" x14ac:dyDescent="0.25">
      <c r="A13">
        <v>9</v>
      </c>
      <c r="B13" s="23" t="s">
        <v>193</v>
      </c>
      <c r="C13" t="s">
        <v>189</v>
      </c>
      <c r="E13" t="s">
        <v>190</v>
      </c>
      <c r="G13" t="s">
        <v>191</v>
      </c>
      <c r="I13" t="s">
        <v>192</v>
      </c>
    </row>
    <row r="14" spans="1:9" x14ac:dyDescent="0.25">
      <c r="A14">
        <v>10</v>
      </c>
      <c r="B14" s="23" t="s">
        <v>198</v>
      </c>
      <c r="C14" t="s">
        <v>194</v>
      </c>
      <c r="E14" t="s">
        <v>195</v>
      </c>
      <c r="G14" t="s">
        <v>196</v>
      </c>
      <c r="I14" t="s">
        <v>197</v>
      </c>
    </row>
    <row r="15" spans="1:9" x14ac:dyDescent="0.25">
      <c r="A15">
        <v>11</v>
      </c>
      <c r="B15" s="23" t="s">
        <v>203</v>
      </c>
      <c r="C15" t="s">
        <v>199</v>
      </c>
      <c r="E15" t="s">
        <v>200</v>
      </c>
      <c r="G15" t="s">
        <v>201</v>
      </c>
      <c r="I15" t="s">
        <v>202</v>
      </c>
    </row>
    <row r="16" spans="1:9" x14ac:dyDescent="0.25">
      <c r="A16">
        <v>12</v>
      </c>
      <c r="B16" s="23">
        <v>4</v>
      </c>
      <c r="C16" t="s">
        <v>204</v>
      </c>
      <c r="E16" t="s">
        <v>205</v>
      </c>
      <c r="G16" t="s">
        <v>206</v>
      </c>
      <c r="I16" t="s">
        <v>207</v>
      </c>
    </row>
    <row r="17" spans="1:9" x14ac:dyDescent="0.25">
      <c r="A17">
        <v>13</v>
      </c>
      <c r="B17" s="23" t="s">
        <v>208</v>
      </c>
    </row>
    <row r="18" spans="1:9" x14ac:dyDescent="0.25">
      <c r="A18">
        <v>14</v>
      </c>
      <c r="B18" s="23" t="s">
        <v>212</v>
      </c>
      <c r="C18" t="s">
        <v>209</v>
      </c>
      <c r="E18" t="s">
        <v>210</v>
      </c>
      <c r="G18" t="s">
        <v>211</v>
      </c>
    </row>
    <row r="19" spans="1:9" x14ac:dyDescent="0.25">
      <c r="A19">
        <v>15</v>
      </c>
      <c r="B19" s="23" t="s">
        <v>217</v>
      </c>
      <c r="C19" t="s">
        <v>213</v>
      </c>
      <c r="E19" t="s">
        <v>214</v>
      </c>
      <c r="G19" t="s">
        <v>215</v>
      </c>
      <c r="I19" t="s">
        <v>216</v>
      </c>
    </row>
    <row r="20" spans="1:9" x14ac:dyDescent="0.25">
      <c r="A20">
        <v>16</v>
      </c>
      <c r="B20" s="23" t="s">
        <v>222</v>
      </c>
      <c r="C20" t="s">
        <v>218</v>
      </c>
      <c r="E20" t="s">
        <v>219</v>
      </c>
      <c r="G20" t="s">
        <v>220</v>
      </c>
      <c r="I20" t="s">
        <v>221</v>
      </c>
    </row>
    <row r="21" spans="1:9" x14ac:dyDescent="0.25">
      <c r="A21">
        <v>17</v>
      </c>
      <c r="B21" s="23" t="s">
        <v>130</v>
      </c>
      <c r="C21" t="s">
        <v>223</v>
      </c>
      <c r="E21" t="s">
        <v>224</v>
      </c>
      <c r="G21" t="s">
        <v>225</v>
      </c>
    </row>
    <row r="22" spans="1:9" x14ac:dyDescent="0.25">
      <c r="A22">
        <v>18</v>
      </c>
      <c r="B22" s="23">
        <v>3</v>
      </c>
      <c r="C22" t="s">
        <v>133</v>
      </c>
      <c r="E22" t="s">
        <v>226</v>
      </c>
    </row>
    <row r="23" spans="1:9" x14ac:dyDescent="0.25">
      <c r="A23">
        <v>19</v>
      </c>
      <c r="B23" s="23" t="s">
        <v>227</v>
      </c>
    </row>
    <row r="24" spans="1:9" x14ac:dyDescent="0.25">
      <c r="A24">
        <v>20</v>
      </c>
      <c r="B24" s="23" t="s">
        <v>231</v>
      </c>
      <c r="C24" t="s">
        <v>228</v>
      </c>
      <c r="E24" t="s">
        <v>229</v>
      </c>
      <c r="G24" t="s">
        <v>230</v>
      </c>
    </row>
    <row r="25" spans="1:9" x14ac:dyDescent="0.25">
      <c r="A25">
        <v>21</v>
      </c>
      <c r="B25" s="23" t="s">
        <v>235</v>
      </c>
      <c r="C25" t="s">
        <v>232</v>
      </c>
      <c r="E25" t="s">
        <v>233</v>
      </c>
      <c r="G25" t="s">
        <v>234</v>
      </c>
    </row>
    <row r="26" spans="1:9" x14ac:dyDescent="0.25">
      <c r="A26">
        <v>22</v>
      </c>
      <c r="B26" s="23" t="s">
        <v>239</v>
      </c>
      <c r="C26" t="s">
        <v>236</v>
      </c>
      <c r="E26" t="s">
        <v>237</v>
      </c>
      <c r="G26" t="s">
        <v>238</v>
      </c>
    </row>
    <row r="27" spans="1:9" x14ac:dyDescent="0.25">
      <c r="A27">
        <v>23</v>
      </c>
      <c r="B27" s="23" t="s">
        <v>243</v>
      </c>
      <c r="C27" t="s">
        <v>240</v>
      </c>
      <c r="E27" t="s">
        <v>241</v>
      </c>
      <c r="G27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Pieterjan Lambein</dc:creator>
  <cp:lastModifiedBy>Bert</cp:lastModifiedBy>
  <dcterms:created xsi:type="dcterms:W3CDTF">2015-08-11T09:59:22Z</dcterms:created>
  <dcterms:modified xsi:type="dcterms:W3CDTF">2018-01-21T18:23:33Z</dcterms:modified>
</cp:coreProperties>
</file>