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4" yWindow="-94" windowWidth="21797" windowHeight="12977" firstSheet="20" activeTab="2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20" r:id="rId19"/>
    <sheet name="Sheet20" sheetId="21" r:id="rId20"/>
    <sheet name="Sheet27" sheetId="27" r:id="rId21"/>
    <sheet name="Sheet21" sheetId="22" r:id="rId22"/>
    <sheet name="Sheet22" sheetId="19" r:id="rId23"/>
    <sheet name="Sheet23" sheetId="23" r:id="rId24"/>
    <sheet name="Sheet25" sheetId="25" r:id="rId25"/>
    <sheet name="Sheet24" sheetId="24" r:id="rId26"/>
    <sheet name="Sheet28" sheetId="28" r:id="rId27"/>
    <sheet name="Sheet26" sheetId="26" r:id="rId28"/>
  </sheets>
  <definedNames>
    <definedName name="_xlnm._FilterDatabase" localSheetId="19" hidden="1">Sheet20!$A$1:$C$15</definedName>
    <definedName name="_xlnm.Criteria" localSheetId="19">Sheet20!$G$9:$I$10</definedName>
    <definedName name="_xlnm.Extract" localSheetId="19">Sheet20!$G$12:$I$12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6" l="1"/>
  <c r="K3" i="24"/>
  <c r="L3" i="24"/>
  <c r="M3" i="24"/>
  <c r="N3" i="24"/>
  <c r="O3" i="24"/>
  <c r="K4" i="24"/>
  <c r="L4" i="24"/>
  <c r="M4" i="24"/>
  <c r="N4" i="24"/>
  <c r="O4" i="24"/>
  <c r="K5" i="24"/>
  <c r="L5" i="24"/>
  <c r="M5" i="24"/>
  <c r="N5" i="24"/>
  <c r="O5" i="24"/>
  <c r="K6" i="24"/>
  <c r="L6" i="24"/>
  <c r="M6" i="24"/>
  <c r="N6" i="24"/>
  <c r="O6" i="24"/>
  <c r="K7" i="24"/>
  <c r="L7" i="24"/>
  <c r="M7" i="24"/>
  <c r="N7" i="24"/>
  <c r="O7" i="24"/>
  <c r="K8" i="24"/>
  <c r="L8" i="24"/>
  <c r="M8" i="24"/>
  <c r="N8" i="24"/>
  <c r="O8" i="24"/>
  <c r="K9" i="24"/>
  <c r="L9" i="24"/>
  <c r="M9" i="24"/>
  <c r="N9" i="24"/>
  <c r="O9" i="24"/>
  <c r="K10" i="24"/>
  <c r="L10" i="24"/>
  <c r="M10" i="24"/>
  <c r="N10" i="24"/>
  <c r="O10" i="24"/>
  <c r="K11" i="24"/>
  <c r="L11" i="24"/>
  <c r="M11" i="24"/>
  <c r="N11" i="24"/>
  <c r="O11" i="24"/>
  <c r="K12" i="24"/>
  <c r="L12" i="24"/>
  <c r="M12" i="24"/>
  <c r="N12" i="24"/>
  <c r="O12" i="24"/>
  <c r="K13" i="24"/>
  <c r="L13" i="24"/>
  <c r="M13" i="24"/>
  <c r="N13" i="24"/>
  <c r="O13" i="24"/>
  <c r="L2" i="24"/>
  <c r="M2" i="24"/>
  <c r="N2" i="24"/>
  <c r="O2" i="24"/>
  <c r="K2" i="24"/>
  <c r="D15" i="20" l="1"/>
  <c r="G13" i="28" l="1"/>
  <c r="H13" i="28" s="1"/>
  <c r="I13" i="28" s="1"/>
  <c r="G12" i="28"/>
  <c r="H12" i="28" s="1"/>
  <c r="I12" i="28" s="1"/>
  <c r="G11" i="28"/>
  <c r="H11" i="28" s="1"/>
  <c r="I11" i="28" s="1"/>
  <c r="G10" i="28"/>
  <c r="H10" i="28" s="1"/>
  <c r="I10" i="28" s="1"/>
  <c r="G9" i="28"/>
  <c r="H9" i="28" s="1"/>
  <c r="I9" i="28" s="1"/>
  <c r="G8" i="28"/>
  <c r="H8" i="28" s="1"/>
  <c r="I8" i="28" s="1"/>
  <c r="G7" i="28"/>
  <c r="H7" i="28" s="1"/>
  <c r="I7" i="28" s="1"/>
  <c r="G6" i="28"/>
  <c r="H6" i="28" s="1"/>
  <c r="I6" i="28" s="1"/>
  <c r="G5" i="28"/>
  <c r="H5" i="28" s="1"/>
  <c r="I5" i="28" s="1"/>
  <c r="G4" i="28"/>
  <c r="H4" i="28" s="1"/>
  <c r="I4" i="28" s="1"/>
  <c r="G3" i="28"/>
  <c r="H3" i="28" s="1"/>
  <c r="I3" i="28" s="1"/>
  <c r="G2" i="28"/>
  <c r="H2" i="28" s="1"/>
  <c r="I2" i="28" s="1"/>
  <c r="D3" i="26"/>
  <c r="F5" i="26"/>
  <c r="F6" i="26"/>
  <c r="F7" i="26"/>
  <c r="F4" i="26"/>
  <c r="F3" i="26"/>
  <c r="D5" i="26" l="1"/>
  <c r="D6" i="26"/>
  <c r="D7" i="26"/>
  <c r="B16" i="21"/>
  <c r="C15" i="21"/>
  <c r="I10" i="24" l="1"/>
  <c r="I11" i="24"/>
  <c r="H3" i="24"/>
  <c r="I3" i="24" s="1"/>
  <c r="H9" i="24"/>
  <c r="I9" i="24" s="1"/>
  <c r="H10" i="24"/>
  <c r="H11" i="24"/>
  <c r="H12" i="24"/>
  <c r="I12" i="24" s="1"/>
  <c r="G13" i="24"/>
  <c r="H13" i="24" s="1"/>
  <c r="I13" i="24" s="1"/>
  <c r="G12" i="24"/>
  <c r="G11" i="24"/>
  <c r="G10" i="24"/>
  <c r="G9" i="24"/>
  <c r="G8" i="24"/>
  <c r="H8" i="24" s="1"/>
  <c r="I8" i="24" s="1"/>
  <c r="G7" i="24"/>
  <c r="H7" i="24" s="1"/>
  <c r="I7" i="24" s="1"/>
  <c r="G6" i="24"/>
  <c r="H6" i="24" s="1"/>
  <c r="I6" i="24" s="1"/>
  <c r="G5" i="24"/>
  <c r="H5" i="24" s="1"/>
  <c r="I5" i="24" s="1"/>
  <c r="G4" i="24"/>
  <c r="G3" i="24"/>
  <c r="G2" i="24"/>
  <c r="H2" i="24" s="1"/>
  <c r="I2" i="24" s="1"/>
  <c r="J2" i="25"/>
  <c r="K2" i="25" s="1"/>
  <c r="J3" i="25"/>
  <c r="J4" i="25"/>
  <c r="J5" i="25"/>
  <c r="J6" i="25"/>
  <c r="J7" i="25"/>
  <c r="J8" i="25"/>
  <c r="J9" i="25"/>
  <c r="J10" i="25"/>
  <c r="J11" i="25"/>
  <c r="J12" i="25"/>
  <c r="J13" i="25"/>
  <c r="C12" i="23"/>
  <c r="F8" i="26" l="1"/>
  <c r="D8" i="26"/>
  <c r="H4" i="24"/>
  <c r="B17" i="19"/>
  <c r="C17" i="19" s="1"/>
  <c r="I11" i="19"/>
  <c r="J10" i="19"/>
  <c r="E12" i="23"/>
  <c r="I13" i="19"/>
  <c r="I12" i="19"/>
  <c r="J5" i="19"/>
  <c r="F9" i="26" l="1"/>
  <c r="D9" i="26"/>
  <c r="I4" i="24"/>
  <c r="B18" i="19"/>
  <c r="C18" i="19" s="1"/>
  <c r="D18" i="19" s="1"/>
  <c r="E18" i="19" s="1"/>
  <c r="F18" i="19" s="1"/>
  <c r="B19" i="19"/>
  <c r="C19" i="19"/>
  <c r="D19" i="19"/>
  <c r="E19" i="19" s="1"/>
  <c r="F19" i="19" s="1"/>
  <c r="B20" i="19"/>
  <c r="C20" i="19" s="1"/>
  <c r="D20" i="19" s="1"/>
  <c r="E20" i="19" s="1"/>
  <c r="F20" i="19" s="1"/>
  <c r="B21" i="19"/>
  <c r="C21" i="19" s="1"/>
  <c r="D21" i="19" s="1"/>
  <c r="E21" i="19" s="1"/>
  <c r="F21" i="19" s="1"/>
  <c r="B22" i="19"/>
  <c r="C22" i="19" s="1"/>
  <c r="D22" i="19" s="1"/>
  <c r="E22" i="19" s="1"/>
  <c r="F22" i="19" s="1"/>
  <c r="B23" i="19"/>
  <c r="C23" i="19" s="1"/>
  <c r="D23" i="19" s="1"/>
  <c r="E23" i="19" s="1"/>
  <c r="F23" i="19" s="1"/>
  <c r="B24" i="19"/>
  <c r="C24" i="19" s="1"/>
  <c r="D24" i="19" s="1"/>
  <c r="E24" i="19" s="1"/>
  <c r="F24" i="19" s="1"/>
  <c r="B25" i="19"/>
  <c r="C25" i="19" s="1"/>
  <c r="D25" i="19" s="1"/>
  <c r="E25" i="19" s="1"/>
  <c r="F25" i="19" s="1"/>
  <c r="B26" i="19"/>
  <c r="C26" i="19" s="1"/>
  <c r="D26" i="19" s="1"/>
  <c r="E26" i="19" s="1"/>
  <c r="F26" i="19" s="1"/>
  <c r="B27" i="19"/>
  <c r="C27" i="19" s="1"/>
  <c r="D27" i="19" s="1"/>
  <c r="E27" i="19" s="1"/>
  <c r="F27" i="19" s="1"/>
  <c r="B28" i="19"/>
  <c r="C28" i="19" s="1"/>
  <c r="D28" i="19" s="1"/>
  <c r="E28" i="19" s="1"/>
  <c r="F28" i="19" s="1"/>
  <c r="D17" i="19"/>
  <c r="E17" i="19" s="1"/>
  <c r="F17" i="19" s="1"/>
  <c r="F12" i="23"/>
  <c r="D13" i="23"/>
  <c r="D14" i="23"/>
  <c r="D15" i="23"/>
  <c r="D16" i="23"/>
  <c r="C13" i="23"/>
  <c r="C14" i="23"/>
  <c r="C15" i="23"/>
  <c r="C16" i="23"/>
  <c r="B13" i="23"/>
  <c r="B14" i="23"/>
  <c r="B15" i="23"/>
  <c r="B16" i="23"/>
  <c r="B12" i="23"/>
  <c r="F10" i="26" l="1"/>
  <c r="D10" i="26"/>
  <c r="I10" i="19"/>
  <c r="I6" i="19"/>
  <c r="I5" i="19"/>
  <c r="C2" i="22" l="1"/>
  <c r="D2" i="22"/>
  <c r="E2" i="22"/>
  <c r="C3" i="22"/>
  <c r="D3" i="22"/>
  <c r="E3" i="22"/>
  <c r="C4" i="22"/>
  <c r="D4" i="22"/>
  <c r="E4" i="22"/>
  <c r="B3" i="22"/>
  <c r="B4" i="22"/>
  <c r="B2" i="22"/>
  <c r="B24" i="21" l="1"/>
  <c r="E26" i="21"/>
  <c r="D26" i="21"/>
  <c r="C26" i="21"/>
  <c r="B26" i="21"/>
  <c r="E25" i="21"/>
  <c r="D25" i="21"/>
  <c r="C25" i="21"/>
  <c r="B25" i="21"/>
  <c r="E24" i="21"/>
  <c r="D24" i="21"/>
  <c r="C24" i="21"/>
  <c r="M7" i="21" l="1"/>
  <c r="N7" i="21"/>
  <c r="L6" i="21"/>
  <c r="J2" i="21"/>
  <c r="H2" i="21"/>
  <c r="F4" i="21"/>
  <c r="F3" i="21"/>
  <c r="F2" i="21"/>
  <c r="E2" i="18" l="1"/>
  <c r="F2" i="18"/>
  <c r="G2" i="18"/>
  <c r="H2" i="18"/>
  <c r="I2" i="18"/>
  <c r="J2" i="18"/>
  <c r="K2" i="18"/>
  <c r="E3" i="18"/>
  <c r="F3" i="18"/>
  <c r="G3" i="18"/>
  <c r="H3" i="18"/>
  <c r="I3" i="18"/>
  <c r="J3" i="18"/>
  <c r="K3" i="18"/>
  <c r="E4" i="18"/>
  <c r="F4" i="18"/>
  <c r="G4" i="18"/>
  <c r="H4" i="18"/>
  <c r="I4" i="18"/>
  <c r="J4" i="18"/>
  <c r="K4" i="18"/>
  <c r="E5" i="18"/>
  <c r="F5" i="18"/>
  <c r="G5" i="18"/>
  <c r="H5" i="18"/>
  <c r="I5" i="18"/>
  <c r="J5" i="18"/>
  <c r="K5" i="18"/>
  <c r="E6" i="18"/>
  <c r="F6" i="18"/>
  <c r="G6" i="18"/>
  <c r="H6" i="18"/>
  <c r="I6" i="18"/>
  <c r="J6" i="18"/>
  <c r="K6" i="18"/>
  <c r="E7" i="18"/>
  <c r="F7" i="18"/>
  <c r="G7" i="18"/>
  <c r="H7" i="18"/>
  <c r="I7" i="18"/>
  <c r="J7" i="18"/>
  <c r="K7" i="18"/>
  <c r="E8" i="18"/>
  <c r="F8" i="18"/>
  <c r="G8" i="18"/>
  <c r="H8" i="18"/>
  <c r="I8" i="18"/>
  <c r="J8" i="18"/>
  <c r="K8" i="18"/>
  <c r="E9" i="18"/>
  <c r="F9" i="18"/>
  <c r="G9" i="18"/>
  <c r="H9" i="18"/>
  <c r="I9" i="18"/>
  <c r="J9" i="18"/>
  <c r="K9" i="18"/>
  <c r="E10" i="18"/>
  <c r="F10" i="18"/>
  <c r="G10" i="18"/>
  <c r="H10" i="18"/>
  <c r="I10" i="18"/>
  <c r="J10" i="18"/>
  <c r="K10" i="18"/>
  <c r="E11" i="18"/>
  <c r="F11" i="18"/>
  <c r="G11" i="18"/>
  <c r="H11" i="18"/>
  <c r="I11" i="18"/>
  <c r="J11" i="18"/>
  <c r="K11" i="18"/>
  <c r="D3" i="18" l="1"/>
  <c r="D4" i="18"/>
  <c r="D5" i="18"/>
  <c r="D6" i="18"/>
  <c r="D7" i="18"/>
  <c r="D8" i="18"/>
  <c r="D9" i="18"/>
  <c r="D10" i="18"/>
  <c r="D11" i="18"/>
  <c r="C3" i="18"/>
  <c r="C4" i="18"/>
  <c r="C5" i="18"/>
  <c r="C6" i="18"/>
  <c r="C7" i="18"/>
  <c r="C8" i="18"/>
  <c r="C9" i="18"/>
  <c r="C10" i="18"/>
  <c r="C11" i="18"/>
  <c r="C2" i="18"/>
  <c r="D2" i="18"/>
  <c r="B2" i="18"/>
  <c r="B3" i="18"/>
  <c r="B4" i="18"/>
  <c r="B5" i="18"/>
  <c r="B6" i="18"/>
  <c r="B7" i="18"/>
  <c r="B8" i="18"/>
  <c r="B9" i="18"/>
  <c r="B10" i="18"/>
  <c r="B11" i="18"/>
  <c r="D17" i="20"/>
  <c r="D16" i="20"/>
  <c r="J24" i="17"/>
  <c r="D24" i="17"/>
  <c r="C24" i="17"/>
  <c r="B24" i="17"/>
  <c r="A24" i="17"/>
  <c r="J23" i="17"/>
  <c r="I23" i="17"/>
  <c r="H23" i="17"/>
  <c r="G23" i="17"/>
  <c r="F23" i="17"/>
  <c r="E23" i="17"/>
  <c r="D23" i="17"/>
  <c r="C23" i="17"/>
  <c r="B23" i="17"/>
  <c r="A23" i="17"/>
  <c r="B22" i="17"/>
  <c r="C22" i="17"/>
  <c r="D22" i="17"/>
  <c r="E22" i="17"/>
  <c r="F22" i="17"/>
  <c r="G22" i="17"/>
  <c r="H22" i="17"/>
  <c r="I22" i="17"/>
  <c r="J22" i="17"/>
  <c r="A22" i="17"/>
  <c r="I24" i="17" s="1"/>
  <c r="J10" i="17"/>
  <c r="J9" i="17"/>
  <c r="J8" i="17"/>
  <c r="J7" i="17"/>
  <c r="J6" i="17"/>
  <c r="J5" i="17"/>
  <c r="J4" i="17"/>
  <c r="J3" i="17"/>
  <c r="J2" i="17"/>
  <c r="J1" i="17"/>
  <c r="I10" i="17"/>
  <c r="I9" i="17"/>
  <c r="I8" i="17"/>
  <c r="I7" i="17"/>
  <c r="I6" i="17"/>
  <c r="I5" i="17"/>
  <c r="I4" i="17"/>
  <c r="I3" i="17"/>
  <c r="I2" i="17"/>
  <c r="I1" i="17"/>
  <c r="H2" i="17"/>
  <c r="H3" i="17"/>
  <c r="H4" i="17"/>
  <c r="H5" i="17"/>
  <c r="H6" i="17"/>
  <c r="H7" i="17"/>
  <c r="H8" i="17"/>
  <c r="H9" i="17"/>
  <c r="H10" i="17"/>
  <c r="H1" i="17"/>
  <c r="J16" i="17"/>
  <c r="I16" i="17"/>
  <c r="H16" i="17"/>
  <c r="G16" i="17"/>
  <c r="F16" i="17"/>
  <c r="E16" i="17"/>
  <c r="D16" i="17"/>
  <c r="C16" i="17"/>
  <c r="B16" i="17"/>
  <c r="A16" i="17"/>
  <c r="J15" i="17"/>
  <c r="I15" i="17"/>
  <c r="H15" i="17"/>
  <c r="G15" i="17"/>
  <c r="F15" i="17"/>
  <c r="E15" i="17"/>
  <c r="D15" i="17"/>
  <c r="C15" i="17"/>
  <c r="B15" i="17"/>
  <c r="A15" i="17"/>
  <c r="D2" i="17"/>
  <c r="D3" i="17"/>
  <c r="D4" i="17"/>
  <c r="D5" i="17"/>
  <c r="D6" i="17"/>
  <c r="D7" i="17"/>
  <c r="D8" i="17"/>
  <c r="D9" i="17"/>
  <c r="D10" i="17"/>
  <c r="D1" i="17"/>
  <c r="C2" i="17"/>
  <c r="C3" i="17"/>
  <c r="C4" i="17"/>
  <c r="C5" i="17"/>
  <c r="C6" i="17"/>
  <c r="C7" i="17"/>
  <c r="C8" i="17"/>
  <c r="C9" i="17"/>
  <c r="C10" i="17"/>
  <c r="C1" i="17"/>
  <c r="E10" i="16"/>
  <c r="E9" i="16"/>
  <c r="E8" i="16"/>
  <c r="E7" i="16"/>
  <c r="E6" i="16"/>
  <c r="E5" i="16"/>
  <c r="E4" i="16"/>
  <c r="E3" i="16"/>
  <c r="E2" i="16"/>
  <c r="E24" i="17" l="1"/>
  <c r="F24" i="17"/>
  <c r="G24" i="17"/>
  <c r="H24" i="17"/>
  <c r="H2" i="16"/>
  <c r="G3" i="16"/>
  <c r="H3" i="16" s="1"/>
  <c r="G4" i="16"/>
  <c r="H4" i="16" s="1"/>
  <c r="G5" i="16"/>
  <c r="H5" i="16" s="1"/>
  <c r="G6" i="16"/>
  <c r="H6" i="16" s="1"/>
  <c r="G7" i="16"/>
  <c r="H7" i="16" s="1"/>
  <c r="G8" i="16"/>
  <c r="H8" i="16" s="1"/>
  <c r="G9" i="16"/>
  <c r="H9" i="16" s="1"/>
  <c r="G10" i="16"/>
  <c r="H10" i="16" s="1"/>
  <c r="G2" i="16"/>
  <c r="F26" i="15"/>
  <c r="E26" i="15"/>
  <c r="D26" i="15"/>
  <c r="C26" i="15"/>
  <c r="J24" i="15"/>
  <c r="J25" i="15"/>
  <c r="J23" i="15"/>
  <c r="G23" i="15"/>
  <c r="H23" i="15" s="1"/>
  <c r="F23" i="15"/>
  <c r="E23" i="15"/>
  <c r="D23" i="15"/>
  <c r="C23" i="15"/>
  <c r="F15" i="15" l="1"/>
  <c r="F16" i="15"/>
  <c r="F17" i="15"/>
  <c r="F14" i="15"/>
  <c r="E15" i="15"/>
  <c r="D15" i="15"/>
  <c r="C15" i="15"/>
  <c r="C16" i="15"/>
  <c r="E16" i="15" s="1"/>
  <c r="C17" i="15"/>
  <c r="E17" i="15" s="1"/>
  <c r="C14" i="15"/>
  <c r="E14" i="15" s="1"/>
  <c r="B15" i="15"/>
  <c r="B16" i="15"/>
  <c r="B17" i="15"/>
  <c r="B14" i="15"/>
  <c r="E12" i="15"/>
  <c r="E11" i="15"/>
  <c r="J2" i="15"/>
  <c r="A2" i="15"/>
  <c r="C2" i="15" s="1"/>
  <c r="J15" i="14"/>
  <c r="J16" i="14"/>
  <c r="D14" i="15" l="1"/>
  <c r="D17" i="15"/>
  <c r="D16" i="15"/>
  <c r="G2" i="15"/>
  <c r="F2" i="15"/>
  <c r="E2" i="15"/>
  <c r="D2" i="15"/>
  <c r="B2" i="15"/>
  <c r="J10" i="14"/>
  <c r="I10" i="14"/>
  <c r="I12" i="14"/>
  <c r="I15" i="14"/>
  <c r="I16" i="14"/>
  <c r="J2" i="12"/>
  <c r="G16" i="14"/>
  <c r="H16" i="14" s="1"/>
  <c r="G15" i="14"/>
  <c r="H15" i="14" s="1"/>
  <c r="G14" i="14"/>
  <c r="H14" i="14" s="1"/>
  <c r="J14" i="14" s="1"/>
  <c r="G13" i="14"/>
  <c r="H13" i="14" s="1"/>
  <c r="J13" i="14" s="1"/>
  <c r="G12" i="14"/>
  <c r="H12" i="14" s="1"/>
  <c r="J12" i="14" s="1"/>
  <c r="G11" i="14"/>
  <c r="H11" i="14" s="1"/>
  <c r="J11" i="14" s="1"/>
  <c r="G10" i="14"/>
  <c r="H10" i="14" s="1"/>
  <c r="B3" i="14"/>
  <c r="B2" i="14"/>
  <c r="I11" i="14" l="1"/>
  <c r="I14" i="14"/>
  <c r="I13" i="14"/>
  <c r="I2" i="15"/>
  <c r="H2" i="15"/>
  <c r="C14" i="13"/>
  <c r="C15" i="13"/>
  <c r="C16" i="13"/>
  <c r="C17" i="13"/>
  <c r="C18" i="13"/>
  <c r="D2" i="13"/>
  <c r="D3" i="13"/>
  <c r="D4" i="13"/>
  <c r="D5" i="13"/>
  <c r="D6" i="13"/>
  <c r="D7" i="13"/>
  <c r="D8" i="13"/>
  <c r="D9" i="13"/>
  <c r="D10" i="13" l="1"/>
  <c r="J7" i="12"/>
  <c r="J8" i="12"/>
  <c r="I25" i="11"/>
  <c r="I24" i="11"/>
  <c r="G3" i="12" l="1"/>
  <c r="H3" i="12" s="1"/>
  <c r="G4" i="12"/>
  <c r="H4" i="12" s="1"/>
  <c r="G5" i="12"/>
  <c r="H5" i="12" s="1"/>
  <c r="G6" i="12"/>
  <c r="H6" i="12" s="1"/>
  <c r="G7" i="12"/>
  <c r="H7" i="12" s="1"/>
  <c r="I7" i="12" s="1"/>
  <c r="G8" i="12"/>
  <c r="H8" i="12" s="1"/>
  <c r="I8" i="12" s="1"/>
  <c r="G2" i="12"/>
  <c r="H2" i="12" s="1"/>
  <c r="J5" i="12" l="1"/>
  <c r="I5" i="12"/>
  <c r="J6" i="12"/>
  <c r="I6" i="12"/>
  <c r="J4" i="12"/>
  <c r="I4" i="12"/>
  <c r="J3" i="12"/>
  <c r="I2" i="12"/>
  <c r="I3" i="12"/>
  <c r="B17" i="11"/>
  <c r="B16" i="11"/>
  <c r="B15" i="11"/>
  <c r="I21" i="11"/>
  <c r="I20" i="11"/>
  <c r="I19" i="11"/>
  <c r="I15" i="11"/>
  <c r="I16" i="11"/>
  <c r="I17" i="11"/>
  <c r="F2" i="10"/>
  <c r="C5" i="11"/>
  <c r="C6" i="11"/>
  <c r="C4" i="11"/>
  <c r="C3" i="11"/>
  <c r="C2" i="11"/>
  <c r="B3" i="10"/>
  <c r="B4" i="10"/>
  <c r="B5" i="10"/>
  <c r="B2" i="10"/>
  <c r="D2" i="9" l="1"/>
  <c r="C2" i="9"/>
  <c r="B5" i="9"/>
  <c r="B4" i="9"/>
  <c r="B3" i="9"/>
  <c r="B2" i="9"/>
  <c r="F3" i="8"/>
  <c r="F4" i="8"/>
  <c r="F5" i="8"/>
  <c r="F2" i="8"/>
  <c r="D2" i="8"/>
  <c r="C2" i="8"/>
  <c r="B5" i="8"/>
  <c r="B4" i="8"/>
  <c r="B3" i="8"/>
  <c r="B2" i="8"/>
  <c r="B5" i="7" l="1"/>
  <c r="B4" i="7"/>
  <c r="B3" i="7"/>
  <c r="B2" i="7"/>
  <c r="C3" i="6"/>
  <c r="D5" i="6" l="1"/>
  <c r="D4" i="6"/>
  <c r="D2" i="6"/>
  <c r="C2" i="6"/>
  <c r="B5" i="6"/>
  <c r="B4" i="6"/>
  <c r="B3" i="6"/>
  <c r="B2" i="6"/>
  <c r="C5" i="5" l="1"/>
  <c r="C4" i="5"/>
  <c r="C3" i="5"/>
  <c r="C2" i="5"/>
  <c r="B3" i="5"/>
  <c r="B4" i="5"/>
  <c r="B5" i="5"/>
  <c r="B2" i="5"/>
  <c r="C11" i="4" l="1"/>
  <c r="C12" i="4"/>
  <c r="C10" i="4"/>
  <c r="B11" i="4"/>
  <c r="B12" i="4"/>
  <c r="B10" i="4"/>
  <c r="H6" i="4"/>
  <c r="H5" i="4"/>
  <c r="H4" i="4"/>
  <c r="H3" i="4"/>
  <c r="H2" i="4"/>
  <c r="G6" i="4"/>
  <c r="G5" i="4"/>
  <c r="G4" i="4"/>
  <c r="G3" i="4"/>
  <c r="G2" i="4"/>
  <c r="F6" i="4"/>
  <c r="F5" i="4"/>
  <c r="F4" i="4"/>
  <c r="F3" i="4"/>
  <c r="F2" i="4"/>
  <c r="E6" i="4"/>
  <c r="E5" i="4"/>
  <c r="E4" i="4"/>
  <c r="E3" i="4"/>
  <c r="E2" i="4"/>
  <c r="D6" i="4"/>
  <c r="D5" i="4"/>
  <c r="D4" i="4"/>
  <c r="D3" i="4"/>
  <c r="D2" i="4"/>
  <c r="C6" i="4"/>
  <c r="C5" i="4"/>
  <c r="C4" i="4"/>
  <c r="C3" i="4"/>
  <c r="C2" i="4"/>
  <c r="B3" i="4"/>
  <c r="B4" i="4"/>
  <c r="B5" i="4"/>
  <c r="B6" i="4"/>
  <c r="B2" i="4"/>
  <c r="G5" i="3" l="1"/>
  <c r="F14" i="3" s="1"/>
  <c r="G6" i="3"/>
  <c r="G7" i="3"/>
  <c r="G8" i="3"/>
  <c r="G9" i="3"/>
  <c r="G4" i="3"/>
  <c r="F5" i="3"/>
  <c r="F6" i="3"/>
  <c r="F7" i="3"/>
  <c r="F8" i="3"/>
  <c r="F9" i="3"/>
  <c r="F4" i="3"/>
  <c r="F13" i="3" s="1"/>
  <c r="E5" i="3"/>
  <c r="E6" i="3"/>
  <c r="E7" i="3"/>
  <c r="E8" i="3"/>
  <c r="E9" i="3"/>
  <c r="E4" i="3"/>
  <c r="D5" i="3"/>
  <c r="D6" i="3"/>
  <c r="D7" i="3"/>
  <c r="D8" i="3"/>
  <c r="H8" i="3" s="1"/>
  <c r="D9" i="3"/>
  <c r="H9" i="3" s="1"/>
  <c r="D4" i="3"/>
  <c r="C5" i="3"/>
  <c r="H5" i="3" s="1"/>
  <c r="C6" i="3"/>
  <c r="H6" i="3" s="1"/>
  <c r="C7" i="3"/>
  <c r="H7" i="3" s="1"/>
  <c r="C8" i="3"/>
  <c r="C9" i="3"/>
  <c r="C4" i="3"/>
  <c r="H4" i="3" s="1"/>
  <c r="G14" i="2"/>
  <c r="G15" i="2"/>
  <c r="F15" i="2"/>
  <c r="F14" i="2"/>
  <c r="G13" i="2"/>
  <c r="F13" i="2"/>
  <c r="C7" i="1"/>
  <c r="C5" i="1"/>
  <c r="H11" i="20" l="1"/>
  <c r="H12" i="20"/>
  <c r="H10" i="20"/>
  <c r="F12" i="3"/>
</calcChain>
</file>

<file path=xl/sharedStrings.xml><?xml version="1.0" encoding="utf-8"?>
<sst xmlns="http://schemas.openxmlformats.org/spreadsheetml/2006/main" count="483" uniqueCount="200">
  <si>
    <t xml:space="preserve">Name </t>
  </si>
  <si>
    <t>Amit</t>
  </si>
  <si>
    <t>NetSal</t>
  </si>
  <si>
    <t>IT(7%)</t>
  </si>
  <si>
    <t>PF(5%)</t>
  </si>
  <si>
    <t>HRA(18.2%)</t>
  </si>
  <si>
    <t>TA(11%)</t>
  </si>
  <si>
    <t>DA(12%)</t>
  </si>
  <si>
    <t>Basic</t>
  </si>
  <si>
    <t>Hindi</t>
  </si>
  <si>
    <t>English</t>
  </si>
  <si>
    <t>Mohit</t>
  </si>
  <si>
    <t xml:space="preserve">Abhishek </t>
  </si>
  <si>
    <t>Parveen</t>
  </si>
  <si>
    <t>Preeti</t>
  </si>
  <si>
    <t>Hariom</t>
  </si>
  <si>
    <t>Shailesh</t>
  </si>
  <si>
    <t>Pankaj</t>
  </si>
  <si>
    <t>Anuj</t>
  </si>
  <si>
    <t>Count</t>
  </si>
  <si>
    <t>CountA</t>
  </si>
  <si>
    <t>CountBlank</t>
  </si>
  <si>
    <t>Name</t>
  </si>
  <si>
    <t xml:space="preserve">Basic </t>
  </si>
  <si>
    <t>TA(9%)</t>
  </si>
  <si>
    <t>HRA(14%)</t>
  </si>
  <si>
    <t>PF(6%)</t>
  </si>
  <si>
    <t>IT(5%)</t>
  </si>
  <si>
    <t>Mohit Textile  Pvt Ltd</t>
  </si>
  <si>
    <t>Abhishek</t>
  </si>
  <si>
    <t>Himanshu</t>
  </si>
  <si>
    <t>Gautam</t>
  </si>
  <si>
    <t>Niti</t>
  </si>
  <si>
    <t>Total</t>
  </si>
  <si>
    <t>PF</t>
  </si>
  <si>
    <t>IT</t>
  </si>
  <si>
    <t>Rahul Raj</t>
  </si>
  <si>
    <t>Himanshu kumar</t>
  </si>
  <si>
    <t>Abhishek Sahani</t>
  </si>
  <si>
    <t>Amit Kumar</t>
  </si>
  <si>
    <t xml:space="preserve">Left </t>
  </si>
  <si>
    <t>Right</t>
  </si>
  <si>
    <t>Length</t>
  </si>
  <si>
    <t>Find</t>
  </si>
  <si>
    <t xml:space="preserve">Mohit   </t>
  </si>
  <si>
    <t>First Name</t>
  </si>
  <si>
    <t>Last Name</t>
  </si>
  <si>
    <t>Mohit Chander</t>
  </si>
  <si>
    <t xml:space="preserve">First Name </t>
  </si>
  <si>
    <t>Mohit, chander</t>
  </si>
  <si>
    <t>Gautam, Raj</t>
  </si>
  <si>
    <t xml:space="preserve">Ashish, kumar </t>
  </si>
  <si>
    <t>Ayush, Singh</t>
  </si>
  <si>
    <t>Mid Name</t>
  </si>
  <si>
    <t>Mohit, Raj, singh</t>
  </si>
  <si>
    <t>Gautam, rai, bachan</t>
  </si>
  <si>
    <t>Rishi, raj, kumar</t>
  </si>
  <si>
    <t>Abhishek,Kumar,Sahani</t>
  </si>
  <si>
    <t>MID(A3,FIND(",",A3)+1,FIND(",",A3,FIND(",",A3)+1)-FIND(",",A3)-1)</t>
  </si>
  <si>
    <t>Amit kumar delhi</t>
  </si>
  <si>
    <t xml:space="preserve">Mohit singh goa </t>
  </si>
  <si>
    <t>Annu roy U.P</t>
  </si>
  <si>
    <t>Ashish raj M.P</t>
  </si>
  <si>
    <t>MID(A4,FIND(",",A4)+1,FIND(",",A4,FIND(",Sheet7!B6=Sheet7!B6=ShB6)+1,FIND(","A4)-1)</t>
  </si>
  <si>
    <t>Subsitute</t>
  </si>
  <si>
    <t>Amit srivastav</t>
  </si>
  <si>
    <t>Abhishesk Bachan</t>
  </si>
  <si>
    <t>Hariom panday</t>
  </si>
  <si>
    <t>Ashutosh chauchan</t>
  </si>
  <si>
    <t>Amit srivastav delhi</t>
  </si>
  <si>
    <t>Abhishesk Bachan up</t>
  </si>
  <si>
    <t>no of word</t>
  </si>
  <si>
    <t>Ashutosh chau chan uk</t>
  </si>
  <si>
    <t>Hari om pa nday mp</t>
  </si>
  <si>
    <t xml:space="preserve">Amit srivastav delhi  </t>
  </si>
  <si>
    <t xml:space="preserve">Abhishesk Bachan up </t>
  </si>
  <si>
    <t xml:space="preserve">Hari om pa nday mp  </t>
  </si>
  <si>
    <t xml:space="preserve">last name </t>
  </si>
  <si>
    <t xml:space="preserve">Subhash </t>
  </si>
  <si>
    <t>Raj Kumar</t>
  </si>
  <si>
    <t>Singh</t>
  </si>
  <si>
    <t>Roy</t>
  </si>
  <si>
    <t>Rajput</t>
  </si>
  <si>
    <t>panday</t>
  </si>
  <si>
    <t>Concatenate</t>
  </si>
  <si>
    <t>condition</t>
  </si>
  <si>
    <t>Value</t>
  </si>
  <si>
    <t>Ayush Gautam</t>
  </si>
  <si>
    <t>Gautam Abhishek</t>
  </si>
  <si>
    <t>Himanshi singh</t>
  </si>
  <si>
    <t>Hariom Panday</t>
  </si>
  <si>
    <t>Math</t>
  </si>
  <si>
    <t>Science</t>
  </si>
  <si>
    <t>Social Science</t>
  </si>
  <si>
    <t>Percentage</t>
  </si>
  <si>
    <t>Grade</t>
  </si>
  <si>
    <t>Score</t>
  </si>
  <si>
    <t>0-30</t>
  </si>
  <si>
    <t>30-50</t>
  </si>
  <si>
    <t>80-100</t>
  </si>
  <si>
    <t>50-65</t>
  </si>
  <si>
    <t>65-80</t>
  </si>
  <si>
    <t>F</t>
  </si>
  <si>
    <t>A</t>
  </si>
  <si>
    <t>B</t>
  </si>
  <si>
    <t>C</t>
  </si>
  <si>
    <t>D</t>
  </si>
  <si>
    <t>Year/Salary</t>
  </si>
  <si>
    <t>Tax Amount</t>
  </si>
  <si>
    <t>Manisha</t>
  </si>
  <si>
    <t>Amount</t>
  </si>
  <si>
    <t>Tax</t>
  </si>
  <si>
    <t>Above 7L</t>
  </si>
  <si>
    <t>2.5L to 7L</t>
  </si>
  <si>
    <t>Unit of Electricity</t>
  </si>
  <si>
    <t>Bill Amount</t>
  </si>
  <si>
    <t>1 to 100</t>
  </si>
  <si>
    <t>30 paise</t>
  </si>
  <si>
    <t>101 to 200</t>
  </si>
  <si>
    <t>201 to 300</t>
  </si>
  <si>
    <t>above 300</t>
  </si>
  <si>
    <t xml:space="preserve">40 paise </t>
  </si>
  <si>
    <t>50 paise</t>
  </si>
  <si>
    <t>60 paise</t>
  </si>
  <si>
    <t>grade</t>
  </si>
  <si>
    <t>Now</t>
  </si>
  <si>
    <t>Day</t>
  </si>
  <si>
    <t>Month</t>
  </si>
  <si>
    <t>Year</t>
  </si>
  <si>
    <t>Second</t>
  </si>
  <si>
    <t>Minute</t>
  </si>
  <si>
    <t>Hour</t>
  </si>
  <si>
    <t>Date</t>
  </si>
  <si>
    <t>Time</t>
  </si>
  <si>
    <t>Today</t>
  </si>
  <si>
    <t>text</t>
  </si>
  <si>
    <t>TEXT(WEEKNUM(A14,"ddd")</t>
  </si>
  <si>
    <t>Work day</t>
  </si>
  <si>
    <t>workday.itl</t>
  </si>
  <si>
    <t>Shubash</t>
  </si>
  <si>
    <t xml:space="preserve">Raju </t>
  </si>
  <si>
    <t>Bheem</t>
  </si>
  <si>
    <t>Goku</t>
  </si>
  <si>
    <t>Luffy</t>
  </si>
  <si>
    <t>Gon</t>
  </si>
  <si>
    <t>Ichigo</t>
  </si>
  <si>
    <t>Naruto</t>
  </si>
  <si>
    <t>In-time</t>
  </si>
  <si>
    <t>out-time</t>
  </si>
  <si>
    <t>shift</t>
  </si>
  <si>
    <t>over-time</t>
  </si>
  <si>
    <t>MINIMUM</t>
  </si>
  <si>
    <t>Maximum</t>
  </si>
  <si>
    <t>total</t>
  </si>
  <si>
    <t>minimum</t>
  </si>
  <si>
    <t>maximum</t>
  </si>
  <si>
    <t>Product</t>
  </si>
  <si>
    <t xml:space="preserve">Zone </t>
  </si>
  <si>
    <t>Quanty</t>
  </si>
  <si>
    <t>West</t>
  </si>
  <si>
    <t>North</t>
  </si>
  <si>
    <t>South</t>
  </si>
  <si>
    <t>East</t>
  </si>
  <si>
    <t>Realme</t>
  </si>
  <si>
    <t>Sony</t>
  </si>
  <si>
    <t>Pixel</t>
  </si>
  <si>
    <t>count</t>
  </si>
  <si>
    <t>countifs</t>
  </si>
  <si>
    <t>average</t>
  </si>
  <si>
    <t>Averageif</t>
  </si>
  <si>
    <t>Averageifs</t>
  </si>
  <si>
    <t>Roll.No</t>
  </si>
  <si>
    <t>Maths</t>
  </si>
  <si>
    <t>Ayush</t>
  </si>
  <si>
    <t>Anjali</t>
  </si>
  <si>
    <t>Rizu</t>
  </si>
  <si>
    <t>Shalu</t>
  </si>
  <si>
    <t>Roll.no</t>
  </si>
  <si>
    <t>Match</t>
  </si>
  <si>
    <t>Index</t>
  </si>
  <si>
    <t>Goku Public School</t>
  </si>
  <si>
    <t>Sheet26!H9=VLOOKUP($J3,$A$1:$F$13,MATCH(L$1,$A$1:$F$1,0),0)</t>
  </si>
  <si>
    <t>&gt;=40</t>
  </si>
  <si>
    <t>Mohit Chander gupta</t>
  </si>
  <si>
    <t>Rohan raj kumar</t>
  </si>
  <si>
    <t>Asyush man singh</t>
  </si>
  <si>
    <t>Chander</t>
  </si>
  <si>
    <t>gupta</t>
  </si>
  <si>
    <t>Rohan</t>
  </si>
  <si>
    <t>raj</t>
  </si>
  <si>
    <t>kumar</t>
  </si>
  <si>
    <t>Asyush</t>
  </si>
  <si>
    <t>man</t>
  </si>
  <si>
    <t>singh</t>
  </si>
  <si>
    <t>Gupta</t>
  </si>
  <si>
    <t>Kumar</t>
  </si>
  <si>
    <t>Mohit.chander@textile.in</t>
  </si>
  <si>
    <t>Rohan.raj@textile.in</t>
  </si>
  <si>
    <t>Asyush.man@textile.in</t>
  </si>
  <si>
    <t>hariom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</si>
</sst>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0" fillId="4" borderId="0" xfId="0" applyFill="1"/>
    <xf numFmtId="0" fontId="0" fillId="3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9" fontId="0" fillId="0" borderId="0" xfId="1" applyFont="1"/>
    <xf numFmtId="0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6" fillId="0" borderId="0" xfId="2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ill>
        <patternFill>
          <bgColor theme="4" tint="0.39994506668294322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syush.man@textile.in" TargetMode="External"/><Relationship Id="rId2" Type="http://schemas.openxmlformats.org/officeDocument/2006/relationships/hyperlink" Target="mailto:Rohan.raj@textile.in" TargetMode="External"/><Relationship Id="rId1" Type="http://schemas.openxmlformats.org/officeDocument/2006/relationships/hyperlink" Target="mailto:Mohit.chander@textile.in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4.6" x14ac:dyDescent="0.4"/>
  <sheetData>
    <row r="1" spans="1:3" x14ac:dyDescent="0.45">
      <c r="A1" t="s">
        <v>0</v>
      </c>
      <c r="B1" t="s">
        <v>1</v>
      </c>
    </row>
    <row r="2" spans="1:3" x14ac:dyDescent="0.45">
      <c r="A2" t="s">
        <v>8</v>
      </c>
      <c r="B2">
        <v>24500</v>
      </c>
    </row>
    <row r="3" spans="1:3" x14ac:dyDescent="0.45">
      <c r="A3" t="s">
        <v>7</v>
      </c>
      <c r="B3">
        <v>2940</v>
      </c>
    </row>
    <row r="4" spans="1:3" x14ac:dyDescent="0.45">
      <c r="A4" t="s">
        <v>6</v>
      </c>
      <c r="B4">
        <v>2695</v>
      </c>
    </row>
    <row r="5" spans="1:3" x14ac:dyDescent="0.45">
      <c r="A5" t="s">
        <v>5</v>
      </c>
      <c r="B5">
        <v>4459</v>
      </c>
      <c r="C5">
        <f>SUM(B2:B5)</f>
        <v>34594</v>
      </c>
    </row>
    <row r="6" spans="1:3" x14ac:dyDescent="0.45">
      <c r="A6" t="s">
        <v>4</v>
      </c>
      <c r="B6">
        <v>1225</v>
      </c>
    </row>
    <row r="7" spans="1:3" x14ac:dyDescent="0.45">
      <c r="A7" t="s">
        <v>3</v>
      </c>
      <c r="B7">
        <v>1715</v>
      </c>
      <c r="C7">
        <f>SUM(B6:B7)</f>
        <v>2940</v>
      </c>
    </row>
    <row r="8" spans="1:3" x14ac:dyDescent="0.45">
      <c r="A8" t="s">
        <v>2</v>
      </c>
      <c r="B8">
        <v>31654</v>
      </c>
    </row>
    <row r="13" spans="1:3" x14ac:dyDescent="0.45">
      <c r="A13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8" zoomScaleNormal="118" workbookViewId="0">
      <selection activeCell="D28" sqref="D28"/>
    </sheetView>
  </sheetViews>
  <sheetFormatPr defaultRowHeight="14.6" x14ac:dyDescent="0.4"/>
  <cols>
    <col min="1" max="1" width="18.84375" bestFit="1" customWidth="1"/>
  </cols>
  <sheetData>
    <row r="1" spans="1:6" x14ac:dyDescent="0.45">
      <c r="A1" s="8" t="s">
        <v>22</v>
      </c>
    </row>
    <row r="2" spans="1:6" x14ac:dyDescent="0.45">
      <c r="A2" s="8" t="s">
        <v>74</v>
      </c>
      <c r="B2" s="9">
        <f>LEN(TRIM(A2))-LEN(SUBSTITUTE(A2," ",""))+1</f>
        <v>3</v>
      </c>
      <c r="D2">
        <v>2</v>
      </c>
      <c r="E2">
        <v>10</v>
      </c>
      <c r="F2" t="str">
        <f>IF(D2&gt;E2,"1st","2nd")</f>
        <v>2nd</v>
      </c>
    </row>
    <row r="3" spans="1:6" x14ac:dyDescent="0.45">
      <c r="A3" s="8" t="s">
        <v>75</v>
      </c>
      <c r="B3" s="9">
        <f t="shared" ref="B3:B5" si="0">LEN(TRIM(A3))-LEN(SUBSTITUTE(A3," ",""))+1</f>
        <v>3</v>
      </c>
    </row>
    <row r="4" spans="1:6" x14ac:dyDescent="0.45">
      <c r="A4" s="8" t="s">
        <v>76</v>
      </c>
      <c r="B4" s="9">
        <f t="shared" si="0"/>
        <v>5</v>
      </c>
    </row>
    <row r="5" spans="1:6" x14ac:dyDescent="0.45">
      <c r="A5" s="8" t="s">
        <v>72</v>
      </c>
      <c r="B5" s="9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3" zoomScaleNormal="133" workbookViewId="0">
      <selection activeCell="B16" sqref="B16"/>
    </sheetView>
  </sheetViews>
  <sheetFormatPr defaultRowHeight="14.6" x14ac:dyDescent="0.4"/>
  <cols>
    <col min="3" max="3" width="14.921875" bestFit="1" customWidth="1"/>
  </cols>
  <sheetData>
    <row r="1" spans="1:9" ht="14.25" x14ac:dyDescent="0.45">
      <c r="A1" t="s">
        <v>0</v>
      </c>
      <c r="B1" t="s">
        <v>77</v>
      </c>
      <c r="C1" t="s">
        <v>84</v>
      </c>
    </row>
    <row r="2" spans="1:9" ht="14.25" x14ac:dyDescent="0.45">
      <c r="A2" t="s">
        <v>11</v>
      </c>
      <c r="B2" t="s">
        <v>79</v>
      </c>
      <c r="C2" t="str">
        <f>CONCATENATE(A2," ",B2)</f>
        <v>Mohit Raj Kumar</v>
      </c>
    </row>
    <row r="3" spans="1:9" ht="14.25" x14ac:dyDescent="0.45">
      <c r="A3" t="s">
        <v>29</v>
      </c>
      <c r="B3" t="s">
        <v>80</v>
      </c>
      <c r="C3" t="str">
        <f>CONCATENATE(A3," ",B3)</f>
        <v>Abhishek Singh</v>
      </c>
    </row>
    <row r="4" spans="1:9" ht="14.25" x14ac:dyDescent="0.45">
      <c r="A4" t="s">
        <v>78</v>
      </c>
      <c r="B4" t="s">
        <v>81</v>
      </c>
      <c r="C4" t="str">
        <f>CONCATENATE(A4," ",B4)</f>
        <v>Subhash  Roy</v>
      </c>
    </row>
    <row r="5" spans="1:9" ht="14.25" x14ac:dyDescent="0.45">
      <c r="A5" t="s">
        <v>31</v>
      </c>
      <c r="B5" t="s">
        <v>82</v>
      </c>
      <c r="C5" t="str">
        <f t="shared" ref="C5:C6" si="0">CONCATENATE(A5," ",B5)</f>
        <v>Gautam Rajput</v>
      </c>
    </row>
    <row r="6" spans="1:9" ht="14.25" x14ac:dyDescent="0.45">
      <c r="A6" t="s">
        <v>30</v>
      </c>
      <c r="B6" t="s">
        <v>83</v>
      </c>
      <c r="C6" t="str">
        <f t="shared" si="0"/>
        <v>Himanshu panday</v>
      </c>
    </row>
    <row r="13" spans="1:9" x14ac:dyDescent="0.4">
      <c r="G13" s="20" t="s">
        <v>85</v>
      </c>
      <c r="H13" s="20"/>
      <c r="I13" s="20"/>
    </row>
    <row r="14" spans="1:9" x14ac:dyDescent="0.4">
      <c r="G14" s="20"/>
      <c r="H14" s="20"/>
      <c r="I14" s="20"/>
    </row>
    <row r="15" spans="1:9" ht="14.25" x14ac:dyDescent="0.45">
      <c r="A15">
        <v>-10</v>
      </c>
      <c r="B15" t="str">
        <f>IF(A15&gt;0,"Positive",IF(A15&lt;0,"Negative","zero"))</f>
        <v>Negative</v>
      </c>
      <c r="F15" t="s">
        <v>86</v>
      </c>
      <c r="G15">
        <v>2</v>
      </c>
      <c r="H15">
        <v>10</v>
      </c>
      <c r="I15" t="str">
        <f>IF(G15&gt;H15,"1st","2nd")</f>
        <v>2nd</v>
      </c>
    </row>
    <row r="16" spans="1:9" ht="14.25" x14ac:dyDescent="0.45">
      <c r="A16">
        <v>20</v>
      </c>
      <c r="B16" t="str">
        <f>IF(A16&gt;0,"Positive",IF(A16&lt;0,"Negative,""Zero"))</f>
        <v>Positive</v>
      </c>
      <c r="G16">
        <v>10</v>
      </c>
      <c r="H16">
        <v>10</v>
      </c>
      <c r="I16" t="str">
        <f>IF(G16&gt;H16,"1st","2nd")</f>
        <v>2nd</v>
      </c>
    </row>
    <row r="17" spans="1:9" ht="14.25" x14ac:dyDescent="0.45">
      <c r="A17">
        <v>0</v>
      </c>
      <c r="B17" t="b">
        <f t="shared" ref="B17" si="1">IF(A17&gt;0,"Positive",IF(A17&lt;0,"Negative,""Zero"))</f>
        <v>0</v>
      </c>
      <c r="G17">
        <v>45</v>
      </c>
      <c r="H17">
        <v>61</v>
      </c>
      <c r="I17" t="str">
        <f>IF(G17&lt;H17,"1st","2nd")</f>
        <v>1st</v>
      </c>
    </row>
    <row r="19" spans="1:9" ht="14.25" x14ac:dyDescent="0.45">
      <c r="G19">
        <v>51</v>
      </c>
      <c r="H19">
        <v>51</v>
      </c>
      <c r="I19" t="str">
        <f>IF(G19&gt;H19,"First",IF(G19&lt;H19,"Second","Equal"))</f>
        <v>Equal</v>
      </c>
    </row>
    <row r="20" spans="1:9" ht="14.25" x14ac:dyDescent="0.45">
      <c r="G20">
        <v>61</v>
      </c>
      <c r="H20">
        <v>78</v>
      </c>
      <c r="I20" t="str">
        <f>IF(G20&gt;H20,"first",IF(G20&lt;H20,"second","equal"))</f>
        <v>second</v>
      </c>
    </row>
    <row r="21" spans="1:9" ht="14.25" x14ac:dyDescent="0.45">
      <c r="G21">
        <v>100</v>
      </c>
      <c r="H21">
        <v>99</v>
      </c>
      <c r="I21" t="str">
        <f>IF(G21&gt;H21,"first",IF(G21&lt;H21,"second","equal"))</f>
        <v>first</v>
      </c>
    </row>
    <row r="24" spans="1:9" ht="14.25" x14ac:dyDescent="0.45">
      <c r="G24">
        <v>15</v>
      </c>
      <c r="H24">
        <v>20</v>
      </c>
      <c r="I24" t="b">
        <f>IF(G24&gt;H24,"1st,""2nd")</f>
        <v>0</v>
      </c>
    </row>
    <row r="25" spans="1:9" ht="14.25" x14ac:dyDescent="0.45">
      <c r="G25">
        <v>20</v>
      </c>
      <c r="H25">
        <v>14</v>
      </c>
      <c r="I25" t="str">
        <f>IF(G25&gt;H25,"1st","2nd")</f>
        <v>1st</v>
      </c>
    </row>
  </sheetData>
  <mergeCells count="1">
    <mergeCell ref="G13:I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5" zoomScale="145" zoomScaleNormal="145" workbookViewId="0">
      <selection activeCell="J5" sqref="J5"/>
    </sheetView>
  </sheetViews>
  <sheetFormatPr defaultRowHeight="14.6" x14ac:dyDescent="0.4"/>
  <cols>
    <col min="1" max="1" width="14.69140625" bestFit="1" customWidth="1"/>
    <col min="6" max="6" width="11.53515625" bestFit="1" customWidth="1"/>
  </cols>
  <sheetData>
    <row r="1" spans="1:11" x14ac:dyDescent="0.45">
      <c r="A1" t="s">
        <v>22</v>
      </c>
      <c r="B1" t="s">
        <v>91</v>
      </c>
      <c r="C1" t="s">
        <v>10</v>
      </c>
      <c r="D1" t="s">
        <v>9</v>
      </c>
      <c r="E1" t="s">
        <v>92</v>
      </c>
      <c r="F1" t="s">
        <v>93</v>
      </c>
      <c r="G1" t="s">
        <v>33</v>
      </c>
      <c r="H1" t="s">
        <v>94</v>
      </c>
      <c r="I1" t="s">
        <v>95</v>
      </c>
      <c r="J1" t="s">
        <v>95</v>
      </c>
    </row>
    <row r="2" spans="1:11" x14ac:dyDescent="0.45">
      <c r="A2" t="s">
        <v>11</v>
      </c>
      <c r="B2">
        <v>76</v>
      </c>
      <c r="C2">
        <v>87</v>
      </c>
      <c r="D2">
        <v>35</v>
      </c>
      <c r="E2">
        <v>90</v>
      </c>
      <c r="F2">
        <v>67</v>
      </c>
      <c r="G2">
        <f>SUM(B2:F2)</f>
        <v>355</v>
      </c>
      <c r="H2" s="9">
        <f>G2*100/500</f>
        <v>71</v>
      </c>
      <c r="I2" t="str">
        <f>IF(H3&gt;80,"A",IF(H3&gt;60,"B",IF(H3&gt;40,"C",IF(H3&gt;30,"F"))))</f>
        <v>B</v>
      </c>
      <c r="J2" t="str">
        <f>IF(B2&lt;40,"F",IF(C2&lt;40,"F",IF(D2&lt;40,"F",IF(E2&lt;40,"F",IF(F2&lt;40,"F",IF(H2&gt;80,"A",IF(H2&gt;60,"B",IF(H2&gt;40,"C",IF(H2&gt;30,"F")))))))))</f>
        <v>F</v>
      </c>
    </row>
    <row r="3" spans="1:11" x14ac:dyDescent="0.45">
      <c r="A3" t="s">
        <v>14</v>
      </c>
      <c r="B3">
        <v>80</v>
      </c>
      <c r="C3">
        <v>78</v>
      </c>
      <c r="D3">
        <v>76</v>
      </c>
      <c r="E3">
        <v>80</v>
      </c>
      <c r="F3">
        <v>78</v>
      </c>
      <c r="G3">
        <f t="shared" ref="G3:G8" si="0">SUM(B3:F3)</f>
        <v>392</v>
      </c>
      <c r="H3" s="9">
        <f t="shared" ref="H3:H8" si="1">G3*100/500</f>
        <v>78.400000000000006</v>
      </c>
      <c r="I3" t="str">
        <f>IF(H3&gt;80,"A",IF(H3&gt;60,"B",IF(H3&gt;40,"C",IF(H3&gt;30,"F"))))</f>
        <v>B</v>
      </c>
      <c r="J3" t="str">
        <f t="shared" ref="J3:J8" si="2">IF(B3&lt;40,"F",IF(C3&lt;40,"F",IF(D3&lt;40,"F",IF(E3&lt;40,"F",IF(F3&lt;40,"F",IF(H3&gt;80,"A",IF(H3&gt;60,"B",IF(H3&gt;40,"C",IF(H3&gt;30,"F")))))))))</f>
        <v>B</v>
      </c>
    </row>
    <row r="4" spans="1:11" x14ac:dyDescent="0.45">
      <c r="A4" t="s">
        <v>87</v>
      </c>
      <c r="B4">
        <v>46</v>
      </c>
      <c r="C4">
        <v>89</v>
      </c>
      <c r="D4">
        <v>54</v>
      </c>
      <c r="E4">
        <v>76</v>
      </c>
      <c r="F4">
        <v>54</v>
      </c>
      <c r="G4">
        <f t="shared" si="0"/>
        <v>319</v>
      </c>
      <c r="H4" s="9">
        <f t="shared" si="1"/>
        <v>63.8</v>
      </c>
      <c r="I4" t="str">
        <f t="shared" ref="I4:I8" si="3">IF(H4&gt;80,"A",IF(H4&gt;60,"B",IF(H4&gt;40,"C",IF(H4&gt;30,"F"))))</f>
        <v>B</v>
      </c>
      <c r="J4" t="str">
        <f t="shared" si="2"/>
        <v>B</v>
      </c>
    </row>
    <row r="5" spans="1:11" x14ac:dyDescent="0.45">
      <c r="A5" t="s">
        <v>88</v>
      </c>
      <c r="B5">
        <v>89</v>
      </c>
      <c r="C5">
        <v>45</v>
      </c>
      <c r="D5">
        <v>66</v>
      </c>
      <c r="E5">
        <v>48</v>
      </c>
      <c r="F5">
        <v>79</v>
      </c>
      <c r="G5">
        <f t="shared" si="0"/>
        <v>327</v>
      </c>
      <c r="H5" s="9">
        <f t="shared" si="1"/>
        <v>65.400000000000006</v>
      </c>
      <c r="I5" t="str">
        <f t="shared" si="3"/>
        <v>B</v>
      </c>
      <c r="J5" t="str">
        <f t="shared" si="2"/>
        <v>B</v>
      </c>
    </row>
    <row r="6" spans="1:11" x14ac:dyDescent="0.45">
      <c r="A6" t="s">
        <v>89</v>
      </c>
      <c r="B6">
        <v>67</v>
      </c>
      <c r="C6">
        <v>46</v>
      </c>
      <c r="D6">
        <v>77</v>
      </c>
      <c r="E6">
        <v>50</v>
      </c>
      <c r="F6">
        <v>53</v>
      </c>
      <c r="G6">
        <f t="shared" si="0"/>
        <v>293</v>
      </c>
      <c r="H6" s="9">
        <f t="shared" si="1"/>
        <v>58.6</v>
      </c>
      <c r="I6" t="str">
        <f t="shared" si="3"/>
        <v>C</v>
      </c>
      <c r="J6" t="str">
        <f t="shared" si="2"/>
        <v>C</v>
      </c>
    </row>
    <row r="7" spans="1:11" x14ac:dyDescent="0.45">
      <c r="A7" t="s">
        <v>13</v>
      </c>
      <c r="B7">
        <v>34</v>
      </c>
      <c r="C7">
        <v>75</v>
      </c>
      <c r="D7">
        <v>88</v>
      </c>
      <c r="E7">
        <v>87</v>
      </c>
      <c r="F7">
        <v>65</v>
      </c>
      <c r="G7">
        <f t="shared" si="0"/>
        <v>349</v>
      </c>
      <c r="H7" s="9">
        <f t="shared" si="1"/>
        <v>69.8</v>
      </c>
      <c r="I7" t="str">
        <f t="shared" si="3"/>
        <v>B</v>
      </c>
      <c r="J7" t="str">
        <f t="shared" si="2"/>
        <v>F</v>
      </c>
    </row>
    <row r="8" spans="1:11" x14ac:dyDescent="0.45">
      <c r="A8" t="s">
        <v>90</v>
      </c>
      <c r="B8">
        <v>78</v>
      </c>
      <c r="C8">
        <v>65</v>
      </c>
      <c r="D8">
        <v>68</v>
      </c>
      <c r="E8">
        <v>30</v>
      </c>
      <c r="F8">
        <v>47</v>
      </c>
      <c r="G8">
        <f t="shared" si="0"/>
        <v>288</v>
      </c>
      <c r="H8" s="9">
        <f t="shared" si="1"/>
        <v>57.6</v>
      </c>
      <c r="I8" t="str">
        <f t="shared" si="3"/>
        <v>C</v>
      </c>
      <c r="J8" t="str">
        <f t="shared" si="2"/>
        <v>F</v>
      </c>
    </row>
    <row r="12" spans="1:11" x14ac:dyDescent="0.45">
      <c r="I12" t="s">
        <v>96</v>
      </c>
      <c r="J12" t="s">
        <v>96</v>
      </c>
      <c r="K12" t="s">
        <v>95</v>
      </c>
    </row>
    <row r="13" spans="1:11" x14ac:dyDescent="0.45">
      <c r="I13" t="s">
        <v>97</v>
      </c>
      <c r="J13">
        <v>0</v>
      </c>
      <c r="K13" t="s">
        <v>102</v>
      </c>
    </row>
    <row r="14" spans="1:11" x14ac:dyDescent="0.45">
      <c r="I14" t="s">
        <v>98</v>
      </c>
      <c r="J14">
        <v>30</v>
      </c>
      <c r="K14" t="s">
        <v>106</v>
      </c>
    </row>
    <row r="15" spans="1:11" x14ac:dyDescent="0.45">
      <c r="I15" t="s">
        <v>100</v>
      </c>
      <c r="J15">
        <v>50</v>
      </c>
      <c r="K15" t="s">
        <v>105</v>
      </c>
    </row>
    <row r="16" spans="1:11" x14ac:dyDescent="0.45">
      <c r="I16" t="s">
        <v>101</v>
      </c>
      <c r="J16">
        <v>65</v>
      </c>
      <c r="K16" t="s">
        <v>104</v>
      </c>
    </row>
    <row r="17" spans="9:11" x14ac:dyDescent="0.45">
      <c r="I17" t="s">
        <v>99</v>
      </c>
      <c r="J17">
        <v>80</v>
      </c>
      <c r="K17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5" zoomScale="150" zoomScaleNormal="150" workbookViewId="0">
      <selection activeCell="A2" sqref="A2"/>
    </sheetView>
  </sheetViews>
  <sheetFormatPr defaultRowHeight="14.6" x14ac:dyDescent="0.4"/>
  <cols>
    <col min="1" max="1" width="14.69140625" bestFit="1" customWidth="1"/>
    <col min="2" max="2" width="14.4609375" bestFit="1" customWidth="1"/>
    <col min="3" max="3" width="10" bestFit="1" customWidth="1"/>
    <col min="4" max="4" width="10.23046875" bestFit="1" customWidth="1"/>
    <col min="8" max="8" width="8.3828125" customWidth="1"/>
  </cols>
  <sheetData>
    <row r="1" spans="1:10" x14ac:dyDescent="0.45">
      <c r="A1" t="s">
        <v>22</v>
      </c>
      <c r="B1" t="s">
        <v>107</v>
      </c>
      <c r="D1" t="s">
        <v>108</v>
      </c>
      <c r="H1" t="s">
        <v>110</v>
      </c>
      <c r="I1" t="s">
        <v>111</v>
      </c>
    </row>
    <row r="2" spans="1:10" x14ac:dyDescent="0.45">
      <c r="A2" t="s">
        <v>11</v>
      </c>
      <c r="B2">
        <v>1255000</v>
      </c>
      <c r="C2" s="10"/>
      <c r="D2">
        <f>IF(B2&lt;=250000,0,IF(B2&lt;=700000,(B2-250000)*5/100,(B2-700000)*10/100+500000*5/100))</f>
        <v>80500</v>
      </c>
      <c r="H2">
        <v>250000</v>
      </c>
      <c r="I2">
        <v>0</v>
      </c>
    </row>
    <row r="3" spans="1:10" x14ac:dyDescent="0.45">
      <c r="A3" t="s">
        <v>14</v>
      </c>
      <c r="B3">
        <v>600000</v>
      </c>
      <c r="C3" s="10"/>
      <c r="D3">
        <f t="shared" ref="D3:D9" si="0">IF(B3&lt;=250000,0,IF(B3&lt;=700000,(B3-250000)*5/100,(B3-700000)*10/100+500000*5/100))</f>
        <v>17500</v>
      </c>
      <c r="H3" t="s">
        <v>113</v>
      </c>
      <c r="I3" s="10">
        <v>0.05</v>
      </c>
    </row>
    <row r="4" spans="1:10" x14ac:dyDescent="0.45">
      <c r="A4" t="s">
        <v>87</v>
      </c>
      <c r="B4">
        <v>450000</v>
      </c>
      <c r="C4" s="10"/>
      <c r="D4">
        <f t="shared" si="0"/>
        <v>10000</v>
      </c>
      <c r="H4" t="s">
        <v>112</v>
      </c>
      <c r="I4" s="10">
        <v>0.1</v>
      </c>
    </row>
    <row r="5" spans="1:10" x14ac:dyDescent="0.45">
      <c r="A5" t="s">
        <v>88</v>
      </c>
      <c r="B5">
        <v>555000</v>
      </c>
      <c r="C5" s="10"/>
      <c r="D5">
        <f t="shared" si="0"/>
        <v>15250</v>
      </c>
    </row>
    <row r="6" spans="1:10" x14ac:dyDescent="0.45">
      <c r="A6" t="s">
        <v>89</v>
      </c>
      <c r="B6">
        <v>900000</v>
      </c>
      <c r="C6" s="10"/>
      <c r="D6">
        <f t="shared" si="0"/>
        <v>45000</v>
      </c>
    </row>
    <row r="7" spans="1:10" x14ac:dyDescent="0.45">
      <c r="A7" t="s">
        <v>13</v>
      </c>
      <c r="B7">
        <v>955000</v>
      </c>
      <c r="C7" s="10"/>
      <c r="D7">
        <f t="shared" si="0"/>
        <v>50500</v>
      </c>
    </row>
    <row r="8" spans="1:10" x14ac:dyDescent="0.45">
      <c r="A8" t="s">
        <v>12</v>
      </c>
      <c r="B8">
        <v>1252000</v>
      </c>
      <c r="C8" s="10"/>
      <c r="D8">
        <f t="shared" si="0"/>
        <v>80200</v>
      </c>
    </row>
    <row r="9" spans="1:10" x14ac:dyDescent="0.45">
      <c r="A9" t="s">
        <v>109</v>
      </c>
      <c r="B9">
        <v>300000</v>
      </c>
      <c r="C9" s="10"/>
      <c r="D9">
        <f t="shared" si="0"/>
        <v>2500</v>
      </c>
    </row>
    <row r="10" spans="1:10" x14ac:dyDescent="0.45">
      <c r="D10">
        <f>SUM(D2:D9)</f>
        <v>301450</v>
      </c>
    </row>
    <row r="11" spans="1:10" x14ac:dyDescent="0.45">
      <c r="I11" t="s">
        <v>85</v>
      </c>
    </row>
    <row r="13" spans="1:10" x14ac:dyDescent="0.45">
      <c r="A13" t="s">
        <v>22</v>
      </c>
      <c r="B13" t="s">
        <v>114</v>
      </c>
      <c r="C13" t="s">
        <v>115</v>
      </c>
    </row>
    <row r="14" spans="1:10" x14ac:dyDescent="0.45">
      <c r="A14" t="s">
        <v>11</v>
      </c>
      <c r="B14">
        <v>200</v>
      </c>
      <c r="C14">
        <f>IF(B14&lt;=100,B14*0.3,IF(B14&lt;=200,30+(B14-100)*0.4,IF(B14&lt;=300,70+(B14-200)*0.5,120+(B14-300)*0.6)))</f>
        <v>70</v>
      </c>
      <c r="I14" t="s">
        <v>116</v>
      </c>
      <c r="J14" t="s">
        <v>117</v>
      </c>
    </row>
    <row r="15" spans="1:10" x14ac:dyDescent="0.45">
      <c r="A15" t="s">
        <v>14</v>
      </c>
      <c r="B15">
        <v>150</v>
      </c>
      <c r="C15">
        <f t="shared" ref="C15:C18" si="1">IF(B15&lt;=100,B15*0.3,IF(B15&lt;=200,30+(B15-100)*0.4,IF(B15&lt;=300,70+(B15-200)*0.5,120+(B15-300)*0.6)))</f>
        <v>50</v>
      </c>
      <c r="I15" t="s">
        <v>118</v>
      </c>
      <c r="J15" t="s">
        <v>121</v>
      </c>
    </row>
    <row r="16" spans="1:10" x14ac:dyDescent="0.45">
      <c r="A16" t="s">
        <v>87</v>
      </c>
      <c r="B16">
        <v>81</v>
      </c>
      <c r="C16">
        <f t="shared" si="1"/>
        <v>24.3</v>
      </c>
      <c r="I16" t="s">
        <v>119</v>
      </c>
      <c r="J16" t="s">
        <v>122</v>
      </c>
    </row>
    <row r="17" spans="1:10" x14ac:dyDescent="0.45">
      <c r="A17" t="s">
        <v>88</v>
      </c>
      <c r="B17">
        <v>300</v>
      </c>
      <c r="C17">
        <f t="shared" si="1"/>
        <v>120</v>
      </c>
      <c r="I17" t="s">
        <v>120</v>
      </c>
      <c r="J17" t="s">
        <v>123</v>
      </c>
    </row>
    <row r="18" spans="1:10" x14ac:dyDescent="0.45">
      <c r="A18" t="s">
        <v>89</v>
      </c>
      <c r="B18">
        <v>285</v>
      </c>
      <c r="C18">
        <f t="shared" si="1"/>
        <v>112.5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zoomScale="150" zoomScaleNormal="150" workbookViewId="0">
      <selection activeCell="I10" sqref="I10"/>
    </sheetView>
  </sheetViews>
  <sheetFormatPr defaultRowHeight="14.6" x14ac:dyDescent="0.4"/>
  <sheetData>
    <row r="2" spans="1:10" x14ac:dyDescent="0.45">
      <c r="A2">
        <v>12</v>
      </c>
      <c r="B2" t="b">
        <f>AND(A2&lt;10,A2,A1&gt;11)</f>
        <v>0</v>
      </c>
    </row>
    <row r="3" spans="1:10" x14ac:dyDescent="0.45">
      <c r="A3">
        <v>14</v>
      </c>
      <c r="B3" t="b">
        <f>OR(A3&gt;16,A3&gt;18,A3&lt;15)</f>
        <v>1</v>
      </c>
    </row>
    <row r="4" spans="1:10" x14ac:dyDescent="0.45">
      <c r="A4">
        <v>21</v>
      </c>
      <c r="G4" s="10"/>
    </row>
    <row r="5" spans="1:10" x14ac:dyDescent="0.45">
      <c r="G5" s="10"/>
    </row>
    <row r="9" spans="1:10" x14ac:dyDescent="0.45">
      <c r="A9" t="s">
        <v>22</v>
      </c>
      <c r="B9" t="s">
        <v>91</v>
      </c>
      <c r="C9" t="s">
        <v>10</v>
      </c>
      <c r="D9" t="s">
        <v>9</v>
      </c>
      <c r="E9" t="s">
        <v>92</v>
      </c>
      <c r="F9" t="s">
        <v>93</v>
      </c>
      <c r="G9" t="s">
        <v>33</v>
      </c>
      <c r="H9" t="s">
        <v>94</v>
      </c>
      <c r="I9" t="s">
        <v>95</v>
      </c>
      <c r="J9" t="s">
        <v>124</v>
      </c>
    </row>
    <row r="10" spans="1:10" x14ac:dyDescent="0.45">
      <c r="A10" t="s">
        <v>11</v>
      </c>
      <c r="B10">
        <v>76</v>
      </c>
      <c r="C10">
        <v>87</v>
      </c>
      <c r="D10">
        <v>35</v>
      </c>
      <c r="E10">
        <v>90</v>
      </c>
      <c r="F10">
        <v>67</v>
      </c>
      <c r="G10">
        <f>SUM(B10:F10)</f>
        <v>355</v>
      </c>
      <c r="H10" s="9">
        <f>G10*100/500</f>
        <v>71</v>
      </c>
      <c r="I10" t="str">
        <f>IF(OR(B10&lt;=40,C10&lt;=40,D10&lt;=40,E10&lt;=40,F10&lt;=40),"F",IF(H10&gt;80,"A",IF(H10&gt;60,"B",IF(H10&gt;40,"C",IF(H10&lt;40,"F")))))</f>
        <v>F</v>
      </c>
      <c r="J10" t="str">
        <f>IF(AND(B10&gt;=40,C10&gt;=40,D10&gt;=40,E10&gt;=40,F10&gt;=40),IF(H10&gt;80,"A",IF(H10&gt;60,"B",IF(H10&gt;40,"C","fail"))),"F")</f>
        <v>F</v>
      </c>
    </row>
    <row r="11" spans="1:10" x14ac:dyDescent="0.45">
      <c r="A11" t="s">
        <v>14</v>
      </c>
      <c r="B11">
        <v>80</v>
      </c>
      <c r="C11">
        <v>78</v>
      </c>
      <c r="D11">
        <v>76</v>
      </c>
      <c r="E11">
        <v>80</v>
      </c>
      <c r="F11">
        <v>78</v>
      </c>
      <c r="G11">
        <f t="shared" ref="G11:G16" si="0">SUM(B11:F11)</f>
        <v>392</v>
      </c>
      <c r="H11" s="9">
        <f t="shared" ref="H11:H16" si="1">G11*100/500</f>
        <v>78.400000000000006</v>
      </c>
      <c r="I11" t="str">
        <f t="shared" ref="I11:I16" si="2">IF(OR(B11&lt;=40,C11&lt;=40,D11&lt;=40,E11&lt;=40,F11&lt;=40),"F",IF(H11&gt;80,"A",IF(H11&gt;60,"B",IF(H11&gt;40,"C",IF(H11&lt;40,"F")))))</f>
        <v>B</v>
      </c>
      <c r="J11" t="str">
        <f t="shared" ref="J11:J16" si="3">IF(AND(B11&gt;=40,C11&gt;=40,D11&gt;=40,E11&gt;=40,F11&gt;=40),IF(H11&gt;80,"A",IF(H11&gt;60,"B",IF(H11&gt;40,"C","fail"))),"F")</f>
        <v>B</v>
      </c>
    </row>
    <row r="12" spans="1:10" x14ac:dyDescent="0.45">
      <c r="A12" t="s">
        <v>87</v>
      </c>
      <c r="B12">
        <v>46</v>
      </c>
      <c r="C12">
        <v>89</v>
      </c>
      <c r="D12">
        <v>54</v>
      </c>
      <c r="E12">
        <v>76</v>
      </c>
      <c r="F12">
        <v>54</v>
      </c>
      <c r="G12">
        <f t="shared" si="0"/>
        <v>319</v>
      </c>
      <c r="H12" s="9">
        <f t="shared" si="1"/>
        <v>63.8</v>
      </c>
      <c r="I12" t="str">
        <f t="shared" si="2"/>
        <v>B</v>
      </c>
      <c r="J12" t="str">
        <f t="shared" si="3"/>
        <v>B</v>
      </c>
    </row>
    <row r="13" spans="1:10" x14ac:dyDescent="0.45">
      <c r="A13" t="s">
        <v>88</v>
      </c>
      <c r="B13">
        <v>89</v>
      </c>
      <c r="C13">
        <v>45</v>
      </c>
      <c r="D13">
        <v>66</v>
      </c>
      <c r="E13">
        <v>48</v>
      </c>
      <c r="F13">
        <v>79</v>
      </c>
      <c r="G13">
        <f t="shared" si="0"/>
        <v>327</v>
      </c>
      <c r="H13" s="9">
        <f t="shared" si="1"/>
        <v>65.400000000000006</v>
      </c>
      <c r="I13" t="str">
        <f t="shared" si="2"/>
        <v>B</v>
      </c>
      <c r="J13" t="str">
        <f t="shared" si="3"/>
        <v>B</v>
      </c>
    </row>
    <row r="14" spans="1:10" x14ac:dyDescent="0.45">
      <c r="A14" t="s">
        <v>89</v>
      </c>
      <c r="B14">
        <v>67</v>
      </c>
      <c r="C14">
        <v>46</v>
      </c>
      <c r="D14">
        <v>77</v>
      </c>
      <c r="E14">
        <v>50</v>
      </c>
      <c r="F14">
        <v>53</v>
      </c>
      <c r="G14">
        <f t="shared" si="0"/>
        <v>293</v>
      </c>
      <c r="H14" s="9">
        <f t="shared" si="1"/>
        <v>58.6</v>
      </c>
      <c r="I14" t="str">
        <f t="shared" si="2"/>
        <v>C</v>
      </c>
      <c r="J14" t="str">
        <f t="shared" si="3"/>
        <v>C</v>
      </c>
    </row>
    <row r="15" spans="1:10" x14ac:dyDescent="0.45">
      <c r="A15" t="s">
        <v>13</v>
      </c>
      <c r="B15">
        <v>34</v>
      </c>
      <c r="C15">
        <v>75</v>
      </c>
      <c r="D15">
        <v>88</v>
      </c>
      <c r="E15">
        <v>87</v>
      </c>
      <c r="F15">
        <v>65</v>
      </c>
      <c r="G15">
        <f t="shared" si="0"/>
        <v>349</v>
      </c>
      <c r="H15" s="9">
        <f t="shared" si="1"/>
        <v>69.8</v>
      </c>
      <c r="I15" t="str">
        <f t="shared" si="2"/>
        <v>F</v>
      </c>
      <c r="J15" t="str">
        <f t="shared" si="3"/>
        <v>F</v>
      </c>
    </row>
    <row r="16" spans="1:10" x14ac:dyDescent="0.45">
      <c r="A16" t="s">
        <v>90</v>
      </c>
      <c r="B16">
        <v>78</v>
      </c>
      <c r="C16">
        <v>65</v>
      </c>
      <c r="D16">
        <v>68</v>
      </c>
      <c r="E16">
        <v>30</v>
      </c>
      <c r="F16">
        <v>47</v>
      </c>
      <c r="G16">
        <f t="shared" si="0"/>
        <v>288</v>
      </c>
      <c r="H16" s="9">
        <f t="shared" si="1"/>
        <v>57.6</v>
      </c>
      <c r="I16" t="str">
        <f t="shared" si="2"/>
        <v>F</v>
      </c>
      <c r="J16" t="str">
        <f t="shared" si="3"/>
        <v>F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50" zoomScaleNormal="150" workbookViewId="0">
      <selection activeCell="A22" sqref="A22"/>
    </sheetView>
  </sheetViews>
  <sheetFormatPr defaultRowHeight="14.6" x14ac:dyDescent="0.4"/>
  <cols>
    <col min="1" max="1" width="14.23046875" bestFit="1" customWidth="1"/>
    <col min="2" max="3" width="9.23046875" bestFit="1" customWidth="1"/>
    <col min="4" max="4" width="10" bestFit="1" customWidth="1"/>
    <col min="5" max="5" width="9.23046875" bestFit="1" customWidth="1"/>
    <col min="6" max="6" width="10" bestFit="1" customWidth="1"/>
    <col min="8" max="10" width="9.23046875" bestFit="1" customWidth="1"/>
  </cols>
  <sheetData>
    <row r="1" spans="1:10" x14ac:dyDescent="0.4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45">
      <c r="A2" s="11">
        <f ca="1">NOW()</f>
        <v>45659.778425231481</v>
      </c>
      <c r="B2">
        <f ca="1">DAY(A2)</f>
        <v>2</v>
      </c>
      <c r="C2">
        <f ca="1">MONTH(A2)</f>
        <v>1</v>
      </c>
      <c r="D2">
        <f ca="1">YEAR(A2)</f>
        <v>2025</v>
      </c>
      <c r="E2">
        <f ca="1">SECOND(A2)</f>
        <v>56</v>
      </c>
      <c r="F2">
        <f ca="1">MINUTE(A2)</f>
        <v>40</v>
      </c>
      <c r="G2">
        <f ca="1">HOUR(A2)</f>
        <v>18</v>
      </c>
      <c r="H2" s="12">
        <f ca="1">DATE(D2,C2,B2)</f>
        <v>45659</v>
      </c>
      <c r="I2" s="13">
        <f ca="1">TIME(G2,F2,E2)</f>
        <v>0.77842592592592597</v>
      </c>
      <c r="J2" s="12">
        <f ca="1">TODAY()</f>
        <v>45659</v>
      </c>
    </row>
    <row r="7" spans="1:10" x14ac:dyDescent="0.45">
      <c r="A7" s="12">
        <v>45399</v>
      </c>
      <c r="B7" s="13">
        <v>0.81736111111111109</v>
      </c>
      <c r="D7" s="12">
        <v>37561</v>
      </c>
    </row>
    <row r="11" spans="1:10" x14ac:dyDescent="0.45">
      <c r="C11" s="12">
        <v>45399</v>
      </c>
      <c r="D11">
        <v>24</v>
      </c>
      <c r="E11" s="12">
        <f>C11+D11</f>
        <v>45423</v>
      </c>
    </row>
    <row r="12" spans="1:10" x14ac:dyDescent="0.45">
      <c r="C12" s="12">
        <v>45399</v>
      </c>
      <c r="D12">
        <v>30</v>
      </c>
      <c r="E12" s="12">
        <f>C12-D12</f>
        <v>45369</v>
      </c>
    </row>
    <row r="13" spans="1:10" x14ac:dyDescent="0.45">
      <c r="D13" t="s">
        <v>135</v>
      </c>
      <c r="E13" t="s">
        <v>135</v>
      </c>
    </row>
    <row r="14" spans="1:10" x14ac:dyDescent="0.45">
      <c r="A14" s="12">
        <v>38893</v>
      </c>
      <c r="B14">
        <f>WEEKNUM(A14)</f>
        <v>26</v>
      </c>
      <c r="C14">
        <f>WEEKDAY(A14)</f>
        <v>1</v>
      </c>
      <c r="D14" t="str">
        <f>TEXT(C14,"dddd")</f>
        <v>Sunday</v>
      </c>
      <c r="E14" t="str">
        <f>TEXT(C14,"DDD")</f>
        <v>Sun</v>
      </c>
      <c r="F14" t="str">
        <f>TEXT(WEEKDAY(A14),"dddd")</f>
        <v>Sunday</v>
      </c>
      <c r="G14" t="s">
        <v>136</v>
      </c>
    </row>
    <row r="15" spans="1:10" x14ac:dyDescent="0.45">
      <c r="A15" s="12">
        <v>45399</v>
      </c>
      <c r="B15">
        <f t="shared" ref="B15:B17" si="0">WEEKNUM(A15)</f>
        <v>16</v>
      </c>
      <c r="C15">
        <f t="shared" ref="C15:C17" si="1">WEEKDAY(A15)</f>
        <v>4</v>
      </c>
      <c r="D15" t="str">
        <f t="shared" ref="D15:D16" si="2">TEXT(C15,"dddd")</f>
        <v>Wednesday</v>
      </c>
      <c r="E15" t="str">
        <f t="shared" ref="E15:E17" si="3">TEXT(C15,"DDD")</f>
        <v>Wed</v>
      </c>
      <c r="F15" t="str">
        <f t="shared" ref="F15:F17" si="4">TEXT(WEEKDAY(A15),"dddd")</f>
        <v>Wednesday</v>
      </c>
    </row>
    <row r="16" spans="1:10" x14ac:dyDescent="0.45">
      <c r="A16" s="12">
        <v>39428</v>
      </c>
      <c r="B16">
        <f t="shared" si="0"/>
        <v>50</v>
      </c>
      <c r="C16">
        <f t="shared" si="1"/>
        <v>4</v>
      </c>
      <c r="D16" t="str">
        <f t="shared" si="2"/>
        <v>Wednesday</v>
      </c>
      <c r="E16" t="str">
        <f t="shared" si="3"/>
        <v>Wed</v>
      </c>
      <c r="F16" t="str">
        <f t="shared" si="4"/>
        <v>Wednesday</v>
      </c>
    </row>
    <row r="17" spans="1:10" x14ac:dyDescent="0.45">
      <c r="A17" s="12">
        <v>37561</v>
      </c>
      <c r="B17">
        <f t="shared" si="0"/>
        <v>44</v>
      </c>
      <c r="C17">
        <f t="shared" si="1"/>
        <v>6</v>
      </c>
      <c r="D17" t="str">
        <f>TEXT(C17,"dddd")</f>
        <v>Friday</v>
      </c>
      <c r="E17" t="str">
        <f t="shared" si="3"/>
        <v>Fri</v>
      </c>
      <c r="F17" t="str">
        <f t="shared" si="4"/>
        <v>Friday</v>
      </c>
    </row>
    <row r="21" spans="1:10" x14ac:dyDescent="0.45">
      <c r="A21" s="12">
        <v>45400</v>
      </c>
    </row>
    <row r="22" spans="1:10" x14ac:dyDescent="0.45">
      <c r="D22" t="s">
        <v>137</v>
      </c>
      <c r="E22" t="s">
        <v>138</v>
      </c>
    </row>
    <row r="23" spans="1:10" x14ac:dyDescent="0.45">
      <c r="A23" s="12">
        <v>45413</v>
      </c>
      <c r="B23">
        <v>15</v>
      </c>
      <c r="C23" s="12">
        <f>A23+B23</f>
        <v>45428</v>
      </c>
      <c r="D23" s="12">
        <f>WORKDAY(A23,B23,I23:I25)</f>
        <v>45436</v>
      </c>
      <c r="E23" s="12">
        <f>WORKDAY.INTL(A23,B23,11,I23:I25)</f>
        <v>45433</v>
      </c>
      <c r="F23">
        <f>WEEKNUM(A23)</f>
        <v>18</v>
      </c>
      <c r="G23">
        <f>WEEKDAY(A23)</f>
        <v>4</v>
      </c>
      <c r="H23" t="str">
        <f>TEXT(G23,"ddd")</f>
        <v>Wed</v>
      </c>
      <c r="I23" s="12">
        <v>45413</v>
      </c>
      <c r="J23" t="str">
        <f>TEXT(WEEKDAY(I23),"ddd")</f>
        <v>Wed</v>
      </c>
    </row>
    <row r="24" spans="1:10" x14ac:dyDescent="0.45">
      <c r="I24" s="12">
        <v>45422</v>
      </c>
      <c r="J24" t="str">
        <f t="shared" ref="J24:J25" si="5">TEXT(WEEKDAY(I24),"ddd")</f>
        <v>Fri</v>
      </c>
    </row>
    <row r="25" spans="1:10" x14ac:dyDescent="0.45">
      <c r="I25" s="12">
        <v>45427</v>
      </c>
      <c r="J25" t="str">
        <f t="shared" si="5"/>
        <v>Wed</v>
      </c>
    </row>
    <row r="26" spans="1:10" x14ac:dyDescent="0.45">
      <c r="A26" s="12">
        <v>45413</v>
      </c>
      <c r="B26" s="12">
        <v>45443</v>
      </c>
      <c r="C26">
        <f>NETWORKDAYS(A26,B26)</f>
        <v>23</v>
      </c>
      <c r="D26">
        <f>NETWORKDAYS(A26,B26,I23:I25)</f>
        <v>20</v>
      </c>
      <c r="E26">
        <f>NETWORKDAYS.INTL(A26,B26,11,I23:I25)</f>
        <v>24</v>
      </c>
      <c r="F26">
        <f>NETWORKDAYS.INTL(A26,B26,11,)</f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workbookViewId="0">
      <selection activeCell="J1" sqref="J1"/>
    </sheetView>
  </sheetViews>
  <sheetFormatPr defaultRowHeight="14.6" x14ac:dyDescent="0.4"/>
  <cols>
    <col min="5" max="5" width="10.69140625" customWidth="1"/>
  </cols>
  <sheetData>
    <row r="1" spans="1:8" x14ac:dyDescent="0.45">
      <c r="A1" t="s">
        <v>22</v>
      </c>
      <c r="B1" t="s">
        <v>147</v>
      </c>
      <c r="C1" t="s">
        <v>148</v>
      </c>
      <c r="D1" t="s">
        <v>149</v>
      </c>
      <c r="E1" t="s">
        <v>150</v>
      </c>
    </row>
    <row r="2" spans="1:8" x14ac:dyDescent="0.45">
      <c r="A2" t="s">
        <v>11</v>
      </c>
      <c r="B2" s="14">
        <v>0.38194444444444442</v>
      </c>
      <c r="C2" s="14">
        <v>0.82638888888888884</v>
      </c>
      <c r="D2" s="14">
        <v>0.33333333333333331</v>
      </c>
      <c r="E2" s="15">
        <f>IF(C2-B2&gt;D2,(C2-B2)-D2,0)</f>
        <v>0.1111111111111111</v>
      </c>
      <c r="G2" s="14">
        <f>C2-D2</f>
        <v>0.49305555555555552</v>
      </c>
      <c r="H2" s="14">
        <f>G2-D2</f>
        <v>0.15972222222222221</v>
      </c>
    </row>
    <row r="3" spans="1:8" x14ac:dyDescent="0.45">
      <c r="A3" t="s">
        <v>139</v>
      </c>
      <c r="B3" s="14">
        <v>0.3611111111111111</v>
      </c>
      <c r="C3" s="14">
        <v>0.86805555555555503</v>
      </c>
      <c r="D3" s="14">
        <v>0.33333333333333331</v>
      </c>
      <c r="E3" s="15">
        <f t="shared" ref="E3:E10" si="0">IF(C3-B3&gt;D3,(C3-B3)-D3,0)</f>
        <v>0.17361111111111066</v>
      </c>
      <c r="G3" s="14">
        <f t="shared" ref="G3:G10" si="1">C3-D3</f>
        <v>0.53472222222222165</v>
      </c>
      <c r="H3" s="14">
        <f t="shared" ref="H3:H10" si="2">G3-D3</f>
        <v>0.20138888888888834</v>
      </c>
    </row>
    <row r="4" spans="1:8" x14ac:dyDescent="0.45">
      <c r="A4" t="s">
        <v>140</v>
      </c>
      <c r="B4" s="14">
        <v>0.45833333333333331</v>
      </c>
      <c r="C4" s="14">
        <v>0.90972222222222199</v>
      </c>
      <c r="D4" s="14">
        <v>0.33333333333333331</v>
      </c>
      <c r="E4" s="15">
        <f t="shared" si="0"/>
        <v>0.11805555555555536</v>
      </c>
      <c r="G4" s="14">
        <f t="shared" si="1"/>
        <v>0.57638888888888862</v>
      </c>
      <c r="H4" s="14">
        <f t="shared" si="2"/>
        <v>0.2430555555555553</v>
      </c>
    </row>
    <row r="5" spans="1:8" x14ac:dyDescent="0.45">
      <c r="A5" t="s">
        <v>141</v>
      </c>
      <c r="B5" s="14">
        <v>0.53125</v>
      </c>
      <c r="C5" s="14">
        <v>0.95138888888888895</v>
      </c>
      <c r="D5" s="14">
        <v>0.33333333333333331</v>
      </c>
      <c r="E5" s="15">
        <f t="shared" si="0"/>
        <v>8.6805555555555636E-2</v>
      </c>
      <c r="G5" s="14">
        <f t="shared" si="1"/>
        <v>0.61805555555555558</v>
      </c>
      <c r="H5" s="14">
        <f t="shared" si="2"/>
        <v>0.28472222222222227</v>
      </c>
    </row>
    <row r="6" spans="1:8" x14ac:dyDescent="0.45">
      <c r="A6" t="s">
        <v>142</v>
      </c>
      <c r="B6" s="14">
        <v>0.40625</v>
      </c>
      <c r="C6" s="14">
        <v>0.99305555555555503</v>
      </c>
      <c r="D6" s="14">
        <v>0.33333333333333331</v>
      </c>
      <c r="E6" s="15">
        <f t="shared" si="0"/>
        <v>0.25347222222222171</v>
      </c>
      <c r="G6" s="14">
        <f t="shared" si="1"/>
        <v>0.65972222222222165</v>
      </c>
      <c r="H6" s="14">
        <f t="shared" si="2"/>
        <v>0.32638888888888834</v>
      </c>
    </row>
    <row r="7" spans="1:8" x14ac:dyDescent="0.45">
      <c r="A7" t="s">
        <v>143</v>
      </c>
      <c r="B7" s="14">
        <v>0.48680555555555555</v>
      </c>
      <c r="C7" s="14">
        <v>1.0347222222222201</v>
      </c>
      <c r="D7" s="14">
        <v>0.33333333333333331</v>
      </c>
      <c r="E7" s="15">
        <f t="shared" si="0"/>
        <v>0.21458333333333129</v>
      </c>
      <c r="G7" s="14">
        <f t="shared" si="1"/>
        <v>0.70138888888888684</v>
      </c>
      <c r="H7" s="14">
        <f t="shared" si="2"/>
        <v>0.36805555555555353</v>
      </c>
    </row>
    <row r="8" spans="1:8" x14ac:dyDescent="0.45">
      <c r="A8" t="s">
        <v>144</v>
      </c>
      <c r="B8" s="14">
        <v>0.33333333333333331</v>
      </c>
      <c r="C8" s="14">
        <v>1.0763888888888899</v>
      </c>
      <c r="D8" s="14">
        <v>0.33333333333333331</v>
      </c>
      <c r="E8" s="15">
        <f t="shared" si="0"/>
        <v>0.40972222222222338</v>
      </c>
      <c r="G8" s="14">
        <f t="shared" si="1"/>
        <v>0.74305555555555669</v>
      </c>
      <c r="H8" s="14">
        <f t="shared" si="2"/>
        <v>0.40972222222222338</v>
      </c>
    </row>
    <row r="9" spans="1:8" x14ac:dyDescent="0.45">
      <c r="A9" t="s">
        <v>145</v>
      </c>
      <c r="B9" s="14">
        <v>0.36458333333333331</v>
      </c>
      <c r="C9" s="14">
        <v>1.11805555555556</v>
      </c>
      <c r="D9" s="14">
        <v>0.33333333333333331</v>
      </c>
      <c r="E9" s="15">
        <f t="shared" si="0"/>
        <v>0.42013888888889345</v>
      </c>
      <c r="G9" s="14">
        <f t="shared" si="1"/>
        <v>0.78472222222222676</v>
      </c>
      <c r="H9" s="14">
        <f t="shared" si="2"/>
        <v>0.45138888888889345</v>
      </c>
    </row>
    <row r="10" spans="1:8" x14ac:dyDescent="0.45">
      <c r="A10" t="s">
        <v>146</v>
      </c>
      <c r="B10" s="14">
        <v>0.375</v>
      </c>
      <c r="C10" s="14">
        <v>1.1597222222222201</v>
      </c>
      <c r="D10" s="14">
        <v>0.33333333333333331</v>
      </c>
      <c r="E10" s="15">
        <f t="shared" si="0"/>
        <v>0.45138888888888679</v>
      </c>
      <c r="G10" s="14">
        <f t="shared" si="1"/>
        <v>0.82638888888888684</v>
      </c>
      <c r="H10" s="14">
        <f t="shared" si="2"/>
        <v>0.49305555555555353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30" zoomScaleNormal="130" workbookViewId="0">
      <selection activeCell="A25" sqref="A25:J25"/>
    </sheetView>
  </sheetViews>
  <sheetFormatPr defaultRowHeight="14.6" x14ac:dyDescent="0.4"/>
  <sheetData>
    <row r="1" spans="1:10" x14ac:dyDescent="0.45">
      <c r="A1">
        <v>5</v>
      </c>
      <c r="B1">
        <v>1</v>
      </c>
      <c r="C1">
        <f>$A$1*B1</f>
        <v>5</v>
      </c>
      <c r="D1">
        <f>A$1*B1</f>
        <v>5</v>
      </c>
      <c r="F1">
        <v>7</v>
      </c>
      <c r="G1">
        <v>1</v>
      </c>
      <c r="H1">
        <f>F1*G1</f>
        <v>7</v>
      </c>
      <c r="I1">
        <f>$F$1*G1</f>
        <v>7</v>
      </c>
      <c r="J1">
        <f>F$1*G1</f>
        <v>7</v>
      </c>
    </row>
    <row r="2" spans="1:10" x14ac:dyDescent="0.45">
      <c r="B2">
        <v>2</v>
      </c>
      <c r="C2">
        <f>$A$1*B2</f>
        <v>10</v>
      </c>
      <c r="D2">
        <f t="shared" ref="D2:D10" si="0">A$1*B2</f>
        <v>10</v>
      </c>
      <c r="G2">
        <v>2</v>
      </c>
      <c r="H2">
        <f t="shared" ref="H2:H10" si="1">F2*G2</f>
        <v>0</v>
      </c>
      <c r="I2">
        <f t="shared" ref="I2:I10" si="2">$F$1*G2</f>
        <v>14</v>
      </c>
      <c r="J2">
        <f t="shared" ref="J2:J10" si="3">F$1*G2</f>
        <v>14</v>
      </c>
    </row>
    <row r="3" spans="1:10" x14ac:dyDescent="0.45">
      <c r="B3">
        <v>3</v>
      </c>
      <c r="C3">
        <f t="shared" ref="C3:C10" si="4">$A$1*B3</f>
        <v>15</v>
      </c>
      <c r="D3">
        <f t="shared" si="0"/>
        <v>15</v>
      </c>
      <c r="G3">
        <v>3</v>
      </c>
      <c r="H3">
        <f t="shared" si="1"/>
        <v>0</v>
      </c>
      <c r="I3">
        <f t="shared" si="2"/>
        <v>21</v>
      </c>
      <c r="J3">
        <f t="shared" si="3"/>
        <v>21</v>
      </c>
    </row>
    <row r="4" spans="1:10" x14ac:dyDescent="0.45">
      <c r="B4">
        <v>4</v>
      </c>
      <c r="C4">
        <f t="shared" si="4"/>
        <v>20</v>
      </c>
      <c r="D4">
        <f t="shared" si="0"/>
        <v>20</v>
      </c>
      <c r="G4">
        <v>4</v>
      </c>
      <c r="H4">
        <f t="shared" si="1"/>
        <v>0</v>
      </c>
      <c r="I4">
        <f t="shared" si="2"/>
        <v>28</v>
      </c>
      <c r="J4">
        <f t="shared" si="3"/>
        <v>28</v>
      </c>
    </row>
    <row r="5" spans="1:10" x14ac:dyDescent="0.45">
      <c r="B5">
        <v>5</v>
      </c>
      <c r="C5">
        <f t="shared" si="4"/>
        <v>25</v>
      </c>
      <c r="D5">
        <f t="shared" si="0"/>
        <v>25</v>
      </c>
      <c r="G5">
        <v>5</v>
      </c>
      <c r="H5">
        <f t="shared" si="1"/>
        <v>0</v>
      </c>
      <c r="I5">
        <f t="shared" si="2"/>
        <v>35</v>
      </c>
      <c r="J5">
        <f t="shared" si="3"/>
        <v>35</v>
      </c>
    </row>
    <row r="6" spans="1:10" x14ac:dyDescent="0.45">
      <c r="B6">
        <v>6</v>
      </c>
      <c r="C6">
        <f t="shared" si="4"/>
        <v>30</v>
      </c>
      <c r="D6">
        <f t="shared" si="0"/>
        <v>30</v>
      </c>
      <c r="G6">
        <v>6</v>
      </c>
      <c r="H6">
        <f t="shared" si="1"/>
        <v>0</v>
      </c>
      <c r="I6">
        <f t="shared" si="2"/>
        <v>42</v>
      </c>
      <c r="J6">
        <f t="shared" si="3"/>
        <v>42</v>
      </c>
    </row>
    <row r="7" spans="1:10" x14ac:dyDescent="0.45">
      <c r="B7">
        <v>7</v>
      </c>
      <c r="C7">
        <f t="shared" si="4"/>
        <v>35</v>
      </c>
      <c r="D7">
        <f t="shared" si="0"/>
        <v>35</v>
      </c>
      <c r="G7">
        <v>7</v>
      </c>
      <c r="H7">
        <f t="shared" si="1"/>
        <v>0</v>
      </c>
      <c r="I7">
        <f t="shared" si="2"/>
        <v>49</v>
      </c>
      <c r="J7">
        <f t="shared" si="3"/>
        <v>49</v>
      </c>
    </row>
    <row r="8" spans="1:10" x14ac:dyDescent="0.45">
      <c r="B8">
        <v>8</v>
      </c>
      <c r="C8">
        <f t="shared" si="4"/>
        <v>40</v>
      </c>
      <c r="D8">
        <f t="shared" si="0"/>
        <v>40</v>
      </c>
      <c r="G8">
        <v>8</v>
      </c>
      <c r="H8">
        <f t="shared" si="1"/>
        <v>0</v>
      </c>
      <c r="I8">
        <f t="shared" si="2"/>
        <v>56</v>
      </c>
      <c r="J8">
        <f t="shared" si="3"/>
        <v>56</v>
      </c>
    </row>
    <row r="9" spans="1:10" x14ac:dyDescent="0.45">
      <c r="B9">
        <v>9</v>
      </c>
      <c r="C9">
        <f t="shared" si="4"/>
        <v>45</v>
      </c>
      <c r="D9">
        <f t="shared" si="0"/>
        <v>45</v>
      </c>
      <c r="G9">
        <v>9</v>
      </c>
      <c r="H9">
        <f t="shared" si="1"/>
        <v>0</v>
      </c>
      <c r="I9">
        <f t="shared" si="2"/>
        <v>63</v>
      </c>
      <c r="J9">
        <f t="shared" si="3"/>
        <v>63</v>
      </c>
    </row>
    <row r="10" spans="1:10" x14ac:dyDescent="0.45">
      <c r="B10">
        <v>10</v>
      </c>
      <c r="C10">
        <f t="shared" si="4"/>
        <v>50</v>
      </c>
      <c r="D10">
        <f t="shared" si="0"/>
        <v>50</v>
      </c>
      <c r="G10">
        <v>10</v>
      </c>
      <c r="H10">
        <f t="shared" si="1"/>
        <v>0</v>
      </c>
      <c r="I10">
        <f t="shared" si="2"/>
        <v>70</v>
      </c>
      <c r="J10">
        <f t="shared" si="3"/>
        <v>70</v>
      </c>
    </row>
    <row r="13" spans="1:10" x14ac:dyDescent="0.45">
      <c r="A13">
        <v>5</v>
      </c>
    </row>
    <row r="14" spans="1:10" x14ac:dyDescent="0.4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</row>
    <row r="15" spans="1:10" x14ac:dyDescent="0.45">
      <c r="A15">
        <f>$A$13*A14</f>
        <v>5</v>
      </c>
      <c r="B15">
        <f t="shared" ref="B15:J15" si="5">$A$13*B14</f>
        <v>10</v>
      </c>
      <c r="C15">
        <f t="shared" si="5"/>
        <v>15</v>
      </c>
      <c r="D15">
        <f t="shared" si="5"/>
        <v>20</v>
      </c>
      <c r="E15">
        <f t="shared" si="5"/>
        <v>25</v>
      </c>
      <c r="F15">
        <f t="shared" si="5"/>
        <v>30</v>
      </c>
      <c r="G15">
        <f t="shared" si="5"/>
        <v>35</v>
      </c>
      <c r="H15">
        <f t="shared" si="5"/>
        <v>40</v>
      </c>
      <c r="I15">
        <f t="shared" si="5"/>
        <v>45</v>
      </c>
      <c r="J15">
        <f t="shared" si="5"/>
        <v>50</v>
      </c>
    </row>
    <row r="16" spans="1:10" x14ac:dyDescent="0.45">
      <c r="A16">
        <f>$A13*A14</f>
        <v>5</v>
      </c>
      <c r="B16">
        <f t="shared" ref="B16:J16" si="6">$A13*B14</f>
        <v>10</v>
      </c>
      <c r="C16">
        <f t="shared" si="6"/>
        <v>15</v>
      </c>
      <c r="D16">
        <f t="shared" si="6"/>
        <v>20</v>
      </c>
      <c r="E16">
        <f t="shared" si="6"/>
        <v>25</v>
      </c>
      <c r="F16">
        <f t="shared" si="6"/>
        <v>30</v>
      </c>
      <c r="G16">
        <f t="shared" si="6"/>
        <v>35</v>
      </c>
      <c r="H16">
        <f t="shared" si="6"/>
        <v>40</v>
      </c>
      <c r="I16">
        <f t="shared" si="6"/>
        <v>45</v>
      </c>
      <c r="J16">
        <f t="shared" si="6"/>
        <v>50</v>
      </c>
    </row>
    <row r="20" spans="1:10" x14ac:dyDescent="0.45">
      <c r="A20">
        <v>7</v>
      </c>
    </row>
    <row r="21" spans="1:10" x14ac:dyDescent="0.4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</row>
    <row r="22" spans="1:10" x14ac:dyDescent="0.45">
      <c r="A22">
        <f>A20*A21</f>
        <v>7</v>
      </c>
      <c r="B22">
        <f t="shared" ref="B22:J22" si="7">B20*B21</f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0</v>
      </c>
      <c r="I22">
        <f t="shared" si="7"/>
        <v>0</v>
      </c>
      <c r="J22">
        <f t="shared" si="7"/>
        <v>0</v>
      </c>
    </row>
    <row r="23" spans="1:10" x14ac:dyDescent="0.45">
      <c r="A23">
        <f>$A$20*A21</f>
        <v>7</v>
      </c>
      <c r="B23">
        <f t="shared" ref="B23:J23" si="8">$A$20*B21</f>
        <v>14</v>
      </c>
      <c r="C23">
        <f t="shared" si="8"/>
        <v>21</v>
      </c>
      <c r="D23">
        <f t="shared" si="8"/>
        <v>28</v>
      </c>
      <c r="E23">
        <f t="shared" si="8"/>
        <v>35</v>
      </c>
      <c r="F23">
        <f t="shared" si="8"/>
        <v>42</v>
      </c>
      <c r="G23">
        <f t="shared" si="8"/>
        <v>49</v>
      </c>
      <c r="H23">
        <f t="shared" si="8"/>
        <v>56</v>
      </c>
      <c r="I23">
        <f t="shared" si="8"/>
        <v>63</v>
      </c>
      <c r="J23">
        <f t="shared" si="8"/>
        <v>70</v>
      </c>
    </row>
    <row r="24" spans="1:10" x14ac:dyDescent="0.45">
      <c r="A24">
        <f>$A22*A21</f>
        <v>7</v>
      </c>
      <c r="B24">
        <f t="shared" ref="B24:J24" si="9">$A22*B21</f>
        <v>14</v>
      </c>
      <c r="C24">
        <f t="shared" si="9"/>
        <v>21</v>
      </c>
      <c r="D24">
        <f t="shared" si="9"/>
        <v>28</v>
      </c>
      <c r="E24">
        <f t="shared" si="9"/>
        <v>35</v>
      </c>
      <c r="F24">
        <f t="shared" si="9"/>
        <v>42</v>
      </c>
      <c r="G24">
        <f t="shared" si="9"/>
        <v>49</v>
      </c>
      <c r="H24">
        <f t="shared" si="9"/>
        <v>56</v>
      </c>
      <c r="I24">
        <f t="shared" si="9"/>
        <v>63</v>
      </c>
      <c r="J24">
        <f t="shared" si="9"/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80" zoomScaleNormal="180" workbookViewId="0">
      <selection activeCell="B2" sqref="B2"/>
    </sheetView>
  </sheetViews>
  <sheetFormatPr defaultRowHeight="14.6" x14ac:dyDescent="0.4"/>
  <sheetData>
    <row r="1" spans="1:11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45">
      <c r="A2">
        <v>1</v>
      </c>
      <c r="B2">
        <f>$A2*$B1</f>
        <v>1</v>
      </c>
      <c r="C2">
        <f>$A2*C$1</f>
        <v>2</v>
      </c>
      <c r="D2">
        <f t="shared" ref="D2:K11" si="0">$A2*D$1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45">
      <c r="A3">
        <v>2</v>
      </c>
      <c r="B3">
        <f t="shared" ref="B3:C11" si="1">$A3*B$1</f>
        <v>2</v>
      </c>
      <c r="C3">
        <f t="shared" si="1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45">
      <c r="A4">
        <v>3</v>
      </c>
      <c r="B4">
        <f t="shared" si="1"/>
        <v>3</v>
      </c>
      <c r="C4">
        <f t="shared" si="1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45">
      <c r="A5">
        <v>4</v>
      </c>
      <c r="B5">
        <f t="shared" si="1"/>
        <v>4</v>
      </c>
      <c r="C5">
        <f t="shared" si="1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45">
      <c r="A6">
        <v>5</v>
      </c>
      <c r="B6">
        <f t="shared" si="1"/>
        <v>5</v>
      </c>
      <c r="C6">
        <f t="shared" si="1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45">
      <c r="A7">
        <v>6</v>
      </c>
      <c r="B7">
        <f t="shared" si="1"/>
        <v>6</v>
      </c>
      <c r="C7">
        <f t="shared" si="1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45">
      <c r="A8">
        <v>7</v>
      </c>
      <c r="B8">
        <f t="shared" si="1"/>
        <v>7</v>
      </c>
      <c r="C8">
        <f t="shared" si="1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45">
      <c r="A9">
        <v>8</v>
      </c>
      <c r="B9">
        <f t="shared" si="1"/>
        <v>8</v>
      </c>
      <c r="C9">
        <f t="shared" si="1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45">
      <c r="A10">
        <v>9</v>
      </c>
      <c r="B10">
        <f t="shared" si="1"/>
        <v>9</v>
      </c>
      <c r="C10">
        <f t="shared" si="1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45">
      <c r="A11">
        <v>10</v>
      </c>
      <c r="B11">
        <f t="shared" si="1"/>
        <v>10</v>
      </c>
      <c r="C11">
        <f t="shared" si="1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H17"/>
  <sheetViews>
    <sheetView zoomScale="180" zoomScaleNormal="180" workbookViewId="0">
      <selection activeCell="D17" sqref="D17"/>
    </sheetView>
  </sheetViews>
  <sheetFormatPr defaultRowHeight="14.6" x14ac:dyDescent="0.4"/>
  <sheetData>
    <row r="10" spans="3:8" x14ac:dyDescent="0.45">
      <c r="G10" t="s">
        <v>33</v>
      </c>
      <c r="H10">
        <f>SUM(Sheet3!H4:H9)</f>
        <v>311240</v>
      </c>
    </row>
    <row r="11" spans="3:8" x14ac:dyDescent="0.45">
      <c r="G11" t="s">
        <v>151</v>
      </c>
      <c r="H11">
        <f>MIN(Sheet3!H4:H9)</f>
        <v>36580</v>
      </c>
    </row>
    <row r="12" spans="3:8" x14ac:dyDescent="0.45">
      <c r="G12" t="s">
        <v>152</v>
      </c>
      <c r="H12">
        <f>MAX(Sheet3!H4:H9)</f>
        <v>68820</v>
      </c>
    </row>
    <row r="15" spans="3:8" x14ac:dyDescent="0.45">
      <c r="C15" t="s">
        <v>153</v>
      </c>
      <c r="D15">
        <f>SUM(Sheet3!B4:B9)</f>
        <v>251000</v>
      </c>
    </row>
    <row r="16" spans="3:8" x14ac:dyDescent="0.45">
      <c r="C16" t="s">
        <v>154</v>
      </c>
      <c r="D16">
        <f>MIN(Sheet3!B4:B9)</f>
        <v>29500</v>
      </c>
    </row>
    <row r="17" spans="3:4" x14ac:dyDescent="0.45">
      <c r="C17" t="s">
        <v>155</v>
      </c>
      <c r="D17">
        <f>MAX(Sheet3!B4:B9)</f>
        <v>55500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workbookViewId="0">
      <selection activeCell="B26" sqref="B26"/>
    </sheetView>
  </sheetViews>
  <sheetFormatPr defaultRowHeight="14.6" x14ac:dyDescent="0.4"/>
  <cols>
    <col min="5" max="5" width="10.4609375" customWidth="1"/>
  </cols>
  <sheetData>
    <row r="1" spans="1:7" x14ac:dyDescent="0.45">
      <c r="A1" t="s">
        <v>0</v>
      </c>
      <c r="B1" t="s">
        <v>9</v>
      </c>
      <c r="C1" t="s">
        <v>10</v>
      </c>
    </row>
    <row r="2" spans="1:7" x14ac:dyDescent="0.45">
      <c r="A2" t="s">
        <v>11</v>
      </c>
      <c r="B2">
        <v>67</v>
      </c>
      <c r="C2">
        <v>87</v>
      </c>
    </row>
    <row r="3" spans="1:7" x14ac:dyDescent="0.45">
      <c r="A3" t="s">
        <v>14</v>
      </c>
      <c r="B3">
        <v>81</v>
      </c>
      <c r="C3">
        <v>78</v>
      </c>
    </row>
    <row r="4" spans="1:7" x14ac:dyDescent="0.45">
      <c r="A4" t="s">
        <v>12</v>
      </c>
      <c r="B4">
        <v>67</v>
      </c>
      <c r="C4">
        <v>89</v>
      </c>
    </row>
    <row r="5" spans="1:7" x14ac:dyDescent="0.45">
      <c r="A5" t="s">
        <v>13</v>
      </c>
      <c r="B5">
        <v>86</v>
      </c>
      <c r="C5">
        <v>45</v>
      </c>
    </row>
    <row r="6" spans="1:7" x14ac:dyDescent="0.45">
      <c r="A6" t="s">
        <v>15</v>
      </c>
      <c r="B6">
        <v>58</v>
      </c>
      <c r="C6">
        <v>46</v>
      </c>
    </row>
    <row r="9" spans="1:7" x14ac:dyDescent="0.45">
      <c r="A9" t="s">
        <v>16</v>
      </c>
      <c r="B9">
        <v>76</v>
      </c>
      <c r="C9">
        <v>56</v>
      </c>
    </row>
    <row r="10" spans="1:7" x14ac:dyDescent="0.45">
      <c r="A10" t="s">
        <v>17</v>
      </c>
      <c r="B10">
        <v>45</v>
      </c>
      <c r="C10">
        <v>73</v>
      </c>
    </row>
    <row r="11" spans="1:7" x14ac:dyDescent="0.45">
      <c r="A11" t="s">
        <v>18</v>
      </c>
      <c r="C11">
        <v>87</v>
      </c>
    </row>
    <row r="13" spans="1:7" x14ac:dyDescent="0.45">
      <c r="E13" t="s">
        <v>19</v>
      </c>
      <c r="F13">
        <f>COUNT(B2:B11)</f>
        <v>7</v>
      </c>
      <c r="G13">
        <f>COUNT(C2:C11)</f>
        <v>8</v>
      </c>
    </row>
    <row r="14" spans="1:7" x14ac:dyDescent="0.45">
      <c r="E14" t="s">
        <v>20</v>
      </c>
      <c r="F14">
        <f>COUNTA(A2:A11)</f>
        <v>8</v>
      </c>
      <c r="G14">
        <f>COUNTA(B2:B10)</f>
        <v>7</v>
      </c>
    </row>
    <row r="15" spans="1:7" x14ac:dyDescent="0.45">
      <c r="E15" t="s">
        <v>21</v>
      </c>
      <c r="F15">
        <f>COUNTBLANK(B2:B11)</f>
        <v>3</v>
      </c>
      <c r="G15">
        <f>COUNTBLANK(C2:C11)</f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6" zoomScale="150" zoomScaleNormal="150" workbookViewId="0">
      <selection activeCell="G12" sqref="G12"/>
    </sheetView>
  </sheetViews>
  <sheetFormatPr defaultRowHeight="14.6" x14ac:dyDescent="0.4"/>
  <sheetData>
    <row r="1" spans="1:14" x14ac:dyDescent="0.45">
      <c r="A1" t="s">
        <v>156</v>
      </c>
      <c r="B1" t="s">
        <v>157</v>
      </c>
      <c r="C1" t="s">
        <v>158</v>
      </c>
      <c r="F1" t="s">
        <v>33</v>
      </c>
      <c r="H1" t="s">
        <v>166</v>
      </c>
      <c r="J1" t="s">
        <v>167</v>
      </c>
    </row>
    <row r="2" spans="1:14" x14ac:dyDescent="0.45">
      <c r="A2" t="s">
        <v>163</v>
      </c>
      <c r="B2" t="s">
        <v>159</v>
      </c>
      <c r="C2">
        <v>45</v>
      </c>
      <c r="F2">
        <f>SUM(C2:C13)</f>
        <v>653</v>
      </c>
      <c r="H2">
        <f>COUNTIF(A2:A13,D3)</f>
        <v>4</v>
      </c>
      <c r="J2">
        <f>COUNTIFS(A2:A13,D3,B2:B13,E3)</f>
        <v>2</v>
      </c>
    </row>
    <row r="3" spans="1:14" x14ac:dyDescent="0.45">
      <c r="A3" t="s">
        <v>165</v>
      </c>
      <c r="B3" t="s">
        <v>160</v>
      </c>
      <c r="C3">
        <v>23</v>
      </c>
      <c r="D3" t="s">
        <v>163</v>
      </c>
      <c r="E3" t="s">
        <v>160</v>
      </c>
      <c r="F3">
        <f>SUMIF(A2:A13,D3,C2:C13)</f>
        <v>251</v>
      </c>
    </row>
    <row r="4" spans="1:14" x14ac:dyDescent="0.45">
      <c r="A4" t="s">
        <v>164</v>
      </c>
      <c r="B4" t="s">
        <v>161</v>
      </c>
      <c r="C4">
        <v>46</v>
      </c>
      <c r="F4">
        <f>SUMIFS(C2:C13,A2:A13,D3,B2:B13,E3)</f>
        <v>130</v>
      </c>
    </row>
    <row r="5" spans="1:14" x14ac:dyDescent="0.45">
      <c r="A5" t="s">
        <v>163</v>
      </c>
      <c r="B5" t="s">
        <v>162</v>
      </c>
      <c r="C5">
        <v>76</v>
      </c>
      <c r="L5" t="s">
        <v>168</v>
      </c>
      <c r="M5" t="s">
        <v>169</v>
      </c>
      <c r="N5" t="s">
        <v>170</v>
      </c>
    </row>
    <row r="6" spans="1:14" x14ac:dyDescent="0.45">
      <c r="A6" t="s">
        <v>163</v>
      </c>
      <c r="B6" t="s">
        <v>160</v>
      </c>
      <c r="C6">
        <v>87</v>
      </c>
      <c r="L6">
        <f>AVERAGE(C2:C13)</f>
        <v>54.416666666666664</v>
      </c>
    </row>
    <row r="7" spans="1:14" x14ac:dyDescent="0.45">
      <c r="A7" t="s">
        <v>163</v>
      </c>
      <c r="B7" t="s">
        <v>160</v>
      </c>
      <c r="C7">
        <v>43</v>
      </c>
      <c r="J7" t="s">
        <v>164</v>
      </c>
      <c r="K7" t="s">
        <v>162</v>
      </c>
      <c r="M7">
        <f>AVERAGEIF(A2:A13,J7,C2:C13)</f>
        <v>49.8</v>
      </c>
      <c r="N7">
        <f>AVERAGEIFS(C2:C13,A2:A13,J7,B2:B13,K7)</f>
        <v>52</v>
      </c>
    </row>
    <row r="8" spans="1:14" x14ac:dyDescent="0.45">
      <c r="A8" t="s">
        <v>164</v>
      </c>
      <c r="B8" t="s">
        <v>161</v>
      </c>
      <c r="C8">
        <v>34</v>
      </c>
    </row>
    <row r="9" spans="1:14" x14ac:dyDescent="0.45">
      <c r="A9" t="s">
        <v>164</v>
      </c>
      <c r="B9" t="s">
        <v>162</v>
      </c>
      <c r="C9">
        <v>26</v>
      </c>
      <c r="G9" t="s">
        <v>156</v>
      </c>
      <c r="H9" t="s">
        <v>157</v>
      </c>
      <c r="I9" t="s">
        <v>158</v>
      </c>
    </row>
    <row r="10" spans="1:14" x14ac:dyDescent="0.45">
      <c r="A10" t="s">
        <v>164</v>
      </c>
      <c r="B10" t="s">
        <v>162</v>
      </c>
      <c r="C10">
        <v>78</v>
      </c>
      <c r="I10" t="s">
        <v>182</v>
      </c>
    </row>
    <row r="11" spans="1:14" x14ac:dyDescent="0.45">
      <c r="A11" t="s">
        <v>164</v>
      </c>
      <c r="B11" t="s">
        <v>159</v>
      </c>
      <c r="C11">
        <v>65</v>
      </c>
    </row>
    <row r="12" spans="1:14" x14ac:dyDescent="0.45">
      <c r="A12" t="s">
        <v>165</v>
      </c>
      <c r="B12" t="s">
        <v>162</v>
      </c>
      <c r="C12">
        <v>45</v>
      </c>
      <c r="G12" t="s">
        <v>156</v>
      </c>
      <c r="H12" t="s">
        <v>157</v>
      </c>
      <c r="I12" t="s">
        <v>158</v>
      </c>
    </row>
    <row r="13" spans="1:14" x14ac:dyDescent="0.45">
      <c r="A13" t="s">
        <v>165</v>
      </c>
      <c r="B13" t="s">
        <v>161</v>
      </c>
      <c r="C13">
        <v>85</v>
      </c>
      <c r="G13" t="s">
        <v>163</v>
      </c>
      <c r="H13" t="s">
        <v>159</v>
      </c>
      <c r="I13">
        <v>45</v>
      </c>
    </row>
    <row r="14" spans="1:14" x14ac:dyDescent="0.45">
      <c r="G14" t="s">
        <v>164</v>
      </c>
      <c r="H14" t="s">
        <v>161</v>
      </c>
      <c r="I14">
        <v>46</v>
      </c>
    </row>
    <row r="15" spans="1:14" x14ac:dyDescent="0.45">
      <c r="B15" t="s">
        <v>33</v>
      </c>
      <c r="C15">
        <f>SUM(C2:C13)</f>
        <v>653</v>
      </c>
      <c r="G15" t="s">
        <v>163</v>
      </c>
      <c r="H15" t="s">
        <v>162</v>
      </c>
      <c r="I15">
        <v>76</v>
      </c>
    </row>
    <row r="16" spans="1:14" x14ac:dyDescent="0.45">
      <c r="B16">
        <f>SUBTOTAL(9,C2:C13)</f>
        <v>653</v>
      </c>
      <c r="G16" t="s">
        <v>163</v>
      </c>
      <c r="H16" t="s">
        <v>160</v>
      </c>
      <c r="I16">
        <v>87</v>
      </c>
    </row>
    <row r="17" spans="1:9" x14ac:dyDescent="0.45">
      <c r="G17" t="s">
        <v>163</v>
      </c>
      <c r="H17" t="s">
        <v>160</v>
      </c>
      <c r="I17">
        <v>43</v>
      </c>
    </row>
    <row r="18" spans="1:9" x14ac:dyDescent="0.45">
      <c r="G18" t="s">
        <v>164</v>
      </c>
      <c r="H18" t="s">
        <v>162</v>
      </c>
      <c r="I18">
        <v>78</v>
      </c>
    </row>
    <row r="19" spans="1:9" x14ac:dyDescent="0.45">
      <c r="G19" t="s">
        <v>164</v>
      </c>
      <c r="H19" t="s">
        <v>159</v>
      </c>
      <c r="I19">
        <v>65</v>
      </c>
    </row>
    <row r="20" spans="1:9" x14ac:dyDescent="0.45">
      <c r="G20" t="s">
        <v>165</v>
      </c>
      <c r="H20" t="s">
        <v>162</v>
      </c>
      <c r="I20">
        <v>45</v>
      </c>
    </row>
    <row r="21" spans="1:9" x14ac:dyDescent="0.45">
      <c r="G21" t="s">
        <v>165</v>
      </c>
      <c r="H21" t="s">
        <v>161</v>
      </c>
      <c r="I21">
        <v>85</v>
      </c>
    </row>
    <row r="22" spans="1:9" x14ac:dyDescent="0.45">
      <c r="H22" t="s">
        <v>33</v>
      </c>
      <c r="I22">
        <v>653</v>
      </c>
    </row>
    <row r="23" spans="1:9" x14ac:dyDescent="0.45">
      <c r="A23" t="s">
        <v>156</v>
      </c>
      <c r="B23" t="s">
        <v>159</v>
      </c>
      <c r="C23" t="s">
        <v>160</v>
      </c>
      <c r="D23" t="s">
        <v>161</v>
      </c>
      <c r="E23" t="s">
        <v>162</v>
      </c>
    </row>
    <row r="24" spans="1:9" x14ac:dyDescent="0.45">
      <c r="A24" t="s">
        <v>163</v>
      </c>
      <c r="B24">
        <f t="shared" ref="B24:E26" si="0">SUMIFS($C$2:$C$13,$A$2:$A$13,$A24,$B$2:$B$13,B$23)</f>
        <v>45</v>
      </c>
      <c r="C24">
        <f t="shared" si="0"/>
        <v>130</v>
      </c>
      <c r="D24">
        <f t="shared" si="0"/>
        <v>0</v>
      </c>
      <c r="E24">
        <f t="shared" si="0"/>
        <v>76</v>
      </c>
    </row>
    <row r="25" spans="1:9" x14ac:dyDescent="0.45">
      <c r="A25" t="s">
        <v>165</v>
      </c>
      <c r="B25">
        <f t="shared" si="0"/>
        <v>0</v>
      </c>
      <c r="C25">
        <f t="shared" si="0"/>
        <v>23</v>
      </c>
      <c r="D25">
        <f t="shared" si="0"/>
        <v>85</v>
      </c>
      <c r="E25">
        <f t="shared" si="0"/>
        <v>45</v>
      </c>
    </row>
    <row r="26" spans="1:9" x14ac:dyDescent="0.45">
      <c r="A26" t="s">
        <v>164</v>
      </c>
      <c r="B26">
        <f t="shared" si="0"/>
        <v>65</v>
      </c>
      <c r="C26">
        <f t="shared" si="0"/>
        <v>0</v>
      </c>
      <c r="D26">
        <f t="shared" si="0"/>
        <v>80</v>
      </c>
      <c r="E26">
        <f t="shared" si="0"/>
        <v>104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45" zoomScaleNormal="145" workbookViewId="0">
      <selection activeCell="A8" sqref="A8"/>
    </sheetView>
  </sheetViews>
  <sheetFormatPr defaultRowHeight="14.6" x14ac:dyDescent="0.4"/>
  <cols>
    <col min="1" max="1" width="18.15234375" bestFit="1" customWidth="1"/>
    <col min="2" max="2" width="21.69140625" bestFit="1" customWidth="1"/>
  </cols>
  <sheetData>
    <row r="1" spans="1:4" x14ac:dyDescent="0.45">
      <c r="A1" t="s">
        <v>11</v>
      </c>
      <c r="B1" t="s">
        <v>186</v>
      </c>
      <c r="C1" t="s">
        <v>187</v>
      </c>
    </row>
    <row r="2" spans="1:4" x14ac:dyDescent="0.45">
      <c r="A2" t="s">
        <v>188</v>
      </c>
      <c r="B2" t="s">
        <v>189</v>
      </c>
      <c r="C2" t="s">
        <v>190</v>
      </c>
    </row>
    <row r="3" spans="1:4" x14ac:dyDescent="0.45">
      <c r="A3" t="s">
        <v>191</v>
      </c>
      <c r="B3" t="s">
        <v>192</v>
      </c>
      <c r="C3" t="s">
        <v>193</v>
      </c>
    </row>
    <row r="8" spans="1:4" x14ac:dyDescent="0.45">
      <c r="A8" t="s">
        <v>183</v>
      </c>
      <c r="B8" t="s">
        <v>11</v>
      </c>
      <c r="C8" t="s">
        <v>186</v>
      </c>
      <c r="D8" t="s">
        <v>194</v>
      </c>
    </row>
    <row r="9" spans="1:4" x14ac:dyDescent="0.45">
      <c r="A9" t="s">
        <v>184</v>
      </c>
      <c r="B9" t="s">
        <v>188</v>
      </c>
      <c r="C9" t="s">
        <v>189</v>
      </c>
      <c r="D9" t="s">
        <v>195</v>
      </c>
    </row>
    <row r="10" spans="1:4" x14ac:dyDescent="0.45">
      <c r="A10" t="s">
        <v>185</v>
      </c>
      <c r="B10" t="s">
        <v>191</v>
      </c>
      <c r="C10" t="s">
        <v>192</v>
      </c>
      <c r="D10" t="s">
        <v>80</v>
      </c>
    </row>
    <row r="13" spans="1:4" x14ac:dyDescent="0.45">
      <c r="A13" t="s">
        <v>183</v>
      </c>
      <c r="B13" s="18" t="s">
        <v>196</v>
      </c>
    </row>
    <row r="14" spans="1:4" x14ac:dyDescent="0.45">
      <c r="A14" t="s">
        <v>184</v>
      </c>
      <c r="B14" s="18" t="s">
        <v>197</v>
      </c>
    </row>
    <row r="15" spans="1:4" x14ac:dyDescent="0.45">
      <c r="A15" t="s">
        <v>185</v>
      </c>
      <c r="B15" s="18" t="s">
        <v>198</v>
      </c>
    </row>
  </sheetData>
  <hyperlinks>
    <hyperlink ref="B13" r:id="rId1"/>
    <hyperlink ref="B14" r:id="rId2"/>
    <hyperlink ref="B15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workbookViewId="0">
      <selection activeCell="E3" sqref="E3"/>
    </sheetView>
  </sheetViews>
  <sheetFormatPr defaultRowHeight="14.6" x14ac:dyDescent="0.4"/>
  <sheetData>
    <row r="1" spans="1:5" x14ac:dyDescent="0.45">
      <c r="A1" t="s">
        <v>156</v>
      </c>
      <c r="B1" t="s">
        <v>162</v>
      </c>
      <c r="C1" t="s">
        <v>159</v>
      </c>
      <c r="D1" t="s">
        <v>160</v>
      </c>
      <c r="E1" t="s">
        <v>161</v>
      </c>
    </row>
    <row r="2" spans="1:5" x14ac:dyDescent="0.45">
      <c r="A2" t="s">
        <v>163</v>
      </c>
      <c r="B2">
        <f>SUMIFS(Sheet20!$C$2:$C$13,Sheet20!$A$2:$A$13,Sheet21!$A2,Sheet20!$B$2:$B$13,Sheet21!B$1)</f>
        <v>76</v>
      </c>
      <c r="C2">
        <f>SUMIFS(Sheet20!$C$2:$C$13,Sheet20!$A$2:$A$13,Sheet21!$A2,Sheet20!$B$2:$B$13,Sheet21!C$1)</f>
        <v>45</v>
      </c>
      <c r="D2">
        <f>SUMIFS(Sheet20!$C$2:$C$13,Sheet20!$A$2:$A$13,Sheet21!$A2,Sheet20!$B$2:$B$13,Sheet21!D$1)</f>
        <v>130</v>
      </c>
      <c r="E2">
        <f>SUMIFS(Sheet20!$C$2:$C$13,Sheet20!$A$2:$A$13,Sheet21!$A2,Sheet20!$B$2:$B$13,Sheet21!E$1)</f>
        <v>0</v>
      </c>
    </row>
    <row r="3" spans="1:5" x14ac:dyDescent="0.45">
      <c r="A3" t="s">
        <v>164</v>
      </c>
      <c r="B3">
        <f>SUMIFS(Sheet20!$C$2:$C$13,Sheet20!$A$2:$A$13,Sheet21!$A3,Sheet20!$B$2:$B$13,Sheet21!B$1)</f>
        <v>104</v>
      </c>
      <c r="C3">
        <f>SUMIFS(Sheet20!$C$2:$C$13,Sheet20!$A$2:$A$13,Sheet21!$A3,Sheet20!$B$2:$B$13,Sheet21!C$1)</f>
        <v>65</v>
      </c>
      <c r="D3">
        <f>SUMIFS(Sheet20!$C$2:$C$13,Sheet20!$A$2:$A$13,Sheet21!$A3,Sheet20!$B$2:$B$13,Sheet21!D$1)</f>
        <v>0</v>
      </c>
      <c r="E3">
        <f>SUMIFS(Sheet20!$C$2:$C$13,Sheet20!$A$2:$A$13,Sheet21!$A3,Sheet20!$B$2:$B$13,Sheet21!E$1)</f>
        <v>80</v>
      </c>
    </row>
    <row r="4" spans="1:5" x14ac:dyDescent="0.45">
      <c r="A4" t="s">
        <v>165</v>
      </c>
      <c r="B4">
        <f>SUMIFS(Sheet20!$C$2:$C$13,Sheet20!$A$2:$A$13,Sheet21!$A4,Sheet20!$B$2:$B$13,Sheet21!B$1)</f>
        <v>45</v>
      </c>
      <c r="C4">
        <f>SUMIFS(Sheet20!$C$2:$C$13,Sheet20!$A$2:$A$13,Sheet21!$A4,Sheet20!$B$2:$B$13,Sheet21!C$1)</f>
        <v>0</v>
      </c>
      <c r="D4">
        <f>SUMIFS(Sheet20!$C$2:$C$13,Sheet20!$A$2:$A$13,Sheet21!$A4,Sheet20!$B$2:$B$13,Sheet21!D$1)</f>
        <v>23</v>
      </c>
      <c r="E4">
        <f>SUMIFS(Sheet20!$C$2:$C$13,Sheet20!$A$2:$A$13,Sheet21!$A4,Sheet20!$B$2:$B$13,Sheet21!E$1)</f>
        <v>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7" zoomScale="160" zoomScaleNormal="160" workbookViewId="0">
      <selection activeCell="B17" sqref="B17"/>
    </sheetView>
  </sheetViews>
  <sheetFormatPr defaultRowHeight="14.6" x14ac:dyDescent="0.4"/>
  <sheetData>
    <row r="1" spans="1:10" x14ac:dyDescent="0.45">
      <c r="A1" t="s">
        <v>171</v>
      </c>
      <c r="B1" t="s">
        <v>22</v>
      </c>
      <c r="C1" t="s">
        <v>172</v>
      </c>
      <c r="D1" t="s">
        <v>10</v>
      </c>
      <c r="E1" t="s">
        <v>92</v>
      </c>
      <c r="F1" t="s">
        <v>9</v>
      </c>
    </row>
    <row r="2" spans="1:10" x14ac:dyDescent="0.45">
      <c r="A2">
        <v>1001</v>
      </c>
      <c r="B2" t="s">
        <v>11</v>
      </c>
      <c r="C2">
        <v>78</v>
      </c>
      <c r="D2">
        <v>61</v>
      </c>
      <c r="E2">
        <v>56</v>
      </c>
      <c r="F2">
        <v>33</v>
      </c>
    </row>
    <row r="3" spans="1:10" x14ac:dyDescent="0.45">
      <c r="A3">
        <v>1002</v>
      </c>
      <c r="B3" t="s">
        <v>29</v>
      </c>
      <c r="C3">
        <v>87</v>
      </c>
      <c r="D3">
        <v>45</v>
      </c>
      <c r="E3">
        <v>67</v>
      </c>
      <c r="F3">
        <v>76</v>
      </c>
    </row>
    <row r="4" spans="1:10" x14ac:dyDescent="0.45">
      <c r="A4">
        <v>1003</v>
      </c>
      <c r="B4" t="s">
        <v>16</v>
      </c>
      <c r="C4">
        <v>45</v>
      </c>
      <c r="D4">
        <v>65</v>
      </c>
      <c r="E4">
        <v>16</v>
      </c>
      <c r="F4">
        <v>66</v>
      </c>
      <c r="I4" t="s">
        <v>178</v>
      </c>
    </row>
    <row r="5" spans="1:10" x14ac:dyDescent="0.45">
      <c r="A5">
        <v>1004</v>
      </c>
      <c r="B5" t="s">
        <v>30</v>
      </c>
      <c r="C5">
        <v>65</v>
      </c>
      <c r="D5">
        <v>76</v>
      </c>
      <c r="E5">
        <v>80</v>
      </c>
      <c r="F5">
        <v>58</v>
      </c>
      <c r="H5" t="s">
        <v>11</v>
      </c>
      <c r="I5">
        <f>MATCH(H5,B2:B13,0)</f>
        <v>1</v>
      </c>
      <c r="J5">
        <f>MATCH(H6,B2:B13,0)</f>
        <v>7</v>
      </c>
    </row>
    <row r="6" spans="1:10" x14ac:dyDescent="0.45">
      <c r="A6">
        <v>1005</v>
      </c>
      <c r="B6" t="s">
        <v>173</v>
      </c>
      <c r="C6">
        <v>56</v>
      </c>
      <c r="D6">
        <v>87</v>
      </c>
      <c r="E6">
        <v>59</v>
      </c>
      <c r="F6">
        <v>66</v>
      </c>
      <c r="H6" t="s">
        <v>14</v>
      </c>
      <c r="I6">
        <f>MATCH(H6,B2:B13,0)</f>
        <v>7</v>
      </c>
    </row>
    <row r="7" spans="1:10" x14ac:dyDescent="0.45">
      <c r="A7">
        <v>1006</v>
      </c>
      <c r="B7" t="s">
        <v>174</v>
      </c>
      <c r="C7">
        <v>65</v>
      </c>
      <c r="D7">
        <v>67</v>
      </c>
      <c r="E7">
        <v>54</v>
      </c>
      <c r="F7">
        <v>54</v>
      </c>
    </row>
    <row r="8" spans="1:10" x14ac:dyDescent="0.45">
      <c r="A8">
        <v>1007</v>
      </c>
      <c r="B8" t="s">
        <v>14</v>
      </c>
      <c r="C8">
        <v>67</v>
      </c>
      <c r="D8">
        <v>86</v>
      </c>
      <c r="E8">
        <v>50</v>
      </c>
      <c r="F8">
        <v>44</v>
      </c>
    </row>
    <row r="9" spans="1:10" x14ac:dyDescent="0.45">
      <c r="A9">
        <v>1008</v>
      </c>
      <c r="B9" t="s">
        <v>15</v>
      </c>
      <c r="C9">
        <v>68</v>
      </c>
      <c r="D9">
        <v>58</v>
      </c>
      <c r="E9">
        <v>78</v>
      </c>
      <c r="F9">
        <v>68</v>
      </c>
      <c r="I9" t="s">
        <v>179</v>
      </c>
    </row>
    <row r="10" spans="1:10" x14ac:dyDescent="0.45">
      <c r="A10">
        <v>1009</v>
      </c>
      <c r="B10" t="s">
        <v>32</v>
      </c>
      <c r="C10">
        <v>78</v>
      </c>
      <c r="D10">
        <v>47</v>
      </c>
      <c r="E10">
        <v>62</v>
      </c>
      <c r="F10">
        <v>87</v>
      </c>
      <c r="H10">
        <v>7</v>
      </c>
      <c r="I10" t="str">
        <f>INDEX(B2:B12,H10,0)</f>
        <v>Preeti</v>
      </c>
      <c r="J10" t="str">
        <f>INDEX(B2:B13,H10)</f>
        <v>Preeti</v>
      </c>
    </row>
    <row r="11" spans="1:10" x14ac:dyDescent="0.45">
      <c r="A11">
        <v>1010</v>
      </c>
      <c r="B11" t="s">
        <v>175</v>
      </c>
      <c r="C11">
        <v>86</v>
      </c>
      <c r="D11">
        <v>98</v>
      </c>
      <c r="E11">
        <v>84</v>
      </c>
      <c r="F11">
        <v>43</v>
      </c>
      <c r="H11">
        <v>8</v>
      </c>
      <c r="I11" t="str">
        <f>INDEX(B2:B13,H11,0)</f>
        <v>Hariom</v>
      </c>
    </row>
    <row r="12" spans="1:10" x14ac:dyDescent="0.45">
      <c r="A12">
        <v>1011</v>
      </c>
      <c r="B12" t="s">
        <v>176</v>
      </c>
      <c r="C12">
        <v>56</v>
      </c>
      <c r="D12">
        <v>65</v>
      </c>
      <c r="E12">
        <v>37</v>
      </c>
      <c r="F12">
        <v>45</v>
      </c>
      <c r="H12">
        <v>9</v>
      </c>
      <c r="I12" t="str">
        <f>INDEX(B3:B14,H12,0)</f>
        <v>Rizu</v>
      </c>
    </row>
    <row r="13" spans="1:10" x14ac:dyDescent="0.45">
      <c r="A13">
        <v>1012</v>
      </c>
      <c r="B13" t="s">
        <v>175</v>
      </c>
      <c r="C13">
        <v>43</v>
      </c>
      <c r="D13">
        <v>24</v>
      </c>
      <c r="E13">
        <v>80</v>
      </c>
      <c r="F13">
        <v>78</v>
      </c>
      <c r="H13">
        <v>10</v>
      </c>
      <c r="I13" t="str">
        <f t="shared" ref="I13" si="0">INDEX(B4:B15,H13)</f>
        <v>Rizu</v>
      </c>
    </row>
    <row r="16" spans="1:10" x14ac:dyDescent="0.45">
      <c r="A16" t="s">
        <v>177</v>
      </c>
      <c r="B16" t="s">
        <v>22</v>
      </c>
      <c r="C16" t="s">
        <v>91</v>
      </c>
      <c r="D16" t="s">
        <v>10</v>
      </c>
      <c r="E16" t="s">
        <v>92</v>
      </c>
      <c r="F16" t="s">
        <v>9</v>
      </c>
    </row>
    <row r="17" spans="1:6" x14ac:dyDescent="0.45">
      <c r="A17">
        <v>1001</v>
      </c>
      <c r="B17" t="str">
        <f>VLOOKUP(A17,A2:F13,2,FALSE)</f>
        <v>Mohit</v>
      </c>
      <c r="C17">
        <f>VLOOKUP(B17,B2:G13,2,FALSE)</f>
        <v>78</v>
      </c>
      <c r="D17">
        <f t="shared" ref="D17:F17" si="1">VLOOKUP(C17,C2:H13,2,FALSE)</f>
        <v>61</v>
      </c>
      <c r="E17">
        <f t="shared" si="1"/>
        <v>56</v>
      </c>
      <c r="F17">
        <f t="shared" si="1"/>
        <v>33</v>
      </c>
    </row>
    <row r="18" spans="1:6" x14ac:dyDescent="0.45">
      <c r="A18">
        <v>1002</v>
      </c>
      <c r="B18" t="str">
        <f t="shared" ref="B18:B28" si="2">VLOOKUP(A18,A3:F14,2,FALSE)</f>
        <v>Abhishek</v>
      </c>
      <c r="C18">
        <f t="shared" ref="C18:C28" si="3">VLOOKUP(B18,B3:G14,2,FALSE)</f>
        <v>87</v>
      </c>
      <c r="D18">
        <f t="shared" ref="D18:D28" si="4">VLOOKUP(C18,C3:H14,2,FALSE)</f>
        <v>45</v>
      </c>
      <c r="E18">
        <f t="shared" ref="E18:E28" si="5">VLOOKUP(D18,D3:I14,2,FALSE)</f>
        <v>67</v>
      </c>
      <c r="F18">
        <f t="shared" ref="F18:F28" si="6">VLOOKUP(E18,E3:J14,2,FALSE)</f>
        <v>76</v>
      </c>
    </row>
    <row r="19" spans="1:6" x14ac:dyDescent="0.45">
      <c r="A19">
        <v>1003</v>
      </c>
      <c r="B19" t="str">
        <f t="shared" si="2"/>
        <v>Shailesh</v>
      </c>
      <c r="C19">
        <f t="shared" si="3"/>
        <v>45</v>
      </c>
      <c r="D19">
        <f t="shared" si="4"/>
        <v>65</v>
      </c>
      <c r="E19">
        <f t="shared" si="5"/>
        <v>16</v>
      </c>
      <c r="F19">
        <f t="shared" si="6"/>
        <v>66</v>
      </c>
    </row>
    <row r="20" spans="1:6" x14ac:dyDescent="0.45">
      <c r="A20">
        <v>1004</v>
      </c>
      <c r="B20" t="str">
        <f t="shared" si="2"/>
        <v>Himanshu</v>
      </c>
      <c r="C20">
        <f t="shared" si="3"/>
        <v>65</v>
      </c>
      <c r="D20">
        <f t="shared" si="4"/>
        <v>76</v>
      </c>
      <c r="E20">
        <f t="shared" si="5"/>
        <v>80</v>
      </c>
      <c r="F20">
        <f t="shared" si="6"/>
        <v>58</v>
      </c>
    </row>
    <row r="21" spans="1:6" x14ac:dyDescent="0.45">
      <c r="A21">
        <v>1005</v>
      </c>
      <c r="B21" t="str">
        <f t="shared" si="2"/>
        <v>Ayush</v>
      </c>
      <c r="C21">
        <f t="shared" si="3"/>
        <v>56</v>
      </c>
      <c r="D21">
        <f t="shared" si="4"/>
        <v>87</v>
      </c>
      <c r="E21">
        <f t="shared" si="5"/>
        <v>59</v>
      </c>
      <c r="F21">
        <f t="shared" si="6"/>
        <v>66</v>
      </c>
    </row>
    <row r="22" spans="1:6" x14ac:dyDescent="0.45">
      <c r="A22">
        <v>1006</v>
      </c>
      <c r="B22" t="str">
        <f t="shared" si="2"/>
        <v>Anjali</v>
      </c>
      <c r="C22">
        <f t="shared" si="3"/>
        <v>65</v>
      </c>
      <c r="D22">
        <f t="shared" si="4"/>
        <v>67</v>
      </c>
      <c r="E22">
        <f t="shared" si="5"/>
        <v>54</v>
      </c>
      <c r="F22">
        <f t="shared" si="6"/>
        <v>54</v>
      </c>
    </row>
    <row r="23" spans="1:6" x14ac:dyDescent="0.45">
      <c r="A23">
        <v>1007</v>
      </c>
      <c r="B23" t="str">
        <f t="shared" si="2"/>
        <v>Preeti</v>
      </c>
      <c r="C23">
        <f t="shared" si="3"/>
        <v>67</v>
      </c>
      <c r="D23">
        <f t="shared" si="4"/>
        <v>86</v>
      </c>
      <c r="E23">
        <f t="shared" si="5"/>
        <v>50</v>
      </c>
      <c r="F23">
        <f t="shared" si="6"/>
        <v>44</v>
      </c>
    </row>
    <row r="24" spans="1:6" x14ac:dyDescent="0.45">
      <c r="A24">
        <v>1008</v>
      </c>
      <c r="B24" t="str">
        <f t="shared" si="2"/>
        <v>Hariom</v>
      </c>
      <c r="C24">
        <f t="shared" si="3"/>
        <v>68</v>
      </c>
      <c r="D24">
        <f t="shared" si="4"/>
        <v>58</v>
      </c>
      <c r="E24">
        <f t="shared" si="5"/>
        <v>78</v>
      </c>
      <c r="F24">
        <f t="shared" si="6"/>
        <v>68</v>
      </c>
    </row>
    <row r="25" spans="1:6" x14ac:dyDescent="0.45">
      <c r="A25">
        <v>1009</v>
      </c>
      <c r="B25" t="str">
        <f t="shared" si="2"/>
        <v>Niti</v>
      </c>
      <c r="C25">
        <f t="shared" si="3"/>
        <v>78</v>
      </c>
      <c r="D25">
        <f t="shared" si="4"/>
        <v>47</v>
      </c>
      <c r="E25">
        <f t="shared" si="5"/>
        <v>62</v>
      </c>
      <c r="F25">
        <f t="shared" si="6"/>
        <v>87</v>
      </c>
    </row>
    <row r="26" spans="1:6" x14ac:dyDescent="0.45">
      <c r="A26">
        <v>1010</v>
      </c>
      <c r="B26" t="str">
        <f t="shared" si="2"/>
        <v>Rizu</v>
      </c>
      <c r="C26">
        <f t="shared" si="3"/>
        <v>86</v>
      </c>
      <c r="D26">
        <f t="shared" si="4"/>
        <v>98</v>
      </c>
      <c r="E26">
        <f t="shared" si="5"/>
        <v>84</v>
      </c>
      <c r="F26">
        <f t="shared" si="6"/>
        <v>43</v>
      </c>
    </row>
    <row r="27" spans="1:6" x14ac:dyDescent="0.45">
      <c r="A27">
        <v>1011</v>
      </c>
      <c r="B27" t="str">
        <f t="shared" si="2"/>
        <v>Shalu</v>
      </c>
      <c r="C27">
        <f t="shared" si="3"/>
        <v>56</v>
      </c>
      <c r="D27">
        <f t="shared" si="4"/>
        <v>65</v>
      </c>
      <c r="E27">
        <f t="shared" si="5"/>
        <v>37</v>
      </c>
      <c r="F27">
        <f t="shared" si="6"/>
        <v>45</v>
      </c>
    </row>
    <row r="28" spans="1:6" x14ac:dyDescent="0.45">
      <c r="A28">
        <v>1012</v>
      </c>
      <c r="B28" t="str">
        <f t="shared" si="2"/>
        <v>Rizu</v>
      </c>
      <c r="C28">
        <f t="shared" si="3"/>
        <v>43</v>
      </c>
      <c r="D28">
        <f t="shared" si="4"/>
        <v>24</v>
      </c>
      <c r="E28">
        <f t="shared" si="5"/>
        <v>80</v>
      </c>
      <c r="F28">
        <f t="shared" si="6"/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27" zoomScaleNormal="127" workbookViewId="0">
      <selection activeCell="D12" sqref="D12"/>
    </sheetView>
  </sheetViews>
  <sheetFormatPr defaultRowHeight="14.6" x14ac:dyDescent="0.4"/>
  <sheetData>
    <row r="1" spans="1:13" x14ac:dyDescent="0.45">
      <c r="A1" t="s">
        <v>171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1009</v>
      </c>
      <c r="H1">
        <v>1007</v>
      </c>
      <c r="I1">
        <v>1008</v>
      </c>
      <c r="J1">
        <v>1006</v>
      </c>
      <c r="K1">
        <v>1010</v>
      </c>
      <c r="L1">
        <v>1011</v>
      </c>
      <c r="M1">
        <v>1012</v>
      </c>
    </row>
    <row r="2" spans="1:13" x14ac:dyDescent="0.45">
      <c r="A2" t="s">
        <v>22</v>
      </c>
      <c r="B2" t="s">
        <v>11</v>
      </c>
      <c r="C2" t="s">
        <v>29</v>
      </c>
      <c r="D2" t="s">
        <v>16</v>
      </c>
      <c r="E2" t="s">
        <v>30</v>
      </c>
      <c r="F2" t="s">
        <v>173</v>
      </c>
      <c r="G2" t="s">
        <v>174</v>
      </c>
      <c r="H2" t="s">
        <v>14</v>
      </c>
      <c r="I2" t="s">
        <v>15</v>
      </c>
      <c r="J2" t="s">
        <v>32</v>
      </c>
      <c r="K2" t="s">
        <v>175</v>
      </c>
      <c r="L2" t="s">
        <v>176</v>
      </c>
      <c r="M2" t="s">
        <v>175</v>
      </c>
    </row>
    <row r="3" spans="1:13" x14ac:dyDescent="0.45">
      <c r="A3" t="s">
        <v>172</v>
      </c>
      <c r="B3">
        <v>78</v>
      </c>
      <c r="C3">
        <v>87</v>
      </c>
      <c r="D3">
        <v>45</v>
      </c>
      <c r="E3">
        <v>65</v>
      </c>
      <c r="F3">
        <v>56</v>
      </c>
      <c r="G3">
        <v>65</v>
      </c>
      <c r="H3">
        <v>67</v>
      </c>
      <c r="I3">
        <v>68</v>
      </c>
      <c r="J3">
        <v>78</v>
      </c>
      <c r="K3">
        <v>86</v>
      </c>
      <c r="L3">
        <v>56</v>
      </c>
      <c r="M3">
        <v>43</v>
      </c>
    </row>
    <row r="4" spans="1:13" x14ac:dyDescent="0.45">
      <c r="A4" t="s">
        <v>10</v>
      </c>
      <c r="B4">
        <v>61</v>
      </c>
      <c r="C4">
        <v>45</v>
      </c>
      <c r="D4">
        <v>65</v>
      </c>
      <c r="E4">
        <v>76</v>
      </c>
      <c r="F4">
        <v>87</v>
      </c>
      <c r="G4">
        <v>67</v>
      </c>
      <c r="H4">
        <v>86</v>
      </c>
      <c r="I4">
        <v>58</v>
      </c>
      <c r="J4">
        <v>47</v>
      </c>
      <c r="K4">
        <v>98</v>
      </c>
      <c r="L4">
        <v>65</v>
      </c>
      <c r="M4">
        <v>24</v>
      </c>
    </row>
    <row r="5" spans="1:13" x14ac:dyDescent="0.45">
      <c r="A5" t="s">
        <v>92</v>
      </c>
      <c r="B5">
        <v>56</v>
      </c>
      <c r="C5">
        <v>67</v>
      </c>
      <c r="D5">
        <v>16</v>
      </c>
      <c r="E5">
        <v>80</v>
      </c>
      <c r="F5">
        <v>59</v>
      </c>
      <c r="G5">
        <v>54</v>
      </c>
      <c r="H5">
        <v>50</v>
      </c>
      <c r="I5">
        <v>78</v>
      </c>
      <c r="J5">
        <v>62</v>
      </c>
      <c r="K5">
        <v>84</v>
      </c>
      <c r="L5">
        <v>37</v>
      </c>
      <c r="M5">
        <v>80</v>
      </c>
    </row>
    <row r="6" spans="1:13" x14ac:dyDescent="0.45">
      <c r="A6" t="s">
        <v>9</v>
      </c>
      <c r="B6">
        <v>33</v>
      </c>
      <c r="C6">
        <v>76</v>
      </c>
      <c r="D6">
        <v>66</v>
      </c>
      <c r="E6">
        <v>58</v>
      </c>
      <c r="F6">
        <v>66</v>
      </c>
      <c r="G6">
        <v>54</v>
      </c>
      <c r="H6">
        <v>44</v>
      </c>
      <c r="I6">
        <v>68</v>
      </c>
      <c r="J6">
        <v>87</v>
      </c>
      <c r="K6">
        <v>43</v>
      </c>
      <c r="L6">
        <v>45</v>
      </c>
      <c r="M6">
        <v>78</v>
      </c>
    </row>
    <row r="11" spans="1:13" x14ac:dyDescent="0.45">
      <c r="A11" t="s">
        <v>177</v>
      </c>
      <c r="B11" t="s">
        <v>22</v>
      </c>
      <c r="C11" t="s">
        <v>9</v>
      </c>
      <c r="D11" t="s">
        <v>10</v>
      </c>
      <c r="E11" t="s">
        <v>92</v>
      </c>
      <c r="F11" t="s">
        <v>172</v>
      </c>
    </row>
    <row r="12" spans="1:13" x14ac:dyDescent="0.45">
      <c r="A12">
        <v>1001</v>
      </c>
      <c r="B12" t="str">
        <f>HLOOKUP($A12,$B$1:$M$6,2,0)</f>
        <v>Mohit</v>
      </c>
      <c r="C12">
        <f>HLOOKUP(A$12,$B$1:$M$6,6,0)</f>
        <v>33</v>
      </c>
      <c r="E12" t="e">
        <f>HLOOKUP(C$12,$B$1:$M$6,6,0)</f>
        <v>#N/A</v>
      </c>
      <c r="F12" t="e">
        <f>HLOOKUP(D$12,$B$1:$M$6,6,0)</f>
        <v>#N/A</v>
      </c>
    </row>
    <row r="13" spans="1:13" x14ac:dyDescent="0.45">
      <c r="A13">
        <v>1002</v>
      </c>
      <c r="B13" t="str">
        <f t="shared" ref="B13:B16" si="0">HLOOKUP($A13,$B$1:$M$6,2,0)</f>
        <v>Abhishek</v>
      </c>
      <c r="C13">
        <f>HLOOKUP(A13,$B$1:$M$6,6,0)</f>
        <v>76</v>
      </c>
      <c r="D13">
        <f>HLOOKUP($A13,$B$1:$M$6,4,0)</f>
        <v>45</v>
      </c>
    </row>
    <row r="14" spans="1:13" x14ac:dyDescent="0.45">
      <c r="A14">
        <v>1003</v>
      </c>
      <c r="B14" t="str">
        <f t="shared" si="0"/>
        <v>Shailesh</v>
      </c>
      <c r="C14">
        <f>HLOOKUP(A14,$B$1:$M$6,6,0)</f>
        <v>66</v>
      </c>
      <c r="D14">
        <f t="shared" ref="D14:D16" si="1">HLOOKUP($A14,$B$1:$M$6,4,0)</f>
        <v>65</v>
      </c>
    </row>
    <row r="15" spans="1:13" x14ac:dyDescent="0.45">
      <c r="A15">
        <v>1004</v>
      </c>
      <c r="B15" t="str">
        <f t="shared" si="0"/>
        <v>Himanshu</v>
      </c>
      <c r="C15">
        <f>HLOOKUP(A15,$B$1:$M$6,6,0)</f>
        <v>58</v>
      </c>
      <c r="D15">
        <f t="shared" si="1"/>
        <v>76</v>
      </c>
    </row>
    <row r="16" spans="1:13" x14ac:dyDescent="0.45">
      <c r="A16">
        <v>1005</v>
      </c>
      <c r="B16" t="str">
        <f t="shared" si="0"/>
        <v>Ayush</v>
      </c>
      <c r="C16">
        <f>HLOOKUP(A16,$B$1:$M$6,6,0)</f>
        <v>66</v>
      </c>
      <c r="D16">
        <f t="shared" si="1"/>
        <v>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49" zoomScaleNormal="150" workbookViewId="0">
      <selection activeCell="J2" sqref="J2"/>
    </sheetView>
  </sheetViews>
  <sheetFormatPr defaultRowHeight="14.6" x14ac:dyDescent="0.4"/>
  <sheetData>
    <row r="1" spans="1:11" x14ac:dyDescent="0.45">
      <c r="A1" t="s">
        <v>171</v>
      </c>
      <c r="B1" t="s">
        <v>22</v>
      </c>
      <c r="H1" t="s">
        <v>22</v>
      </c>
      <c r="I1" t="s">
        <v>177</v>
      </c>
      <c r="J1" t="s">
        <v>179</v>
      </c>
      <c r="K1" t="s">
        <v>178</v>
      </c>
    </row>
    <row r="2" spans="1:11" x14ac:dyDescent="0.45">
      <c r="A2">
        <v>1001</v>
      </c>
      <c r="B2" t="s">
        <v>11</v>
      </c>
      <c r="H2" t="s">
        <v>11</v>
      </c>
      <c r="J2" t="str">
        <f>INDEX(B2:B13,1,0)</f>
        <v>Mohit</v>
      </c>
      <c r="K2">
        <f>MATCH(J2,B2:B13,0)</f>
        <v>1</v>
      </c>
    </row>
    <row r="3" spans="1:11" x14ac:dyDescent="0.45">
      <c r="A3">
        <v>1002</v>
      </c>
      <c r="B3" t="s">
        <v>29</v>
      </c>
      <c r="H3" t="s">
        <v>29</v>
      </c>
      <c r="J3" t="str">
        <f t="shared" ref="J3:J13" si="0">INDEX(B3:B14,1,0)</f>
        <v>Abhishek</v>
      </c>
    </row>
    <row r="4" spans="1:11" x14ac:dyDescent="0.45">
      <c r="A4">
        <v>1003</v>
      </c>
      <c r="B4" t="s">
        <v>16</v>
      </c>
      <c r="H4" t="s">
        <v>16</v>
      </c>
      <c r="J4" t="str">
        <f t="shared" si="0"/>
        <v>Shailesh</v>
      </c>
    </row>
    <row r="5" spans="1:11" x14ac:dyDescent="0.45">
      <c r="A5">
        <v>1004</v>
      </c>
      <c r="B5" t="s">
        <v>30</v>
      </c>
      <c r="H5" t="s">
        <v>30</v>
      </c>
      <c r="J5" t="str">
        <f t="shared" si="0"/>
        <v>Himanshu</v>
      </c>
    </row>
    <row r="6" spans="1:11" x14ac:dyDescent="0.45">
      <c r="A6">
        <v>1005</v>
      </c>
      <c r="B6" t="s">
        <v>173</v>
      </c>
      <c r="H6" t="s">
        <v>173</v>
      </c>
      <c r="J6" t="str">
        <f t="shared" si="0"/>
        <v>Ayush</v>
      </c>
    </row>
    <row r="7" spans="1:11" x14ac:dyDescent="0.45">
      <c r="A7">
        <v>1006</v>
      </c>
      <c r="B7" t="s">
        <v>174</v>
      </c>
      <c r="H7" t="s">
        <v>175</v>
      </c>
      <c r="J7" t="str">
        <f t="shared" si="0"/>
        <v>Anjali</v>
      </c>
    </row>
    <row r="8" spans="1:11" x14ac:dyDescent="0.45">
      <c r="A8">
        <v>1007</v>
      </c>
      <c r="B8" t="s">
        <v>14</v>
      </c>
      <c r="H8" t="s">
        <v>14</v>
      </c>
      <c r="J8" t="str">
        <f t="shared" si="0"/>
        <v>Preeti</v>
      </c>
    </row>
    <row r="9" spans="1:11" x14ac:dyDescent="0.45">
      <c r="A9">
        <v>1008</v>
      </c>
      <c r="B9" t="s">
        <v>15</v>
      </c>
      <c r="H9" t="s">
        <v>15</v>
      </c>
      <c r="J9" t="str">
        <f t="shared" si="0"/>
        <v>Hariom</v>
      </c>
    </row>
    <row r="10" spans="1:11" x14ac:dyDescent="0.45">
      <c r="A10">
        <v>1009</v>
      </c>
      <c r="B10" t="s">
        <v>32</v>
      </c>
      <c r="H10" t="s">
        <v>32</v>
      </c>
      <c r="J10" t="str">
        <f t="shared" si="0"/>
        <v>Niti</v>
      </c>
    </row>
    <row r="11" spans="1:11" x14ac:dyDescent="0.45">
      <c r="A11">
        <v>1010</v>
      </c>
      <c r="B11" t="s">
        <v>175</v>
      </c>
      <c r="H11" t="s">
        <v>174</v>
      </c>
      <c r="J11" t="str">
        <f t="shared" si="0"/>
        <v>Rizu</v>
      </c>
    </row>
    <row r="12" spans="1:11" x14ac:dyDescent="0.45">
      <c r="A12">
        <v>1011</v>
      </c>
      <c r="B12" t="s">
        <v>176</v>
      </c>
      <c r="H12" t="s">
        <v>176</v>
      </c>
      <c r="J12" t="str">
        <f t="shared" si="0"/>
        <v>Shalu</v>
      </c>
    </row>
    <row r="13" spans="1:11" x14ac:dyDescent="0.45">
      <c r="A13">
        <v>1012</v>
      </c>
      <c r="B13" t="s">
        <v>175</v>
      </c>
      <c r="H13" t="s">
        <v>175</v>
      </c>
      <c r="J13" t="str">
        <f t="shared" si="0"/>
        <v>Rizu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11" zoomScaleNormal="150" workbookViewId="0">
      <selection activeCell="K17" sqref="K17"/>
    </sheetView>
  </sheetViews>
  <sheetFormatPr defaultRowHeight="14.6" x14ac:dyDescent="0.4"/>
  <sheetData>
    <row r="1" spans="1:15" x14ac:dyDescent="0.45">
      <c r="A1" t="s">
        <v>171</v>
      </c>
      <c r="B1" t="s">
        <v>22</v>
      </c>
      <c r="C1" t="s">
        <v>172</v>
      </c>
      <c r="D1" t="s">
        <v>10</v>
      </c>
      <c r="E1" t="s">
        <v>92</v>
      </c>
      <c r="F1" t="s">
        <v>9</v>
      </c>
      <c r="G1" t="s">
        <v>33</v>
      </c>
      <c r="H1" t="s">
        <v>94</v>
      </c>
      <c r="I1" t="s">
        <v>95</v>
      </c>
      <c r="J1" t="s">
        <v>171</v>
      </c>
      <c r="K1" t="s">
        <v>172</v>
      </c>
      <c r="L1" t="s">
        <v>22</v>
      </c>
      <c r="M1" t="s">
        <v>10</v>
      </c>
      <c r="N1" t="s">
        <v>92</v>
      </c>
      <c r="O1" t="s">
        <v>9</v>
      </c>
    </row>
    <row r="2" spans="1:15" x14ac:dyDescent="0.45">
      <c r="A2">
        <v>1001</v>
      </c>
      <c r="B2" t="s">
        <v>11</v>
      </c>
      <c r="C2">
        <v>78</v>
      </c>
      <c r="D2">
        <v>61</v>
      </c>
      <c r="E2">
        <v>56</v>
      </c>
      <c r="F2">
        <v>33</v>
      </c>
      <c r="G2">
        <f>SUM(C2:F2)</f>
        <v>228</v>
      </c>
      <c r="H2">
        <f>G2/400*100</f>
        <v>56.999999999999993</v>
      </c>
      <c r="I2" t="str">
        <f>IF(H2&gt;80,"A",IF(H2&gt;60,"B",IF(H2&gt;40,"C",IF(H2&lt;=40,"F"))))</f>
        <v>C</v>
      </c>
      <c r="J2">
        <v>1001</v>
      </c>
      <c r="K2">
        <f>VLOOKUP($J2,$A$1:$F$13,MATCH(K$1,$A$1:$F$1,0),0)</f>
        <v>78</v>
      </c>
      <c r="L2" t="str">
        <f t="shared" ref="L2:O13" si="0">VLOOKUP($J2,$A$1:$F$13,MATCH(L$1,$A$1:$F$1,0),0)</f>
        <v>Mohit</v>
      </c>
      <c r="M2">
        <f t="shared" si="0"/>
        <v>61</v>
      </c>
      <c r="N2">
        <f t="shared" si="0"/>
        <v>56</v>
      </c>
      <c r="O2">
        <f t="shared" si="0"/>
        <v>33</v>
      </c>
    </row>
    <row r="3" spans="1:15" x14ac:dyDescent="0.45">
      <c r="A3">
        <v>1002</v>
      </c>
      <c r="B3" t="s">
        <v>29</v>
      </c>
      <c r="C3">
        <v>87</v>
      </c>
      <c r="D3">
        <v>45</v>
      </c>
      <c r="E3">
        <v>67</v>
      </c>
      <c r="F3">
        <v>76</v>
      </c>
      <c r="G3">
        <f t="shared" ref="G3:G13" si="1">SUM(C3:F3)</f>
        <v>275</v>
      </c>
      <c r="H3">
        <f t="shared" ref="H3:H13" si="2">G3/400*100</f>
        <v>68.75</v>
      </c>
      <c r="I3" t="str">
        <f t="shared" ref="I3:I13" si="3">IF(H3&gt;80,"A",IF(H3&gt;60,"B",IF(H3&gt;40,"C",IF(H3&lt;=40,"F"))))</f>
        <v>B</v>
      </c>
      <c r="J3">
        <v>1002</v>
      </c>
      <c r="K3">
        <f t="shared" ref="K3:K13" si="4">VLOOKUP($J3,$A$1:$F$13,MATCH(K$1,$A$1:$F$1,0),0)</f>
        <v>87</v>
      </c>
      <c r="L3" t="str">
        <f t="shared" si="0"/>
        <v>Abhishek</v>
      </c>
      <c r="M3">
        <f t="shared" si="0"/>
        <v>45</v>
      </c>
      <c r="N3">
        <f t="shared" si="0"/>
        <v>67</v>
      </c>
      <c r="O3">
        <f t="shared" si="0"/>
        <v>76</v>
      </c>
    </row>
    <row r="4" spans="1:15" x14ac:dyDescent="0.45">
      <c r="A4">
        <v>1003</v>
      </c>
      <c r="B4" t="s">
        <v>16</v>
      </c>
      <c r="C4">
        <v>45</v>
      </c>
      <c r="D4">
        <v>65</v>
      </c>
      <c r="E4">
        <v>16</v>
      </c>
      <c r="F4">
        <v>66</v>
      </c>
      <c r="G4">
        <f t="shared" si="1"/>
        <v>192</v>
      </c>
      <c r="H4">
        <f t="shared" si="2"/>
        <v>48</v>
      </c>
      <c r="I4" t="str">
        <f t="shared" si="3"/>
        <v>C</v>
      </c>
      <c r="J4">
        <v>1003</v>
      </c>
      <c r="K4">
        <f t="shared" si="4"/>
        <v>45</v>
      </c>
      <c r="L4" t="str">
        <f t="shared" si="0"/>
        <v>Shailesh</v>
      </c>
      <c r="M4">
        <f t="shared" si="0"/>
        <v>65</v>
      </c>
      <c r="N4">
        <f t="shared" si="0"/>
        <v>16</v>
      </c>
      <c r="O4">
        <f t="shared" si="0"/>
        <v>66</v>
      </c>
    </row>
    <row r="5" spans="1:15" x14ac:dyDescent="0.45">
      <c r="A5">
        <v>1004</v>
      </c>
      <c r="B5" t="s">
        <v>30</v>
      </c>
      <c r="C5">
        <v>65</v>
      </c>
      <c r="D5">
        <v>76</v>
      </c>
      <c r="E5">
        <v>80</v>
      </c>
      <c r="F5">
        <v>58</v>
      </c>
      <c r="G5">
        <f t="shared" si="1"/>
        <v>279</v>
      </c>
      <c r="H5">
        <f t="shared" si="2"/>
        <v>69.75</v>
      </c>
      <c r="I5" t="str">
        <f t="shared" si="3"/>
        <v>B</v>
      </c>
      <c r="J5">
        <v>1004</v>
      </c>
      <c r="K5">
        <f t="shared" si="4"/>
        <v>65</v>
      </c>
      <c r="L5" t="str">
        <f t="shared" si="0"/>
        <v>Himanshu</v>
      </c>
      <c r="M5">
        <f t="shared" si="0"/>
        <v>76</v>
      </c>
      <c r="N5">
        <f t="shared" si="0"/>
        <v>80</v>
      </c>
      <c r="O5">
        <f t="shared" si="0"/>
        <v>58</v>
      </c>
    </row>
    <row r="6" spans="1:15" x14ac:dyDescent="0.45">
      <c r="A6">
        <v>1005</v>
      </c>
      <c r="B6" t="s">
        <v>173</v>
      </c>
      <c r="C6">
        <v>56</v>
      </c>
      <c r="D6">
        <v>87</v>
      </c>
      <c r="E6">
        <v>59</v>
      </c>
      <c r="F6">
        <v>66</v>
      </c>
      <c r="G6">
        <f t="shared" si="1"/>
        <v>268</v>
      </c>
      <c r="H6">
        <f t="shared" si="2"/>
        <v>67</v>
      </c>
      <c r="I6" t="str">
        <f t="shared" si="3"/>
        <v>B</v>
      </c>
      <c r="J6">
        <v>1005</v>
      </c>
      <c r="K6">
        <f t="shared" si="4"/>
        <v>56</v>
      </c>
      <c r="L6" t="str">
        <f t="shared" si="0"/>
        <v>Ayush</v>
      </c>
      <c r="M6">
        <f t="shared" si="0"/>
        <v>87</v>
      </c>
      <c r="N6">
        <f t="shared" si="0"/>
        <v>59</v>
      </c>
      <c r="O6">
        <f t="shared" si="0"/>
        <v>66</v>
      </c>
    </row>
    <row r="7" spans="1:15" x14ac:dyDescent="0.45">
      <c r="A7">
        <v>1006</v>
      </c>
      <c r="B7" t="s">
        <v>174</v>
      </c>
      <c r="C7">
        <v>65</v>
      </c>
      <c r="D7">
        <v>67</v>
      </c>
      <c r="E7">
        <v>54</v>
      </c>
      <c r="F7">
        <v>54</v>
      </c>
      <c r="G7">
        <f t="shared" si="1"/>
        <v>240</v>
      </c>
      <c r="H7">
        <f t="shared" si="2"/>
        <v>60</v>
      </c>
      <c r="I7" t="str">
        <f t="shared" si="3"/>
        <v>C</v>
      </c>
      <c r="J7">
        <v>1006</v>
      </c>
      <c r="K7">
        <f t="shared" si="4"/>
        <v>65</v>
      </c>
      <c r="L7" t="str">
        <f t="shared" si="0"/>
        <v>Anjali</v>
      </c>
      <c r="M7">
        <f t="shared" si="0"/>
        <v>67</v>
      </c>
      <c r="N7">
        <f t="shared" si="0"/>
        <v>54</v>
      </c>
      <c r="O7">
        <f t="shared" si="0"/>
        <v>54</v>
      </c>
    </row>
    <row r="8" spans="1:15" x14ac:dyDescent="0.45">
      <c r="A8">
        <v>1007</v>
      </c>
      <c r="B8" t="s">
        <v>14</v>
      </c>
      <c r="C8">
        <v>67</v>
      </c>
      <c r="D8">
        <v>86</v>
      </c>
      <c r="E8">
        <v>50</v>
      </c>
      <c r="F8">
        <v>44</v>
      </c>
      <c r="G8">
        <f t="shared" si="1"/>
        <v>247</v>
      </c>
      <c r="H8">
        <f t="shared" si="2"/>
        <v>61.750000000000007</v>
      </c>
      <c r="I8" t="str">
        <f t="shared" si="3"/>
        <v>B</v>
      </c>
      <c r="J8">
        <v>1007</v>
      </c>
      <c r="K8">
        <f t="shared" si="4"/>
        <v>67</v>
      </c>
      <c r="L8" t="str">
        <f t="shared" si="0"/>
        <v>Preeti</v>
      </c>
      <c r="M8">
        <f t="shared" si="0"/>
        <v>86</v>
      </c>
      <c r="N8">
        <f t="shared" si="0"/>
        <v>50</v>
      </c>
      <c r="O8">
        <f t="shared" si="0"/>
        <v>44</v>
      </c>
    </row>
    <row r="9" spans="1:15" x14ac:dyDescent="0.45">
      <c r="A9">
        <v>1008</v>
      </c>
      <c r="B9" t="s">
        <v>15</v>
      </c>
      <c r="C9">
        <v>68</v>
      </c>
      <c r="D9">
        <v>58</v>
      </c>
      <c r="E9">
        <v>78</v>
      </c>
      <c r="F9">
        <v>68</v>
      </c>
      <c r="G9">
        <f t="shared" si="1"/>
        <v>272</v>
      </c>
      <c r="H9">
        <f t="shared" si="2"/>
        <v>68</v>
      </c>
      <c r="I9" t="str">
        <f t="shared" si="3"/>
        <v>B</v>
      </c>
      <c r="J9">
        <v>1008</v>
      </c>
      <c r="K9">
        <f t="shared" si="4"/>
        <v>68</v>
      </c>
      <c r="L9" t="str">
        <f t="shared" si="0"/>
        <v>Hariom</v>
      </c>
      <c r="M9">
        <f t="shared" si="0"/>
        <v>58</v>
      </c>
      <c r="N9">
        <f t="shared" si="0"/>
        <v>78</v>
      </c>
      <c r="O9">
        <f t="shared" si="0"/>
        <v>68</v>
      </c>
    </row>
    <row r="10" spans="1:15" x14ac:dyDescent="0.45">
      <c r="A10">
        <v>1009</v>
      </c>
      <c r="B10" t="s">
        <v>32</v>
      </c>
      <c r="C10">
        <v>78</v>
      </c>
      <c r="D10">
        <v>47</v>
      </c>
      <c r="E10">
        <v>62</v>
      </c>
      <c r="F10">
        <v>87</v>
      </c>
      <c r="G10">
        <f t="shared" si="1"/>
        <v>274</v>
      </c>
      <c r="H10">
        <f t="shared" si="2"/>
        <v>68.5</v>
      </c>
      <c r="I10" t="str">
        <f t="shared" si="3"/>
        <v>B</v>
      </c>
      <c r="J10">
        <v>1009</v>
      </c>
      <c r="K10">
        <f t="shared" si="4"/>
        <v>78</v>
      </c>
      <c r="L10" t="str">
        <f t="shared" si="0"/>
        <v>Niti</v>
      </c>
      <c r="M10">
        <f t="shared" si="0"/>
        <v>47</v>
      </c>
      <c r="N10">
        <f t="shared" si="0"/>
        <v>62</v>
      </c>
      <c r="O10">
        <f t="shared" si="0"/>
        <v>87</v>
      </c>
    </row>
    <row r="11" spans="1:15" x14ac:dyDescent="0.45">
      <c r="A11">
        <v>1010</v>
      </c>
      <c r="B11" t="s">
        <v>175</v>
      </c>
      <c r="C11">
        <v>86</v>
      </c>
      <c r="D11">
        <v>98</v>
      </c>
      <c r="E11">
        <v>84</v>
      </c>
      <c r="F11">
        <v>43</v>
      </c>
      <c r="G11">
        <f t="shared" si="1"/>
        <v>311</v>
      </c>
      <c r="H11">
        <f t="shared" si="2"/>
        <v>77.75</v>
      </c>
      <c r="I11" t="str">
        <f t="shared" si="3"/>
        <v>B</v>
      </c>
      <c r="J11">
        <v>1010</v>
      </c>
      <c r="K11">
        <f t="shared" si="4"/>
        <v>86</v>
      </c>
      <c r="L11" t="str">
        <f t="shared" si="0"/>
        <v>Rizu</v>
      </c>
      <c r="M11">
        <f t="shared" si="0"/>
        <v>98</v>
      </c>
      <c r="N11">
        <f t="shared" si="0"/>
        <v>84</v>
      </c>
      <c r="O11">
        <f t="shared" si="0"/>
        <v>43</v>
      </c>
    </row>
    <row r="12" spans="1:15" x14ac:dyDescent="0.45">
      <c r="A12">
        <v>1011</v>
      </c>
      <c r="B12" t="s">
        <v>176</v>
      </c>
      <c r="C12">
        <v>56</v>
      </c>
      <c r="D12">
        <v>65</v>
      </c>
      <c r="E12">
        <v>37</v>
      </c>
      <c r="F12">
        <v>45</v>
      </c>
      <c r="G12">
        <f t="shared" si="1"/>
        <v>203</v>
      </c>
      <c r="H12">
        <f t="shared" si="2"/>
        <v>50.749999999999993</v>
      </c>
      <c r="I12" t="str">
        <f t="shared" si="3"/>
        <v>C</v>
      </c>
      <c r="J12">
        <v>1011</v>
      </c>
      <c r="K12">
        <f t="shared" si="4"/>
        <v>56</v>
      </c>
      <c r="L12" t="str">
        <f t="shared" si="0"/>
        <v>Shalu</v>
      </c>
      <c r="M12">
        <f t="shared" si="0"/>
        <v>65</v>
      </c>
      <c r="N12">
        <f t="shared" si="0"/>
        <v>37</v>
      </c>
      <c r="O12">
        <f t="shared" si="0"/>
        <v>45</v>
      </c>
    </row>
    <row r="13" spans="1:15" x14ac:dyDescent="0.45">
      <c r="A13">
        <v>1012</v>
      </c>
      <c r="B13" t="s">
        <v>175</v>
      </c>
      <c r="C13">
        <v>43</v>
      </c>
      <c r="D13">
        <v>24</v>
      </c>
      <c r="E13">
        <v>80</v>
      </c>
      <c r="F13">
        <v>78</v>
      </c>
      <c r="G13">
        <f t="shared" si="1"/>
        <v>225</v>
      </c>
      <c r="H13">
        <f t="shared" si="2"/>
        <v>56.25</v>
      </c>
      <c r="I13" t="str">
        <f t="shared" si="3"/>
        <v>C</v>
      </c>
      <c r="J13">
        <v>1012</v>
      </c>
      <c r="K13">
        <f t="shared" si="4"/>
        <v>43</v>
      </c>
      <c r="L13" t="str">
        <f t="shared" si="0"/>
        <v>Rizu</v>
      </c>
      <c r="M13">
        <f t="shared" si="0"/>
        <v>24</v>
      </c>
      <c r="N13">
        <f t="shared" si="0"/>
        <v>80</v>
      </c>
      <c r="O13">
        <f t="shared" si="0"/>
        <v>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51" zoomScaleNormal="151" workbookViewId="0">
      <selection activeCell="I2" sqref="I2"/>
    </sheetView>
  </sheetViews>
  <sheetFormatPr defaultRowHeight="14.6" x14ac:dyDescent="0.4"/>
  <sheetData>
    <row r="1" spans="1:9" x14ac:dyDescent="0.45">
      <c r="A1" t="s">
        <v>171</v>
      </c>
      <c r="B1" t="s">
        <v>22</v>
      </c>
      <c r="C1" t="s">
        <v>172</v>
      </c>
      <c r="D1" t="s">
        <v>10</v>
      </c>
      <c r="E1" t="s">
        <v>92</v>
      </c>
      <c r="F1" t="s">
        <v>9</v>
      </c>
      <c r="G1" t="s">
        <v>33</v>
      </c>
      <c r="H1" t="s">
        <v>94</v>
      </c>
      <c r="I1" t="s">
        <v>95</v>
      </c>
    </row>
    <row r="2" spans="1:9" x14ac:dyDescent="0.45">
      <c r="A2">
        <v>1001</v>
      </c>
      <c r="B2" t="s">
        <v>11</v>
      </c>
      <c r="C2">
        <v>78</v>
      </c>
      <c r="D2">
        <v>61</v>
      </c>
      <c r="E2">
        <v>56</v>
      </c>
      <c r="F2">
        <v>33</v>
      </c>
      <c r="G2">
        <f>SUM(C2:F2)</f>
        <v>228</v>
      </c>
      <c r="H2">
        <f>G2/400*100</f>
        <v>56.999999999999993</v>
      </c>
      <c r="I2" t="str">
        <f>IF(H2&gt;80,"A",IF(H2&gt;60,"B",IF(H2&gt;40,"C",IF(H2&lt;=40,"F"))))</f>
        <v>C</v>
      </c>
    </row>
    <row r="3" spans="1:9" x14ac:dyDescent="0.45">
      <c r="A3">
        <v>1002</v>
      </c>
      <c r="B3" t="s">
        <v>29</v>
      </c>
      <c r="C3">
        <v>87</v>
      </c>
      <c r="D3">
        <v>45</v>
      </c>
      <c r="E3">
        <v>67</v>
      </c>
      <c r="F3">
        <v>76</v>
      </c>
      <c r="G3">
        <f t="shared" ref="G3:G13" si="0">SUM(C3:F3)</f>
        <v>275</v>
      </c>
      <c r="H3">
        <f t="shared" ref="H3:H13" si="1">G3/400*100</f>
        <v>68.75</v>
      </c>
      <c r="I3" t="str">
        <f t="shared" ref="I3:I13" si="2">IF(H3&gt;80,"A",IF(H3&gt;60,"B",IF(H3&gt;40,"C",IF(H3&lt;=40,"F"))))</f>
        <v>B</v>
      </c>
    </row>
    <row r="4" spans="1:9" x14ac:dyDescent="0.45">
      <c r="A4">
        <v>1003</v>
      </c>
      <c r="B4" t="s">
        <v>16</v>
      </c>
      <c r="C4">
        <v>45</v>
      </c>
      <c r="D4">
        <v>65</v>
      </c>
      <c r="E4">
        <v>16</v>
      </c>
      <c r="F4">
        <v>66</v>
      </c>
      <c r="G4">
        <f t="shared" si="0"/>
        <v>192</v>
      </c>
      <c r="H4">
        <f t="shared" si="1"/>
        <v>48</v>
      </c>
      <c r="I4" t="str">
        <f t="shared" si="2"/>
        <v>C</v>
      </c>
    </row>
    <row r="5" spans="1:9" x14ac:dyDescent="0.45">
      <c r="A5">
        <v>1004</v>
      </c>
      <c r="B5" t="s">
        <v>30</v>
      </c>
      <c r="C5">
        <v>65</v>
      </c>
      <c r="D5">
        <v>76</v>
      </c>
      <c r="E5">
        <v>80</v>
      </c>
      <c r="F5">
        <v>58</v>
      </c>
      <c r="G5">
        <f t="shared" si="0"/>
        <v>279</v>
      </c>
      <c r="H5">
        <f t="shared" si="1"/>
        <v>69.75</v>
      </c>
      <c r="I5" t="str">
        <f t="shared" si="2"/>
        <v>B</v>
      </c>
    </row>
    <row r="6" spans="1:9" x14ac:dyDescent="0.45">
      <c r="A6">
        <v>1005</v>
      </c>
      <c r="B6" t="s">
        <v>173</v>
      </c>
      <c r="C6">
        <v>56</v>
      </c>
      <c r="D6">
        <v>87</v>
      </c>
      <c r="E6">
        <v>59</v>
      </c>
      <c r="F6">
        <v>66</v>
      </c>
      <c r="G6">
        <f t="shared" si="0"/>
        <v>268</v>
      </c>
      <c r="H6">
        <f t="shared" si="1"/>
        <v>67</v>
      </c>
      <c r="I6" t="str">
        <f t="shared" si="2"/>
        <v>B</v>
      </c>
    </row>
    <row r="7" spans="1:9" x14ac:dyDescent="0.45">
      <c r="A7">
        <v>1006</v>
      </c>
      <c r="B7" t="s">
        <v>174</v>
      </c>
      <c r="C7">
        <v>65</v>
      </c>
      <c r="D7">
        <v>67</v>
      </c>
      <c r="E7">
        <v>54</v>
      </c>
      <c r="F7">
        <v>54</v>
      </c>
      <c r="G7">
        <f t="shared" si="0"/>
        <v>240</v>
      </c>
      <c r="H7">
        <f t="shared" si="1"/>
        <v>60</v>
      </c>
      <c r="I7" t="str">
        <f t="shared" si="2"/>
        <v>C</v>
      </c>
    </row>
    <row r="8" spans="1:9" x14ac:dyDescent="0.45">
      <c r="A8">
        <v>1007</v>
      </c>
      <c r="B8" t="s">
        <v>14</v>
      </c>
      <c r="C8">
        <v>67</v>
      </c>
      <c r="D8">
        <v>86</v>
      </c>
      <c r="E8">
        <v>50</v>
      </c>
      <c r="F8">
        <v>44</v>
      </c>
      <c r="G8">
        <f t="shared" si="0"/>
        <v>247</v>
      </c>
      <c r="H8">
        <f t="shared" si="1"/>
        <v>61.750000000000007</v>
      </c>
      <c r="I8" t="str">
        <f t="shared" si="2"/>
        <v>B</v>
      </c>
    </row>
    <row r="9" spans="1:9" x14ac:dyDescent="0.45">
      <c r="A9">
        <v>1008</v>
      </c>
      <c r="B9" t="s">
        <v>15</v>
      </c>
      <c r="C9">
        <v>68</v>
      </c>
      <c r="D9">
        <v>58</v>
      </c>
      <c r="E9">
        <v>78</v>
      </c>
      <c r="F9">
        <v>68</v>
      </c>
      <c r="G9">
        <f t="shared" si="0"/>
        <v>272</v>
      </c>
      <c r="H9">
        <f t="shared" si="1"/>
        <v>68</v>
      </c>
      <c r="I9" t="str">
        <f t="shared" si="2"/>
        <v>B</v>
      </c>
    </row>
    <row r="10" spans="1:9" x14ac:dyDescent="0.45">
      <c r="A10">
        <v>1009</v>
      </c>
      <c r="B10" t="s">
        <v>32</v>
      </c>
      <c r="C10">
        <v>78</v>
      </c>
      <c r="D10">
        <v>47</v>
      </c>
      <c r="E10">
        <v>62</v>
      </c>
      <c r="F10">
        <v>87</v>
      </c>
      <c r="G10">
        <f t="shared" si="0"/>
        <v>274</v>
      </c>
      <c r="H10">
        <f t="shared" si="1"/>
        <v>68.5</v>
      </c>
      <c r="I10" t="str">
        <f t="shared" si="2"/>
        <v>B</v>
      </c>
    </row>
    <row r="11" spans="1:9" x14ac:dyDescent="0.45">
      <c r="A11">
        <v>1010</v>
      </c>
      <c r="B11" t="s">
        <v>175</v>
      </c>
      <c r="C11">
        <v>86</v>
      </c>
      <c r="D11">
        <v>98</v>
      </c>
      <c r="E11">
        <v>84</v>
      </c>
      <c r="F11">
        <v>43</v>
      </c>
      <c r="G11">
        <f t="shared" si="0"/>
        <v>311</v>
      </c>
      <c r="H11">
        <f t="shared" si="1"/>
        <v>77.75</v>
      </c>
      <c r="I11" t="str">
        <f t="shared" si="2"/>
        <v>B</v>
      </c>
    </row>
    <row r="12" spans="1:9" x14ac:dyDescent="0.45">
      <c r="A12">
        <v>1011</v>
      </c>
      <c r="B12" t="s">
        <v>176</v>
      </c>
      <c r="C12">
        <v>56</v>
      </c>
      <c r="D12">
        <v>65</v>
      </c>
      <c r="E12">
        <v>37</v>
      </c>
      <c r="F12">
        <v>45</v>
      </c>
      <c r="G12">
        <f t="shared" si="0"/>
        <v>203</v>
      </c>
      <c r="H12">
        <f t="shared" si="1"/>
        <v>50.749999999999993</v>
      </c>
      <c r="I12" t="str">
        <f t="shared" si="2"/>
        <v>C</v>
      </c>
    </row>
    <row r="13" spans="1:9" x14ac:dyDescent="0.45">
      <c r="A13">
        <v>1012</v>
      </c>
      <c r="B13" t="s">
        <v>175</v>
      </c>
      <c r="C13">
        <v>43</v>
      </c>
      <c r="D13">
        <v>24</v>
      </c>
      <c r="E13">
        <v>80</v>
      </c>
      <c r="F13">
        <v>78</v>
      </c>
      <c r="G13">
        <f t="shared" si="0"/>
        <v>225</v>
      </c>
      <c r="H13">
        <f t="shared" si="1"/>
        <v>56.25</v>
      </c>
      <c r="I13" t="str">
        <f t="shared" si="2"/>
        <v>C</v>
      </c>
    </row>
    <row r="15" spans="1:9" x14ac:dyDescent="0.45">
      <c r="F15" t="s">
        <v>14</v>
      </c>
    </row>
    <row r="16" spans="1:9" x14ac:dyDescent="0.45">
      <c r="A16" t="s">
        <v>11</v>
      </c>
      <c r="F16" t="s">
        <v>199</v>
      </c>
    </row>
    <row r="17" spans="1:1" x14ac:dyDescent="0.45">
      <c r="A17" t="s">
        <v>14</v>
      </c>
    </row>
    <row r="18" spans="1:1" x14ac:dyDescent="0.45">
      <c r="A18" t="s">
        <v>15</v>
      </c>
    </row>
    <row r="19" spans="1:1" x14ac:dyDescent="0.45">
      <c r="A19" t="s">
        <v>29</v>
      </c>
    </row>
  </sheetData>
  <dataConsolidate/>
  <conditionalFormatting sqref="A1:H14">
    <cfRule type="expression" dxfId="2" priority="4">
      <formula>$H2&gt;50</formula>
    </cfRule>
  </conditionalFormatting>
  <conditionalFormatting sqref="K8">
    <cfRule type="colorScale" priority="3">
      <colorScale>
        <cfvo type="min"/>
        <cfvo type="max"/>
        <color rgb="FFFF7128"/>
        <color rgb="FFFFEF9C"/>
      </colorScale>
    </cfRule>
  </conditionalFormatting>
  <conditionalFormatting sqref="H1:H13">
    <cfRule type="cellIs" dxfId="1" priority="2" operator="greaterThan">
      <formula>65</formula>
    </cfRule>
  </conditionalFormatting>
  <conditionalFormatting sqref="A1:I13">
    <cfRule type="expression" dxfId="0" priority="1">
      <formula>$H2&gt;65</formula>
    </cfRule>
  </conditionalFormatting>
  <dataValidations count="3">
    <dataValidation type="custom" errorStyle="warning" allowBlank="1" showInputMessage="1" showErrorMessage="1" errorTitle="wrong" promptTitle="hint" prompt="1 between 100" sqref="D24:D26">
      <formula1>"0&gt;100"</formula1>
    </dataValidation>
    <dataValidation type="whole" allowBlank="1" showInputMessage="1" showErrorMessage="1" errorTitle="wrong" error="type crorrect input" promptTitle="Hint" prompt="0 to 50" sqref="D16:D22">
      <formula1>0</formula1>
      <formula2>50</formula2>
    </dataValidation>
    <dataValidation type="list" allowBlank="1" showInputMessage="1" showErrorMessage="1" sqref="F15:F22">
      <formula1>$A$16:$A$19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06" zoomScaleNormal="130" workbookViewId="0">
      <selection sqref="A1:E2"/>
    </sheetView>
  </sheetViews>
  <sheetFormatPr defaultRowHeight="14.6" x14ac:dyDescent="0.4"/>
  <sheetData>
    <row r="1" spans="1:9" x14ac:dyDescent="0.4">
      <c r="A1" s="21" t="s">
        <v>180</v>
      </c>
      <c r="B1" s="21"/>
      <c r="C1" s="21"/>
      <c r="D1" s="21"/>
      <c r="E1" s="21"/>
    </row>
    <row r="2" spans="1:9" x14ac:dyDescent="0.4">
      <c r="A2" s="21"/>
      <c r="B2" s="21"/>
      <c r="C2" s="21"/>
      <c r="D2" s="21"/>
      <c r="E2" s="21"/>
    </row>
    <row r="3" spans="1:9" ht="14.25" x14ac:dyDescent="0.45">
      <c r="A3" s="16" t="s">
        <v>171</v>
      </c>
      <c r="B3" s="17">
        <v>1003</v>
      </c>
      <c r="C3" s="16" t="s">
        <v>22</v>
      </c>
      <c r="D3" s="22" t="str">
        <f>VLOOKUP(B3,Sheet24!$A$1:$I$13,2,0)</f>
        <v>Shailesh</v>
      </c>
      <c r="E3" s="22"/>
      <c r="F3" t="str">
        <f>VLOOKUP(B3,Sheet24!$A$1:$I$13,2,0)</f>
        <v>Shailesh</v>
      </c>
    </row>
    <row r="4" spans="1:9" ht="14.25" x14ac:dyDescent="0.45">
      <c r="A4" s="25" t="s">
        <v>10</v>
      </c>
      <c r="B4" s="25"/>
      <c r="C4" s="25"/>
      <c r="D4" s="23">
        <f>VLOOKUP(B$3,Sheet24!$A$1:$I$13,MATCH(Sheet26!$A4,Sheet24!$A$1:$I$1,0),0)</f>
        <v>65</v>
      </c>
      <c r="E4" s="24"/>
      <c r="F4">
        <f>VLOOKUP(B$3,Sheet24!$A$1:$I$13,MATCH(Sheet26!$A4,Sheet24!$A$1:$I$1,0),0)</f>
        <v>65</v>
      </c>
    </row>
    <row r="5" spans="1:9" ht="14.25" x14ac:dyDescent="0.45">
      <c r="A5" s="25" t="s">
        <v>172</v>
      </c>
      <c r="B5" s="25"/>
      <c r="C5" s="25"/>
      <c r="D5" s="23">
        <f>VLOOKUP(B$3,Sheet24!$A$1:$I$13,MATCH(Sheet26!$A5,Sheet24!$A$1:$I$1,0),0)</f>
        <v>45</v>
      </c>
      <c r="E5" s="24"/>
      <c r="F5">
        <f>VLOOKUP(B$3,Sheet24!$A$1:$I$13,MATCH(Sheet26!$A5,Sheet24!$A$1:$I$1,0),0)</f>
        <v>45</v>
      </c>
    </row>
    <row r="6" spans="1:9" ht="14.25" x14ac:dyDescent="0.45">
      <c r="A6" s="25" t="s">
        <v>92</v>
      </c>
      <c r="B6" s="25"/>
      <c r="C6" s="25"/>
      <c r="D6" s="23">
        <f>VLOOKUP(B$3,Sheet24!$A$1:$I$13,MATCH(Sheet26!$A6,Sheet24!$A$1:$I$1,0),0)</f>
        <v>16</v>
      </c>
      <c r="E6" s="24"/>
      <c r="F6">
        <f>VLOOKUP(B$3,Sheet24!$A$1:$I$13,MATCH(Sheet26!$A6,Sheet24!$A$1:$I$1,0),0)</f>
        <v>16</v>
      </c>
    </row>
    <row r="7" spans="1:9" ht="14.25" x14ac:dyDescent="0.45">
      <c r="A7" s="25" t="s">
        <v>9</v>
      </c>
      <c r="B7" s="25"/>
      <c r="C7" s="25"/>
      <c r="D7" s="23">
        <f>VLOOKUP(B$3,Sheet24!$A$1:$I$13,MATCH(Sheet26!$A7,Sheet24!$A$1:$I$1,0),0)</f>
        <v>66</v>
      </c>
      <c r="E7" s="24"/>
      <c r="F7">
        <f>VLOOKUP(B$3,Sheet24!$A$1:$I$13,MATCH(Sheet26!$A7,Sheet24!$A$1:$I$1,0),0)</f>
        <v>66</v>
      </c>
    </row>
    <row r="8" spans="1:9" ht="14.25" x14ac:dyDescent="0.45">
      <c r="A8" s="26" t="s">
        <v>33</v>
      </c>
      <c r="B8" s="26"/>
      <c r="C8" s="26"/>
      <c r="D8" s="23">
        <f>VLOOKUP(B$3,Sheet24!$A$1:$I$13,MATCH(Sheet26!$A8,Sheet24!$A$1:$I$1,0),0)</f>
        <v>192</v>
      </c>
      <c r="E8" s="24"/>
      <c r="F8">
        <f>VLOOKUP(B$3,Sheet24!$A$1:$I$13,MATCH(Sheet26!$A8,Sheet24!$A$1:$I$1,0),0)</f>
        <v>192</v>
      </c>
      <c r="I8" t="s">
        <v>181</v>
      </c>
    </row>
    <row r="9" spans="1:9" ht="14.25" x14ac:dyDescent="0.45">
      <c r="A9" s="26" t="s">
        <v>94</v>
      </c>
      <c r="B9" s="26"/>
      <c r="C9" s="26"/>
      <c r="D9" s="23">
        <f>VLOOKUP(B$3,Sheet24!$A$1:$I$13,MATCH(Sheet26!$A9,Sheet24!$A$1:$I$1,0),0)</f>
        <v>48</v>
      </c>
      <c r="E9" s="24"/>
      <c r="F9">
        <f>VLOOKUP(B$3,Sheet24!$A$1:$I$13,MATCH(Sheet26!$A9,Sheet24!$A$1:$I$1,0),0)</f>
        <v>48</v>
      </c>
    </row>
    <row r="10" spans="1:9" ht="14.25" x14ac:dyDescent="0.45">
      <c r="A10" s="26" t="s">
        <v>95</v>
      </c>
      <c r="B10" s="26"/>
      <c r="C10" s="26"/>
      <c r="D10" s="23" t="str">
        <f>VLOOKUP(B$3,Sheet24!$A$1:$I$13,MATCH(Sheet26!$A10,Sheet24!$A$1:$I$1,0),0)</f>
        <v>C</v>
      </c>
      <c r="E10" s="24"/>
      <c r="F10" t="str">
        <f>VLOOKUP(B$3,Sheet24!$A$1:$I$13,MATCH(Sheet26!$A10,Sheet24!$A$1:$I$1,0),0)</f>
        <v>C</v>
      </c>
    </row>
  </sheetData>
  <mergeCells count="16">
    <mergeCell ref="D7:E7"/>
    <mergeCell ref="D8:E8"/>
    <mergeCell ref="D9:E9"/>
    <mergeCell ref="D10:E10"/>
    <mergeCell ref="A10:C10"/>
    <mergeCell ref="A7:C7"/>
    <mergeCell ref="A8:C8"/>
    <mergeCell ref="A9:C9"/>
    <mergeCell ref="A1:E2"/>
    <mergeCell ref="D3:E3"/>
    <mergeCell ref="D4:E4"/>
    <mergeCell ref="D5:E5"/>
    <mergeCell ref="D6:E6"/>
    <mergeCell ref="A4:C4"/>
    <mergeCell ref="A5:C5"/>
    <mergeCell ref="A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72" zoomScaleNormal="172" workbookViewId="0">
      <selection activeCell="H9" sqref="H9"/>
    </sheetView>
  </sheetViews>
  <sheetFormatPr defaultRowHeight="14.6" x14ac:dyDescent="0.4"/>
  <sheetData>
    <row r="1" spans="1:8" x14ac:dyDescent="0.4">
      <c r="A1" s="19" t="s">
        <v>28</v>
      </c>
      <c r="B1" s="19"/>
      <c r="C1" s="19"/>
      <c r="D1" s="19"/>
      <c r="E1" s="19"/>
      <c r="F1" s="19"/>
      <c r="G1" s="19"/>
      <c r="H1" s="2"/>
    </row>
    <row r="2" spans="1:8" x14ac:dyDescent="0.4">
      <c r="A2" s="19"/>
      <c r="B2" s="19"/>
      <c r="C2" s="19"/>
      <c r="D2" s="19"/>
      <c r="E2" s="19"/>
      <c r="F2" s="19"/>
      <c r="G2" s="19"/>
      <c r="H2" s="2"/>
    </row>
    <row r="3" spans="1:8" ht="14.25" x14ac:dyDescent="0.45">
      <c r="A3" s="3" t="s">
        <v>22</v>
      </c>
      <c r="B3" s="3" t="s">
        <v>23</v>
      </c>
      <c r="C3" s="3" t="s">
        <v>7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</v>
      </c>
    </row>
    <row r="4" spans="1:8" ht="14.25" x14ac:dyDescent="0.45">
      <c r="A4" s="6" t="s">
        <v>29</v>
      </c>
      <c r="B4" s="6">
        <v>45000</v>
      </c>
      <c r="C4" s="6">
        <f>B4*12/100</f>
        <v>5400</v>
      </c>
      <c r="D4" s="6">
        <f>B4*9/100</f>
        <v>4050</v>
      </c>
      <c r="E4" s="6">
        <f>B4*14/100</f>
        <v>6300</v>
      </c>
      <c r="F4" s="6">
        <f>B4*6/100</f>
        <v>2700</v>
      </c>
      <c r="G4" s="6">
        <f>B4*5/100</f>
        <v>2250</v>
      </c>
      <c r="H4" s="7">
        <f>SUM(B4:E4)-SUM(F4:G4)</f>
        <v>55800</v>
      </c>
    </row>
    <row r="5" spans="1:8" ht="14.25" x14ac:dyDescent="0.45">
      <c r="A5" s="6" t="s">
        <v>30</v>
      </c>
      <c r="B5" s="6">
        <v>29500</v>
      </c>
      <c r="C5" s="6">
        <f t="shared" ref="C5:C9" si="0">B5*12/100</f>
        <v>3540</v>
      </c>
      <c r="D5" s="6">
        <f t="shared" ref="D5:D9" si="1">B5*9/100</f>
        <v>2655</v>
      </c>
      <c r="E5" s="6">
        <f t="shared" ref="E5:E9" si="2">B5*14/100</f>
        <v>4130</v>
      </c>
      <c r="F5" s="6">
        <f t="shared" ref="F5:F9" si="3">B5*6/100</f>
        <v>1770</v>
      </c>
      <c r="G5" s="6">
        <f t="shared" ref="G5:G9" si="4">B5*5/100</f>
        <v>1475</v>
      </c>
      <c r="H5" s="7">
        <f t="shared" ref="H5:H9" si="5">SUM(B5:E5)-SUM(F5:G5)</f>
        <v>36580</v>
      </c>
    </row>
    <row r="6" spans="1:8" ht="14.25" x14ac:dyDescent="0.45">
      <c r="A6" s="6" t="s">
        <v>14</v>
      </c>
      <c r="B6" s="6">
        <v>55500</v>
      </c>
      <c r="C6" s="6">
        <f t="shared" si="0"/>
        <v>6660</v>
      </c>
      <c r="D6" s="6">
        <f t="shared" si="1"/>
        <v>4995</v>
      </c>
      <c r="E6" s="6">
        <f t="shared" si="2"/>
        <v>7770</v>
      </c>
      <c r="F6" s="6">
        <f t="shared" si="3"/>
        <v>3330</v>
      </c>
      <c r="G6" s="6">
        <f t="shared" si="4"/>
        <v>2775</v>
      </c>
      <c r="H6" s="7">
        <f t="shared" si="5"/>
        <v>68820</v>
      </c>
    </row>
    <row r="7" spans="1:8" ht="14.25" x14ac:dyDescent="0.45">
      <c r="A7" s="6" t="s">
        <v>31</v>
      </c>
      <c r="B7" s="6">
        <v>50000</v>
      </c>
      <c r="C7" s="6">
        <f t="shared" si="0"/>
        <v>6000</v>
      </c>
      <c r="D7" s="6">
        <f t="shared" si="1"/>
        <v>4500</v>
      </c>
      <c r="E7" s="6">
        <f t="shared" si="2"/>
        <v>7000</v>
      </c>
      <c r="F7" s="6">
        <f t="shared" si="3"/>
        <v>3000</v>
      </c>
      <c r="G7" s="6">
        <f t="shared" si="4"/>
        <v>2500</v>
      </c>
      <c r="H7" s="7">
        <f t="shared" si="5"/>
        <v>62000</v>
      </c>
    </row>
    <row r="8" spans="1:8" ht="14.25" x14ac:dyDescent="0.45">
      <c r="A8" s="6" t="s">
        <v>32</v>
      </c>
      <c r="B8" s="6">
        <v>30000</v>
      </c>
      <c r="C8" s="6">
        <f t="shared" si="0"/>
        <v>3600</v>
      </c>
      <c r="D8" s="6">
        <f t="shared" si="1"/>
        <v>2700</v>
      </c>
      <c r="E8" s="6">
        <f t="shared" si="2"/>
        <v>4200</v>
      </c>
      <c r="F8" s="6">
        <f t="shared" si="3"/>
        <v>1800</v>
      </c>
      <c r="G8" s="6">
        <f t="shared" si="4"/>
        <v>1500</v>
      </c>
      <c r="H8" s="7">
        <f t="shared" si="5"/>
        <v>37200</v>
      </c>
    </row>
    <row r="9" spans="1:8" ht="14.25" x14ac:dyDescent="0.45">
      <c r="A9" s="6" t="s">
        <v>17</v>
      </c>
      <c r="B9" s="6">
        <v>41000</v>
      </c>
      <c r="C9" s="6">
        <f t="shared" si="0"/>
        <v>4920</v>
      </c>
      <c r="D9" s="6">
        <f t="shared" si="1"/>
        <v>3690</v>
      </c>
      <c r="E9" s="6">
        <f t="shared" si="2"/>
        <v>5740</v>
      </c>
      <c r="F9" s="6">
        <f t="shared" si="3"/>
        <v>2460</v>
      </c>
      <c r="G9" s="6">
        <f t="shared" si="4"/>
        <v>2050</v>
      </c>
      <c r="H9" s="7">
        <f t="shared" si="5"/>
        <v>50840</v>
      </c>
    </row>
    <row r="12" spans="1:8" ht="14.25" x14ac:dyDescent="0.45">
      <c r="E12" s="4" t="s">
        <v>33</v>
      </c>
      <c r="F12" s="5">
        <f>SUM(H4:H9)</f>
        <v>311240</v>
      </c>
    </row>
    <row r="13" spans="1:8" ht="14.25" x14ac:dyDescent="0.45">
      <c r="E13" s="4" t="s">
        <v>34</v>
      </c>
      <c r="F13" s="5">
        <f>SUM(F4:F9)</f>
        <v>15060</v>
      </c>
    </row>
    <row r="14" spans="1:8" ht="14.25" x14ac:dyDescent="0.45">
      <c r="E14" s="4" t="s">
        <v>35</v>
      </c>
      <c r="F14" s="5">
        <f>SUM(G4:G9)</f>
        <v>12550</v>
      </c>
    </row>
  </sheetData>
  <mergeCells count="1">
    <mergeCell ref="A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48" zoomScaleNormal="148" workbookViewId="0">
      <selection activeCell="B10" sqref="B10"/>
    </sheetView>
  </sheetViews>
  <sheetFormatPr defaultRowHeight="14.6" x14ac:dyDescent="0.4"/>
  <cols>
    <col min="1" max="1" width="14.3046875" bestFit="1" customWidth="1"/>
    <col min="2" max="2" width="9.23046875" customWidth="1"/>
  </cols>
  <sheetData>
    <row r="1" spans="1:8" x14ac:dyDescent="0.45">
      <c r="A1" t="s">
        <v>0</v>
      </c>
      <c r="B1" t="s">
        <v>22</v>
      </c>
      <c r="C1" t="s">
        <v>40</v>
      </c>
      <c r="D1" t="s">
        <v>41</v>
      </c>
      <c r="E1" t="s">
        <v>41</v>
      </c>
      <c r="F1" t="s">
        <v>42</v>
      </c>
      <c r="G1" t="s">
        <v>43</v>
      </c>
      <c r="H1" t="s">
        <v>43</v>
      </c>
    </row>
    <row r="2" spans="1:8" x14ac:dyDescent="0.45">
      <c r="A2" t="s">
        <v>44</v>
      </c>
      <c r="B2" t="str">
        <f>LEFT(A2)</f>
        <v>M</v>
      </c>
      <c r="C2" t="str">
        <f>LEFT(A2,5)</f>
        <v>Mohit</v>
      </c>
      <c r="D2" t="str">
        <f>RIGHT(A2)</f>
        <v xml:space="preserve"> </v>
      </c>
      <c r="E2" t="str">
        <f>RIGHT(A2,3)</f>
        <v xml:space="preserve">   </v>
      </c>
      <c r="F2">
        <f>LEN(A2)</f>
        <v>8</v>
      </c>
      <c r="G2">
        <f>FIND("h",A2)</f>
        <v>3</v>
      </c>
      <c r="H2">
        <f>FIND(" ",A2)</f>
        <v>6</v>
      </c>
    </row>
    <row r="3" spans="1:8" x14ac:dyDescent="0.45">
      <c r="A3" t="s">
        <v>36</v>
      </c>
      <c r="B3" t="str">
        <f t="shared" ref="B3:B6" si="0">LEFT(A3)</f>
        <v>R</v>
      </c>
      <c r="C3" t="str">
        <f t="shared" ref="C3:C6" si="1">LEFT(A3,5)</f>
        <v>Rahul</v>
      </c>
      <c r="D3" t="str">
        <f t="shared" ref="D3:D6" si="2">RIGHT(A3)</f>
        <v>j</v>
      </c>
      <c r="E3" t="str">
        <f t="shared" ref="E3:E6" si="3">RIGHT(A3,3)</f>
        <v>Raj</v>
      </c>
      <c r="F3">
        <f t="shared" ref="F3:F6" si="4">LEN(A3)</f>
        <v>9</v>
      </c>
      <c r="G3">
        <f>FIND("u",A3)</f>
        <v>4</v>
      </c>
      <c r="H3">
        <f>FIND("j",A3)</f>
        <v>9</v>
      </c>
    </row>
    <row r="4" spans="1:8" x14ac:dyDescent="0.45">
      <c r="A4" t="s">
        <v>37</v>
      </c>
      <c r="B4" t="str">
        <f t="shared" si="0"/>
        <v>H</v>
      </c>
      <c r="C4" t="str">
        <f t="shared" si="1"/>
        <v>Himan</v>
      </c>
      <c r="D4" t="str">
        <f t="shared" si="2"/>
        <v>r</v>
      </c>
      <c r="E4" t="str">
        <f t="shared" si="3"/>
        <v>mar</v>
      </c>
      <c r="F4">
        <f t="shared" si="4"/>
        <v>14</v>
      </c>
      <c r="G4">
        <f>FIND("s",A4)</f>
        <v>6</v>
      </c>
      <c r="H4">
        <f>FIND("a",A4)</f>
        <v>4</v>
      </c>
    </row>
    <row r="5" spans="1:8" x14ac:dyDescent="0.45">
      <c r="A5" t="s">
        <v>38</v>
      </c>
      <c r="B5" t="str">
        <f t="shared" si="0"/>
        <v>A</v>
      </c>
      <c r="C5" t="str">
        <f t="shared" si="1"/>
        <v>Abhis</v>
      </c>
      <c r="D5" t="str">
        <f t="shared" si="2"/>
        <v>i</v>
      </c>
      <c r="E5" t="str">
        <f t="shared" si="3"/>
        <v>ani</v>
      </c>
      <c r="F5">
        <f t="shared" si="4"/>
        <v>15</v>
      </c>
      <c r="G5">
        <f>FIND("S",A5)</f>
        <v>10</v>
      </c>
      <c r="H5">
        <f>FIND("e",A5)</f>
        <v>7</v>
      </c>
    </row>
    <row r="6" spans="1:8" x14ac:dyDescent="0.45">
      <c r="A6" t="s">
        <v>39</v>
      </c>
      <c r="B6" t="str">
        <f t="shared" si="0"/>
        <v>A</v>
      </c>
      <c r="C6" t="str">
        <f t="shared" si="1"/>
        <v xml:space="preserve">Amit </v>
      </c>
      <c r="D6" t="str">
        <f t="shared" si="2"/>
        <v>r</v>
      </c>
      <c r="E6" t="str">
        <f t="shared" si="3"/>
        <v>mar</v>
      </c>
      <c r="F6">
        <f t="shared" si="4"/>
        <v>10</v>
      </c>
      <c r="G6">
        <f>FIND("K",A6)</f>
        <v>6</v>
      </c>
      <c r="H6">
        <f>FIND(" ",A6)</f>
        <v>5</v>
      </c>
    </row>
    <row r="9" spans="1:8" x14ac:dyDescent="0.45">
      <c r="A9" t="s">
        <v>22</v>
      </c>
      <c r="B9" t="s">
        <v>45</v>
      </c>
      <c r="C9" t="s">
        <v>46</v>
      </c>
    </row>
    <row r="10" spans="1:8" x14ac:dyDescent="0.45">
      <c r="A10" t="s">
        <v>47</v>
      </c>
      <c r="B10" t="str">
        <f>LEFT(A10,FIND(" ",A10))</f>
        <v xml:space="preserve">Mohit </v>
      </c>
      <c r="C10" t="str">
        <f>RIGHT(A10,LEN(A10)-FIND(" ",A10))</f>
        <v>Chander</v>
      </c>
    </row>
    <row r="11" spans="1:8" x14ac:dyDescent="0.45">
      <c r="A11" t="s">
        <v>36</v>
      </c>
      <c r="B11" t="str">
        <f t="shared" ref="B11:B12" si="5">LEFT(A11,FIND(" ",A11))</f>
        <v xml:space="preserve">Rahul </v>
      </c>
      <c r="C11" t="str">
        <f t="shared" ref="C11:C12" si="6">RIGHT(A11,LEN(A11)-FIND(" ",A11))</f>
        <v>Raj</v>
      </c>
    </row>
    <row r="12" spans="1:8" x14ac:dyDescent="0.45">
      <c r="A12" t="s">
        <v>37</v>
      </c>
      <c r="B12" t="str">
        <f t="shared" si="5"/>
        <v xml:space="preserve">Himanshu </v>
      </c>
      <c r="C12" t="str">
        <f t="shared" si="6"/>
        <v>kumar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70" zoomScaleNormal="170" workbookViewId="0">
      <selection activeCell="B2" sqref="B2"/>
    </sheetView>
  </sheetViews>
  <sheetFormatPr defaultRowHeight="14.6" x14ac:dyDescent="0.4"/>
  <cols>
    <col min="1" max="1" width="12.921875" bestFit="1" customWidth="1"/>
  </cols>
  <sheetData>
    <row r="1" spans="1:3" x14ac:dyDescent="0.45">
      <c r="A1" t="s">
        <v>0</v>
      </c>
      <c r="B1" t="s">
        <v>48</v>
      </c>
      <c r="C1" t="s">
        <v>46</v>
      </c>
    </row>
    <row r="2" spans="1:3" x14ac:dyDescent="0.45">
      <c r="A2" t="s">
        <v>49</v>
      </c>
      <c r="B2" t="str">
        <f>LEFT(A2,FIND(",",A2)-1)</f>
        <v>Mohit</v>
      </c>
      <c r="C2" t="str">
        <f>RIGHT(A2,LEN(A2)-FIND(" ",A2))</f>
        <v>chander</v>
      </c>
    </row>
    <row r="3" spans="1:3" x14ac:dyDescent="0.45">
      <c r="A3" t="s">
        <v>50</v>
      </c>
      <c r="B3" t="str">
        <f t="shared" ref="B3:B5" si="0">LEFT(A3,FIND(",",A3)-1)</f>
        <v>Gautam</v>
      </c>
      <c r="C3" t="str">
        <f>RIGHT(A3,LEN(A3)-FIND(" ",A3))</f>
        <v>Raj</v>
      </c>
    </row>
    <row r="4" spans="1:3" x14ac:dyDescent="0.45">
      <c r="A4" t="s">
        <v>51</v>
      </c>
      <c r="B4" t="str">
        <f t="shared" si="0"/>
        <v>Ashish</v>
      </c>
      <c r="C4" t="str">
        <f>RIGHT(A4,LEN(A4)-FIND(" ",A4))</f>
        <v xml:space="preserve">kumar </v>
      </c>
    </row>
    <row r="5" spans="1:3" x14ac:dyDescent="0.45">
      <c r="A5" t="s">
        <v>52</v>
      </c>
      <c r="B5" t="str">
        <f t="shared" si="0"/>
        <v>Ayush</v>
      </c>
      <c r="C5" t="str">
        <f>RIGHT(A5,LEN(A5)-FIND(" ",A5))</f>
        <v>Singh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202" zoomScaleNormal="202" workbookViewId="0">
      <selection activeCell="B16" sqref="B16"/>
    </sheetView>
  </sheetViews>
  <sheetFormatPr defaultRowHeight="14.6" x14ac:dyDescent="0.4"/>
  <cols>
    <col min="1" max="1" width="19.69140625" bestFit="1" customWidth="1"/>
  </cols>
  <sheetData>
    <row r="1" spans="1:4" x14ac:dyDescent="0.45">
      <c r="A1" t="s">
        <v>0</v>
      </c>
      <c r="B1" t="s">
        <v>45</v>
      </c>
      <c r="C1" t="s">
        <v>53</v>
      </c>
      <c r="D1" t="s">
        <v>46</v>
      </c>
    </row>
    <row r="2" spans="1:4" x14ac:dyDescent="0.45">
      <c r="A2" t="s">
        <v>54</v>
      </c>
      <c r="B2" t="str">
        <f>LEFT(A2,FIND(",",A2)-1)</f>
        <v>Mohit</v>
      </c>
      <c r="C2" t="str">
        <f>MID(A2,7,4)</f>
        <v xml:space="preserve"> Raj</v>
      </c>
      <c r="D2" t="str">
        <f>RIGHT(A2,LEN(A2)-FIND(" ",A2,FIND(" ",A2)+1))</f>
        <v>singh</v>
      </c>
    </row>
    <row r="3" spans="1:4" x14ac:dyDescent="0.45">
      <c r="A3" t="s">
        <v>57</v>
      </c>
      <c r="B3" t="str">
        <f t="shared" ref="B3:B5" si="0">LEFT(A3,FIND(",",A3)-1)</f>
        <v>Abhishek</v>
      </c>
      <c r="C3" t="str">
        <f>MID(A3,FIND(",",A3)+1,FIND(",",A3,FIND(",",A3)+1)-FIND(",",A3)-1)</f>
        <v>Kumar</v>
      </c>
    </row>
    <row r="4" spans="1:4" x14ac:dyDescent="0.45">
      <c r="A4" t="s">
        <v>55</v>
      </c>
      <c r="B4" t="str">
        <f t="shared" si="0"/>
        <v>Gautam</v>
      </c>
      <c r="C4" t="s">
        <v>63</v>
      </c>
      <c r="D4" t="str">
        <f t="shared" ref="D4:D5" si="1">RIGHT(A4,LEN(A4)-FIND(" ",A4,FIND(" ",A4)+1))</f>
        <v>bachan</v>
      </c>
    </row>
    <row r="5" spans="1:4" x14ac:dyDescent="0.45">
      <c r="A5" t="s">
        <v>56</v>
      </c>
      <c r="B5" t="str">
        <f t="shared" si="0"/>
        <v>Rishi</v>
      </c>
      <c r="D5" t="str">
        <f t="shared" si="1"/>
        <v>kumar</v>
      </c>
    </row>
    <row r="7" spans="1:4" x14ac:dyDescent="0.45">
      <c r="C7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84" zoomScaleNormal="184" workbookViewId="0">
      <selection activeCell="B2" sqref="B2"/>
    </sheetView>
  </sheetViews>
  <sheetFormatPr defaultRowHeight="14.6" x14ac:dyDescent="0.4"/>
  <cols>
    <col min="1" max="1" width="14.3828125" bestFit="1" customWidth="1"/>
    <col min="2" max="2" width="9.84375" bestFit="1" customWidth="1"/>
  </cols>
  <sheetData>
    <row r="1" spans="1:2" x14ac:dyDescent="0.45">
      <c r="A1" t="s">
        <v>22</v>
      </c>
    </row>
    <row r="2" spans="1:2" x14ac:dyDescent="0.45">
      <c r="A2" t="s">
        <v>59</v>
      </c>
      <c r="B2" t="str">
        <f>REPLACE(A2,5,6," ")</f>
        <v>Amit  delhi</v>
      </c>
    </row>
    <row r="3" spans="1:2" x14ac:dyDescent="0.45">
      <c r="A3" t="s">
        <v>60</v>
      </c>
      <c r="B3" t="str">
        <f>REPLACE(A3,6,7," ")</f>
        <v xml:space="preserve">Mohit goa </v>
      </c>
    </row>
    <row r="4" spans="1:2" x14ac:dyDescent="0.45">
      <c r="A4" t="s">
        <v>61</v>
      </c>
      <c r="B4" t="str">
        <f>REPLACE(A4,FIND(" ",A4),FIND(" ",A4,FIND(" ",A4)+1)-FIND(" ",A4)," ")</f>
        <v>Annu  U.P</v>
      </c>
    </row>
    <row r="5" spans="1:2" x14ac:dyDescent="0.45">
      <c r="A5" t="s">
        <v>62</v>
      </c>
      <c r="B5" t="str">
        <f t="shared" ref="B5" si="0">REPLACE(A5,FIND(" ",A5),FIND(" ",A5,FIND(" ",A5)+1)-FIND(" ",A5)," ")</f>
        <v>Ashish  M.P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72" zoomScaleNormal="172" workbookViewId="0">
      <selection sqref="A1:A5"/>
    </sheetView>
  </sheetViews>
  <sheetFormatPr defaultRowHeight="14.6" x14ac:dyDescent="0.4"/>
  <cols>
    <col min="1" max="1" width="16.07421875" style="8" bestFit="1" customWidth="1"/>
    <col min="2" max="2" width="14.23046875" bestFit="1" customWidth="1"/>
    <col min="4" max="4" width="10" bestFit="1" customWidth="1"/>
  </cols>
  <sheetData>
    <row r="1" spans="1:6" x14ac:dyDescent="0.45">
      <c r="A1" s="8" t="s">
        <v>22</v>
      </c>
      <c r="B1" t="s">
        <v>64</v>
      </c>
      <c r="C1" t="s">
        <v>19</v>
      </c>
    </row>
    <row r="2" spans="1:6" x14ac:dyDescent="0.45">
      <c r="A2" s="8" t="s">
        <v>65</v>
      </c>
      <c r="B2" t="str">
        <f>SUBSTITUTE(A2,"a","")</f>
        <v>Amit srivstv</v>
      </c>
      <c r="C2" s="9">
        <f>LEN(A2)</f>
        <v>14</v>
      </c>
      <c r="D2" t="str">
        <f>SUBSTITUTE(A2,"a","")</f>
        <v>Amit srivstv</v>
      </c>
      <c r="F2" s="9">
        <f>LEN(A2)-LEN(SUBSTITUTE(A2,"a",""))</f>
        <v>2</v>
      </c>
    </row>
    <row r="3" spans="1:6" x14ac:dyDescent="0.45">
      <c r="A3" s="8" t="s">
        <v>66</v>
      </c>
      <c r="B3" t="str">
        <f t="shared" ref="B3:B5" si="0">SUBSTITUTE(A3,"a","")</f>
        <v>Abhishesk Bchn</v>
      </c>
      <c r="F3" s="9">
        <f t="shared" ref="F3:F5" si="1">LEN(A3)-LEN(SUBSTITUTE(A3,"a",""))</f>
        <v>2</v>
      </c>
    </row>
    <row r="4" spans="1:6" x14ac:dyDescent="0.45">
      <c r="A4" s="8" t="s">
        <v>67</v>
      </c>
      <c r="B4" t="str">
        <f t="shared" si="0"/>
        <v>Hriom pndy</v>
      </c>
      <c r="F4" s="9">
        <f t="shared" si="1"/>
        <v>3</v>
      </c>
    </row>
    <row r="5" spans="1:6" x14ac:dyDescent="0.45">
      <c r="A5" s="8" t="s">
        <v>68</v>
      </c>
      <c r="B5" t="str">
        <f t="shared" si="0"/>
        <v>Ashutosh chuchn</v>
      </c>
      <c r="F5" s="9">
        <f t="shared" si="1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A5" sqref="A5"/>
    </sheetView>
  </sheetViews>
  <sheetFormatPr defaultRowHeight="14.6" x14ac:dyDescent="0.4"/>
  <cols>
    <col min="1" max="1" width="18.3828125" bestFit="1" customWidth="1"/>
    <col min="3" max="3" width="16.765625" bestFit="1" customWidth="1"/>
    <col min="4" max="4" width="16.3046875" bestFit="1" customWidth="1"/>
  </cols>
  <sheetData>
    <row r="1" spans="1:4" x14ac:dyDescent="0.45">
      <c r="A1" s="8" t="s">
        <v>22</v>
      </c>
      <c r="B1" t="s">
        <v>71</v>
      </c>
    </row>
    <row r="2" spans="1:4" x14ac:dyDescent="0.45">
      <c r="A2" s="8" t="s">
        <v>69</v>
      </c>
      <c r="B2" s="9">
        <f>LEN(A2)-LEN(SUBSTITUTE(A2," ",""))+1</f>
        <v>3</v>
      </c>
      <c r="C2" t="str">
        <f>PROPER(A2)</f>
        <v>Amit Srivastav Delhi</v>
      </c>
      <c r="D2" t="str">
        <f>LOWER(A2)</f>
        <v>amit srivastav delhi</v>
      </c>
    </row>
    <row r="3" spans="1:4" x14ac:dyDescent="0.45">
      <c r="A3" s="8" t="s">
        <v>70</v>
      </c>
      <c r="B3" s="9">
        <f t="shared" ref="B3:B5" si="0">LEN(A3)-LEN(SUBSTITUTE(A3," ",""))+1</f>
        <v>3</v>
      </c>
    </row>
    <row r="4" spans="1:4" x14ac:dyDescent="0.45">
      <c r="A4" s="8" t="s">
        <v>73</v>
      </c>
      <c r="B4" s="9">
        <f t="shared" si="0"/>
        <v>5</v>
      </c>
    </row>
    <row r="5" spans="1:4" x14ac:dyDescent="0.45">
      <c r="A5" s="8" t="s">
        <v>72</v>
      </c>
      <c r="B5" s="9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Sheet27</vt:lpstr>
      <vt:lpstr>Sheet21</vt:lpstr>
      <vt:lpstr>Sheet22</vt:lpstr>
      <vt:lpstr>Sheet23</vt:lpstr>
      <vt:lpstr>Sheet25</vt:lpstr>
      <vt:lpstr>Sheet24</vt:lpstr>
      <vt:lpstr>Sheet28</vt:lpstr>
      <vt:lpstr>Sheet26</vt:lpstr>
      <vt:lpstr>Sheet20!Criteria</vt:lpstr>
      <vt:lpstr>Sheet20!Extract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Chand</dc:creator>
  <cp:lastModifiedBy>Goku</cp:lastModifiedBy>
  <dcterms:created xsi:type="dcterms:W3CDTF">2024-04-02T13:20:05Z</dcterms:created>
  <dcterms:modified xsi:type="dcterms:W3CDTF">2025-01-02T13:12:50Z</dcterms:modified>
</cp:coreProperties>
</file>