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o\Documents\GitHub\open-souce-SWLI\"/>
    </mc:Choice>
  </mc:AlternateContent>
  <xr:revisionPtr revIDLastSave="0" documentId="13_ncr:1_{A2774B86-1E90-453C-82C3-48BC3A436AF9}" xr6:coauthVersionLast="47" xr6:coauthVersionMax="47" xr10:uidLastSave="{00000000-0000-0000-0000-000000000000}"/>
  <bookViews>
    <workbookView xWindow="-24590" yWindow="-110" windowWidth="24700" windowHeight="14620" activeTab="1" xr2:uid="{00000000-000D-0000-FFFF-FFFF00000000}"/>
  </bookViews>
  <sheets>
    <sheet name="Optics" sheetId="1" r:id="rId1"/>
    <sheet name="Camera Overview" sheetId="3" r:id="rId2"/>
    <sheet name="Z-Ax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13" i="3"/>
  <c r="I13" i="3"/>
  <c r="H12" i="3"/>
  <c r="I12" i="3"/>
  <c r="H11" i="3"/>
  <c r="I11" i="3"/>
  <c r="H3" i="3" l="1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I2" i="3"/>
  <c r="H2" i="3"/>
  <c r="B6" i="2"/>
  <c r="B9" i="2"/>
  <c r="B5" i="2"/>
  <c r="B8" i="2" s="1"/>
  <c r="L3" i="1"/>
  <c r="L4" i="1"/>
  <c r="L5" i="1"/>
  <c r="L6" i="1"/>
  <c r="L7" i="1"/>
  <c r="L2" i="1"/>
  <c r="K3" i="1"/>
  <c r="K4" i="1"/>
  <c r="K5" i="1"/>
  <c r="K6" i="1"/>
  <c r="K7" i="1"/>
  <c r="K2" i="1"/>
  <c r="G5" i="1"/>
  <c r="H5" i="1" s="1"/>
  <c r="G3" i="1"/>
  <c r="H3" i="1" s="1"/>
  <c r="G4" i="1"/>
  <c r="I4" i="1" s="1"/>
  <c r="H4" i="1"/>
  <c r="G6" i="1"/>
  <c r="H6" i="1" s="1"/>
  <c r="G7" i="1"/>
  <c r="H7" i="1" s="1"/>
  <c r="G2" i="1"/>
  <c r="H2" i="1" s="1"/>
  <c r="I2" i="1" l="1"/>
  <c r="I7" i="1"/>
  <c r="I5" i="1"/>
  <c r="I3" i="1"/>
  <c r="I6" i="1"/>
</calcChain>
</file>

<file path=xl/sharedStrings.xml><?xml version="1.0" encoding="utf-8"?>
<sst xmlns="http://schemas.openxmlformats.org/spreadsheetml/2006/main" count="132" uniqueCount="103">
  <si>
    <t xml:space="preserve">name </t>
  </si>
  <si>
    <t xml:space="preserve">cost </t>
  </si>
  <si>
    <t>fl</t>
  </si>
  <si>
    <t>NA</t>
  </si>
  <si>
    <t>f-number</t>
  </si>
  <si>
    <t>Link</t>
  </si>
  <si>
    <t>Diameter</t>
  </si>
  <si>
    <t>DOF</t>
  </si>
  <si>
    <t>Magn</t>
  </si>
  <si>
    <t>10x</t>
  </si>
  <si>
    <t>circle of confusion</t>
  </si>
  <si>
    <t>1x</t>
  </si>
  <si>
    <t>2x</t>
  </si>
  <si>
    <t>4x</t>
  </si>
  <si>
    <t>5x</t>
  </si>
  <si>
    <t>FOV</t>
  </si>
  <si>
    <t>https://www.aliexpress.com/item/1005008055318034.html?spm=a2g0o.detail.0.0.39f2uai5uai5Oz&amp;mp=1&amp;pdp_npi=5%40dis%21EUR%21EUR%2030.97%21EUR%2012.39%21%21%21%21%21%402103890917431014895497748ed428%2112000043464882593%21ct%21DE%211831541277%21%213%210</t>
  </si>
  <si>
    <t>Abbe</t>
  </si>
  <si>
    <t>Wavelength</t>
  </si>
  <si>
    <t>nm</t>
  </si>
  <si>
    <t>µm</t>
  </si>
  <si>
    <t>Rayleight</t>
  </si>
  <si>
    <t>Micrometer Pitch</t>
  </si>
  <si>
    <t>Stepper motor Poles</t>
  </si>
  <si>
    <t>Microstepping</t>
  </si>
  <si>
    <t>[mm]</t>
  </si>
  <si>
    <t>[1]</t>
  </si>
  <si>
    <t>Distance per step</t>
  </si>
  <si>
    <t>[nm]</t>
  </si>
  <si>
    <t>Factor arm 1</t>
  </si>
  <si>
    <t>Factor arm 2</t>
  </si>
  <si>
    <t>Micrometer Travel</t>
  </si>
  <si>
    <t>Travel</t>
  </si>
  <si>
    <t>[µm]</t>
  </si>
  <si>
    <t>Sensor</t>
  </si>
  <si>
    <t>Interfaces</t>
  </si>
  <si>
    <t>Price</t>
  </si>
  <si>
    <t>SN Ratio[dB]</t>
  </si>
  <si>
    <t>Pixel Size[µm]</t>
  </si>
  <si>
    <t>Width [Pixels]</t>
  </si>
  <si>
    <t>Height[Pixels]</t>
  </si>
  <si>
    <t>Width[mm]</t>
  </si>
  <si>
    <t>Height[mm]</t>
  </si>
  <si>
    <t>IMX179</t>
  </si>
  <si>
    <t>https://www.aliexpress.com/item/1005004644281296.html?spm=a2g0o.cart.0.0.424d38da24efJn&amp;mp=1&amp;pdp_npi=5%40dis%21USD%21USD%2034.28%21USD%2034.28%21%21%21%21%21%40210390b817437603929281521e9c67%2112000029957559439%21ct%21DE%211831541277%21%211%210</t>
  </si>
  <si>
    <t>USB</t>
  </si>
  <si>
    <t>Dyn Range[dB]</t>
  </si>
  <si>
    <t>Sensi[mV/lux-sec]</t>
  </si>
  <si>
    <t>Max Res [FPS]</t>
  </si>
  <si>
    <t>FHD [FPS]</t>
  </si>
  <si>
    <t>HD [FPS]</t>
  </si>
  <si>
    <t>Max [FPS]</t>
  </si>
  <si>
    <t>Res @Max</t>
  </si>
  <si>
    <t>640x480</t>
  </si>
  <si>
    <t>800x600</t>
  </si>
  <si>
    <t>IMX415</t>
  </si>
  <si>
    <t>USB/Band</t>
  </si>
  <si>
    <t>https://www.aliexpress.com/item/1005004072544069.html?spm=a2g0o.productlist.main.7.2a0cklOjklOjLS&amp;algo_pvid=6f6367c4-923d-4221-8c5c-cce64f017502&amp;algo_exp_id=6f6367c4-923d-4221-8c5c-cce64f017502-3&amp;pdp_ext_f=%7B%22order%22%3A%2213%22%2C%22eval%22%3A%221%22%7D&amp;pdp_npi=4%40dis%21USD%2149.44%2143.51%21%21%21356.99%21314.15%21%402103835c17437605088505877ef3e2%2112000033270684427%21sea%21DE%211831541277%21X&amp;curPageLogUid=SI4CU83ItaH6&amp;utparam-url=scene%3Asearch%7Cquery_from%3A</t>
  </si>
  <si>
    <t>12bit</t>
  </si>
  <si>
    <t>10bit</t>
  </si>
  <si>
    <t>30-41</t>
  </si>
  <si>
    <t>IMX362</t>
  </si>
  <si>
    <t>https://www.aliexpress.com/item/1005007661674025.html?spm=a2g0o.cart.0.0.2bbb38daYQLKSY&amp;mp=1&amp;pdp_npi=5%40dis%21USD%21USD%2039.07%21USD%2035.86%21%21%21%21%21%40210384b917437637526108405e27b6%2112000041813550272%21ct%21DE%211831541277%21%211%210</t>
  </si>
  <si>
    <t>USB2</t>
  </si>
  <si>
    <t>min Illumination [lux]</t>
  </si>
  <si>
    <t>OV9732</t>
  </si>
  <si>
    <t>-</t>
  </si>
  <si>
    <t>OV2720</t>
  </si>
  <si>
    <t>https://www.aliexpress.com/item/1005006969291128.html?spm=a2g0o.order_list.order_list_main.17.4d071802CqmJDf</t>
  </si>
  <si>
    <t>Y</t>
  </si>
  <si>
    <t>N</t>
  </si>
  <si>
    <t>OV7675</t>
  </si>
  <si>
    <t>Remark</t>
  </si>
  <si>
    <t>Only available with autofocus</t>
  </si>
  <si>
    <t>GM1</t>
  </si>
  <si>
    <t>https://www.aliexpress.com/item/1005005334897548.html?spm=a2g0o.productlist.main.31.31fd442brj007z&amp;aem_p4p_detail=202504040408001299374936685000008617183&amp;algo_pvid=6010d61f-2121-4850-938e-b2e169b0f689&amp;algo_exp_id=6010d61f-2121-4850-938e-b2e169b0f689-15&amp;pdp_ext_f=%7B%22order%22%3A%221%22%2C%22eval%22%3A%221%22%7D&amp;pdp_npi=4%40dis%21USD%21157.08%21149.23%21%21%21157.08%21149.23%21%402103868817437648802374069e8b32%2112000032980792424%21sea%21DE%211831541277%21X&amp;curPageLogUid=Iqn2Q7cAbRdo&amp;utparam-url=scene%3Asearch%7Cquery_from%3A&amp;search_p4p_id=202504040408001299374936685000008617183_5</t>
  </si>
  <si>
    <t>5?</t>
  </si>
  <si>
    <t>30?</t>
  </si>
  <si>
    <t>3840x2160</t>
  </si>
  <si>
    <t>OV5640</t>
  </si>
  <si>
    <t>15?</t>
  </si>
  <si>
    <t>60?</t>
  </si>
  <si>
    <t>120?</t>
  </si>
  <si>
    <t>320x240</t>
  </si>
  <si>
    <t>OV3660</t>
  </si>
  <si>
    <t>https://www.aliexpress.com/item/1005005046492405.html?spm=a2g0o.productlist.main.57.31fd442brj007z&amp;algo_pvid=6010d61f-2121-4850-938e-b2e169b0f689&amp;algo_exp_id=6010d61f-2121-4850-938e-b2e169b0f689-28&amp;pdp_ext_f=%7B%22order%22%3A%229%22%2C%22eval%22%3A%221%22%7D&amp;pdp_npi=4%40dis%21USD%2111.61%217.20%21%21%2111.61%217.20%21%402103868817437648802374069e8b32%2112000031441070867%21sea%21DE%211831541277%21X&amp;curPageLogUid=S1AEeJcmB5J5&amp;utparam-url=scene%3Asearch%7Cquery_from%3A</t>
  </si>
  <si>
    <t>352x288</t>
  </si>
  <si>
    <t>https://www.aliexpress.com/item/1005004354221757.html?spm=a2g0o.productlist.main.85.31fd442brj007z&amp;algo_pvid=6010d61f-2121-4850-938e-b2e169b0f689&amp;algo_exp_id=6010d61f-2121-4850-938e-b2e169b0f689-42&amp;pdp_ext_f=%7B%22order%22%3A%22105%22%2C%22eval%22%3A%221%22%7D&amp;pdp_npi=4%40dis%21USD%216.68%216.68%21%21%216.68%216.68%21%402103868817437648802374069e8b32%2112000028874769267%21sea%21DE%211831541277%21X&amp;curPageLogUid=8cFfPUo0RfsF&amp;utparam-url=scene%3Asearch%7Cquery_from%3A</t>
  </si>
  <si>
    <t>OV9726</t>
  </si>
  <si>
    <t>AR0331</t>
  </si>
  <si>
    <t>30 (H264)</t>
  </si>
  <si>
    <t>640x480 (YUV)</t>
  </si>
  <si>
    <t>https://www.aliexpress.com/item/1005008013109019.html?spm=a2g0o.productlist.main.1.56576571fN8vFv&amp;algo_pvid=be926261-43b1-4780-9bf1-dcbb48ae893b&amp;algo_exp_id=be926261-43b1-4780-9bf1-dcbb48ae893b-0&amp;pdp_ext_f=%7B%22order%22%3A%22-1%22%2C%22eval%22%3A%221%22%7D&amp;pdp_npi=4%40dis%21USD%2177.35%2177.35%21%21%2177.35%2177.35%21%402103868817437687782011487e8b30%2112000043249163363%21sea%21DE%211831541277%21X&amp;curPageLogUid=gD2cp3UoM9zo&amp;utparam-url=scene%3Asearch%7Cquery_from%3A</t>
  </si>
  <si>
    <t>PV2735</t>
  </si>
  <si>
    <t>https://www.aliexpress.com/item/1005004638409491.html?spm=a2g0o.productlist.main.7.31fd442brj007z&amp;aem_p4p_detail=202504040408001299374936685000008617183&amp;algo_pvid=6010d61f-2121-4850-938e-b2e169b0f689&amp;algo_exp_id=6010d61f-2121-4850-938e-b2e169b0f689-3&amp;pdp_ext_f=%7B%22order%22%3A%2229%22%2C%22eval%22%3A%221%22%7D&amp;pdp_npi=4%40dis%21USD%2126.21%2126.21%21%21%21189.25%21189.25%21%402103868817437648802374069e8b32%2112000029931433511%21sea%21DE%211831541277%21X&amp;curPageLogUid=4h30hidtlKZb&amp;utparam-url=scene%3Asearch%7Cquery_from%3A&amp;search_p4p_id=202504040408001299374936685000008617183_1</t>
  </si>
  <si>
    <t>IMX258</t>
  </si>
  <si>
    <t>OV5693</t>
  </si>
  <si>
    <t>IMX323</t>
  </si>
  <si>
    <t>https://www.aliexpress.com/item/1005002080760506.html?spm=a2g0o.productlist.main.49.31fd442brj007z&amp;algo_pvid=6010d61f-2121-4850-938e-b2e169b0f689&amp;algo_exp_id=6010d61f-2121-4850-938e-b2e169b0f689-24&amp;pdp_ext_f=%7B%22order%22%3A%2214%22%2C%22eval%22%3A%221%22%7D&amp;pdp_npi=4%40dis%21USD%2168.07%2164.67%21%21%2168.07%2164.67%21%402103868817437648802374069e8b32%2112000018674374398%21sea%21DE%211831541277%21X&amp;curPageLogUid=V9LXiHE9mlvO&amp;utparam-url=scene%3Asearch%7Cquery_from%3A</t>
  </si>
  <si>
    <t>IMX335</t>
  </si>
  <si>
    <t>https://de.aliexpress.com/item/1005005492432144.html?spm=a2g0o.cart.0.0.57454ae4ZKPt9x&amp;mp=1&amp;pdp_npi=5%40dis%21USD%21USD%2025.09%21USD%2023.14%21%21%21%21%21%40210391a017447477746262738e015b%2112000033295096475%21ct%21DE%211831541277%21%211%210&amp;gatewayAdapt=glo2deu</t>
  </si>
  <si>
    <t>IMX577</t>
  </si>
  <si>
    <t>https://de.aliexpress.com/item/1005007951703465.html?spm=a2g0o.cart.0.0.57454ae4ZKPt9x&amp;mp=1&amp;pdp_npi=5%40dis%21USD%21USD%2060.69%21USD%2057.66%21%21%21%21%21%40210391a017447477621852383e015b%2112000043001744818%21ct%21DE%211831541277%21%211%210&amp;gatewayAdapt=glo2deu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</si>
</sst>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zoomScale="115" zoomScaleNormal="115" workbookViewId="0">
      <selection activeCell="C24" sqref="C24"/>
    </sheetView>
  </sheetViews>
  <sheetFormatPr baseColWidth="10" defaultColWidth="8.90625" defaultRowHeight="14.5" x14ac:dyDescent="0.35"/>
  <cols>
    <col min="9" max="9" width="7.1796875" bestFit="1" customWidth="1"/>
    <col min="12" max="12" width="11.81640625" bestFit="1" customWidth="1"/>
  </cols>
  <sheetData>
    <row r="1" spans="1:14" x14ac:dyDescent="0.35">
      <c r="A1" t="s">
        <v>0</v>
      </c>
      <c r="B1" t="s">
        <v>1</v>
      </c>
      <c r="C1" t="s">
        <v>5</v>
      </c>
      <c r="D1" t="s">
        <v>8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15</v>
      </c>
      <c r="K1" t="s">
        <v>17</v>
      </c>
      <c r="L1" t="s">
        <v>21</v>
      </c>
      <c r="M1" t="s">
        <v>10</v>
      </c>
    </row>
    <row r="2" spans="1:14" x14ac:dyDescent="0.35">
      <c r="B2">
        <v>200</v>
      </c>
      <c r="D2" t="s">
        <v>9</v>
      </c>
      <c r="E2">
        <v>33.4</v>
      </c>
      <c r="F2">
        <v>0.28000000000000003</v>
      </c>
      <c r="G2">
        <f>1/(2*F2)</f>
        <v>1.7857142857142856</v>
      </c>
      <c r="H2">
        <f>E2/G2</f>
        <v>18.704000000000001</v>
      </c>
      <c r="I2" s="1">
        <f>2*G2*$M$2</f>
        <v>107.14285714285714</v>
      </c>
      <c r="K2" s="1">
        <f>M$4/(2*F2)</f>
        <v>982.142857142857</v>
      </c>
      <c r="L2">
        <f>1.22*(M$4*10^-9)/(H2*10^-3)</f>
        <v>3.5874679213002562E-5</v>
      </c>
      <c r="M2">
        <v>30</v>
      </c>
      <c r="N2" t="s">
        <v>20</v>
      </c>
    </row>
    <row r="3" spans="1:14" x14ac:dyDescent="0.35">
      <c r="B3">
        <v>15</v>
      </c>
      <c r="D3" t="s">
        <v>11</v>
      </c>
      <c r="E3">
        <v>28</v>
      </c>
      <c r="F3">
        <v>0.03</v>
      </c>
      <c r="G3">
        <f t="shared" ref="G3:G7" si="0">1/(2*F3)</f>
        <v>16.666666666666668</v>
      </c>
      <c r="H3">
        <f t="shared" ref="H3:H7" si="1">E3/G3</f>
        <v>1.68</v>
      </c>
      <c r="I3" s="1">
        <f t="shared" ref="I3:I7" si="2">2*G3*$M$2</f>
        <v>1000.0000000000001</v>
      </c>
      <c r="K3" s="1">
        <f t="shared" ref="K3:K7" si="3">M$4/(2*F3)</f>
        <v>9166.6666666666679</v>
      </c>
      <c r="L3">
        <f t="shared" ref="L3:L7" si="4">1.22*(M$4*10^-9)/(H3*10^-3)</f>
        <v>3.994047619047619E-4</v>
      </c>
      <c r="M3" t="s">
        <v>18</v>
      </c>
    </row>
    <row r="4" spans="1:14" x14ac:dyDescent="0.35">
      <c r="D4" t="s">
        <v>12</v>
      </c>
      <c r="E4">
        <v>27.5</v>
      </c>
      <c r="F4">
        <v>0.05</v>
      </c>
      <c r="G4">
        <f t="shared" si="0"/>
        <v>10</v>
      </c>
      <c r="H4">
        <f t="shared" si="1"/>
        <v>2.75</v>
      </c>
      <c r="I4" s="1">
        <f t="shared" si="2"/>
        <v>600</v>
      </c>
      <c r="K4" s="1">
        <f t="shared" si="3"/>
        <v>5500</v>
      </c>
      <c r="L4">
        <f t="shared" si="4"/>
        <v>2.4400000000000002E-4</v>
      </c>
      <c r="M4">
        <v>550</v>
      </c>
      <c r="N4" t="s">
        <v>19</v>
      </c>
    </row>
    <row r="5" spans="1:14" x14ac:dyDescent="0.35">
      <c r="B5">
        <v>12.39</v>
      </c>
      <c r="C5" t="s">
        <v>16</v>
      </c>
      <c r="D5" t="s">
        <v>13</v>
      </c>
      <c r="E5">
        <v>17.350000000000001</v>
      </c>
      <c r="F5">
        <v>0.1</v>
      </c>
      <c r="G5">
        <f>1/(2*F5)</f>
        <v>5</v>
      </c>
      <c r="H5">
        <f>E5/G5</f>
        <v>3.47</v>
      </c>
      <c r="I5" s="1">
        <f t="shared" si="2"/>
        <v>300</v>
      </c>
      <c r="K5" s="1">
        <f t="shared" si="3"/>
        <v>2750</v>
      </c>
      <c r="L5">
        <f t="shared" si="4"/>
        <v>1.9337175792507203E-4</v>
      </c>
    </row>
    <row r="6" spans="1:14" x14ac:dyDescent="0.35">
      <c r="D6" t="s">
        <v>14</v>
      </c>
      <c r="E6">
        <v>5</v>
      </c>
      <c r="F6">
        <v>0.15</v>
      </c>
      <c r="G6">
        <f t="shared" si="0"/>
        <v>3.3333333333333335</v>
      </c>
      <c r="H6">
        <f t="shared" si="1"/>
        <v>1.5</v>
      </c>
      <c r="I6" s="1">
        <f t="shared" si="2"/>
        <v>200</v>
      </c>
      <c r="K6" s="1">
        <f t="shared" si="3"/>
        <v>1833.3333333333335</v>
      </c>
      <c r="L6">
        <f t="shared" si="4"/>
        <v>4.4733333333333333E-4</v>
      </c>
    </row>
    <row r="7" spans="1:14" x14ac:dyDescent="0.35">
      <c r="D7" t="s">
        <v>9</v>
      </c>
      <c r="G7" t="e">
        <f t="shared" si="0"/>
        <v>#DIV/0!</v>
      </c>
      <c r="H7" t="e">
        <f t="shared" si="1"/>
        <v>#DIV/0!</v>
      </c>
      <c r="I7" s="1" t="e">
        <f t="shared" si="2"/>
        <v>#DIV/0!</v>
      </c>
      <c r="K7" s="1" t="e">
        <f t="shared" si="3"/>
        <v>#DIV/0!</v>
      </c>
      <c r="L7" t="e">
        <f t="shared" si="4"/>
        <v>#DIV/0!</v>
      </c>
    </row>
    <row r="8" spans="1:14" x14ac:dyDescent="0.35">
      <c r="I8" s="1"/>
    </row>
    <row r="9" spans="1:14" x14ac:dyDescent="0.35">
      <c r="I9" s="1"/>
    </row>
    <row r="10" spans="1:14" x14ac:dyDescent="0.35">
      <c r="I10" s="1"/>
    </row>
    <row r="11" spans="1:14" x14ac:dyDescent="0.35">
      <c r="I11" s="1"/>
    </row>
    <row r="12" spans="1:14" x14ac:dyDescent="0.35">
      <c r="I12" s="1"/>
    </row>
    <row r="13" spans="1:14" x14ac:dyDescent="0.35">
      <c r="I13" s="1"/>
    </row>
    <row r="14" spans="1:14" x14ac:dyDescent="0.35">
      <c r="I14" s="1"/>
    </row>
    <row r="15" spans="1:14" x14ac:dyDescent="0.35">
      <c r="I15" s="1"/>
    </row>
    <row r="16" spans="1:14" x14ac:dyDescent="0.35">
      <c r="I16" s="1"/>
    </row>
    <row r="17" spans="9:9" x14ac:dyDescent="0.35">
      <c r="I17" s="1"/>
    </row>
    <row r="18" spans="9:9" x14ac:dyDescent="0.35">
      <c r="I18" s="1"/>
    </row>
    <row r="19" spans="9:9" x14ac:dyDescent="0.35">
      <c r="I19" s="1"/>
    </row>
    <row r="20" spans="9:9" x14ac:dyDescent="0.35">
      <c r="I20" s="1"/>
    </row>
    <row r="21" spans="9:9" x14ac:dyDescent="0.35">
      <c r="I21" s="1"/>
    </row>
    <row r="22" spans="9:9" x14ac:dyDescent="0.35">
      <c r="I22" s="1"/>
    </row>
    <row r="23" spans="9:9" x14ac:dyDescent="0.35">
      <c r="I23" s="1"/>
    </row>
    <row r="24" spans="9:9" x14ac:dyDescent="0.35">
      <c r="I24" s="1"/>
    </row>
    <row r="25" spans="9:9" x14ac:dyDescent="0.35">
      <c r="I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E819-8568-4857-8528-CC97E905B2B3}">
  <dimension ref="A1:U2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baseColWidth="10" defaultRowHeight="14.5" x14ac:dyDescent="0.35"/>
  <cols>
    <col min="1" max="1" width="8.08984375" bestFit="1" customWidth="1"/>
    <col min="2" max="2" width="5" bestFit="1" customWidth="1"/>
    <col min="3" max="3" width="5.36328125" customWidth="1"/>
    <col min="4" max="4" width="9.1796875" bestFit="1" customWidth="1"/>
    <col min="5" max="5" width="12.1796875" bestFit="1" customWidth="1"/>
    <col min="6" max="6" width="12.08984375" bestFit="1" customWidth="1"/>
    <col min="7" max="7" width="12.36328125" bestFit="1" customWidth="1"/>
    <col min="8" max="8" width="10.36328125" bestFit="1" customWidth="1"/>
    <col min="9" max="9" width="10.6328125" bestFit="1" customWidth="1"/>
    <col min="10" max="10" width="15.54296875" bestFit="1" customWidth="1"/>
    <col min="11" max="11" width="19.6328125" bestFit="1" customWidth="1"/>
    <col min="12" max="12" width="11.453125" bestFit="1" customWidth="1"/>
    <col min="13" max="13" width="13" bestFit="1" customWidth="1"/>
    <col min="14" max="15" width="5.6328125" bestFit="1" customWidth="1"/>
    <col min="16" max="16" width="13.08984375" bestFit="1" customWidth="1"/>
    <col min="17" max="17" width="9.453125" bestFit="1" customWidth="1"/>
    <col min="18" max="18" width="8.54296875" bestFit="1" customWidth="1"/>
    <col min="19" max="19" width="9.6328125" bestFit="1" customWidth="1"/>
    <col min="20" max="20" width="10.90625" bestFit="1" customWidth="1"/>
    <col min="21" max="21" width="26.6328125" bestFit="1" customWidth="1"/>
  </cols>
  <sheetData>
    <row r="1" spans="1:21" x14ac:dyDescent="0.35">
      <c r="A1" t="s">
        <v>34</v>
      </c>
      <c r="B1" t="s">
        <v>36</v>
      </c>
      <c r="C1" t="s">
        <v>5</v>
      </c>
      <c r="D1" t="s">
        <v>35</v>
      </c>
      <c r="E1" t="s">
        <v>39</v>
      </c>
      <c r="F1" t="s">
        <v>40</v>
      </c>
      <c r="G1" t="s">
        <v>38</v>
      </c>
      <c r="H1" t="s">
        <v>41</v>
      </c>
      <c r="I1" t="s">
        <v>42</v>
      </c>
      <c r="J1" t="s">
        <v>47</v>
      </c>
      <c r="K1" t="s">
        <v>64</v>
      </c>
      <c r="L1" t="s">
        <v>37</v>
      </c>
      <c r="M1" t="s">
        <v>46</v>
      </c>
      <c r="N1" t="s">
        <v>58</v>
      </c>
      <c r="O1" t="s">
        <v>59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72</v>
      </c>
    </row>
    <row r="2" spans="1:21" x14ac:dyDescent="0.35">
      <c r="A2" t="s">
        <v>43</v>
      </c>
      <c r="B2">
        <v>35</v>
      </c>
      <c r="C2" t="s">
        <v>44</v>
      </c>
      <c r="D2" t="s">
        <v>45</v>
      </c>
      <c r="E2">
        <v>3264</v>
      </c>
      <c r="F2">
        <v>2488</v>
      </c>
      <c r="G2">
        <v>1.4</v>
      </c>
      <c r="H2" s="2">
        <f>E2*G2/1000</f>
        <v>4.5695999999999994</v>
      </c>
      <c r="I2" s="2">
        <f>F2*G2/1000</f>
        <v>3.4831999999999996</v>
      </c>
      <c r="J2" s="2">
        <v>700</v>
      </c>
      <c r="K2" s="2"/>
      <c r="L2">
        <v>44</v>
      </c>
      <c r="M2">
        <v>83</v>
      </c>
      <c r="P2">
        <v>2</v>
      </c>
      <c r="Q2">
        <v>5</v>
      </c>
      <c r="R2">
        <v>10</v>
      </c>
      <c r="S2">
        <v>25</v>
      </c>
      <c r="T2" t="s">
        <v>54</v>
      </c>
    </row>
    <row r="3" spans="1:21" x14ac:dyDescent="0.35">
      <c r="A3" t="s">
        <v>55</v>
      </c>
      <c r="B3">
        <v>44</v>
      </c>
      <c r="C3" t="s">
        <v>57</v>
      </c>
      <c r="D3" t="s">
        <v>56</v>
      </c>
      <c r="E3">
        <v>3864</v>
      </c>
      <c r="F3">
        <v>2228</v>
      </c>
      <c r="G3">
        <v>1.45</v>
      </c>
      <c r="H3" s="2">
        <f t="shared" ref="H3:H13" si="0">E3*G3/1000</f>
        <v>5.6028000000000002</v>
      </c>
      <c r="I3" s="2">
        <f t="shared" ref="I3:I13" si="1">F3*G3/1000</f>
        <v>3.2305999999999999</v>
      </c>
      <c r="J3">
        <v>1000</v>
      </c>
      <c r="L3" t="s">
        <v>60</v>
      </c>
      <c r="M3">
        <v>100</v>
      </c>
      <c r="N3" t="s">
        <v>69</v>
      </c>
      <c r="O3" t="s">
        <v>69</v>
      </c>
      <c r="P3">
        <v>2</v>
      </c>
      <c r="Q3">
        <v>5</v>
      </c>
      <c r="R3">
        <v>10</v>
      </c>
      <c r="S3">
        <v>30</v>
      </c>
      <c r="T3" t="s">
        <v>53</v>
      </c>
    </row>
    <row r="4" spans="1:21" x14ac:dyDescent="0.35">
      <c r="A4" t="s">
        <v>61</v>
      </c>
      <c r="B4">
        <v>35</v>
      </c>
      <c r="C4" t="s">
        <v>62</v>
      </c>
      <c r="D4" t="s">
        <v>63</v>
      </c>
      <c r="E4">
        <v>4000</v>
      </c>
      <c r="F4">
        <v>3000</v>
      </c>
      <c r="G4">
        <v>1.4</v>
      </c>
      <c r="H4" s="2">
        <f t="shared" si="0"/>
        <v>5.6</v>
      </c>
      <c r="I4" s="2">
        <f t="shared" si="1"/>
        <v>4.2</v>
      </c>
      <c r="J4">
        <v>650</v>
      </c>
      <c r="K4">
        <v>0.5</v>
      </c>
      <c r="L4">
        <v>34</v>
      </c>
      <c r="M4">
        <v>72.5</v>
      </c>
    </row>
    <row r="5" spans="1:21" x14ac:dyDescent="0.35">
      <c r="A5" t="s">
        <v>65</v>
      </c>
      <c r="D5" t="s">
        <v>63</v>
      </c>
      <c r="E5">
        <v>1280</v>
      </c>
      <c r="F5">
        <v>720</v>
      </c>
      <c r="G5">
        <v>3</v>
      </c>
      <c r="H5" s="2">
        <f t="shared" si="0"/>
        <v>3.84</v>
      </c>
      <c r="I5" s="2">
        <f t="shared" si="1"/>
        <v>2.16</v>
      </c>
      <c r="J5">
        <v>3300</v>
      </c>
      <c r="L5">
        <v>39</v>
      </c>
      <c r="M5">
        <v>72</v>
      </c>
      <c r="P5">
        <v>10</v>
      </c>
      <c r="Q5" t="s">
        <v>66</v>
      </c>
      <c r="R5">
        <v>10</v>
      </c>
      <c r="S5">
        <v>30</v>
      </c>
      <c r="T5" t="s">
        <v>53</v>
      </c>
    </row>
    <row r="6" spans="1:21" x14ac:dyDescent="0.35">
      <c r="A6" t="s">
        <v>67</v>
      </c>
      <c r="B6">
        <v>6</v>
      </c>
      <c r="C6" t="s">
        <v>68</v>
      </c>
      <c r="D6" t="s">
        <v>63</v>
      </c>
      <c r="E6">
        <v>1920</v>
      </c>
      <c r="F6">
        <v>1080</v>
      </c>
      <c r="G6">
        <v>1.4</v>
      </c>
      <c r="H6" s="2">
        <f t="shared" si="0"/>
        <v>2.6880000000000002</v>
      </c>
      <c r="I6" s="2">
        <f t="shared" si="1"/>
        <v>1.512</v>
      </c>
      <c r="L6">
        <v>35</v>
      </c>
      <c r="M6">
        <v>68</v>
      </c>
      <c r="N6" t="s">
        <v>70</v>
      </c>
      <c r="O6" t="s">
        <v>69</v>
      </c>
      <c r="P6">
        <v>5</v>
      </c>
      <c r="Q6">
        <v>5</v>
      </c>
      <c r="R6">
        <v>10</v>
      </c>
      <c r="S6">
        <v>30</v>
      </c>
      <c r="T6" t="s">
        <v>53</v>
      </c>
    </row>
    <row r="7" spans="1:21" x14ac:dyDescent="0.35">
      <c r="A7" t="s">
        <v>71</v>
      </c>
      <c r="B7">
        <v>5</v>
      </c>
      <c r="D7" t="s">
        <v>63</v>
      </c>
      <c r="H7" s="2">
        <f t="shared" si="0"/>
        <v>0</v>
      </c>
      <c r="I7" s="2">
        <f t="shared" si="1"/>
        <v>0</v>
      </c>
      <c r="U7" t="s">
        <v>73</v>
      </c>
    </row>
    <row r="8" spans="1:21" x14ac:dyDescent="0.35">
      <c r="A8" t="s">
        <v>74</v>
      </c>
      <c r="B8">
        <v>150</v>
      </c>
      <c r="C8" t="s">
        <v>75</v>
      </c>
      <c r="D8" t="s">
        <v>45</v>
      </c>
      <c r="E8">
        <v>8000</v>
      </c>
      <c r="F8">
        <v>6000</v>
      </c>
      <c r="H8" s="2">
        <f t="shared" si="0"/>
        <v>0</v>
      </c>
      <c r="I8" s="2">
        <f t="shared" si="1"/>
        <v>0</v>
      </c>
      <c r="J8">
        <v>1400</v>
      </c>
      <c r="K8">
        <v>0.3</v>
      </c>
      <c r="L8">
        <v>36</v>
      </c>
      <c r="M8">
        <v>82</v>
      </c>
      <c r="P8" t="s">
        <v>76</v>
      </c>
      <c r="Q8" t="s">
        <v>77</v>
      </c>
      <c r="R8" t="s">
        <v>77</v>
      </c>
      <c r="S8">
        <v>30</v>
      </c>
      <c r="T8" t="s">
        <v>78</v>
      </c>
    </row>
    <row r="9" spans="1:21" x14ac:dyDescent="0.35">
      <c r="A9" t="s">
        <v>79</v>
      </c>
      <c r="D9" t="s">
        <v>63</v>
      </c>
      <c r="E9">
        <v>2592</v>
      </c>
      <c r="F9">
        <v>1944</v>
      </c>
      <c r="G9">
        <v>1.4</v>
      </c>
      <c r="H9" s="2">
        <f t="shared" si="0"/>
        <v>3.6287999999999996</v>
      </c>
      <c r="I9" s="2">
        <f t="shared" si="1"/>
        <v>2.7216</v>
      </c>
      <c r="J9">
        <v>600</v>
      </c>
      <c r="N9" t="s">
        <v>70</v>
      </c>
      <c r="O9" t="s">
        <v>69</v>
      </c>
      <c r="P9" t="s">
        <v>80</v>
      </c>
      <c r="Q9" t="s">
        <v>77</v>
      </c>
      <c r="R9" t="s">
        <v>81</v>
      </c>
      <c r="S9" t="s">
        <v>82</v>
      </c>
      <c r="T9" t="s">
        <v>83</v>
      </c>
    </row>
    <row r="10" spans="1:21" x14ac:dyDescent="0.35">
      <c r="A10" t="s">
        <v>84</v>
      </c>
      <c r="B10">
        <v>7</v>
      </c>
      <c r="C10" t="s">
        <v>85</v>
      </c>
      <c r="D10" t="s">
        <v>63</v>
      </c>
      <c r="E10">
        <v>2048</v>
      </c>
      <c r="F10">
        <v>1536</v>
      </c>
      <c r="G10">
        <v>1.4</v>
      </c>
      <c r="H10" s="2">
        <f t="shared" si="0"/>
        <v>2.8672</v>
      </c>
      <c r="I10" s="2">
        <f t="shared" si="1"/>
        <v>2.1503999999999994</v>
      </c>
      <c r="J10">
        <v>760</v>
      </c>
      <c r="L10">
        <v>34</v>
      </c>
      <c r="M10">
        <v>70</v>
      </c>
      <c r="P10">
        <v>5</v>
      </c>
      <c r="Q10">
        <v>5</v>
      </c>
      <c r="R10">
        <v>8</v>
      </c>
      <c r="S10">
        <v>30</v>
      </c>
      <c r="T10" t="s">
        <v>86</v>
      </c>
    </row>
    <row r="11" spans="1:21" x14ac:dyDescent="0.35">
      <c r="A11" t="s">
        <v>88</v>
      </c>
      <c r="B11">
        <v>7</v>
      </c>
      <c r="C11" t="s">
        <v>87</v>
      </c>
      <c r="D11" t="s">
        <v>63</v>
      </c>
      <c r="E11">
        <v>1280</v>
      </c>
      <c r="F11">
        <v>720</v>
      </c>
      <c r="G11">
        <v>1.75</v>
      </c>
      <c r="H11" s="2">
        <f t="shared" si="0"/>
        <v>2.2400000000000002</v>
      </c>
      <c r="I11" s="2">
        <f t="shared" si="1"/>
        <v>1.26</v>
      </c>
      <c r="J11">
        <v>1300</v>
      </c>
      <c r="L11">
        <v>36</v>
      </c>
      <c r="M11">
        <v>70</v>
      </c>
    </row>
    <row r="12" spans="1:21" x14ac:dyDescent="0.35">
      <c r="A12" t="s">
        <v>89</v>
      </c>
      <c r="B12">
        <v>77</v>
      </c>
      <c r="C12" t="s">
        <v>92</v>
      </c>
      <c r="D12" t="s">
        <v>63</v>
      </c>
      <c r="E12">
        <v>2048</v>
      </c>
      <c r="F12">
        <v>1536</v>
      </c>
      <c r="G12">
        <v>2.2000000000000002</v>
      </c>
      <c r="H12" s="2">
        <f t="shared" si="0"/>
        <v>4.5056000000000003</v>
      </c>
      <c r="I12" s="2">
        <f t="shared" si="1"/>
        <v>3.3792000000000004</v>
      </c>
      <c r="P12">
        <v>3</v>
      </c>
      <c r="Q12" t="s">
        <v>90</v>
      </c>
      <c r="R12">
        <v>5</v>
      </c>
      <c r="S12">
        <v>30</v>
      </c>
      <c r="T12" t="s">
        <v>91</v>
      </c>
    </row>
    <row r="13" spans="1:21" x14ac:dyDescent="0.35">
      <c r="A13" t="s">
        <v>93</v>
      </c>
      <c r="B13">
        <v>27</v>
      </c>
      <c r="C13" t="s">
        <v>94</v>
      </c>
      <c r="D13" t="s">
        <v>63</v>
      </c>
      <c r="E13">
        <v>1920</v>
      </c>
      <c r="F13">
        <v>1080</v>
      </c>
      <c r="G13">
        <v>3</v>
      </c>
      <c r="H13" s="2">
        <f t="shared" si="0"/>
        <v>5.76</v>
      </c>
      <c r="I13" s="2">
        <f t="shared" si="1"/>
        <v>3.24</v>
      </c>
      <c r="L13">
        <v>38.6</v>
      </c>
      <c r="M13">
        <v>72</v>
      </c>
      <c r="P13">
        <v>5</v>
      </c>
      <c r="Q13">
        <v>5</v>
      </c>
      <c r="R13">
        <v>10</v>
      </c>
      <c r="S13">
        <v>30</v>
      </c>
      <c r="T13" t="s">
        <v>53</v>
      </c>
    </row>
    <row r="14" spans="1:21" x14ac:dyDescent="0.35">
      <c r="A14" t="s">
        <v>95</v>
      </c>
      <c r="H14" s="2">
        <f t="shared" ref="H14:H25" si="2">E14*G14/1000</f>
        <v>0</v>
      </c>
      <c r="I14" s="2">
        <f t="shared" ref="I14:I25" si="3">F14*G14/1000</f>
        <v>0</v>
      </c>
    </row>
    <row r="15" spans="1:21" x14ac:dyDescent="0.35">
      <c r="A15" t="s">
        <v>96</v>
      </c>
      <c r="H15" s="2">
        <f t="shared" si="2"/>
        <v>0</v>
      </c>
      <c r="I15" s="2">
        <f t="shared" si="3"/>
        <v>0</v>
      </c>
    </row>
    <row r="16" spans="1:21" x14ac:dyDescent="0.35">
      <c r="A16" t="s">
        <v>97</v>
      </c>
      <c r="B16">
        <v>65</v>
      </c>
      <c r="C16" t="s">
        <v>98</v>
      </c>
      <c r="D16" t="s">
        <v>63</v>
      </c>
      <c r="E16">
        <v>1920</v>
      </c>
      <c r="F16">
        <v>1080</v>
      </c>
      <c r="G16">
        <v>2.8</v>
      </c>
      <c r="H16" s="2">
        <f t="shared" si="2"/>
        <v>5.3760000000000003</v>
      </c>
      <c r="I16" s="2">
        <f t="shared" si="3"/>
        <v>3.024</v>
      </c>
      <c r="K16">
        <v>0.01</v>
      </c>
      <c r="Q16" t="s">
        <v>90</v>
      </c>
      <c r="R16" t="s">
        <v>90</v>
      </c>
      <c r="S16">
        <v>30</v>
      </c>
    </row>
    <row r="17" spans="1:9" x14ac:dyDescent="0.35">
      <c r="A17" t="s">
        <v>99</v>
      </c>
      <c r="B17">
        <v>23</v>
      </c>
      <c r="C17" t="s">
        <v>100</v>
      </c>
      <c r="H17" s="2">
        <f t="shared" si="2"/>
        <v>0</v>
      </c>
      <c r="I17" s="2">
        <f t="shared" si="3"/>
        <v>0</v>
      </c>
    </row>
    <row r="18" spans="1:9" x14ac:dyDescent="0.35">
      <c r="A18" t="s">
        <v>101</v>
      </c>
      <c r="B18">
        <v>58</v>
      </c>
      <c r="C18" t="s">
        <v>102</v>
      </c>
      <c r="H18" s="2">
        <f t="shared" si="2"/>
        <v>0</v>
      </c>
      <c r="I18" s="2">
        <f t="shared" si="3"/>
        <v>0</v>
      </c>
    </row>
    <row r="19" spans="1:9" x14ac:dyDescent="0.35">
      <c r="H19" s="2">
        <f t="shared" si="2"/>
        <v>0</v>
      </c>
      <c r="I19" s="2">
        <f t="shared" si="3"/>
        <v>0</v>
      </c>
    </row>
    <row r="20" spans="1:9" x14ac:dyDescent="0.35">
      <c r="H20" s="2">
        <f t="shared" si="2"/>
        <v>0</v>
      </c>
      <c r="I20" s="2">
        <f t="shared" si="3"/>
        <v>0</v>
      </c>
    </row>
    <row r="21" spans="1:9" x14ac:dyDescent="0.35">
      <c r="H21" s="2">
        <f t="shared" si="2"/>
        <v>0</v>
      </c>
      <c r="I21" s="2">
        <f t="shared" si="3"/>
        <v>0</v>
      </c>
    </row>
    <row r="22" spans="1:9" x14ac:dyDescent="0.35">
      <c r="H22" s="2">
        <f t="shared" si="2"/>
        <v>0</v>
      </c>
      <c r="I22" s="2">
        <f t="shared" si="3"/>
        <v>0</v>
      </c>
    </row>
    <row r="23" spans="1:9" x14ac:dyDescent="0.35">
      <c r="H23" s="2">
        <f t="shared" si="2"/>
        <v>0</v>
      </c>
      <c r="I23" s="2">
        <f t="shared" si="3"/>
        <v>0</v>
      </c>
    </row>
    <row r="24" spans="1:9" x14ac:dyDescent="0.35">
      <c r="H24" s="2">
        <f t="shared" si="2"/>
        <v>0</v>
      </c>
      <c r="I24" s="2">
        <f t="shared" si="3"/>
        <v>0</v>
      </c>
    </row>
    <row r="25" spans="1:9" x14ac:dyDescent="0.35">
      <c r="H25" s="2">
        <f t="shared" si="2"/>
        <v>0</v>
      </c>
      <c r="I25" s="2">
        <f t="shared" si="3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507-045C-407C-B673-CE5406612103}">
  <dimension ref="A1:C9"/>
  <sheetViews>
    <sheetView workbookViewId="0">
      <selection activeCell="K12" sqref="K12"/>
    </sheetView>
  </sheetViews>
  <sheetFormatPr baseColWidth="10" defaultRowHeight="14.5" x14ac:dyDescent="0.35"/>
  <cols>
    <col min="1" max="1" width="17.6328125" bestFit="1" customWidth="1"/>
    <col min="2" max="2" width="12" bestFit="1" customWidth="1"/>
  </cols>
  <sheetData>
    <row r="1" spans="1:3" x14ac:dyDescent="0.35">
      <c r="A1" t="s">
        <v>22</v>
      </c>
      <c r="B1">
        <v>0.5</v>
      </c>
      <c r="C1" t="s">
        <v>25</v>
      </c>
    </row>
    <row r="2" spans="1:3" x14ac:dyDescent="0.35">
      <c r="A2" t="s">
        <v>31</v>
      </c>
      <c r="B2">
        <v>6.5</v>
      </c>
      <c r="C2" t="s">
        <v>25</v>
      </c>
    </row>
    <row r="3" spans="1:3" x14ac:dyDescent="0.35">
      <c r="A3" t="s">
        <v>23</v>
      </c>
      <c r="B3">
        <v>400</v>
      </c>
      <c r="C3" t="s">
        <v>26</v>
      </c>
    </row>
    <row r="4" spans="1:3" x14ac:dyDescent="0.35">
      <c r="A4" t="s">
        <v>24</v>
      </c>
      <c r="B4">
        <v>32</v>
      </c>
      <c r="C4" t="s">
        <v>26</v>
      </c>
    </row>
    <row r="5" spans="1:3" x14ac:dyDescent="0.35">
      <c r="A5" t="s">
        <v>27</v>
      </c>
      <c r="B5" s="2">
        <f>B1/B3/B4*10^6</f>
        <v>39.0625</v>
      </c>
      <c r="C5" t="s">
        <v>28</v>
      </c>
    </row>
    <row r="6" spans="1:3" x14ac:dyDescent="0.35">
      <c r="A6" t="s">
        <v>29</v>
      </c>
      <c r="B6">
        <f>1/25</f>
        <v>0.04</v>
      </c>
      <c r="C6" t="s">
        <v>26</v>
      </c>
    </row>
    <row r="7" spans="1:3" x14ac:dyDescent="0.35">
      <c r="A7" t="s">
        <v>30</v>
      </c>
      <c r="B7">
        <v>1</v>
      </c>
      <c r="C7" t="s">
        <v>26</v>
      </c>
    </row>
    <row r="8" spans="1:3" x14ac:dyDescent="0.35">
      <c r="A8" t="s">
        <v>27</v>
      </c>
      <c r="B8" s="2">
        <f>B5*B6*B7</f>
        <v>1.5625</v>
      </c>
      <c r="C8" t="s">
        <v>28</v>
      </c>
    </row>
    <row r="9" spans="1:3" x14ac:dyDescent="0.35">
      <c r="A9" t="s">
        <v>32</v>
      </c>
      <c r="B9" s="1">
        <f>B2*B6*B7*1000</f>
        <v>260</v>
      </c>
      <c r="C9" t="s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Optics</vt:lpstr>
      <vt:lpstr>Camera Overview</vt:lpstr>
      <vt:lpstr>Z-Axis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Leonhard Wolf</cp:lastModifiedBy>
  <dcterms:created xsi:type="dcterms:W3CDTF">2015-06-05T18:19:34Z</dcterms:created>
  <dcterms:modified xsi:type="dcterms:W3CDTF">2025-04-15T20:38:36Z</dcterms:modified>
</cp:coreProperties>
</file>