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6"/>
  <workbookPr defaultThemeVersion="202300"/>
  <mc:AlternateContent xmlns:mc="http://schemas.openxmlformats.org/markup-compatibility/2006">
    <mc:Choice Requires="x15">
      <x15ac:absPath xmlns:x15ac="http://schemas.microsoft.com/office/spreadsheetml/2010/11/ac" url="/Users/leonardobertini/PycharmProjects/Coral_microCT_Sclerochronology/Data/"/>
    </mc:Choice>
  </mc:AlternateContent>
  <xr:revisionPtr revIDLastSave="0" documentId="13_ncr:1_{5FA60F5F-6C5B-1B4C-8DFB-0AFE472B1AAD}" xr6:coauthVersionLast="47" xr6:coauthVersionMax="47" xr10:uidLastSave="{00000000-0000-0000-0000-000000000000}"/>
  <bookViews>
    <workbookView xWindow="1060" yWindow="1240" windowWidth="27640" windowHeight="16760" activeTab="2" xr2:uid="{FD6C1087-0E16-334A-9750-E7A320E8E82F}"/>
  </bookViews>
  <sheets>
    <sheet name="Metadata" sheetId="1" r:id="rId1"/>
    <sheet name="AgeMeasurements" sheetId="2" r:id="rId2"/>
    <sheet name="Densitometry_Calibrations" sheetId="3" r:id="rId3"/>
  </sheets>
  <externalReferences>
    <externalReference r:id="rId4"/>
  </externalReferences>
  <definedNames>
    <definedName name="_xlnm._FilterDatabase" localSheetId="0" hidden="1">Metadata!$A$1:$M$51</definedName>
  </definedNames>
  <calcPr calcId="18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53" i="3" l="1"/>
  <c r="K52" i="3"/>
  <c r="K51" i="3"/>
  <c r="K50" i="3"/>
  <c r="K49" i="3"/>
  <c r="K48" i="3"/>
  <c r="K47" i="3"/>
  <c r="K46" i="3"/>
  <c r="K45" i="3"/>
  <c r="K44" i="3"/>
  <c r="K43" i="3"/>
  <c r="K42" i="3"/>
  <c r="K41" i="3"/>
  <c r="K40" i="3"/>
  <c r="K39" i="3"/>
  <c r="K38" i="3"/>
  <c r="K37" i="3"/>
  <c r="K36" i="3"/>
  <c r="K35" i="3"/>
  <c r="K34" i="3"/>
  <c r="K33" i="3"/>
  <c r="K32" i="3"/>
  <c r="K31" i="3"/>
  <c r="K30" i="3"/>
  <c r="K29" i="3"/>
  <c r="K28" i="3"/>
  <c r="K27" i="3"/>
  <c r="K26" i="3"/>
  <c r="K25" i="3"/>
  <c r="K24" i="3"/>
  <c r="K23" i="3"/>
  <c r="K22" i="3"/>
  <c r="K21" i="3"/>
  <c r="K20" i="3"/>
  <c r="K19" i="3"/>
  <c r="K18" i="3"/>
  <c r="K17" i="3"/>
  <c r="K16" i="3"/>
  <c r="K15" i="3"/>
  <c r="K14" i="3"/>
  <c r="K13" i="3"/>
  <c r="K12" i="3"/>
  <c r="K11" i="3"/>
  <c r="K10" i="3"/>
  <c r="K9" i="3"/>
  <c r="K8" i="3"/>
  <c r="K7" i="3"/>
  <c r="K6" i="3"/>
  <c r="K5" i="3"/>
  <c r="K4" i="3"/>
  <c r="K3" i="3"/>
  <c r="K2" i="3"/>
  <c r="M52" i="2"/>
  <c r="C52" i="2"/>
  <c r="B52" i="2"/>
  <c r="R51" i="2"/>
  <c r="M51" i="2"/>
  <c r="C51" i="2"/>
  <c r="B51" i="2"/>
  <c r="W50" i="2"/>
  <c r="R50" i="2"/>
  <c r="M50" i="2"/>
  <c r="C50" i="2"/>
  <c r="B50" i="2"/>
  <c r="W49" i="2"/>
  <c r="R49" i="2"/>
  <c r="M49" i="2"/>
  <c r="C49" i="2"/>
  <c r="B49" i="2"/>
  <c r="M48" i="2"/>
  <c r="C48" i="2"/>
  <c r="B48" i="2"/>
  <c r="R47" i="2"/>
  <c r="M47" i="2"/>
  <c r="C47" i="2"/>
  <c r="B47" i="2"/>
  <c r="W46" i="2"/>
  <c r="R46" i="2"/>
  <c r="M46" i="2"/>
  <c r="C46" i="2"/>
  <c r="B46" i="2"/>
  <c r="R45" i="2"/>
  <c r="M45" i="2"/>
  <c r="C45" i="2"/>
  <c r="B45" i="2"/>
  <c r="M44" i="2"/>
  <c r="C44" i="2"/>
  <c r="B44" i="2"/>
  <c r="W43" i="2"/>
  <c r="R43" i="2"/>
  <c r="M43" i="2"/>
  <c r="C43" i="2"/>
  <c r="B43" i="2"/>
  <c r="R42" i="2"/>
  <c r="M42" i="2"/>
  <c r="C42" i="2"/>
  <c r="B42" i="2"/>
  <c r="M41" i="2"/>
  <c r="C41" i="2"/>
  <c r="B41" i="2"/>
  <c r="W40" i="2"/>
  <c r="R40" i="2"/>
  <c r="M40" i="2"/>
  <c r="C40" i="2"/>
  <c r="B40" i="2"/>
  <c r="M39" i="2"/>
  <c r="C39" i="2"/>
  <c r="B39" i="2"/>
  <c r="M38" i="2"/>
  <c r="C38" i="2"/>
  <c r="B38" i="2"/>
  <c r="AB37" i="2"/>
  <c r="W37" i="2"/>
  <c r="R37" i="2"/>
  <c r="M37" i="2"/>
  <c r="C37" i="2"/>
  <c r="B37" i="2"/>
  <c r="M36" i="2"/>
  <c r="C36" i="2"/>
  <c r="B36" i="2"/>
  <c r="W35" i="2"/>
  <c r="R35" i="2"/>
  <c r="M35" i="2"/>
  <c r="C35" i="2"/>
  <c r="B35" i="2"/>
  <c r="M34" i="2"/>
  <c r="C34" i="2"/>
  <c r="B34" i="2"/>
  <c r="M33" i="2"/>
  <c r="C33" i="2"/>
  <c r="B33" i="2"/>
  <c r="M32" i="2"/>
  <c r="C32" i="2"/>
  <c r="B32" i="2"/>
  <c r="M31" i="2"/>
  <c r="C31" i="2"/>
  <c r="B31" i="2"/>
  <c r="AG30" i="2"/>
  <c r="AB30" i="2"/>
  <c r="W30" i="2"/>
  <c r="R30" i="2"/>
  <c r="M30" i="2"/>
  <c r="C30" i="2"/>
  <c r="B30" i="2"/>
  <c r="W29" i="2"/>
  <c r="R29" i="2"/>
  <c r="M29" i="2"/>
  <c r="C29" i="2"/>
  <c r="B29" i="2"/>
  <c r="W28" i="2"/>
  <c r="R28" i="2"/>
  <c r="M28" i="2"/>
  <c r="C28" i="2"/>
  <c r="B28" i="2"/>
  <c r="W27" i="2"/>
  <c r="R27" i="2"/>
  <c r="M27" i="2"/>
  <c r="C27" i="2"/>
  <c r="B27" i="2"/>
  <c r="R26" i="2"/>
  <c r="M26" i="2"/>
  <c r="C26" i="2"/>
  <c r="B26" i="2"/>
  <c r="M25" i="2"/>
  <c r="C25" i="2"/>
  <c r="B25" i="2"/>
  <c r="M24" i="2"/>
  <c r="C24" i="2"/>
  <c r="B24" i="2"/>
  <c r="M23" i="2"/>
  <c r="C23" i="2"/>
  <c r="B23" i="2"/>
  <c r="R22" i="2"/>
  <c r="M22" i="2"/>
  <c r="C22" i="2"/>
  <c r="B22" i="2"/>
  <c r="M21" i="2"/>
  <c r="C21" i="2"/>
  <c r="B21" i="2"/>
  <c r="M20" i="2"/>
  <c r="C20" i="2"/>
  <c r="B20" i="2"/>
  <c r="M19" i="2"/>
  <c r="C19" i="2"/>
  <c r="B19" i="2"/>
  <c r="W18" i="2"/>
  <c r="R18" i="2"/>
  <c r="M18" i="2"/>
  <c r="C18" i="2"/>
  <c r="B18" i="2"/>
  <c r="R17" i="2"/>
  <c r="M17" i="2"/>
  <c r="C17" i="2"/>
  <c r="B17" i="2"/>
  <c r="K16" i="2"/>
  <c r="M16" i="2"/>
  <c r="J16" i="2"/>
  <c r="F16" i="2"/>
  <c r="E16" i="2"/>
  <c r="C16" i="2"/>
  <c r="B16" i="2"/>
  <c r="K15" i="2"/>
  <c r="M15" i="2"/>
  <c r="J15" i="2"/>
  <c r="F15" i="2"/>
  <c r="E15" i="2"/>
  <c r="C15" i="2"/>
  <c r="B15" i="2"/>
  <c r="M14" i="2"/>
  <c r="C14" i="2"/>
  <c r="B14" i="2"/>
  <c r="R13" i="2"/>
  <c r="M13" i="2"/>
  <c r="C13" i="2"/>
  <c r="B13" i="2"/>
  <c r="M12" i="2"/>
  <c r="C12" i="2"/>
  <c r="B12" i="2"/>
  <c r="M11" i="2"/>
  <c r="C11" i="2"/>
  <c r="B11" i="2"/>
  <c r="M10" i="2"/>
  <c r="C10" i="2"/>
  <c r="B10" i="2"/>
  <c r="M9" i="2"/>
  <c r="C9" i="2"/>
  <c r="B9" i="2"/>
  <c r="R8" i="2"/>
  <c r="M8" i="2"/>
  <c r="C8" i="2"/>
  <c r="R7" i="2"/>
  <c r="M7" i="2"/>
  <c r="C7" i="2"/>
  <c r="M6" i="2"/>
  <c r="C6" i="2"/>
  <c r="B6" i="2"/>
  <c r="R5" i="2"/>
  <c r="M5" i="2"/>
  <c r="C5" i="2"/>
  <c r="B5" i="2"/>
  <c r="W4" i="2"/>
  <c r="R4" i="2"/>
  <c r="M4" i="2"/>
  <c r="C4" i="2"/>
  <c r="B4" i="2"/>
  <c r="M3" i="2"/>
  <c r="C3" i="2"/>
  <c r="B3" i="2"/>
  <c r="I51" i="1"/>
  <c r="I50" i="1"/>
  <c r="I49" i="1"/>
  <c r="I48" i="1"/>
  <c r="I47" i="1"/>
  <c r="I46" i="1"/>
  <c r="I45" i="1"/>
  <c r="I44" i="1"/>
  <c r="I43" i="1"/>
  <c r="I42" i="1"/>
  <c r="I41" i="1"/>
  <c r="I40" i="1"/>
  <c r="I39" i="1"/>
  <c r="I38" i="1"/>
  <c r="I37" i="1"/>
  <c r="I36" i="1"/>
  <c r="I35" i="1"/>
  <c r="I34" i="1"/>
  <c r="I33" i="1"/>
  <c r="I32" i="1"/>
  <c r="I31" i="1"/>
  <c r="I30" i="1"/>
  <c r="I29" i="1"/>
  <c r="I28" i="1"/>
  <c r="I27" i="1"/>
  <c r="I26" i="1"/>
  <c r="I25" i="1"/>
  <c r="I24" i="1"/>
  <c r="I23" i="1"/>
  <c r="I22" i="1"/>
  <c r="I21" i="1"/>
  <c r="I20" i="1"/>
  <c r="I19" i="1"/>
  <c r="I18" i="1"/>
  <c r="I17" i="1"/>
  <c r="I16" i="1"/>
  <c r="I15" i="1"/>
  <c r="I14" i="1"/>
  <c r="I13" i="1"/>
  <c r="I12" i="1"/>
  <c r="I11" i="1"/>
  <c r="I10" i="1"/>
  <c r="I9" i="1"/>
  <c r="I8" i="1"/>
  <c r="I7" i="1"/>
  <c r="I6" i="1"/>
  <c r="I5" i="1"/>
  <c r="I4" i="1"/>
  <c r="I3" i="1"/>
  <c r="I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tc={2B23AE66-FA12-9640-BAEE-64FA333B51A3}</author>
  </authors>
  <commentList>
    <comment ref="A26" authorId="0" shapeId="0" xr:uid="{2B23AE66-FA12-9640-BAEE-64FA333B51A3}">
      <text>
        <t>[Threaded comment]
Your version of Excel allows you to read this threaded comment; however, any edits to it will get removed if the file is opened in a newer version of Excel. Learn more: https://go.microsoft.com/fwlink/?linkid=870924
Comment:
    Leonardo Bertini:
This is a fragment belonging to the same colony as specimen RMNH.Coel.10163 (Scan LB_0052). LB_0039 was not used as major growth axis does not pass through this fragment. Scan LB_0052 was used instead</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tc={5975EF2B-D19E-6B48-BB10-CD2B768EEDA8}</author>
    <author>tc={5795578A-FE80-5E47-A722-7F62D54D2B06}</author>
  </authors>
  <commentList>
    <comment ref="B7" authorId="0" shapeId="0" xr:uid="{5975EF2B-D19E-6B48-BB10-CD2B768EEDA8}">
      <text>
        <t xml:space="preserve">[Threaded comment]
Your version of Excel allows you to read this threaded comment; however, any edits to it will get removed if the file is opened in a newer version of Excel. Learn more: https://go.microsoft.com/fwlink/?linkid=870924
Comment:
    Same colony as LB_0039. So we can narrow down to 1849?
Reply:
    Actually Jungulun came back to NL in 1849, but he collected coral in 1845 </t>
      </text>
    </comment>
    <comment ref="A8" authorId="1" shapeId="0" xr:uid="{5795578A-FE80-5E47-A722-7F62D54D2B06}">
      <text>
        <t>[Threaded comment]
Your version of Excel allows you to read this threaded comment; however, any edits to it will get removed if the file is opened in a newer version of Excel. Learn more: https://go.microsoft.com/fwlink/?linkid=870924
Comment:
    Matching fragment of LB_0052, however incomplete before stress event, AND includes an extra year post-stress event</t>
      </text>
    </comment>
  </commentList>
</comments>
</file>

<file path=xl/sharedStrings.xml><?xml version="1.0" encoding="utf-8"?>
<sst xmlns="http://schemas.openxmlformats.org/spreadsheetml/2006/main" count="1494" uniqueCount="365">
  <si>
    <t>Scan_name</t>
  </si>
  <si>
    <t>Specimen registration number</t>
  </si>
  <si>
    <t>Year</t>
  </si>
  <si>
    <t>Collection</t>
  </si>
  <si>
    <t>Location</t>
  </si>
  <si>
    <t>Lat(dec)</t>
  </si>
  <si>
    <t>Long(dec)</t>
  </si>
  <si>
    <t>Real Weight (g)</t>
  </si>
  <si>
    <t>SurfaceArea_mm2</t>
  </si>
  <si>
    <t>Colony_Density(g/cm3)</t>
  </si>
  <si>
    <t>Colony_Volume (cm3)</t>
  </si>
  <si>
    <t>Additional Metadata / Notes</t>
  </si>
  <si>
    <t>LB_0001</t>
  </si>
  <si>
    <t>RMNH.Coel.39162_P2</t>
  </si>
  <si>
    <t>Naturalis</t>
  </si>
  <si>
    <t>Sulawesi SW, Pankaja Cay</t>
  </si>
  <si>
    <t>Porites lutea; Indonesia (SW Sulawesi, Pankaja Island near Makassar)</t>
  </si>
  <si>
    <t>LB_0008</t>
  </si>
  <si>
    <t>RMNH.Coel.10158</t>
  </si>
  <si>
    <t>1821-1823</t>
  </si>
  <si>
    <t>Java, metadata deficient</t>
  </si>
  <si>
    <t>NA</t>
  </si>
  <si>
    <t>Porites lanuginosa; Indonesia (Java, leg. Kuhl en v. Hasselt)</t>
  </si>
  <si>
    <t>LB_0009</t>
  </si>
  <si>
    <t>RMNH.Coel.10167</t>
  </si>
  <si>
    <t>&lt;1820</t>
  </si>
  <si>
    <t>No locality. Originally from Paris museum.Porites lutea (odd shape, sombrero)</t>
  </si>
  <si>
    <t>LB_0010</t>
  </si>
  <si>
    <t>RMNH.Coel.10159</t>
  </si>
  <si>
    <t>Porites lanuginosa, Indonesia (Java, leg. Kuhl en v. Hasselt)</t>
  </si>
  <si>
    <t>LB_0011</t>
  </si>
  <si>
    <t>RMNH.Coel.34148</t>
  </si>
  <si>
    <t>Jakarta Bay</t>
  </si>
  <si>
    <t>Porites lutea, Indonesia (Jakarta Bay)</t>
  </si>
  <si>
    <t>LB_0012</t>
  </si>
  <si>
    <t>RMNH.Coel.9359</t>
  </si>
  <si>
    <t>Porites lutea; Indonesia (Eiland Enkhuizen - Thousand Islands, Jakarta Bay, now Pulau Nyamuk Besar)</t>
  </si>
  <si>
    <t>LB_0013</t>
  </si>
  <si>
    <t>RMNH.Coel.39103</t>
  </si>
  <si>
    <t>Porites australiensis; Indonesia (Thousand Islands, Pulau Edam, now Damar Besar). Embeded fencing wire! Keep an eye when performing X-ray segmentaion</t>
  </si>
  <si>
    <t>LB_0016</t>
  </si>
  <si>
    <t>RMNH.Coel.39165</t>
  </si>
  <si>
    <t>Porites lutea; Indonesia (Thousand Islands, Dapoer. East lagoon)</t>
  </si>
  <si>
    <t>LB_0017</t>
  </si>
  <si>
    <t>ZMA.Coel.6779</t>
  </si>
  <si>
    <t>Selayar Island</t>
  </si>
  <si>
    <t>Porites sp; Indonesia (Saleyer Anchorage - Siboga Exp)</t>
  </si>
  <si>
    <t>LB_0018</t>
  </si>
  <si>
    <t>RMNH.Coel.39104_P1</t>
  </si>
  <si>
    <t>Kupang, SW Timor</t>
  </si>
  <si>
    <t>Part of box with 5 specimens; Porites australiensis; Indonesia (Pulau Kera, Koepang Bay - SE Timor)</t>
  </si>
  <si>
    <t>LB_0019</t>
  </si>
  <si>
    <t>RMNH.Coel.39169</t>
  </si>
  <si>
    <t>Togian Island</t>
  </si>
  <si>
    <t>Porites lutea; Indonesia (Togian Islands, Celebes). Part of publication: https://repository.naturalis.nl/pub/318138. Page 307 within</t>
  </si>
  <si>
    <t>LB_0020</t>
  </si>
  <si>
    <t>RMNH.Coel.31990</t>
  </si>
  <si>
    <t>Part of box with several specimens. Only one massive in box (P. lobata)</t>
  </si>
  <si>
    <t>LB_0023</t>
  </si>
  <si>
    <t>ZMA.Coel.6785</t>
  </si>
  <si>
    <t>Binongko Island</t>
  </si>
  <si>
    <t>Indonesia (Binongka, anchorage off Pasir Pandjang)</t>
  </si>
  <si>
    <t>LB_0025</t>
  </si>
  <si>
    <t>ZMA.Coel.6781</t>
  </si>
  <si>
    <t>1920-1922</t>
  </si>
  <si>
    <t>Jakarta, Thousand Islands</t>
  </si>
  <si>
    <t>Porites sp ; Indonesia (Thousand Islands)</t>
  </si>
  <si>
    <t>LB_0027</t>
  </si>
  <si>
    <t>RMNH.Coel.10165</t>
  </si>
  <si>
    <t>Porites lutea; Indonesia (Java, leg. Kuhl en v. Hasselt)</t>
  </si>
  <si>
    <t>LB_0029</t>
  </si>
  <si>
    <t>ZMA.Coel.1048</t>
  </si>
  <si>
    <t>Maluku, metadata deficient</t>
  </si>
  <si>
    <t>Porites sp; Indonesia (Maluku)</t>
  </si>
  <si>
    <t>LB_0031</t>
  </si>
  <si>
    <t>RMNH.Coel.39174</t>
  </si>
  <si>
    <t>Porites lutea; Indonesia (Togian Island, Celebes).Part of publication: https://repository.naturalis.nl/pub/318138. Page 307 within</t>
  </si>
  <si>
    <t>LB_0032</t>
  </si>
  <si>
    <t>RMNH.Coel.39212</t>
  </si>
  <si>
    <t>Tanimbar Islands</t>
  </si>
  <si>
    <t>Porites murrayensis ; Indonesia (Tenimbar Islands-Pulau Wotap reef)</t>
  </si>
  <si>
    <t>LB_0033</t>
  </si>
  <si>
    <t>RMNH.Coel.39100</t>
  </si>
  <si>
    <t>Porites australiensis; Indonesia (Thousand Islands, Hoorn Island lagoon)</t>
  </si>
  <si>
    <t>LB_0034</t>
  </si>
  <si>
    <t>ZMA.Coel.6786</t>
  </si>
  <si>
    <t>Maluku, Romang Island</t>
  </si>
  <si>
    <t>Porites sp; Indonesia (Maluku, Romang Island)</t>
  </si>
  <si>
    <t>LB_0035</t>
  </si>
  <si>
    <t>RMNH.Coel.39104_P2</t>
  </si>
  <si>
    <t>Part of box with 5 specimens ; Porites australiensis; Indonesia (Pulau Kera, Koepang Bay - SE Timor). 4 useful</t>
  </si>
  <si>
    <t>LB_0036</t>
  </si>
  <si>
    <t>ZMA.Coel.6803</t>
  </si>
  <si>
    <t>Leksoela Island</t>
  </si>
  <si>
    <t>Porites sp; Indonesia (Boeroe Laksoela)</t>
  </si>
  <si>
    <t>LB_0037</t>
  </si>
  <si>
    <t>ZMA.Coel.6784</t>
  </si>
  <si>
    <t>LB_0038</t>
  </si>
  <si>
    <t>RMNH.Coel.39157</t>
  </si>
  <si>
    <t>Porites lobata; Indonesia (Jakarta Bay -Pulau Damar Besar)</t>
  </si>
  <si>
    <t>LB_0039</t>
  </si>
  <si>
    <t>RMNH.Coel.10164</t>
  </si>
  <si>
    <t>Porites lutea; Java (leg. Junghuln)</t>
  </si>
  <si>
    <t>LB_0040</t>
  </si>
  <si>
    <t>RMNH.Coel.39262_P1</t>
  </si>
  <si>
    <t>Part of box with several specimens; Porites stephensoni; Indonesia (Jakarta Bay, Pulau Damar Besar).</t>
  </si>
  <si>
    <t>LB_0041</t>
  </si>
  <si>
    <t>RMNH.Coel.39262_P2</t>
  </si>
  <si>
    <t>LB_0042_P3</t>
  </si>
  <si>
    <t>RMNH.Coel.39262_P3</t>
  </si>
  <si>
    <t>LB_0042_P4</t>
  </si>
  <si>
    <t>RMNH.Coel.39262_P4</t>
  </si>
  <si>
    <t>LB_0042_P5</t>
  </si>
  <si>
    <t>RMNH.Coel.39262_P5</t>
  </si>
  <si>
    <t>LB_0043</t>
  </si>
  <si>
    <t>RMNH.Coel.39214</t>
  </si>
  <si>
    <t>Porites murrayensis; Indonesia (Togian Islands). Part of publication: https://repository.naturalis.nl/pub/318138. Page 307 within</t>
  </si>
  <si>
    <t>LB_0044</t>
  </si>
  <si>
    <t>RMNH.Coel.39260</t>
  </si>
  <si>
    <t>Biak, Papua</t>
  </si>
  <si>
    <t>Porites stephensoni; Indonesia (West from kampong Sorido, Biak, New Guinea)</t>
  </si>
  <si>
    <t>LB_0045</t>
  </si>
  <si>
    <t>RMNH.Coel.39154</t>
  </si>
  <si>
    <t>Porites lobata; Indonesia (New Guinea - Biak)</t>
  </si>
  <si>
    <t>LB_0046</t>
  </si>
  <si>
    <t>RMNH.Coel.39261</t>
  </si>
  <si>
    <t>Tana Jampea Island</t>
  </si>
  <si>
    <t>Porites stephensoni; Indonesia (Anchorage off Katella, west coast of Tanah Djampea)</t>
  </si>
  <si>
    <t>LB_0047_P3</t>
  </si>
  <si>
    <t>RMNH.Coel.39104_P3</t>
  </si>
  <si>
    <t>Part of box with 5 specimens;  Porites australiensis ; Indonesia (Pulau Kera, Koepang Bay - SE Timor)</t>
  </si>
  <si>
    <t>LB_0047_P4</t>
  </si>
  <si>
    <t>RMNH.Coel.39104_P4</t>
  </si>
  <si>
    <t>LB_0048</t>
  </si>
  <si>
    <t>RMNH.Coel.39155</t>
  </si>
  <si>
    <t>Porites lobata; Indonesia (Jakarta Bay - eiland Onrust)</t>
  </si>
  <si>
    <t>LB_0049</t>
  </si>
  <si>
    <t>RMNH.Coel.39156</t>
  </si>
  <si>
    <t>Porites lobata; Indonesia (Jakarta bay - Pulau Damar Besar)</t>
  </si>
  <si>
    <t>LB_0052</t>
  </si>
  <si>
    <t>RMNH.Coel.10163</t>
  </si>
  <si>
    <t>Porites lutea from Indonesia (Java , leg. Junghuhn)</t>
  </si>
  <si>
    <t>LB_0053_P2</t>
  </si>
  <si>
    <t>RMNH.Coel.39259_P2</t>
  </si>
  <si>
    <t>Sulawesi N, Karakelong Island</t>
  </si>
  <si>
    <t>Box with 3 pieces of Porites stephensoni from Indonesia (Moluccas, Bay of Beo, Pulau Karakelong). 3 useful</t>
  </si>
  <si>
    <t>LB_0053_P3</t>
  </si>
  <si>
    <t>RMNH.Coel.39259_P3</t>
  </si>
  <si>
    <t>LB_0054_P1</t>
  </si>
  <si>
    <t>RMNH.Coel.14899_P1</t>
  </si>
  <si>
    <t>Sulawesi SW, Samalona</t>
  </si>
  <si>
    <t>Box with 4 pieces of Porites lutea from Indonesia (SW Sulawesi, Samalona). 2 useful</t>
  </si>
  <si>
    <t>LB_0054_P2</t>
  </si>
  <si>
    <t>RMNH.Coel.14899_P2</t>
  </si>
  <si>
    <t>LB_0055</t>
  </si>
  <si>
    <t>RMNH.Coel.39170</t>
  </si>
  <si>
    <t>Small box with 2 pieces of Porites lutea from Indonesia (Molucas, Pulau Karakelong). 1 useful</t>
  </si>
  <si>
    <t>LB_0056_P6</t>
  </si>
  <si>
    <t>RMNH.Coel.39262_P6</t>
  </si>
  <si>
    <t>Big box with several pieces of Porites stephensoni from Indonesia (Jakarta Bay, Pulau Damar Besar). Some big and some small heads. All useful</t>
  </si>
  <si>
    <t>LB_0056_P7</t>
  </si>
  <si>
    <t>RMNH.Coel.39262_P7</t>
  </si>
  <si>
    <t>LB_0056_P8</t>
  </si>
  <si>
    <t>RMNH.Coel.39262_P8</t>
  </si>
  <si>
    <t>LB_0057</t>
  </si>
  <si>
    <t>RMNH.Coel.20201</t>
  </si>
  <si>
    <t>Tukang Besi Islands</t>
  </si>
  <si>
    <t>Porites lutea with Bryozoan from Indonesia (Tukang Besi Islands). Interesting segmentation</t>
  </si>
  <si>
    <t>LB_0058</t>
  </si>
  <si>
    <t>RMNH.Coel.20601</t>
  </si>
  <si>
    <t>Taka Bonerate, Tiger Island</t>
  </si>
  <si>
    <t>1 Box of Porites stephensoni from Indonesia (NE Taka Bone Rate - Tiger Island)</t>
  </si>
  <si>
    <t>LB_0059</t>
  </si>
  <si>
    <t>RMNH.Coel.39094</t>
  </si>
  <si>
    <t>Box with 2 fragments of a single Porites australiensis from Indonesia (Pulau Karakelong , Moluccas)</t>
  </si>
  <si>
    <t>For AMR Calculations</t>
  </si>
  <si>
    <t>1=confident, 3=not very confident</t>
  </si>
  <si>
    <t>IN-BETWEEN STRESS TRACKS (starting from 'colony inside' towards outside)</t>
  </si>
  <si>
    <t>Bioerosion</t>
  </si>
  <si>
    <t>Observations</t>
  </si>
  <si>
    <t>Coral Colony</t>
  </si>
  <si>
    <t>Collection date</t>
  </si>
  <si>
    <t>Enclosed  Area Perfected?</t>
  </si>
  <si>
    <t>Age min</t>
  </si>
  <si>
    <t>Age max</t>
  </si>
  <si>
    <t>Age confidence whole colony</t>
  </si>
  <si>
    <t>VoxelSize mm</t>
  </si>
  <si>
    <t>MGATrack1 pixel length</t>
  </si>
  <si>
    <t>MGATrack1 duration min</t>
  </si>
  <si>
    <t>MGATrack1 duration max</t>
  </si>
  <si>
    <t>MGATrack1 duration confidence</t>
  </si>
  <si>
    <t>ER MGATrack1 mm/yr (max year)</t>
  </si>
  <si>
    <t>MGATrack2 pixel length</t>
  </si>
  <si>
    <t>MGATrack2 duration min</t>
  </si>
  <si>
    <t>MGATrack2 duration max</t>
  </si>
  <si>
    <t>MGATrack2 duration confidence</t>
  </si>
  <si>
    <t>ER MGATrack2 mm/yr</t>
  </si>
  <si>
    <t>MGATrack3 pixel length</t>
  </si>
  <si>
    <t>MGATrack3 duration min</t>
  </si>
  <si>
    <t>MGATrack3 duration max</t>
  </si>
  <si>
    <t>MGATrack3 duration confidence</t>
  </si>
  <si>
    <t>ER MGATrack3 mm/yr</t>
  </si>
  <si>
    <t>MGATrack4 pixel length</t>
  </si>
  <si>
    <t>MGATrack4 duration min</t>
  </si>
  <si>
    <t>MGATrack4 duration max</t>
  </si>
  <si>
    <t>MGATrack4 duration confidence</t>
  </si>
  <si>
    <t>ER MGATrack4 mm/yr</t>
  </si>
  <si>
    <t>MGATrack5 pixel length</t>
  </si>
  <si>
    <t>MGATrack5 duration min</t>
  </si>
  <si>
    <t>MGATrack5 duration max</t>
  </si>
  <si>
    <t>MGATrack5 duration confidence</t>
  </si>
  <si>
    <t>ER MGATrack5 mm/yr</t>
  </si>
  <si>
    <t>Y</t>
  </si>
  <si>
    <t>Absent</t>
  </si>
  <si>
    <t>Bivalve, worm</t>
  </si>
  <si>
    <t>Worms</t>
  </si>
  <si>
    <r>
      <t xml:space="preserve">2 die-offs. First die-off potentialy Tambora 1815. Gagam 2015 APSL look up for 1819 strong indian ocean dipole. Reef Rock Present. </t>
    </r>
    <r>
      <rPr>
        <b/>
        <sz val="14"/>
        <color theme="1"/>
        <rFont val="Aptos Narrow"/>
        <family val="2"/>
        <scheme val="minor"/>
      </rPr>
      <t>Contact Leiden. Locality?</t>
    </r>
  </si>
  <si>
    <t>Bivalves MANY</t>
  </si>
  <si>
    <r>
      <t>Main track subdivided into before scar (Track1) and after scar (Track2). Tambora coral? Heavily infested by bivalves.  Coral settled on big bivalve shell? Or shell settled on coral and hampered its vertical growth?</t>
    </r>
    <r>
      <rPr>
        <b/>
        <sz val="14"/>
        <color theme="1"/>
        <rFont val="Aptos Narrow"/>
        <family val="2"/>
        <scheme val="minor"/>
      </rPr>
      <t>Contact Leiden. Locality?</t>
    </r>
  </si>
  <si>
    <t>Bivalves few</t>
  </si>
  <si>
    <r>
      <t xml:space="preserve">Possible stress event scar 7 years back in time approx. Part of same collectors. </t>
    </r>
    <r>
      <rPr>
        <b/>
        <sz val="14"/>
        <color theme="1"/>
        <rFont val="Aptos Narrow"/>
        <family val="2"/>
        <scheme val="minor"/>
      </rPr>
      <t>Contact Leiden. Locality?</t>
    </r>
  </si>
  <si>
    <t xml:space="preserve">Worms (but tubes do not appear to have calcifying wall) </t>
  </si>
  <si>
    <r>
      <t xml:space="preserve">Seismic event?. Embeded withe layer (CCA? Period of exposure?). Large die-off surface. </t>
    </r>
    <r>
      <rPr>
        <b/>
        <sz val="14"/>
        <rFont val="Aptos Narrow"/>
        <family val="2"/>
        <scheme val="minor"/>
      </rPr>
      <t>Matching piece of colony LB_0039.</t>
    </r>
    <r>
      <rPr>
        <sz val="14"/>
        <rFont val="Aptos Narrow"/>
        <family val="2"/>
        <scheme val="minor"/>
      </rPr>
      <t xml:space="preserve"> </t>
    </r>
    <r>
      <rPr>
        <b/>
        <sz val="14"/>
        <rFont val="Aptos Narrow"/>
        <family val="2"/>
        <scheme val="minor"/>
      </rPr>
      <t>Mt Agung eruption (1843-1841)?</t>
    </r>
    <r>
      <rPr>
        <sz val="14"/>
        <rFont val="Aptos Narrow"/>
        <family val="2"/>
        <scheme val="minor"/>
      </rPr>
      <t xml:space="preserve"> </t>
    </r>
    <r>
      <rPr>
        <b/>
        <sz val="14"/>
        <rFont val="Aptos Narrow"/>
        <family val="2"/>
        <scheme val="minor"/>
      </rPr>
      <t>Contact Leiden. Locality?</t>
    </r>
  </si>
  <si>
    <t>Worm tubes</t>
  </si>
  <si>
    <t>Matching piece of LB_0052, however, only 4 years before stress are pressent. Also, this one has an extra year after stress (LB_0052 has 3 years, while this piece shows 4 - gives confidence to say stress event was around 1841).</t>
  </si>
  <si>
    <t>Single bivalve</t>
  </si>
  <si>
    <r>
      <t>NO NOTES. Part of the population form Jakarta.</t>
    </r>
    <r>
      <rPr>
        <b/>
        <sz val="14"/>
        <color theme="1"/>
        <rFont val="Aptos Narrow"/>
        <family val="2"/>
        <scheme val="minor"/>
      </rPr>
      <t xml:space="preserve"> Sluiter 1888 researcher</t>
    </r>
  </si>
  <si>
    <t>Sponge. settlement on reef rock?</t>
  </si>
  <si>
    <t>From a reef studied by Sluter 1888 ('most species-rich reef'). Boschema says east side of reef dead in 1922. Contact Leiden</t>
  </si>
  <si>
    <t>Reef rock and significant sponge hidden 'chamber'</t>
  </si>
  <si>
    <t>Reef rock. Change in growth direction</t>
  </si>
  <si>
    <t xml:space="preserve">Reef rock significant, single worm tube, sponge scarring, </t>
  </si>
  <si>
    <t xml:space="preserve">Reef rock. Change in growth direction. Interesting engulfing of a reef rock branch forming and 'arch like structure on the outter layer' of the colony. </t>
  </si>
  <si>
    <t>Sponge scarring, a few worms close to base, metal wire</t>
  </si>
  <si>
    <t>Significant change in density after stress (partial mortality). Metal wire contemporary with change in density. Someone wrapped it around coral to mark time?. Boschema says east side of reef dead in 1922. Contact Leiden</t>
  </si>
  <si>
    <t>Reef rock present</t>
  </si>
  <si>
    <t>Reef rock. Growing around Acropora branch</t>
  </si>
  <si>
    <t>Reef rock. Not sure which dead substrate that is in terms of coral.</t>
  </si>
  <si>
    <t>Reef rock. Possibe stress into month 6 of colony age. Peduncular shape, growing on dead coral</t>
  </si>
  <si>
    <t>Single barnacle, sponge scarring</t>
  </si>
  <si>
    <r>
      <t>Significant change in density after stress. Metal wire contemporary with change in density. Someone wrapped it around coral to mark time?. Boschema says east side of reef dead in 1922.</t>
    </r>
    <r>
      <rPr>
        <b/>
        <sz val="14"/>
        <color theme="1"/>
        <rFont val="Aptos Narrow"/>
        <family val="2"/>
        <scheme val="minor"/>
      </rPr>
      <t xml:space="preserve"> Contact Leiden</t>
    </r>
  </si>
  <si>
    <t>Reef rock, worm tubes (no calci around tubes), single, bivalve, empty corallites (fungal?)</t>
  </si>
  <si>
    <t>Two stress events (unsure if environmental stress or due to friction and movement of colony), one on the early years (2 yo colony) and another ca. year 6 of colony age, where some areas died-off but there are post-event patchy regrowth (which in some parts lasts for 5+ years and in other parts lasts for 2+ years). This uneven growth is because the colony was probably a coralith and have been under constant displacement/movement. Very assymetrical growth</t>
  </si>
  <si>
    <t>Two stress events one into year 3 of colony and another preceeding the last year of the colony. Check with Leiden curators to get better estimate on the dates</t>
  </si>
  <si>
    <t>Bivalve, Sponge scarr</t>
  </si>
  <si>
    <t xml:space="preserve">No apparent stress. Hemispherical colony. </t>
  </si>
  <si>
    <t>Fast growth</t>
  </si>
  <si>
    <t>Change in growth rate and also density following stress event. Could it be 1926?</t>
  </si>
  <si>
    <t>Significant reef rock, sponge scarring</t>
  </si>
  <si>
    <t>Encapsulating another coral. Something happened during the colony's last year (very dense band - confirm if compatible with 1926), sponge settlement after stress</t>
  </si>
  <si>
    <t>Sponge Scarring</t>
  </si>
  <si>
    <t>Wire, change in density from low to high (opposite of what is seen for other corals)</t>
  </si>
  <si>
    <t>Coral changed growth mode from mushroom to 'globular' after reaching a certain size. Barnes explains this in a paper where he describes/models growth.</t>
  </si>
  <si>
    <t>Stress event at colony year 3. Conspecific from 1931 does not show stress. Maybe we can narrow this one down to being collected between 1931-1945. Second stress into colony's latest year. Possible density change (first 3 years low-density, last 3 years higher density).</t>
  </si>
  <si>
    <t>Sponge, Tube worms</t>
  </si>
  <si>
    <t>2 stress events ~2 years apart. First stress into colony's 2nd year of life (compatible with bleaching as there's partial mortality - then settlement of sponge and worms). Second stress is a partial high-density line 2 years after the first stress. Possibility to be related to El-Nino in 1896-1897 and 1899.  Is there a density change between stress events?</t>
  </si>
  <si>
    <t>Single worm</t>
  </si>
  <si>
    <t>Possible stress event scar  due to mobility (Colony seems a coralith). High-density stress prior to colony's last year (1898). The very first 3 years show fast growth (approx. 1884-1887), after those 3 years there is a period of slow growth of around 10 years (maybe because colony was moving so much). Absent in this one is the clear high-density stress from 1894.</t>
  </si>
  <si>
    <t>Worms, sponge</t>
  </si>
  <si>
    <t xml:space="preserve">2 high-density sterss bands. First stress into colony year 2-3 and 2 years after that as well (so one stress in 1894 - our question mark year -  and another in 1896). 2 marked stress periods (possibly 3 stresses), with change in growth direction and density change. Centenial draught occurred in 1888 Australia, Federation draught 1897-98 in Australia (El-Nino related). </t>
  </si>
  <si>
    <t>Bivalves, worms, reef rock</t>
  </si>
  <si>
    <t>Going from colony origin we have 4 stress events.First one happens 4-5 years into colony's age. Second stress happens after 3-4 years from the first stress ( Can’t blame on anything so far. There's a high-density stress (LB_0017, LB_0037, and LB_0034 have the same response of high density around 1894).  Thrid stress happens after 3 years of second stress (1896-1897). The fourth stress happens 1-2 years after the third stress (1898-1899).</t>
  </si>
  <si>
    <t>Abundand Sponge Scarring. Some worms</t>
  </si>
  <si>
    <t>Low density around 1927-26 (possibily stress?)</t>
  </si>
  <si>
    <t xml:space="preserve">Alien coral (worm tubes) loads. Some barnacles attached to on side. </t>
  </si>
  <si>
    <t xml:space="preserve">Ageing Based on low-density bands. Had it been based on high-densities we could count possibily twice as many years (high density artefact caused by presence of worm tubes - surrounding the tube there's tendency of hardened squeleton which explains unbalance in number of  low- and high-density bands). No apparent stress events present? Stresses smeared due to tubes being present or does it mean that no stress occured because both coral and worms coped with any potential stress? Mutualist relationship? </t>
  </si>
  <si>
    <t>Sponge Scarring affecting most of the skeleton. Partial tube</t>
  </si>
  <si>
    <t xml:space="preserve">Colony is a chip so hard to tell where vertical/horizontal orientation was. No signs of stress other than a low-density layers covered by sponge into the chip's first year of dating (1977-6) and chip's last year 1978-79. </t>
  </si>
  <si>
    <t>Barnacles. Worm tube</t>
  </si>
  <si>
    <t xml:space="preserve">Stresss event. Die-off surface or remnants of a muscle shell hinge that has been overgrown by coral and barnacle too. Stress happenend into colony's last year (1979-8). Not possible to do Lough track post-stress event as it seems chip was collected shortly after stress event so colony hasn't grown much after that. </t>
  </si>
  <si>
    <t>Sponge scarring.</t>
  </si>
  <si>
    <t>2 Stress events. One into chip's last year (1893) year and another 3 years in (~1981). There is also a very marked low density band witch happens around year 1979. At stress events it is marked by very low density. El-ninho years.</t>
  </si>
  <si>
    <t>Barnacles</t>
  </si>
  <si>
    <t xml:space="preserve">Low density line 2yrs in (matches with 1982 El-nino, but no strong signal)#. Briozoan on. Lip of a colony. </t>
  </si>
  <si>
    <t>Low bioerosion. Sponge and single worm</t>
  </si>
  <si>
    <r>
      <t>Possible overlap with corals</t>
    </r>
    <r>
      <rPr>
        <b/>
        <sz val="14"/>
        <color theme="1"/>
        <rFont val="Aptos Narrow"/>
        <family val="2"/>
        <scheme val="minor"/>
      </rPr>
      <t xml:space="preserve"> LB_0039 and LB_0052</t>
    </r>
    <r>
      <rPr>
        <sz val="14"/>
        <color theme="1"/>
        <rFont val="Aptos Narrow"/>
        <family val="2"/>
        <scheme val="minor"/>
      </rPr>
      <t xml:space="preserve">. Narrrow down date bracket is possible. Contact Leiden. Colony has a stress after its first 6 years. It seems to have changed growth direction within that period, where it was growing on one side then changed to fast growth on opposite side but not for the full circumference (initial corallith?). Stress is a high-density scarr possibily a die-off. </t>
    </r>
  </si>
  <si>
    <t>Reef rock present, worm tubes, bivalve</t>
  </si>
  <si>
    <t xml:space="preserve">West of Maluku. Empyt corallites </t>
  </si>
  <si>
    <t>Sponge and worm tubes</t>
  </si>
  <si>
    <t>Possibly some distress at second to last year, matching with 1928 (if colony collected in 1930, check with Leiden curators). We see a high density but it's very subtle</t>
  </si>
  <si>
    <t>Sponges and a few worm tubes</t>
  </si>
  <si>
    <t>2 stress bands. First stress is partial mortality 3 years into 'chip's lifespan' (1925). Convoluted growth.Partial mortality event. After the stress a side is taken over by sponge. The second stress happens  2 years from first stress (1928?), and again this is a partial mortality event, whcih is followed by sponge settlement. Growth again is convoluted after the stress.</t>
  </si>
  <si>
    <t xml:space="preserve">A few worms, sponge </t>
  </si>
  <si>
    <r>
      <t xml:space="preserve">1 partial mortality event at the final year of this </t>
    </r>
    <r>
      <rPr>
        <b/>
        <sz val="14"/>
        <color theme="1"/>
        <rFont val="Aptos Narrow"/>
        <family val="2"/>
        <scheme val="minor"/>
      </rPr>
      <t>encrusting colony</t>
    </r>
    <r>
      <rPr>
        <sz val="14"/>
        <color theme="1"/>
        <rFont val="Aptos Narrow"/>
        <family val="2"/>
        <scheme val="minor"/>
      </rPr>
      <t xml:space="preserve"> (possibly matching with 1929-1928). It was growing on top of something concave. </t>
    </r>
  </si>
  <si>
    <t>Barnacle, worm tubes. High density blob thingy?</t>
  </si>
  <si>
    <t xml:space="preserve">Encrusting colony.  Very nice example of how understimated calcification can be because calculations would miss out on the hollow inside. 1 stress event after first 2 years of colony's life (1928) and it is a partial mortality event. It settled in 1926. Might it be that this settled on a coral killed by 1926 El-ninho? have a look at the underneath to see if surface matches with another coral's surface. high-density blob unidentified. Check from the undersurface if something interesting. Possibly another stress event into colony's very first year?  </t>
  </si>
  <si>
    <t>Scrape marks (Parrot Fish?)</t>
  </si>
  <si>
    <r>
      <t xml:space="preserve">This one has interesting scrape marks all over and possibly coinciding with an annual signal ?. Ask </t>
    </r>
    <r>
      <rPr>
        <b/>
        <sz val="14"/>
        <color theme="1"/>
        <rFont val="Aptos Narrow"/>
        <family val="2"/>
        <scheme val="minor"/>
      </rPr>
      <t>Bert Hoeksema</t>
    </r>
    <r>
      <rPr>
        <sz val="14"/>
        <color theme="1"/>
        <rFont val="Aptos Narrow"/>
        <family val="2"/>
        <scheme val="minor"/>
      </rPr>
      <t xml:space="preserve"> about his opinion on this one. Outter 3 yrs are high-density and include the 'scraping marks'. Before the density change, we have 2 years of low density that follow the low density stress. In the 5th yr in you see a marked low-density (apparent in both vertical and horizontal slabs - 5th yr coincides between (1934 -1923, could be a 1926 response?). We beleive colonies collected around 1928-1930 because publication dates from 1939 (Humbgrove). Contact Leiden to get narrower again and read again the publication. </t>
    </r>
  </si>
  <si>
    <t>Sponges abundant, Tube worms, barnacles, empty corallites</t>
  </si>
  <si>
    <t xml:space="preserve">Colony is possibly 5yr old. The vertical cut chosen shows 4+ years and when looking at it in Avizo we aged it 4-5 yrs. No apparent stress. </t>
  </si>
  <si>
    <t>Lots of tubes (these are calcifying tubes, but walls are not as thick), weird thingy of high density (big one, and possibly barnacle?)</t>
  </si>
  <si>
    <t>Reef rock, Fungi scarring, tubes, a shell some tiny thingys high density</t>
  </si>
  <si>
    <t xml:space="preserve">Stress event 2-3 years back into colony (counting from outter edge in) and it is a partial mortality]. We used the horizontal to date most of it. </t>
  </si>
  <si>
    <t>Reef rock, Sponge</t>
  </si>
  <si>
    <t xml:space="preserve">Settlement on Acropora 'rubble', sponge scarring and fungal 'infection'. Stress event 1.5 years prior to collection (1927), partial mortality. Only one side regrowing.  and change in growth rate after stress. </t>
  </si>
  <si>
    <t>Many barnacles, few worms, sponges. Reef rock</t>
  </si>
  <si>
    <r>
      <t xml:space="preserve">Settlement on Reef rock.  The 'core' of the colony is heavily occupied by sponges, and then sponge presence diminishes heavily after a period. Counting backwards sponges are concentrated 2.5 years prior to collection date (1927).  </t>
    </r>
    <r>
      <rPr>
        <b/>
        <sz val="14"/>
        <color theme="1"/>
        <rFont val="Aptos Narrow"/>
        <family val="2"/>
        <scheme val="minor"/>
      </rPr>
      <t xml:space="preserve">2 selected slabs for Horizontal cuts, to show contrast in calcification when there's endobiont scarring (exteme examples). </t>
    </r>
  </si>
  <si>
    <t xml:space="preserve">Sponges, worms (more than one species), reef rock, </t>
  </si>
  <si>
    <t xml:space="preserve">2 stresses. First one seems more intense, causing partial mortality and seems like there's a density change after that. Surface exposed was occupied by worms on the left side of the slab. The first stress event happened (~1925). Then a period of apparent low density os 2yr, and another stress ocurred, but this time more subtle. affected surface flattened (~1927). Then it seems like density was higher again. </t>
  </si>
  <si>
    <t>Sponges, worms, shell, small fragment of reef rock</t>
  </si>
  <si>
    <t>2 stresses both indicate partial mortality (high density scars).Complicated growth change (direction shifts). Going upwards and cosidering the max age estimate, first stress ocurrs 4+yrs after colony settled (approx. 1946). Then only the left side of slab seems to recover, with a change in growth direction. The second stress occurs approx 3yrs after the first one (~1949). Worm and spoge settlement after both stress events.  Low-density stress mirrors GBR when there's a La-Nina and flooding - salinity change (so look for records of El-Nino around Biak to rull out the possibility of those stresses being cause by El-Nino (1951 is not a strong El-nino) and if so, then it's a La-Nina response. Any other studies looking at Flooding or rainfall effects in Biak?</t>
  </si>
  <si>
    <t>Reef rock abundant, some shells and barnacle being engulfed by colony</t>
  </si>
  <si>
    <r>
      <t xml:space="preserve">2 stress events. One is a scar indicating partial mortality less than a year?? (maybe 2 yr) after settlement. Then a full year passes until another stress appears ( marked by a density change) -- the second event is not partial mortality but a density stress marked by a low density growth afterwards and high density in between the 2 stresses. Chronology: stress 1: ~1951. Stress 2: 1952. </t>
    </r>
    <r>
      <rPr>
        <b/>
        <sz val="14"/>
        <rFont val="Aptos Narrow"/>
        <family val="2"/>
        <scheme val="minor"/>
      </rPr>
      <t>Horizontal slab ideal to show contrast in calcification rates in the presence of reef rock.</t>
    </r>
  </si>
  <si>
    <t xml:space="preserve">Possibly a bright band follwoed by a marked low density at the very first year of this colony (matching with 1921 - would've been a La-Nina response?).  Hemispherical colony. Easy to date. Tanimabar is special in terms of it being right at the heart of the endemic high-biodiv. TOP 10 coral reef hotspots by UNEP (Roberts, 2002). </t>
  </si>
  <si>
    <t>FitType</t>
  </si>
  <si>
    <t>Coefficients_High_Low_Order</t>
  </si>
  <si>
    <t>Weight_estimate</t>
  </si>
  <si>
    <t>Volume_estimate</t>
  </si>
  <si>
    <t>WeightOffset</t>
  </si>
  <si>
    <t>VirtualDensity</t>
  </si>
  <si>
    <t>RealWeight</t>
  </si>
  <si>
    <t>SurfaceArea</t>
  </si>
  <si>
    <t>RealColonyDensity</t>
  </si>
  <si>
    <t>Density_Correction_Factor</t>
  </si>
  <si>
    <t>Poly3_Ext_Complete_n11</t>
  </si>
  <si>
    <t>[-2579.417330553171, 10185.682757805544, 4043.671942341367, 10587.964229907755]</t>
  </si>
  <si>
    <t>[-1880.9892085134786, 7153.906029863032, 6560.07802492395, 10352.788136046283]</t>
  </si>
  <si>
    <t>[-1462.0168319490679, 5763.497772118634, 1835.9811422636178, 5171.238574995732]</t>
  </si>
  <si>
    <t>[-2041.5584697592399, 8031.089884497701, 2428.831240243394, 7270.822308836944]</t>
  </si>
  <si>
    <t>[-2834.096768036661, 11122.485511912633, 5810.984412170759, 11954.657829781592]</t>
  </si>
  <si>
    <t>[-3285.5197402425188, 12949.70722904579, 4908.622802928286, 12180.458576292414]</t>
  </si>
  <si>
    <t>[-2454.969475883639, 9451.894442682136, 5232.975641249488, 10188.263145011606]</t>
  </si>
  <si>
    <t>[-3389.976927998458, 13608.349660057656, 2457.2636562567013, 10491.565079194837]</t>
  </si>
  <si>
    <t>[-1997.8334922886577, 7906.775079808787, 6125.438765008297, 16826.22597469138]</t>
  </si>
  <si>
    <t>[-1855.6966552558592, 7386.499690267976, 6281.751296291831, 16965.67467731955]</t>
  </si>
  <si>
    <t>[-1896.626546098878, 7612.9988095395565, 5444.530915771747, 15302.231067715918]</t>
  </si>
  <si>
    <t>[-2466.332525343963, 9873.310802883236, 4461.782613692533, 17136.230950338508]</t>
  </si>
  <si>
    <t>Poly3_Narrow_WithAir_n7</t>
  </si>
  <si>
    <t>[-2164.962293927848, 7729.264465187185, 20478.13437149471, 10180.225028401124]</t>
  </si>
  <si>
    <t>[-3664.6969546459013, 15689.444893016807, 6168.427216121796, 12678.115409444872]</t>
  </si>
  <si>
    <t>[-3126.5404146071387, 13798.24830774971, 7380.45238987686, 14294.529190775926]</t>
  </si>
  <si>
    <t>[-2753.082391417348, 11738.012913274993, 11022.9813255133, 14831.413417809577]</t>
  </si>
  <si>
    <t>[-950.068317546794, 3578.186538186303, 6619.624222905751, 19872.185598690186]</t>
  </si>
  <si>
    <t>[-1622.36540086541, 6620.867288518367, 3006.7040230182747, 22345.747300712497]</t>
  </si>
  <si>
    <t>[-1643.6528087145177, 6705.870312270343, 3140.343349236695, 22370.86665631497]</t>
  </si>
  <si>
    <t>[-1059.7557169588065, 4033.6724646806283, 5945.404462548237, 20041.774765469545]</t>
  </si>
  <si>
    <t>[-1017.6199115024589, 3910.216347878848, 6295.9968637372585, 20038.51721093468]</t>
  </si>
  <si>
    <t>[-1037.7336386506483, 3977.2827470827037, 6380.062386257982, 20035.9171112773]</t>
  </si>
  <si>
    <t>[-1051.9367880715133, 3996.358513784054, 6450.133973799983, 20037.152856560748]</t>
  </si>
  <si>
    <t>[-1003.639617883185, 3833.3779026130705, 6508.18685205077, 20070.2698143789]</t>
  </si>
  <si>
    <t>[-1194.9914329156718, 4480.173309005961, 7884.554879072999, 16858.704612071673]</t>
  </si>
  <si>
    <t>[-1036.1701357179015, 3952.8610988550304, 6361.149182645026, 20063.641174695353]</t>
  </si>
  <si>
    <t>[-1015.3170836203319, 3892.4940499737772, 6470.957636381558, 20018.741576969416]</t>
  </si>
  <si>
    <t>[-1033.940351205206, 3920.158114722685, 6520.471771955783, 20035.598587698798]</t>
  </si>
  <si>
    <t>[-1035.1482412632586, 3951.67657675979, 6506.529209813366, 20028.29400870373]</t>
  </si>
  <si>
    <t>[-1072.204864597783, 4084.1433001341143, 6270.475664796314, 20107.238720474204]</t>
  </si>
  <si>
    <t>[-1114.654695126414, 4267.3788468870025, 6218.004603672189, 20139.115741901896]</t>
  </si>
  <si>
    <t>[-958.1099097738564, 3599.776226208246, 6425.1911571585115, 19937.929365216147]</t>
  </si>
  <si>
    <t>[-915.1841142579808, 3483.9372694392086, 6305.460572359863, 20088.57449971576]</t>
  </si>
  <si>
    <t>[-1148.1550931249662, 4302.820679565408, 7937.48218207878, 16864.952276429543]</t>
  </si>
  <si>
    <t>[-1115.6581230171464, 4191.435629637635, 8042.116984635302, 16843.38305661717]</t>
  </si>
  <si>
    <t>LB_0050</t>
  </si>
  <si>
    <t>[-2087.3585593614457, 7838.35139660353, 11655.519345899216, 14528.202824456563]</t>
  </si>
  <si>
    <t>LB_0051</t>
  </si>
  <si>
    <t>[-2124.2191044715614, 7980.781020894742, 11939.959190356485, 13815.992771762218]</t>
  </si>
  <si>
    <t>[-1181.1270344898678, 4360.281991833038, 7887.638066559687, 16677.693175000863]</t>
  </si>
  <si>
    <t>[-2843.094396148064, 11210.2107334578, 6621.7845439481425, 16990.729562636887]</t>
  </si>
  <si>
    <t>[-5049.547031680204, 19741.66572020884, 1002.7287998741831, 17768.663499339124]</t>
  </si>
  <si>
    <t>[-4915.305592378109, 19226.979871887175, 1299.3371561945933, 17678.762874071424]</t>
  </si>
  <si>
    <t>[-4789.8171883097975, 18706.587781240254, 1778.4428667802727, 17654.363130023547]</t>
  </si>
  <si>
    <t>[-2153.582053737868, 8693.952842956902, 5396.011387448157, 17192.789275230924]</t>
  </si>
  <si>
    <t>[-5256.240509415876, 20261.282581493448, 1186.9762371751485, 17691.690089245825]</t>
  </si>
  <si>
    <t>[-1324.8687433905168, 5365.182531058791, 3787.121163200117, 22229.456769646822]</t>
  </si>
  <si>
    <t>Originally Paris Museum Coral. Dig deeper regarding possible locality. Herman Willem Daendels (1762-1818), Java admin under french rule from 1808-11. E-mail Leiden curators. Maybe location in Herman's logbooks?</t>
  </si>
  <si>
    <t xml:space="preserve">Contact Bert Hoeksema about tube worms. There's been a stress into year 5 from colony's origin, which is a partial mortality event. This caused two distant parts of colony to recover but as these were far apart they formed two fans (bunny year like, where initial colony core as the bunny's head). The stress event is also marked by a density change and a growth rate change.  Nice example of extreme calcification if based on "Total area approach".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</si>
</sst>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0.0000"/>
    <numFmt numFmtId="166" formatCode="0.000"/>
    <numFmt numFmtId="167" formatCode="0.000000"/>
  </numFmts>
  <fonts count="15" x14ac:knownFonts="1">
    <font>
      <sz val="11"/>
      <color theme="1"/>
      <name val="Aptos Narrow"/>
      <family val="2"/>
      <scheme val="minor"/>
    </font>
    <font>
      <b/>
      <sz val="11"/>
      <color rgb="FF000000"/>
      <name val="Aptos Narrow"/>
      <family val="2"/>
      <scheme val="minor"/>
    </font>
    <font>
      <sz val="11"/>
      <color rgb="FF000000"/>
      <name val="Aptos Narrow"/>
      <family val="2"/>
      <scheme val="minor"/>
    </font>
    <font>
      <sz val="11"/>
      <name val="Aptos Narrow"/>
      <family val="2"/>
      <scheme val="minor"/>
    </font>
    <font>
      <strike/>
      <sz val="11"/>
      <color theme="1"/>
      <name val="Aptos Narrow"/>
      <family val="2"/>
      <scheme val="minor"/>
    </font>
    <font>
      <sz val="10"/>
      <color rgb="FF000000"/>
      <name val="Tahoma"/>
      <family val="2"/>
    </font>
    <font>
      <sz val="14"/>
      <color theme="1"/>
      <name val="Aptos Narrow"/>
      <family val="2"/>
      <scheme val="minor"/>
    </font>
    <font>
      <b/>
      <sz val="14"/>
      <color theme="1"/>
      <name val="Aptos Narrow"/>
      <family val="2"/>
      <scheme val="minor"/>
    </font>
    <font>
      <sz val="14"/>
      <name val="Aptos Narrow"/>
      <family val="2"/>
      <scheme val="minor"/>
    </font>
    <font>
      <b/>
      <sz val="14"/>
      <name val="Aptos Narrow"/>
      <family val="2"/>
      <scheme val="minor"/>
    </font>
    <font>
      <sz val="11"/>
      <color rgb="FFFF0000"/>
      <name val="Aptos Narrow"/>
      <family val="2"/>
      <scheme val="minor"/>
    </font>
    <font>
      <strike/>
      <sz val="14"/>
      <name val="Aptos Narrow"/>
      <family val="2"/>
      <scheme val="minor"/>
    </font>
    <font>
      <b/>
      <sz val="11"/>
      <color rgb="FFC00000"/>
      <name val="Aptos Narrow"/>
      <family val="2"/>
      <scheme val="minor"/>
    </font>
    <font>
      <b/>
      <sz val="11"/>
      <color theme="1"/>
      <name val="Aptos Narrow"/>
      <family val="2"/>
      <scheme val="minor"/>
    </font>
    <font>
      <b/>
      <sz val="11"/>
      <name val="Aptos Narrow"/>
      <family val="2"/>
      <scheme val="minor"/>
    </font>
  </fonts>
  <fills count="13">
    <fill>
      <patternFill patternType="none"/>
    </fill>
    <fill>
      <patternFill patternType="gray125"/>
    </fill>
    <fill>
      <patternFill patternType="solid">
        <fgColor rgb="FF808080"/>
        <bgColor rgb="FF000000"/>
      </patternFill>
    </fill>
    <fill>
      <patternFill patternType="solid">
        <fgColor rgb="FFFFFF00"/>
        <bgColor rgb="FF000000"/>
      </patternFill>
    </fill>
    <fill>
      <patternFill patternType="solid">
        <fgColor theme="8"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4" tint="0.39997558519241921"/>
        <bgColor indexed="64"/>
      </patternFill>
    </fill>
    <fill>
      <patternFill patternType="solid">
        <fgColor theme="2"/>
        <bgColor indexed="64"/>
      </patternFill>
    </fill>
    <fill>
      <patternFill patternType="solid">
        <fgColor theme="0"/>
        <bgColor indexed="64"/>
      </patternFill>
    </fill>
    <fill>
      <patternFill patternType="solid">
        <fgColor theme="5"/>
        <bgColor indexed="64"/>
      </patternFill>
    </fill>
    <fill>
      <patternFill patternType="solid">
        <fgColor theme="9"/>
        <bgColor indexed="64"/>
      </patternFill>
    </fill>
    <fill>
      <patternFill patternType="solid">
        <fgColor theme="7" tint="0.39997558519241921"/>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rgb="FF000000"/>
      </right>
      <top/>
      <bottom/>
      <diagonal/>
    </border>
    <border>
      <left/>
      <right style="medium">
        <color indexed="64"/>
      </right>
      <top/>
      <bottom/>
      <diagonal/>
    </border>
    <border>
      <left/>
      <right style="thin">
        <color indexed="64"/>
      </right>
      <top/>
      <bottom/>
      <diagonal/>
    </border>
    <border>
      <left style="thin">
        <color indexed="64"/>
      </left>
      <right style="thin">
        <color indexed="64"/>
      </right>
      <top/>
      <bottom/>
      <diagonal/>
    </border>
  </borders>
  <cellStyleXfs count="1">
    <xf numFmtId="0" fontId="0" fillId="0" borderId="0"/>
  </cellStyleXfs>
  <cellXfs count="93">
    <xf numFmtId="0" fontId="0" fillId="0" borderId="0" xfId="0"/>
    <xf numFmtId="0" fontId="1" fillId="2" borderId="0" xfId="0" applyFont="1" applyFill="1" applyAlignment="1">
      <alignment horizontal="center" vertical="center" wrapText="1"/>
    </xf>
    <xf numFmtId="0" fontId="2" fillId="2" borderId="0" xfId="0" applyFont="1" applyFill="1" applyAlignment="1">
      <alignment horizontal="center" vertical="center" wrapText="1"/>
    </xf>
    <xf numFmtId="0" fontId="2" fillId="0" borderId="0" xfId="0" applyFont="1" applyAlignment="1">
      <alignment horizontal="center" vertical="center"/>
    </xf>
    <xf numFmtId="0" fontId="0" fillId="0" borderId="0" xfId="0" applyAlignment="1">
      <alignment horizontal="center" vertical="center"/>
    </xf>
    <xf numFmtId="0" fontId="2" fillId="0" borderId="0" xfId="0" applyFont="1" applyAlignment="1">
      <alignment horizontal="center" vertical="center" wrapText="1"/>
    </xf>
    <xf numFmtId="0" fontId="3" fillId="0" borderId="0" xfId="0" applyFont="1" applyAlignment="1">
      <alignment horizontal="center" vertical="center" wrapText="1"/>
    </xf>
    <xf numFmtId="2" fontId="2" fillId="0" borderId="0" xfId="0" applyNumberFormat="1" applyFont="1" applyAlignment="1">
      <alignment horizontal="center" vertical="center" wrapText="1"/>
    </xf>
    <xf numFmtId="0" fontId="2" fillId="0" borderId="0" xfId="0" applyFont="1" applyAlignment="1">
      <alignment horizontal="center"/>
    </xf>
    <xf numFmtId="0" fontId="2" fillId="3" borderId="0" xfId="0" applyFont="1" applyFill="1" applyAlignment="1">
      <alignment horizontal="center" vertical="center" wrapText="1"/>
    </xf>
    <xf numFmtId="0" fontId="4" fillId="0" borderId="0" xfId="0" applyFont="1" applyAlignment="1">
      <alignment horizontal="center" vertical="center"/>
    </xf>
    <xf numFmtId="0" fontId="3" fillId="0" borderId="0" xfId="0" applyFont="1" applyAlignment="1">
      <alignment horizontal="center" vertical="center"/>
    </xf>
    <xf numFmtId="0" fontId="6" fillId="0" borderId="1" xfId="0" applyFont="1" applyBorder="1" applyAlignment="1">
      <alignment horizontal="center"/>
    </xf>
    <xf numFmtId="0" fontId="6" fillId="0" borderId="2" xfId="0" applyFont="1" applyBorder="1" applyAlignment="1">
      <alignment horizontal="center"/>
    </xf>
    <xf numFmtId="0" fontId="6" fillId="4" borderId="3" xfId="0" applyFont="1" applyFill="1" applyBorder="1" applyAlignment="1">
      <alignment horizontal="center"/>
    </xf>
    <xf numFmtId="0" fontId="6" fillId="4" borderId="4" xfId="0" applyFont="1" applyFill="1" applyBorder="1" applyAlignment="1">
      <alignment horizontal="center"/>
    </xf>
    <xf numFmtId="0" fontId="6" fillId="4" borderId="5" xfId="0" applyFont="1" applyFill="1" applyBorder="1" applyAlignment="1">
      <alignment horizontal="center"/>
    </xf>
    <xf numFmtId="0" fontId="6" fillId="0" borderId="3" xfId="0" applyFont="1" applyBorder="1" applyAlignment="1">
      <alignment horizontal="center"/>
    </xf>
    <xf numFmtId="0" fontId="6" fillId="0" borderId="4" xfId="0" applyFont="1" applyBorder="1" applyAlignment="1">
      <alignment horizontal="center"/>
    </xf>
    <xf numFmtId="0" fontId="6" fillId="0" borderId="6" xfId="0" applyFont="1" applyBorder="1" applyAlignment="1">
      <alignment horizontal="center"/>
    </xf>
    <xf numFmtId="0" fontId="6" fillId="5" borderId="1" xfId="0" applyFont="1" applyFill="1" applyBorder="1" applyAlignment="1">
      <alignment horizontal="center"/>
    </xf>
    <xf numFmtId="0" fontId="6" fillId="5" borderId="2" xfId="0" applyFont="1" applyFill="1" applyBorder="1" applyAlignment="1">
      <alignment horizontal="center"/>
    </xf>
    <xf numFmtId="0" fontId="6" fillId="5" borderId="6" xfId="0" applyFont="1" applyFill="1" applyBorder="1" applyAlignment="1">
      <alignment horizontal="center"/>
    </xf>
    <xf numFmtId="0" fontId="6" fillId="5" borderId="1" xfId="0" applyFont="1" applyFill="1" applyBorder="1" applyAlignment="1">
      <alignment horizontal="center"/>
    </xf>
    <xf numFmtId="0" fontId="6" fillId="5" borderId="2" xfId="0" applyFont="1" applyFill="1" applyBorder="1" applyAlignment="1">
      <alignment horizontal="center"/>
    </xf>
    <xf numFmtId="0" fontId="7" fillId="6" borderId="7" xfId="0" applyFont="1" applyFill="1" applyBorder="1" applyAlignment="1">
      <alignment horizontal="center" vertical="center"/>
    </xf>
    <xf numFmtId="0" fontId="7" fillId="6" borderId="8" xfId="0" applyFont="1" applyFill="1" applyBorder="1" applyAlignment="1">
      <alignment horizontal="center" vertical="center"/>
    </xf>
    <xf numFmtId="0" fontId="0" fillId="0" borderId="0" xfId="0" applyAlignment="1">
      <alignment horizontal="center"/>
    </xf>
    <xf numFmtId="0" fontId="7" fillId="0" borderId="1" xfId="0" applyFont="1" applyBorder="1" applyAlignment="1">
      <alignment horizontal="center"/>
    </xf>
    <xf numFmtId="0" fontId="7" fillId="0" borderId="2" xfId="0" applyFont="1" applyBorder="1" applyAlignment="1">
      <alignment horizontal="center"/>
    </xf>
    <xf numFmtId="0" fontId="6" fillId="4" borderId="6" xfId="0" applyFont="1" applyFill="1" applyBorder="1" applyAlignment="1">
      <alignment horizontal="center"/>
    </xf>
    <xf numFmtId="0" fontId="6" fillId="4" borderId="1" xfId="0" applyFont="1" applyFill="1" applyBorder="1" applyAlignment="1">
      <alignment horizontal="center"/>
    </xf>
    <xf numFmtId="0" fontId="6" fillId="7" borderId="2" xfId="0" applyFont="1" applyFill="1" applyBorder="1" applyAlignment="1">
      <alignment horizontal="center"/>
    </xf>
    <xf numFmtId="0" fontId="6" fillId="8" borderId="6" xfId="0" applyFont="1" applyFill="1" applyBorder="1" applyAlignment="1">
      <alignment horizontal="center"/>
    </xf>
    <xf numFmtId="0" fontId="6" fillId="8" borderId="1" xfId="0" applyFont="1" applyFill="1" applyBorder="1" applyAlignment="1">
      <alignment horizontal="center"/>
    </xf>
    <xf numFmtId="0" fontId="6" fillId="8" borderId="2" xfId="0" applyFont="1" applyFill="1" applyBorder="1" applyAlignment="1">
      <alignment horizontal="center"/>
    </xf>
    <xf numFmtId="0" fontId="7" fillId="6" borderId="9" xfId="0" applyFont="1" applyFill="1" applyBorder="1" applyAlignment="1">
      <alignment horizontal="center" vertical="center"/>
    </xf>
    <xf numFmtId="0" fontId="7" fillId="6" borderId="10" xfId="0" applyFont="1" applyFill="1" applyBorder="1" applyAlignment="1">
      <alignment horizontal="center" vertical="center"/>
    </xf>
    <xf numFmtId="0" fontId="6" fillId="0" borderId="6" xfId="0" applyFont="1" applyBorder="1" applyAlignment="1">
      <alignment horizontal="center"/>
    </xf>
    <xf numFmtId="2" fontId="6" fillId="0" borderId="1" xfId="0" applyNumberFormat="1" applyFont="1" applyBorder="1" applyAlignment="1">
      <alignment horizontal="center"/>
    </xf>
    <xf numFmtId="164" fontId="6" fillId="0" borderId="2" xfId="0" applyNumberFormat="1" applyFont="1" applyBorder="1" applyAlignment="1">
      <alignment horizontal="center"/>
    </xf>
    <xf numFmtId="0" fontId="6" fillId="0" borderId="1" xfId="0" applyFont="1" applyBorder="1" applyAlignment="1">
      <alignment horizontal="left"/>
    </xf>
    <xf numFmtId="165" fontId="6" fillId="0" borderId="2" xfId="0" applyNumberFormat="1" applyFont="1" applyBorder="1" applyAlignment="1">
      <alignment horizontal="center"/>
    </xf>
    <xf numFmtId="166" fontId="6" fillId="0" borderId="2" xfId="0" applyNumberFormat="1" applyFont="1" applyBorder="1" applyAlignment="1">
      <alignment horizontal="center"/>
    </xf>
    <xf numFmtId="167" fontId="6" fillId="0" borderId="2" xfId="0" applyNumberFormat="1" applyFont="1" applyBorder="1" applyAlignment="1">
      <alignment horizontal="center"/>
    </xf>
    <xf numFmtId="0" fontId="8" fillId="0" borderId="1" xfId="0" applyFont="1" applyBorder="1" applyAlignment="1">
      <alignment horizontal="center"/>
    </xf>
    <xf numFmtId="0" fontId="8" fillId="0" borderId="2" xfId="0" applyFont="1" applyBorder="1" applyAlignment="1">
      <alignment horizontal="center"/>
    </xf>
    <xf numFmtId="0" fontId="8" fillId="0" borderId="6" xfId="0" applyFont="1" applyBorder="1" applyAlignment="1">
      <alignment horizontal="center"/>
    </xf>
    <xf numFmtId="2" fontId="8" fillId="0" borderId="1" xfId="0" applyNumberFormat="1" applyFont="1" applyBorder="1" applyAlignment="1">
      <alignment horizontal="center"/>
    </xf>
    <xf numFmtId="164" fontId="8" fillId="0" borderId="2" xfId="0" applyNumberFormat="1" applyFont="1" applyBorder="1" applyAlignment="1">
      <alignment horizontal="center"/>
    </xf>
    <xf numFmtId="165" fontId="8" fillId="0" borderId="2" xfId="0" applyNumberFormat="1" applyFont="1" applyBorder="1" applyAlignment="1">
      <alignment horizontal="center"/>
    </xf>
    <xf numFmtId="0" fontId="8" fillId="0" borderId="1" xfId="0" applyFont="1" applyBorder="1" applyAlignment="1">
      <alignment horizontal="left"/>
    </xf>
    <xf numFmtId="0" fontId="10" fillId="0" borderId="0" xfId="0" applyFont="1" applyAlignment="1">
      <alignment horizontal="center"/>
    </xf>
    <xf numFmtId="0" fontId="11" fillId="0" borderId="1" xfId="0" applyFont="1" applyBorder="1" applyAlignment="1">
      <alignment horizontal="center"/>
    </xf>
    <xf numFmtId="0" fontId="11" fillId="0" borderId="2" xfId="0" applyFont="1" applyBorder="1" applyAlignment="1">
      <alignment horizontal="center"/>
    </xf>
    <xf numFmtId="0" fontId="9" fillId="0" borderId="1" xfId="0" applyFont="1" applyBorder="1" applyAlignment="1">
      <alignment horizontal="left"/>
    </xf>
    <xf numFmtId="0" fontId="12" fillId="0" borderId="0" xfId="0" applyFont="1" applyAlignment="1">
      <alignment horizontal="center"/>
    </xf>
    <xf numFmtId="167" fontId="6" fillId="0" borderId="6" xfId="0" applyNumberFormat="1" applyFont="1" applyBorder="1" applyAlignment="1">
      <alignment horizontal="center"/>
    </xf>
    <xf numFmtId="167" fontId="6" fillId="0" borderId="1" xfId="0" applyNumberFormat="1" applyFont="1" applyBorder="1" applyAlignment="1">
      <alignment horizontal="center"/>
    </xf>
    <xf numFmtId="2" fontId="6" fillId="9" borderId="1" xfId="0" applyNumberFormat="1" applyFont="1" applyFill="1" applyBorder="1" applyAlignment="1">
      <alignment horizontal="center"/>
    </xf>
    <xf numFmtId="0" fontId="6" fillId="9" borderId="1" xfId="0" applyFont="1" applyFill="1" applyBorder="1" applyAlignment="1">
      <alignment horizontal="center"/>
    </xf>
    <xf numFmtId="0" fontId="6" fillId="9" borderId="2" xfId="0" applyFont="1" applyFill="1" applyBorder="1" applyAlignment="1">
      <alignment horizontal="center"/>
    </xf>
    <xf numFmtId="0" fontId="6" fillId="9" borderId="6" xfId="0" applyFont="1" applyFill="1" applyBorder="1" applyAlignment="1">
      <alignment horizontal="center"/>
    </xf>
    <xf numFmtId="164" fontId="6" fillId="9" borderId="2" xfId="0" applyNumberFormat="1" applyFont="1" applyFill="1" applyBorder="1" applyAlignment="1">
      <alignment horizontal="center"/>
    </xf>
    <xf numFmtId="165" fontId="6" fillId="9" borderId="2" xfId="0" applyNumberFormat="1" applyFont="1" applyFill="1" applyBorder="1" applyAlignment="1">
      <alignment horizontal="center"/>
    </xf>
    <xf numFmtId="166" fontId="6" fillId="9" borderId="2" xfId="0" applyNumberFormat="1" applyFont="1" applyFill="1" applyBorder="1" applyAlignment="1">
      <alignment horizontal="center"/>
    </xf>
    <xf numFmtId="0" fontId="6" fillId="9" borderId="1" xfId="0" applyFont="1" applyFill="1" applyBorder="1" applyAlignment="1">
      <alignment horizontal="left"/>
    </xf>
    <xf numFmtId="0" fontId="0" fillId="9" borderId="0" xfId="0" applyFill="1" applyAlignment="1">
      <alignment horizontal="center"/>
    </xf>
    <xf numFmtId="166" fontId="8" fillId="0" borderId="2" xfId="0" applyNumberFormat="1" applyFont="1" applyBorder="1" applyAlignment="1">
      <alignment horizontal="center"/>
    </xf>
    <xf numFmtId="167" fontId="8" fillId="0" borderId="6" xfId="0" applyNumberFormat="1" applyFont="1" applyBorder="1" applyAlignment="1">
      <alignment horizontal="center"/>
    </xf>
    <xf numFmtId="167" fontId="8" fillId="0" borderId="1" xfId="0" applyNumberFormat="1" applyFont="1" applyBorder="1" applyAlignment="1">
      <alignment horizontal="center"/>
    </xf>
    <xf numFmtId="167" fontId="8" fillId="0" borderId="2" xfId="0" applyNumberFormat="1" applyFont="1" applyBorder="1" applyAlignment="1">
      <alignment horizontal="center"/>
    </xf>
    <xf numFmtId="0" fontId="3" fillId="0" borderId="0" xfId="0" applyFont="1" applyAlignment="1">
      <alignment horizontal="center"/>
    </xf>
    <xf numFmtId="164" fontId="8" fillId="9" borderId="2" xfId="0" applyNumberFormat="1" applyFont="1" applyFill="1" applyBorder="1" applyAlignment="1">
      <alignment horizontal="center"/>
    </xf>
    <xf numFmtId="166" fontId="6" fillId="0" borderId="1" xfId="0" applyNumberFormat="1" applyFont="1" applyBorder="1" applyAlignment="1">
      <alignment horizontal="center"/>
    </xf>
    <xf numFmtId="0" fontId="7" fillId="0" borderId="1" xfId="0" applyFont="1" applyBorder="1" applyAlignment="1">
      <alignment horizontal="left"/>
    </xf>
    <xf numFmtId="0" fontId="0" fillId="0" borderId="11" xfId="0" applyBorder="1" applyAlignment="1">
      <alignment horizontal="center"/>
    </xf>
    <xf numFmtId="0" fontId="0" fillId="0" borderId="12" xfId="0" applyBorder="1" applyAlignment="1">
      <alignment horizontal="center"/>
    </xf>
    <xf numFmtId="0" fontId="0" fillId="0" borderId="13" xfId="0" applyBorder="1" applyAlignment="1">
      <alignment horizontal="center"/>
    </xf>
    <xf numFmtId="0" fontId="0" fillId="0" borderId="0" xfId="0" applyAlignment="1">
      <alignment horizontal="left"/>
    </xf>
    <xf numFmtId="2" fontId="0" fillId="0" borderId="0" xfId="0" applyNumberFormat="1" applyAlignment="1">
      <alignment horizontal="center"/>
    </xf>
    <xf numFmtId="10" fontId="0" fillId="0" borderId="0" xfId="0" applyNumberFormat="1" applyAlignment="1">
      <alignment horizontal="center"/>
    </xf>
    <xf numFmtId="0" fontId="13" fillId="0" borderId="0" xfId="0" applyFont="1" applyAlignment="1">
      <alignment horizontal="center"/>
    </xf>
    <xf numFmtId="10" fontId="13" fillId="0" borderId="0" xfId="0" applyNumberFormat="1" applyFont="1" applyAlignment="1">
      <alignment horizontal="center"/>
    </xf>
    <xf numFmtId="0" fontId="14" fillId="0" borderId="1" xfId="0" applyFont="1" applyBorder="1" applyAlignment="1">
      <alignment horizontal="center" vertical="top"/>
    </xf>
    <xf numFmtId="0" fontId="14" fillId="7" borderId="1" xfId="0" applyFont="1" applyFill="1" applyBorder="1" applyAlignment="1">
      <alignment horizontal="center" vertical="top"/>
    </xf>
    <xf numFmtId="0" fontId="14" fillId="10" borderId="1" xfId="0" applyFont="1" applyFill="1" applyBorder="1" applyAlignment="1">
      <alignment horizontal="center" vertical="top"/>
    </xf>
    <xf numFmtId="0" fontId="14" fillId="11" borderId="1" xfId="0" applyFont="1" applyFill="1" applyBorder="1" applyAlignment="1">
      <alignment vertical="top"/>
    </xf>
    <xf numFmtId="0" fontId="14" fillId="12" borderId="1" xfId="0" applyFont="1" applyFill="1" applyBorder="1" applyAlignment="1">
      <alignment horizontal="center" vertical="top"/>
    </xf>
    <xf numFmtId="0" fontId="14" fillId="12" borderId="14" xfId="0" applyFont="1" applyFill="1" applyBorder="1" applyAlignment="1">
      <alignment horizontal="center" vertical="top"/>
    </xf>
    <xf numFmtId="0" fontId="2" fillId="0" borderId="0" xfId="0" applyFont="1"/>
    <xf numFmtId="2" fontId="2" fillId="0" borderId="0" xfId="0" applyNumberFormat="1" applyFont="1"/>
    <xf numFmtId="0" fontId="2" fillId="0" borderId="0" xfId="0" applyFont="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https://uob.sharepoint.com/teams/grp-Chapter4-Leo/Shared%20Documents/General/Results/Coral_Growth_Data_Chapter4.xlsx" TargetMode="External"/><Relationship Id="rId1" Type="http://schemas.openxmlformats.org/officeDocument/2006/relationships/externalLinkPath" Target="https://uob.sharepoint.com/teams/grp-Chapter4-Leo/Shared%20Documents/General/Results/Coral_Growth_Data_Chapter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Metadata"/>
      <sheetName val="AgeMeasurements"/>
      <sheetName val="Internal_Calibrations"/>
      <sheetName val="DataArrangedForPlot"/>
      <sheetName val="BarGraph_Corallith_vs_Popl"/>
      <sheetName val="Corallith_to_Stable_Analyses"/>
      <sheetName val="Changes_Pre-Post_Stress"/>
      <sheetName val="Vertical_Slabs"/>
      <sheetName val="Vol_Area_Change_hemisphere"/>
      <sheetName val="CalciRates"/>
      <sheetName val="CalciRatesReminder"/>
      <sheetName val="Bulk Area calci"/>
      <sheetName val="Tests_calci_rates "/>
      <sheetName val="CalciDemographicJakarta"/>
      <sheetName val="Table_Chapter"/>
    </sheetNames>
    <sheetDataSet>
      <sheetData sheetId="0">
        <row r="2">
          <cell r="A2" t="str">
            <v>LB_0001</v>
          </cell>
          <cell r="C2">
            <v>1930</v>
          </cell>
          <cell r="E2" t="str">
            <v>Sulawesi SW, Pankaja Cay</v>
          </cell>
        </row>
        <row r="3">
          <cell r="A3" t="str">
            <v>LB_0008</v>
          </cell>
          <cell r="C3" t="str">
            <v>1821-1823</v>
          </cell>
          <cell r="E3" t="str">
            <v>Java, metadata deficient</v>
          </cell>
        </row>
        <row r="4">
          <cell r="A4" t="str">
            <v>LB_0009</v>
          </cell>
          <cell r="C4" t="str">
            <v>&lt;1820</v>
          </cell>
          <cell r="E4" t="str">
            <v>Java, metadata deficient</v>
          </cell>
        </row>
        <row r="5">
          <cell r="A5" t="str">
            <v>LB_0010</v>
          </cell>
          <cell r="C5" t="str">
            <v>1821-1823</v>
          </cell>
          <cell r="E5" t="str">
            <v>Java, metadata deficient</v>
          </cell>
        </row>
        <row r="6">
          <cell r="A6" t="str">
            <v>LB_0011</v>
          </cell>
          <cell r="C6">
            <v>1928</v>
          </cell>
          <cell r="E6" t="str">
            <v>Jakarta Bay</v>
          </cell>
        </row>
        <row r="7">
          <cell r="A7" t="str">
            <v>LB_0012</v>
          </cell>
          <cell r="C7">
            <v>1927</v>
          </cell>
          <cell r="E7" t="str">
            <v>Jakarta Bay</v>
          </cell>
        </row>
        <row r="8">
          <cell r="A8" t="str">
            <v>LB_0013</v>
          </cell>
          <cell r="C8">
            <v>1927</v>
          </cell>
          <cell r="E8" t="str">
            <v>Jakarta Bay</v>
          </cell>
        </row>
        <row r="9">
          <cell r="A9" t="str">
            <v>LB_0016</v>
          </cell>
          <cell r="C9">
            <v>1931</v>
          </cell>
          <cell r="E9" t="str">
            <v>Jakarta Bay</v>
          </cell>
        </row>
        <row r="10">
          <cell r="A10" t="str">
            <v>LB_0017</v>
          </cell>
          <cell r="C10">
            <v>1899</v>
          </cell>
          <cell r="E10" t="str">
            <v>Selayar Island</v>
          </cell>
        </row>
        <row r="11">
          <cell r="A11" t="str">
            <v>LB_0018</v>
          </cell>
          <cell r="C11">
            <v>1929</v>
          </cell>
          <cell r="E11" t="str">
            <v>Kupang, SW Timor</v>
          </cell>
        </row>
        <row r="12">
          <cell r="A12" t="str">
            <v>LB_0019</v>
          </cell>
          <cell r="C12">
            <v>1928</v>
          </cell>
          <cell r="E12" t="str">
            <v>Togian Island</v>
          </cell>
        </row>
        <row r="13">
          <cell r="A13" t="str">
            <v>LB_0020</v>
          </cell>
          <cell r="C13">
            <v>1931</v>
          </cell>
          <cell r="E13" t="str">
            <v>Jakarta Bay</v>
          </cell>
        </row>
        <row r="14">
          <cell r="A14" t="str">
            <v>LB_0023</v>
          </cell>
          <cell r="C14">
            <v>1899</v>
          </cell>
          <cell r="E14" t="str">
            <v>Binongko Island</v>
          </cell>
        </row>
        <row r="15">
          <cell r="A15" t="str">
            <v>LB_0025</v>
          </cell>
          <cell r="C15" t="str">
            <v>1920-1922</v>
          </cell>
          <cell r="E15" t="str">
            <v>Jakarta, Thousand Islands</v>
          </cell>
        </row>
        <row r="16">
          <cell r="A16" t="str">
            <v>LB_0027</v>
          </cell>
          <cell r="C16" t="str">
            <v>1821-1823</v>
          </cell>
          <cell r="E16" t="str">
            <v>Java, metadata deficient</v>
          </cell>
        </row>
        <row r="17">
          <cell r="A17" t="str">
            <v>LB_0029</v>
          </cell>
          <cell r="C17">
            <v>1855</v>
          </cell>
          <cell r="E17" t="str">
            <v>Maluku, metadata deficient</v>
          </cell>
        </row>
        <row r="18">
          <cell r="A18" t="str">
            <v>LB_0031</v>
          </cell>
          <cell r="C18">
            <v>1928</v>
          </cell>
          <cell r="E18" t="str">
            <v>Togian Island</v>
          </cell>
        </row>
        <row r="19">
          <cell r="A19" t="str">
            <v>LB_0032</v>
          </cell>
          <cell r="C19">
            <v>1929</v>
          </cell>
          <cell r="E19" t="str">
            <v>Tanimbar Islands</v>
          </cell>
        </row>
        <row r="20">
          <cell r="A20" t="str">
            <v>LB_0033</v>
          </cell>
          <cell r="C20">
            <v>1931</v>
          </cell>
          <cell r="E20" t="str">
            <v>Jakarta, Thousand Islands</v>
          </cell>
        </row>
        <row r="21">
          <cell r="A21" t="str">
            <v>LB_0034</v>
          </cell>
          <cell r="C21">
            <v>1900</v>
          </cell>
          <cell r="E21" t="str">
            <v>Maluku, Romang Island</v>
          </cell>
        </row>
        <row r="22">
          <cell r="A22" t="str">
            <v>LB_0035</v>
          </cell>
          <cell r="C22">
            <v>1929</v>
          </cell>
          <cell r="E22" t="str">
            <v>Kupang, SW Timor</v>
          </cell>
        </row>
        <row r="23">
          <cell r="A23" t="str">
            <v>LB_0036</v>
          </cell>
          <cell r="C23">
            <v>1921</v>
          </cell>
          <cell r="E23" t="str">
            <v>Leksoela Island</v>
          </cell>
        </row>
        <row r="24">
          <cell r="A24" t="str">
            <v>LB_0037</v>
          </cell>
          <cell r="C24">
            <v>1899</v>
          </cell>
          <cell r="E24" t="str">
            <v>Selayar Island</v>
          </cell>
        </row>
        <row r="25">
          <cell r="A25" t="str">
            <v>LB_0038</v>
          </cell>
          <cell r="C25">
            <v>1927</v>
          </cell>
          <cell r="E25" t="str">
            <v>Jakarta Bay</v>
          </cell>
        </row>
        <row r="26">
          <cell r="A26" t="str">
            <v>LB_0039</v>
          </cell>
          <cell r="C26">
            <v>1845</v>
          </cell>
          <cell r="E26" t="str">
            <v>Java, metadata deficient</v>
          </cell>
        </row>
        <row r="27">
          <cell r="A27" t="str">
            <v>LB_0040</v>
          </cell>
          <cell r="C27" t="str">
            <v>1920-1922</v>
          </cell>
          <cell r="E27" t="str">
            <v>Jakarta Bay</v>
          </cell>
        </row>
        <row r="28">
          <cell r="A28" t="str">
            <v>LB_0041</v>
          </cell>
          <cell r="C28" t="str">
            <v>1920-1922</v>
          </cell>
          <cell r="E28" t="str">
            <v>Jakarta Bay</v>
          </cell>
        </row>
        <row r="29">
          <cell r="A29" t="str">
            <v>LB_0042_P3</v>
          </cell>
          <cell r="C29" t="str">
            <v>1920-1922</v>
          </cell>
          <cell r="E29" t="str">
            <v>Jakarta Bay</v>
          </cell>
        </row>
        <row r="30">
          <cell r="A30" t="str">
            <v>LB_0042_P4</v>
          </cell>
          <cell r="C30" t="str">
            <v>1920-1922</v>
          </cell>
          <cell r="E30" t="str">
            <v>Jakarta Bay</v>
          </cell>
        </row>
        <row r="31">
          <cell r="A31" t="str">
            <v>LB_0042_P5</v>
          </cell>
          <cell r="C31" t="str">
            <v>1920-1922</v>
          </cell>
          <cell r="E31" t="str">
            <v>Jakarta Bay</v>
          </cell>
        </row>
        <row r="32">
          <cell r="A32" t="str">
            <v>LB_0043</v>
          </cell>
          <cell r="C32">
            <v>1928</v>
          </cell>
          <cell r="E32" t="str">
            <v>Togian Island</v>
          </cell>
        </row>
        <row r="33">
          <cell r="A33" t="str">
            <v>LB_0044</v>
          </cell>
          <cell r="C33">
            <v>1955</v>
          </cell>
          <cell r="E33" t="str">
            <v>Biak, Papua</v>
          </cell>
        </row>
        <row r="34">
          <cell r="A34" t="str">
            <v>LB_0045</v>
          </cell>
          <cell r="C34">
            <v>1955</v>
          </cell>
          <cell r="E34" t="str">
            <v>Biak, Papua</v>
          </cell>
        </row>
        <row r="35">
          <cell r="A35" t="str">
            <v>LB_0046</v>
          </cell>
          <cell r="C35">
            <v>1930</v>
          </cell>
          <cell r="E35" t="str">
            <v>Tana Jampea Island</v>
          </cell>
        </row>
        <row r="36">
          <cell r="A36" t="str">
            <v>LB_0047_P3</v>
          </cell>
          <cell r="C36">
            <v>1929</v>
          </cell>
          <cell r="E36" t="str">
            <v>Kupang, SW Timor</v>
          </cell>
        </row>
        <row r="37">
          <cell r="A37" t="str">
            <v>LB_0047_P4</v>
          </cell>
          <cell r="C37">
            <v>1929</v>
          </cell>
          <cell r="E37" t="str">
            <v>Kupang, SW Timor</v>
          </cell>
        </row>
        <row r="38">
          <cell r="A38" t="str">
            <v>LB_0048</v>
          </cell>
          <cell r="C38">
            <v>1931</v>
          </cell>
          <cell r="E38" t="str">
            <v>Jakarta Bay</v>
          </cell>
        </row>
        <row r="39">
          <cell r="A39" t="str">
            <v>LB_0049</v>
          </cell>
          <cell r="C39">
            <v>1927</v>
          </cell>
          <cell r="E39" t="str">
            <v>Jakarta Bay</v>
          </cell>
        </row>
        <row r="40">
          <cell r="A40" t="str">
            <v>LB_0052</v>
          </cell>
          <cell r="C40">
            <v>1845</v>
          </cell>
          <cell r="E40" t="str">
            <v>Java, metadata deficient</v>
          </cell>
        </row>
        <row r="41">
          <cell r="A41" t="str">
            <v>LB_0053_P2</v>
          </cell>
          <cell r="C41">
            <v>1930</v>
          </cell>
          <cell r="E41" t="str">
            <v>Sulawesi N, Karakelong Island</v>
          </cell>
        </row>
        <row r="42">
          <cell r="A42" t="str">
            <v>LB_0053_P3</v>
          </cell>
          <cell r="C42">
            <v>1930</v>
          </cell>
          <cell r="E42" t="str">
            <v>Sulawesi N, Karakelong Island</v>
          </cell>
        </row>
        <row r="43">
          <cell r="A43" t="str">
            <v>LB_0054_P1</v>
          </cell>
          <cell r="C43">
            <v>1979</v>
          </cell>
          <cell r="E43" t="str">
            <v>Sulawesi SW, Samalona</v>
          </cell>
        </row>
        <row r="44">
          <cell r="A44" t="str">
            <v>LB_0054_P2</v>
          </cell>
          <cell r="C44">
            <v>1979</v>
          </cell>
          <cell r="E44" t="str">
            <v>Sulawesi SW, Samalona</v>
          </cell>
        </row>
        <row r="45">
          <cell r="A45" t="str">
            <v>LB_0055</v>
          </cell>
          <cell r="C45">
            <v>1930</v>
          </cell>
          <cell r="E45" t="str">
            <v>Sulawesi N, Karakelong Island</v>
          </cell>
        </row>
        <row r="46">
          <cell r="A46" t="str">
            <v>LB_0056_P6</v>
          </cell>
          <cell r="C46" t="str">
            <v>1920-1922</v>
          </cell>
          <cell r="E46" t="str">
            <v>Jakarta Bay</v>
          </cell>
        </row>
        <row r="47">
          <cell r="A47" t="str">
            <v>LB_0056_P7</v>
          </cell>
          <cell r="C47" t="str">
            <v>1920-1922</v>
          </cell>
          <cell r="E47" t="str">
            <v>Jakarta Bay</v>
          </cell>
        </row>
        <row r="48">
          <cell r="A48" t="str">
            <v>LB_0056_P8</v>
          </cell>
          <cell r="C48" t="str">
            <v>1920-1922</v>
          </cell>
          <cell r="E48" t="str">
            <v>Jakarta Bay</v>
          </cell>
        </row>
        <row r="49">
          <cell r="A49" t="str">
            <v>LB_0057</v>
          </cell>
          <cell r="C49">
            <v>1984</v>
          </cell>
          <cell r="E49" t="str">
            <v>Tukang Besi Islands</v>
          </cell>
        </row>
        <row r="50">
          <cell r="A50" t="str">
            <v>LB_0058</v>
          </cell>
          <cell r="C50">
            <v>1984</v>
          </cell>
          <cell r="E50" t="str">
            <v>Taka Bonerate, Tiger Island</v>
          </cell>
        </row>
        <row r="51">
          <cell r="A51" t="str">
            <v>LB_0059</v>
          </cell>
          <cell r="C51">
            <v>1930</v>
          </cell>
          <cell r="E51" t="str">
            <v>Sulawesi N, Karakelong Island</v>
          </cell>
        </row>
      </sheetData>
      <sheetData sheetId="1" refreshError="1"/>
      <sheetData sheetId="2">
        <row r="2">
          <cell r="A2" t="str">
            <v>LB_0001</v>
          </cell>
          <cell r="I2">
            <v>45050.3</v>
          </cell>
        </row>
        <row r="3">
          <cell r="A3" t="str">
            <v>LB_0008</v>
          </cell>
          <cell r="I3">
            <v>64834</v>
          </cell>
        </row>
        <row r="4">
          <cell r="A4" t="str">
            <v>LB_0009</v>
          </cell>
          <cell r="I4">
            <v>54238</v>
          </cell>
        </row>
        <row r="5">
          <cell r="A5" t="str">
            <v>LB_0010</v>
          </cell>
          <cell r="I5">
            <v>82829</v>
          </cell>
        </row>
        <row r="6">
          <cell r="A6" t="str">
            <v>LB_0011</v>
          </cell>
          <cell r="I6">
            <v>46049.5</v>
          </cell>
        </row>
        <row r="7">
          <cell r="A7" t="str">
            <v>LB_0012</v>
          </cell>
          <cell r="I7">
            <v>38672.300000000003</v>
          </cell>
        </row>
        <row r="8">
          <cell r="A8" t="str">
            <v>LB_0013</v>
          </cell>
          <cell r="I8">
            <v>32834</v>
          </cell>
        </row>
        <row r="9">
          <cell r="A9" t="str">
            <v>LB_0016</v>
          </cell>
          <cell r="I9">
            <v>59377</v>
          </cell>
        </row>
        <row r="10">
          <cell r="A10" t="str">
            <v>LB_0017</v>
          </cell>
          <cell r="I10">
            <v>55772</v>
          </cell>
        </row>
        <row r="11">
          <cell r="A11" t="str">
            <v>LB_0018</v>
          </cell>
          <cell r="I11">
            <v>67910</v>
          </cell>
        </row>
        <row r="12">
          <cell r="A12" t="str">
            <v>LB_0019</v>
          </cell>
          <cell r="I12">
            <v>29574.5</v>
          </cell>
        </row>
        <row r="13">
          <cell r="A13" t="str">
            <v>LB_0020</v>
          </cell>
          <cell r="I13">
            <v>77858</v>
          </cell>
        </row>
        <row r="14">
          <cell r="A14" t="str">
            <v>LB_0023</v>
          </cell>
          <cell r="I14">
            <v>80352</v>
          </cell>
        </row>
        <row r="15">
          <cell r="A15" t="str">
            <v>LB_0025</v>
          </cell>
          <cell r="I15">
            <v>74532</v>
          </cell>
        </row>
        <row r="16">
          <cell r="A16" t="str">
            <v>LB_0027</v>
          </cell>
          <cell r="I16">
            <v>94909</v>
          </cell>
        </row>
        <row r="17">
          <cell r="A17" t="str">
            <v>LB_0029</v>
          </cell>
          <cell r="I17">
            <v>68200</v>
          </cell>
        </row>
        <row r="18">
          <cell r="A18" t="str">
            <v>LB_0031</v>
          </cell>
          <cell r="I18">
            <v>68020</v>
          </cell>
        </row>
        <row r="19">
          <cell r="A19" t="str">
            <v>LB_0032</v>
          </cell>
          <cell r="I19">
            <v>32547.1</v>
          </cell>
        </row>
        <row r="20">
          <cell r="A20" t="str">
            <v>LB_0033</v>
          </cell>
          <cell r="I20">
            <v>42409.599999999999</v>
          </cell>
        </row>
        <row r="21">
          <cell r="A21" t="str">
            <v>LB_0034</v>
          </cell>
          <cell r="I21">
            <v>89907</v>
          </cell>
        </row>
        <row r="22">
          <cell r="A22" t="str">
            <v>LB_0035</v>
          </cell>
          <cell r="I22">
            <v>46687.6</v>
          </cell>
        </row>
        <row r="23">
          <cell r="A23" t="str">
            <v>LB_0036</v>
          </cell>
          <cell r="I23">
            <v>42452.5</v>
          </cell>
        </row>
        <row r="24">
          <cell r="A24" t="str">
            <v>LB_0037</v>
          </cell>
          <cell r="I24">
            <v>43847.199999999997</v>
          </cell>
        </row>
        <row r="25">
          <cell r="A25" t="str">
            <v>LB_0038</v>
          </cell>
          <cell r="I25">
            <v>38074.699999999997</v>
          </cell>
        </row>
        <row r="26">
          <cell r="A26" t="str">
            <v>LB_0039</v>
          </cell>
          <cell r="I26">
            <v>43744.9</v>
          </cell>
        </row>
        <row r="27">
          <cell r="A27" t="str">
            <v>LB_0040</v>
          </cell>
          <cell r="I27">
            <v>42295.3</v>
          </cell>
        </row>
        <row r="28">
          <cell r="A28" t="str">
            <v>LB_0041</v>
          </cell>
          <cell r="I28">
            <v>36478.199999999997</v>
          </cell>
        </row>
        <row r="29">
          <cell r="A29" t="str">
            <v>LB_0042_P3</v>
          </cell>
          <cell r="I29">
            <v>22639.9</v>
          </cell>
        </row>
        <row r="30">
          <cell r="A30" t="str">
            <v>LB_0042_P4</v>
          </cell>
          <cell r="I30">
            <v>9098.5</v>
          </cell>
        </row>
        <row r="31">
          <cell r="A31" t="str">
            <v>LB_0042_P5</v>
          </cell>
          <cell r="I31">
            <v>9570.4</v>
          </cell>
        </row>
        <row r="32">
          <cell r="A32" t="str">
            <v>LB_0043</v>
          </cell>
          <cell r="I32">
            <v>46100.5</v>
          </cell>
        </row>
        <row r="33">
          <cell r="A33" t="str">
            <v>LB_0044</v>
          </cell>
          <cell r="I33">
            <v>40150.199999999997</v>
          </cell>
        </row>
        <row r="34">
          <cell r="A34" t="str">
            <v>LB_0045</v>
          </cell>
          <cell r="I34">
            <v>30902.1</v>
          </cell>
        </row>
        <row r="35">
          <cell r="A35" t="str">
            <v>LB_0046</v>
          </cell>
          <cell r="I35">
            <v>46493.4</v>
          </cell>
        </row>
        <row r="36">
          <cell r="A36" t="str">
            <v>LB_0047_P3</v>
          </cell>
          <cell r="I36">
            <v>17409.5</v>
          </cell>
        </row>
        <row r="37">
          <cell r="A37" t="str">
            <v>LB_0047_P4</v>
          </cell>
          <cell r="I37">
            <v>25775.8</v>
          </cell>
        </row>
        <row r="38">
          <cell r="A38" t="str">
            <v>LB_0048</v>
          </cell>
          <cell r="I38">
            <v>46661.7</v>
          </cell>
        </row>
        <row r="39">
          <cell r="A39" t="str">
            <v>LB_0049</v>
          </cell>
          <cell r="I39">
            <v>50760</v>
          </cell>
        </row>
        <row r="40">
          <cell r="A40" t="str">
            <v>LB_0050</v>
          </cell>
          <cell r="I40">
            <v>33374.800000000003</v>
          </cell>
        </row>
        <row r="41">
          <cell r="A41" t="str">
            <v>LB_0051</v>
          </cell>
          <cell r="I41">
            <v>19796.2</v>
          </cell>
        </row>
        <row r="42">
          <cell r="A42" t="str">
            <v>LB_0052</v>
          </cell>
          <cell r="I42">
            <v>72009</v>
          </cell>
        </row>
        <row r="43">
          <cell r="A43" t="str">
            <v>LB_0053_P2</v>
          </cell>
          <cell r="I43">
            <v>12296.8</v>
          </cell>
        </row>
        <row r="44">
          <cell r="A44" t="str">
            <v>LB_0053_P3</v>
          </cell>
          <cell r="I44">
            <v>30002.7</v>
          </cell>
        </row>
        <row r="45">
          <cell r="A45" t="str">
            <v>LB_0054_P1</v>
          </cell>
          <cell r="I45">
            <v>9401.1</v>
          </cell>
        </row>
        <row r="46">
          <cell r="A46" t="str">
            <v>LB_0054_P2</v>
          </cell>
          <cell r="I46">
            <v>17065.3</v>
          </cell>
        </row>
        <row r="47">
          <cell r="A47" t="str">
            <v>LB_0055</v>
          </cell>
          <cell r="I47">
            <v>28342.9</v>
          </cell>
        </row>
        <row r="48">
          <cell r="A48" t="str">
            <v>LB_0056_P6</v>
          </cell>
          <cell r="I48">
            <v>7117.8</v>
          </cell>
        </row>
        <row r="49">
          <cell r="A49" t="str">
            <v>LB_0056_P7</v>
          </cell>
          <cell r="I49">
            <v>1974.45</v>
          </cell>
        </row>
        <row r="50">
          <cell r="A50" t="str">
            <v>LB_0056_P8</v>
          </cell>
          <cell r="I50">
            <v>1519.89</v>
          </cell>
        </row>
        <row r="51">
          <cell r="A51" t="str">
            <v>LB_0057_BryoOnly</v>
          </cell>
          <cell r="I51">
            <v>5584.4</v>
          </cell>
        </row>
        <row r="52">
          <cell r="A52" t="str">
            <v>LB_0057</v>
          </cell>
          <cell r="I52">
            <v>18642.3</v>
          </cell>
        </row>
        <row r="53">
          <cell r="A53" t="str">
            <v>LB_0058</v>
          </cell>
          <cell r="I53">
            <v>22143.4</v>
          </cell>
        </row>
        <row r="54">
          <cell r="A54" t="str">
            <v>LB_0059</v>
          </cell>
          <cell r="I54">
            <v>40281.9</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persons/person.xml><?xml version="1.0" encoding="utf-8"?>
<personList xmlns="http://schemas.microsoft.com/office/spreadsheetml/2018/threadedcomments" xmlns:x="http://schemas.openxmlformats.org/spreadsheetml/2006/main">
  <person displayName="Leonardo Bertini" id="{B6637979-AB68-8044-9311-793F0F5B9329}" userId="S::ae20067@bristol.ac.uk::8294de0f-129e-4ec3-9096-553e314651ce"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A26" dT="2024-01-19T15:21:28.77" personId="{B6637979-AB68-8044-9311-793F0F5B9329}" id="{2B23AE66-FA12-9640-BAEE-64FA333B51A3}">
    <text>Leonardo Bertini:
This is a fragment belonging to the same colony as specimen RMNH.Coel.10163 (Scan LB_0052). LB_0039 was not used as major growth axis does not pass through this fragment. Scan LB_0052 was used instead</text>
  </threadedComment>
</ThreadedComments>
</file>

<file path=xl/threadedComments/threadedComment2.xml><?xml version="1.0" encoding="utf-8"?>
<ThreadedComments xmlns="http://schemas.microsoft.com/office/spreadsheetml/2018/threadedcomments" xmlns:x="http://schemas.openxmlformats.org/spreadsheetml/2006/main">
  <threadedComment ref="B7" dT="2023-08-18T11:36:02.59" personId="{B6637979-AB68-8044-9311-793F0F5B9329}" id="{5975EF2B-D19E-6B48-BB10-CD2B768EEDA8}">
    <text>Same colony as LB_0039. So we can narrow down to 1849?</text>
  </threadedComment>
  <threadedComment ref="B7" dT="2023-08-23T10:47:10.01" personId="{B6637979-AB68-8044-9311-793F0F5B9329}" id="{72359C96-9783-2F49-B5FC-5FE6BE0CEBA5}" parentId="{5975EF2B-D19E-6B48-BB10-CD2B768EEDA8}">
    <text xml:space="preserve">Actually Jungulun came back to NL in 1849, but he collected coral in 1845 </text>
  </threadedComment>
  <threadedComment ref="A8" dT="2023-08-23T14:53:44.16" personId="{B6637979-AB68-8044-9311-793F0F5B9329}" id="{5795578A-FE80-5E47-A722-7F62D54D2B06}">
    <text>Matching fragment of LB_0052, however incomplete before stress event, AND includes an extra year post-stress event</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microsoft.com/office/2017/10/relationships/threadedComment" Target="../threadedComments/threadedComment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A27F31-3321-8B4F-8014-B66060A98702}">
  <dimension ref="A1:M51"/>
  <sheetViews>
    <sheetView workbookViewId="0">
      <selection activeCell="C2" sqref="C2:C51"/>
    </sheetView>
  </sheetViews>
  <sheetFormatPr baseColWidth="10" defaultColWidth="8.83203125" defaultRowHeight="15" x14ac:dyDescent="0.2"/>
  <cols>
    <col min="1" max="1" width="19.6640625" bestFit="1" customWidth="1"/>
    <col min="2" max="2" width="22" bestFit="1" customWidth="1"/>
    <col min="3" max="3" width="9.6640625" bestFit="1" customWidth="1"/>
    <col min="4" max="4" width="17.5" customWidth="1"/>
    <col min="5" max="5" width="25.6640625" bestFit="1" customWidth="1"/>
    <col min="6" max="6" width="9.1640625" bestFit="1" customWidth="1"/>
    <col min="7" max="7" width="10.33203125" customWidth="1"/>
    <col min="8" max="8" width="18.83203125" customWidth="1"/>
    <col min="9" max="9" width="13.6640625" customWidth="1"/>
    <col min="10" max="11" width="25.1640625" customWidth="1"/>
    <col min="12" max="12" width="43.5" customWidth="1"/>
  </cols>
  <sheetData>
    <row r="1" spans="1:13" ht="32" x14ac:dyDescent="0.2">
      <c r="A1" s="1" t="s">
        <v>0</v>
      </c>
      <c r="B1" s="1" t="s">
        <v>1</v>
      </c>
      <c r="C1" s="2" t="s">
        <v>2</v>
      </c>
      <c r="D1" s="1" t="s">
        <v>3</v>
      </c>
      <c r="E1" s="1" t="s">
        <v>4</v>
      </c>
      <c r="F1" s="1" t="s">
        <v>5</v>
      </c>
      <c r="G1" s="1" t="s">
        <v>6</v>
      </c>
      <c r="H1" s="1" t="s">
        <v>7</v>
      </c>
      <c r="I1" s="1" t="s">
        <v>8</v>
      </c>
      <c r="J1" s="1" t="s">
        <v>9</v>
      </c>
      <c r="K1" s="1" t="s">
        <v>10</v>
      </c>
      <c r="L1" s="1" t="s">
        <v>11</v>
      </c>
      <c r="M1" s="3"/>
    </row>
    <row r="2" spans="1:13" ht="15" customHeight="1" x14ac:dyDescent="0.2">
      <c r="A2" s="4" t="s">
        <v>12</v>
      </c>
      <c r="B2" s="5" t="s">
        <v>13</v>
      </c>
      <c r="C2" s="6">
        <v>1930</v>
      </c>
      <c r="D2" s="5" t="s">
        <v>14</v>
      </c>
      <c r="E2" s="5" t="s">
        <v>15</v>
      </c>
      <c r="F2" s="5">
        <v>-4.9065000000000003</v>
      </c>
      <c r="G2" s="5">
        <v>119.40900000000001</v>
      </c>
      <c r="H2" s="5">
        <v>643.5</v>
      </c>
      <c r="I2" s="7">
        <f>_xlfn.XLOOKUP(A2,[1]Internal_Calibrations!$A$2:$A$54,[1]Internal_Calibrations!$I$2:$I$54)</f>
        <v>45050.3</v>
      </c>
      <c r="J2" s="5">
        <v>1.1400999999999999</v>
      </c>
      <c r="K2" s="4">
        <v>564.42918756424694</v>
      </c>
      <c r="L2" s="5" t="s">
        <v>16</v>
      </c>
      <c r="M2" s="3"/>
    </row>
    <row r="3" spans="1:13" ht="15" customHeight="1" x14ac:dyDescent="0.2">
      <c r="A3" s="4" t="s">
        <v>17</v>
      </c>
      <c r="B3" s="5" t="s">
        <v>18</v>
      </c>
      <c r="C3" s="6" t="s">
        <v>19</v>
      </c>
      <c r="D3" s="5" t="s">
        <v>14</v>
      </c>
      <c r="E3" s="8" t="s">
        <v>20</v>
      </c>
      <c r="F3" s="9" t="s">
        <v>21</v>
      </c>
      <c r="G3" s="9" t="s">
        <v>21</v>
      </c>
      <c r="H3" s="5">
        <v>1402.8</v>
      </c>
      <c r="I3" s="7">
        <f>_xlfn.XLOOKUP(A3,[1]Internal_Calibrations!$A$2:$A$54,[1]Internal_Calibrations!$I$2:$I$54)</f>
        <v>64834</v>
      </c>
      <c r="J3" s="5">
        <v>1.4460999999999999</v>
      </c>
      <c r="K3" s="4">
        <v>969.79044585193287</v>
      </c>
      <c r="L3" s="5" t="s">
        <v>22</v>
      </c>
      <c r="M3" s="3"/>
    </row>
    <row r="4" spans="1:13" ht="15" customHeight="1" x14ac:dyDescent="0.2">
      <c r="A4" s="4" t="s">
        <v>23</v>
      </c>
      <c r="B4" s="5" t="s">
        <v>24</v>
      </c>
      <c r="C4" s="6" t="s">
        <v>25</v>
      </c>
      <c r="D4" s="5" t="s">
        <v>14</v>
      </c>
      <c r="E4" s="8" t="s">
        <v>20</v>
      </c>
      <c r="F4" s="9" t="s">
        <v>21</v>
      </c>
      <c r="G4" s="9" t="s">
        <v>21</v>
      </c>
      <c r="H4" s="5">
        <v>770.3</v>
      </c>
      <c r="I4" s="7">
        <f>_xlfn.XLOOKUP(A4,[1]Internal_Calibrations!$A$2:$A$54,[1]Internal_Calibrations!$I$2:$I$54)</f>
        <v>54238</v>
      </c>
      <c r="J4" s="5">
        <v>1.1527000000000001</v>
      </c>
      <c r="K4" s="4">
        <v>668.10637578535261</v>
      </c>
      <c r="L4" s="5" t="s">
        <v>26</v>
      </c>
      <c r="M4" s="3"/>
    </row>
    <row r="5" spans="1:13" ht="15" customHeight="1" x14ac:dyDescent="0.2">
      <c r="A5" s="4" t="s">
        <v>27</v>
      </c>
      <c r="B5" s="5" t="s">
        <v>28</v>
      </c>
      <c r="C5" s="6" t="s">
        <v>19</v>
      </c>
      <c r="D5" s="5" t="s">
        <v>14</v>
      </c>
      <c r="E5" s="8" t="s">
        <v>20</v>
      </c>
      <c r="F5" s="9" t="s">
        <v>21</v>
      </c>
      <c r="G5" s="9" t="s">
        <v>21</v>
      </c>
      <c r="H5" s="5">
        <v>2032.5</v>
      </c>
      <c r="I5" s="7">
        <f>_xlfn.XLOOKUP(A5,[1]Internal_Calibrations!$A$2:$A$54,[1]Internal_Calibrations!$I$2:$I$54)</f>
        <v>82829</v>
      </c>
      <c r="J5" s="5">
        <v>1.2040999999999999</v>
      </c>
      <c r="K5" s="4">
        <v>1687.9547497846941</v>
      </c>
      <c r="L5" s="5" t="s">
        <v>29</v>
      </c>
      <c r="M5" s="3"/>
    </row>
    <row r="6" spans="1:13" ht="15" customHeight="1" x14ac:dyDescent="0.2">
      <c r="A6" s="4" t="s">
        <v>30</v>
      </c>
      <c r="B6" s="5" t="s">
        <v>31</v>
      </c>
      <c r="C6" s="6">
        <v>1928</v>
      </c>
      <c r="D6" s="5" t="s">
        <v>14</v>
      </c>
      <c r="E6" s="5" t="s">
        <v>32</v>
      </c>
      <c r="F6" s="9" t="s">
        <v>21</v>
      </c>
      <c r="G6" s="9" t="s">
        <v>21</v>
      </c>
      <c r="H6" s="5">
        <v>817.3</v>
      </c>
      <c r="I6" s="7">
        <f>_xlfn.XLOOKUP(A6,[1]Internal_Calibrations!$A$2:$A$54,[1]Internal_Calibrations!$I$2:$I$54)</f>
        <v>46049.5</v>
      </c>
      <c r="J6" s="5">
        <v>1.2423999999999999</v>
      </c>
      <c r="K6" s="4">
        <v>657.41281718730158</v>
      </c>
      <c r="L6" s="5" t="s">
        <v>33</v>
      </c>
      <c r="M6" s="3"/>
    </row>
    <row r="7" spans="1:13" ht="15" customHeight="1" x14ac:dyDescent="0.2">
      <c r="A7" s="4" t="s">
        <v>34</v>
      </c>
      <c r="B7" s="5" t="s">
        <v>35</v>
      </c>
      <c r="C7" s="6">
        <v>1927</v>
      </c>
      <c r="D7" s="5" t="s">
        <v>14</v>
      </c>
      <c r="E7" s="5" t="s">
        <v>32</v>
      </c>
      <c r="F7" s="5">
        <v>-6.0312000000000001</v>
      </c>
      <c r="G7" s="5">
        <v>106.8477</v>
      </c>
      <c r="H7" s="5">
        <v>532</v>
      </c>
      <c r="I7" s="7">
        <f>_xlfn.XLOOKUP(A7,[1]Internal_Calibrations!$A$2:$A$54,[1]Internal_Calibrations!$I$2:$I$54)</f>
        <v>38672.300000000003</v>
      </c>
      <c r="J7" s="5">
        <v>1.2024999999999999</v>
      </c>
      <c r="K7" s="4">
        <v>442.0910692702609</v>
      </c>
      <c r="L7" s="5" t="s">
        <v>36</v>
      </c>
      <c r="M7" s="3"/>
    </row>
    <row r="8" spans="1:13" ht="15" customHeight="1" x14ac:dyDescent="0.2">
      <c r="A8" s="4" t="s">
        <v>37</v>
      </c>
      <c r="B8" s="5" t="s">
        <v>38</v>
      </c>
      <c r="C8" s="6">
        <v>1927</v>
      </c>
      <c r="D8" s="5" t="s">
        <v>14</v>
      </c>
      <c r="E8" s="5" t="s">
        <v>32</v>
      </c>
      <c r="F8" s="5">
        <v>-5.9602000000000004</v>
      </c>
      <c r="G8" s="5">
        <v>106.8507</v>
      </c>
      <c r="H8" s="5">
        <v>448.6</v>
      </c>
      <c r="I8" s="7">
        <f>_xlfn.XLOOKUP(A8,[1]Internal_Calibrations!$A$2:$A$54,[1]Internal_Calibrations!$I$2:$I$54)</f>
        <v>32834</v>
      </c>
      <c r="J8" s="5">
        <v>1.4346000000000001</v>
      </c>
      <c r="K8" s="4">
        <v>312.69983400417158</v>
      </c>
      <c r="L8" s="5" t="s">
        <v>39</v>
      </c>
      <c r="M8" s="3"/>
    </row>
    <row r="9" spans="1:13" ht="15" customHeight="1" x14ac:dyDescent="0.2">
      <c r="A9" s="4" t="s">
        <v>40</v>
      </c>
      <c r="B9" s="5" t="s">
        <v>41</v>
      </c>
      <c r="C9" s="6">
        <v>1931</v>
      </c>
      <c r="D9" s="5" t="s">
        <v>14</v>
      </c>
      <c r="E9" s="5" t="s">
        <v>32</v>
      </c>
      <c r="F9" s="5">
        <v>-5.9146999999999998</v>
      </c>
      <c r="G9" s="5">
        <v>106.7171</v>
      </c>
      <c r="H9" s="5">
        <v>846.2</v>
      </c>
      <c r="I9" s="7">
        <f>_xlfn.XLOOKUP(A9,[1]Internal_Calibrations!$A$2:$A$54,[1]Internal_Calibrations!$I$2:$I$54)</f>
        <v>59377</v>
      </c>
      <c r="J9" s="5">
        <v>1.1592</v>
      </c>
      <c r="K9" s="4">
        <v>729.69734830915013</v>
      </c>
      <c r="L9" s="5" t="s">
        <v>42</v>
      </c>
      <c r="M9" s="3"/>
    </row>
    <row r="10" spans="1:13" ht="15" customHeight="1" x14ac:dyDescent="0.2">
      <c r="A10" s="4" t="s">
        <v>43</v>
      </c>
      <c r="B10" s="5" t="s">
        <v>44</v>
      </c>
      <c r="C10" s="6">
        <v>1899</v>
      </c>
      <c r="D10" s="5" t="s">
        <v>14</v>
      </c>
      <c r="E10" s="5" t="s">
        <v>45</v>
      </c>
      <c r="F10" s="5">
        <v>-6.0963000000000003</v>
      </c>
      <c r="G10" s="5">
        <v>120.4481</v>
      </c>
      <c r="H10" s="5">
        <v>1297.8</v>
      </c>
      <c r="I10" s="7">
        <f>_xlfn.XLOOKUP(A10,[1]Internal_Calibrations!$A$2:$A$54,[1]Internal_Calibrations!$I$2:$I$54)</f>
        <v>55772</v>
      </c>
      <c r="J10" s="5">
        <v>1.3402000000000001</v>
      </c>
      <c r="K10" s="4">
        <v>968.23171719629613</v>
      </c>
      <c r="L10" s="5" t="s">
        <v>46</v>
      </c>
      <c r="M10" s="3"/>
    </row>
    <row r="11" spans="1:13" ht="15" customHeight="1" x14ac:dyDescent="0.2">
      <c r="A11" s="4" t="s">
        <v>47</v>
      </c>
      <c r="B11" s="5" t="s">
        <v>48</v>
      </c>
      <c r="C11" s="6">
        <v>1929</v>
      </c>
      <c r="D11" s="5" t="s">
        <v>14</v>
      </c>
      <c r="E11" s="5" t="s">
        <v>49</v>
      </c>
      <c r="F11" s="5">
        <v>-10.0932</v>
      </c>
      <c r="G11" s="5">
        <v>123.55029999999999</v>
      </c>
      <c r="H11" s="5">
        <v>1595</v>
      </c>
      <c r="I11" s="7">
        <f>_xlfn.XLOOKUP(A11,[1]Internal_Calibrations!$A$2:$A$54,[1]Internal_Calibrations!$I$2:$I$54)</f>
        <v>67910</v>
      </c>
      <c r="J11" s="5">
        <v>1.3643000000000001</v>
      </c>
      <c r="K11" s="4">
        <v>1169.074739827091</v>
      </c>
      <c r="L11" s="5" t="s">
        <v>50</v>
      </c>
      <c r="M11" s="3"/>
    </row>
    <row r="12" spans="1:13" ht="15" customHeight="1" x14ac:dyDescent="0.2">
      <c r="A12" s="4" t="s">
        <v>51</v>
      </c>
      <c r="B12" s="5" t="s">
        <v>52</v>
      </c>
      <c r="C12" s="6">
        <v>1928</v>
      </c>
      <c r="D12" s="5" t="s">
        <v>14</v>
      </c>
      <c r="E12" s="5" t="s">
        <v>53</v>
      </c>
      <c r="F12" s="5">
        <v>-0.43519999999999998</v>
      </c>
      <c r="G12" s="5">
        <v>122.02970000000001</v>
      </c>
      <c r="H12" s="5">
        <v>550.29999999999995</v>
      </c>
      <c r="I12" s="7">
        <f>_xlfn.XLOOKUP(A12,[1]Internal_Calibrations!$A$2:$A$54,[1]Internal_Calibrations!$I$2:$I$54)</f>
        <v>29574.5</v>
      </c>
      <c r="J12" s="5">
        <v>1.4794</v>
      </c>
      <c r="K12" s="4">
        <v>371.84697302092678</v>
      </c>
      <c r="L12" s="5" t="s">
        <v>54</v>
      </c>
      <c r="M12" s="3"/>
    </row>
    <row r="13" spans="1:13" ht="15" customHeight="1" x14ac:dyDescent="0.2">
      <c r="A13" s="4" t="s">
        <v>55</v>
      </c>
      <c r="B13" s="5" t="s">
        <v>56</v>
      </c>
      <c r="C13" s="6">
        <v>1931</v>
      </c>
      <c r="D13" s="5" t="s">
        <v>14</v>
      </c>
      <c r="E13" s="5" t="s">
        <v>32</v>
      </c>
      <c r="F13" s="5">
        <v>-6.0335000000000001</v>
      </c>
      <c r="G13" s="5">
        <v>106.7367</v>
      </c>
      <c r="H13" s="5">
        <v>1097.4000000000001</v>
      </c>
      <c r="I13" s="7">
        <f>_xlfn.XLOOKUP(A13,[1]Internal_Calibrations!$A$2:$A$54,[1]Internal_Calibrations!$I$2:$I$54)</f>
        <v>77858</v>
      </c>
      <c r="J13" s="5">
        <v>1.1053999999999999</v>
      </c>
      <c r="K13" s="4">
        <v>992.24651939318858</v>
      </c>
      <c r="L13" s="5" t="s">
        <v>57</v>
      </c>
      <c r="M13" s="3"/>
    </row>
    <row r="14" spans="1:13" ht="15" customHeight="1" x14ac:dyDescent="0.2">
      <c r="A14" s="4" t="s">
        <v>58</v>
      </c>
      <c r="B14" s="5" t="s">
        <v>59</v>
      </c>
      <c r="C14" s="6">
        <v>1899</v>
      </c>
      <c r="D14" s="5" t="s">
        <v>14</v>
      </c>
      <c r="E14" s="5" t="s">
        <v>60</v>
      </c>
      <c r="F14" s="5">
        <v>-5.9333</v>
      </c>
      <c r="G14" s="5">
        <v>123.9678</v>
      </c>
      <c r="H14" s="5">
        <v>1848</v>
      </c>
      <c r="I14" s="7">
        <f>_xlfn.XLOOKUP(A14,[1]Internal_Calibrations!$A$2:$A$54,[1]Internal_Calibrations!$I$2:$I$54)</f>
        <v>80352</v>
      </c>
      <c r="J14" s="5">
        <v>1.1080000000000001</v>
      </c>
      <c r="K14" s="4">
        <v>1667.2717342294591</v>
      </c>
      <c r="L14" s="5" t="s">
        <v>61</v>
      </c>
      <c r="M14" s="3"/>
    </row>
    <row r="15" spans="1:13" ht="14" customHeight="1" x14ac:dyDescent="0.2">
      <c r="A15" s="4" t="s">
        <v>62</v>
      </c>
      <c r="B15" s="5" t="s">
        <v>63</v>
      </c>
      <c r="C15" s="6" t="s">
        <v>64</v>
      </c>
      <c r="D15" s="5" t="s">
        <v>14</v>
      </c>
      <c r="E15" s="5" t="s">
        <v>65</v>
      </c>
      <c r="F15" s="5">
        <v>-5.6601999999999997</v>
      </c>
      <c r="G15" s="5">
        <v>106.61150000000001</v>
      </c>
      <c r="H15" s="5">
        <v>1987</v>
      </c>
      <c r="I15" s="7">
        <f>_xlfn.XLOOKUP(A15,[1]Internal_Calibrations!$A$2:$A$54,[1]Internal_Calibrations!$I$2:$I$54)</f>
        <v>74532</v>
      </c>
      <c r="J15" s="5">
        <v>1.4490000000000001</v>
      </c>
      <c r="K15" s="4">
        <v>1371.0367454062459</v>
      </c>
      <c r="L15" s="5" t="s">
        <v>66</v>
      </c>
      <c r="M15" s="3"/>
    </row>
    <row r="16" spans="1:13" ht="15" customHeight="1" x14ac:dyDescent="0.2">
      <c r="A16" s="4" t="s">
        <v>67</v>
      </c>
      <c r="B16" s="5" t="s">
        <v>68</v>
      </c>
      <c r="C16" s="6" t="s">
        <v>19</v>
      </c>
      <c r="D16" s="5" t="s">
        <v>14</v>
      </c>
      <c r="E16" s="8" t="s">
        <v>20</v>
      </c>
      <c r="F16" s="9" t="s">
        <v>21</v>
      </c>
      <c r="G16" s="9" t="s">
        <v>21</v>
      </c>
      <c r="H16" s="5">
        <v>2082.6</v>
      </c>
      <c r="I16" s="7">
        <f>_xlfn.XLOOKUP(A16,[1]Internal_Calibrations!$A$2:$A$54,[1]Internal_Calibrations!$I$2:$I$54)</f>
        <v>94909</v>
      </c>
      <c r="J16" s="5">
        <v>1.278</v>
      </c>
      <c r="K16" s="4">
        <v>1630.19017462499</v>
      </c>
      <c r="L16" s="5" t="s">
        <v>69</v>
      </c>
      <c r="M16" s="3"/>
    </row>
    <row r="17" spans="1:13" ht="15" customHeight="1" x14ac:dyDescent="0.2">
      <c r="A17" s="4" t="s">
        <v>70</v>
      </c>
      <c r="B17" s="5" t="s">
        <v>71</v>
      </c>
      <c r="C17" s="6">
        <v>1855</v>
      </c>
      <c r="D17" s="5" t="s">
        <v>14</v>
      </c>
      <c r="E17" s="5" t="s">
        <v>72</v>
      </c>
      <c r="F17" s="5">
        <v>-3.2909999999999999</v>
      </c>
      <c r="G17" s="5">
        <v>129.02090000000001</v>
      </c>
      <c r="H17" s="5">
        <v>1716</v>
      </c>
      <c r="I17" s="7">
        <f>_xlfn.XLOOKUP(A17,[1]Internal_Calibrations!$A$2:$A$54,[1]Internal_Calibrations!$I$2:$I$54)</f>
        <v>68200</v>
      </c>
      <c r="J17" s="5">
        <v>1.296</v>
      </c>
      <c r="K17" s="4">
        <v>1323.956591859401</v>
      </c>
      <c r="L17" s="5" t="s">
        <v>73</v>
      </c>
      <c r="M17" s="3"/>
    </row>
    <row r="18" spans="1:13" ht="15" customHeight="1" x14ac:dyDescent="0.2">
      <c r="A18" s="4" t="s">
        <v>74</v>
      </c>
      <c r="B18" s="5" t="s">
        <v>75</v>
      </c>
      <c r="C18" s="6">
        <v>1928</v>
      </c>
      <c r="D18" s="5" t="s">
        <v>14</v>
      </c>
      <c r="E18" s="5" t="s">
        <v>53</v>
      </c>
      <c r="F18" s="5">
        <v>-0.43519999999999998</v>
      </c>
      <c r="G18" s="5">
        <v>122.02970000000001</v>
      </c>
      <c r="H18" s="5">
        <v>1079.4000000000001</v>
      </c>
      <c r="I18" s="7">
        <f>_xlfn.XLOOKUP(A18,[1]Internal_Calibrations!$A$2:$A$54,[1]Internal_Calibrations!$I$2:$I$54)</f>
        <v>68020</v>
      </c>
      <c r="J18" s="5">
        <v>1.242</v>
      </c>
      <c r="K18" s="4">
        <v>868.76254528963523</v>
      </c>
      <c r="L18" s="5" t="s">
        <v>76</v>
      </c>
      <c r="M18" s="3"/>
    </row>
    <row r="19" spans="1:13" ht="15" customHeight="1" x14ac:dyDescent="0.2">
      <c r="A19" s="4" t="s">
        <v>77</v>
      </c>
      <c r="B19" s="5" t="s">
        <v>78</v>
      </c>
      <c r="C19" s="6">
        <v>1929</v>
      </c>
      <c r="D19" s="5" t="s">
        <v>14</v>
      </c>
      <c r="E19" s="5" t="s">
        <v>79</v>
      </c>
      <c r="F19" s="5">
        <v>-7.3033000000000001</v>
      </c>
      <c r="G19" s="5">
        <v>131.2414</v>
      </c>
      <c r="H19" s="5">
        <v>611.1</v>
      </c>
      <c r="I19" s="7">
        <f>_xlfn.XLOOKUP(A19,[1]Internal_Calibrations!$A$2:$A$54,[1]Internal_Calibrations!$I$2:$I$54)</f>
        <v>32547.1</v>
      </c>
      <c r="J19" s="5">
        <v>1.3696999999999999</v>
      </c>
      <c r="K19" s="4">
        <v>446.15135668364582</v>
      </c>
      <c r="L19" s="5" t="s">
        <v>80</v>
      </c>
      <c r="M19" s="3"/>
    </row>
    <row r="20" spans="1:13" ht="15" customHeight="1" x14ac:dyDescent="0.2">
      <c r="A20" s="4" t="s">
        <v>81</v>
      </c>
      <c r="B20" s="5" t="s">
        <v>82</v>
      </c>
      <c r="C20" s="6">
        <v>1931</v>
      </c>
      <c r="D20" s="5" t="s">
        <v>14</v>
      </c>
      <c r="E20" s="5" t="s">
        <v>65</v>
      </c>
      <c r="F20" s="5">
        <v>-6.0050999999999997</v>
      </c>
      <c r="G20" s="5">
        <v>106.7825</v>
      </c>
      <c r="H20" s="5">
        <v>834.8</v>
      </c>
      <c r="I20" s="7">
        <f>_xlfn.XLOOKUP(A20,[1]Internal_Calibrations!$A$2:$A$54,[1]Internal_Calibrations!$I$2:$I$54)</f>
        <v>42409.599999999999</v>
      </c>
      <c r="J20" s="5">
        <v>1.4830000000000001</v>
      </c>
      <c r="K20" s="4">
        <v>562.92411780583143</v>
      </c>
      <c r="L20" s="5" t="s">
        <v>83</v>
      </c>
      <c r="M20" s="3"/>
    </row>
    <row r="21" spans="1:13" ht="15" customHeight="1" x14ac:dyDescent="0.2">
      <c r="A21" s="4" t="s">
        <v>84</v>
      </c>
      <c r="B21" s="5" t="s">
        <v>85</v>
      </c>
      <c r="C21" s="6">
        <v>1900</v>
      </c>
      <c r="D21" s="5" t="s">
        <v>14</v>
      </c>
      <c r="E21" s="5" t="s">
        <v>86</v>
      </c>
      <c r="F21" s="8">
        <v>-7.6174999999999997</v>
      </c>
      <c r="G21" s="8">
        <v>127.4226</v>
      </c>
      <c r="H21" s="5">
        <v>2176.5</v>
      </c>
      <c r="I21" s="7">
        <f>_xlfn.XLOOKUP(A21,[1]Internal_Calibrations!$A$2:$A$54,[1]Internal_Calibrations!$I$2:$I$54)</f>
        <v>89907</v>
      </c>
      <c r="J21" s="5">
        <v>1.4175</v>
      </c>
      <c r="K21" s="4">
        <v>1535.461706386968</v>
      </c>
      <c r="L21" s="5" t="s">
        <v>87</v>
      </c>
      <c r="M21" s="3"/>
    </row>
    <row r="22" spans="1:13" ht="15" customHeight="1" x14ac:dyDescent="0.2">
      <c r="A22" s="4" t="s">
        <v>88</v>
      </c>
      <c r="B22" s="5" t="s">
        <v>89</v>
      </c>
      <c r="C22" s="6">
        <v>1929</v>
      </c>
      <c r="D22" s="5" t="s">
        <v>14</v>
      </c>
      <c r="E22" s="5" t="s">
        <v>49</v>
      </c>
      <c r="F22" s="5">
        <v>-10.0932</v>
      </c>
      <c r="G22" s="5">
        <v>123.55029999999999</v>
      </c>
      <c r="H22" s="5">
        <v>1092.9000000000001</v>
      </c>
      <c r="I22" s="7">
        <f>_xlfn.XLOOKUP(A22,[1]Internal_Calibrations!$A$2:$A$54,[1]Internal_Calibrations!$I$2:$I$54)</f>
        <v>46687.6</v>
      </c>
      <c r="J22" s="5">
        <v>1.4175</v>
      </c>
      <c r="K22" s="4">
        <v>770.69831033086007</v>
      </c>
      <c r="L22" s="5" t="s">
        <v>90</v>
      </c>
      <c r="M22" s="3"/>
    </row>
    <row r="23" spans="1:13" ht="15" customHeight="1" x14ac:dyDescent="0.2">
      <c r="A23" s="4" t="s">
        <v>91</v>
      </c>
      <c r="B23" s="5" t="s">
        <v>92</v>
      </c>
      <c r="C23" s="6">
        <v>1921</v>
      </c>
      <c r="D23" s="5" t="s">
        <v>14</v>
      </c>
      <c r="E23" s="5" t="s">
        <v>93</v>
      </c>
      <c r="F23" s="5">
        <v>-3.7921</v>
      </c>
      <c r="G23" s="5">
        <v>126.49209999999999</v>
      </c>
      <c r="H23" s="5">
        <v>744.9</v>
      </c>
      <c r="I23" s="7">
        <f>_xlfn.XLOOKUP(A23,[1]Internal_Calibrations!$A$2:$A$54,[1]Internal_Calibrations!$I$2:$I$54)</f>
        <v>42452.5</v>
      </c>
      <c r="J23" s="5">
        <v>1.2972999999999999</v>
      </c>
      <c r="K23" s="4">
        <v>574.21315154036495</v>
      </c>
      <c r="L23" s="5" t="s">
        <v>94</v>
      </c>
      <c r="M23" s="3"/>
    </row>
    <row r="24" spans="1:13" ht="15" customHeight="1" x14ac:dyDescent="0.2">
      <c r="A24" s="4" t="s">
        <v>95</v>
      </c>
      <c r="B24" s="5" t="s">
        <v>96</v>
      </c>
      <c r="C24" s="6">
        <v>1899</v>
      </c>
      <c r="D24" s="5" t="s">
        <v>14</v>
      </c>
      <c r="E24" s="5" t="s">
        <v>45</v>
      </c>
      <c r="F24" s="5">
        <v>-6.0963000000000003</v>
      </c>
      <c r="G24" s="5">
        <v>120.4481</v>
      </c>
      <c r="H24" s="5">
        <v>753.6</v>
      </c>
      <c r="I24" s="7">
        <f>_xlfn.XLOOKUP(A24,[1]Internal_Calibrations!$A$2:$A$54,[1]Internal_Calibrations!$I$2:$I$54)</f>
        <v>43847.199999999997</v>
      </c>
      <c r="J24" s="5">
        <v>1.2559</v>
      </c>
      <c r="K24" s="4">
        <v>600.02510050859871</v>
      </c>
      <c r="L24" s="5" t="s">
        <v>46</v>
      </c>
      <c r="M24" s="3"/>
    </row>
    <row r="25" spans="1:13" ht="15" customHeight="1" x14ac:dyDescent="0.2">
      <c r="A25" s="4" t="s">
        <v>97</v>
      </c>
      <c r="B25" s="5" t="s">
        <v>98</v>
      </c>
      <c r="C25" s="6">
        <v>1927</v>
      </c>
      <c r="D25" s="5" t="s">
        <v>14</v>
      </c>
      <c r="E25" s="5" t="s">
        <v>32</v>
      </c>
      <c r="F25" s="5">
        <v>-5.9602000000000004</v>
      </c>
      <c r="G25" s="5">
        <v>106.8507</v>
      </c>
      <c r="H25" s="5">
        <v>554.6</v>
      </c>
      <c r="I25" s="7">
        <f>_xlfn.XLOOKUP(A25,[1]Internal_Calibrations!$A$2:$A$54,[1]Internal_Calibrations!$I$2:$I$54)</f>
        <v>38074.699999999997</v>
      </c>
      <c r="J25" s="5">
        <v>1.1796</v>
      </c>
      <c r="K25" s="4">
        <v>470.15330896320762</v>
      </c>
      <c r="L25" s="5" t="s">
        <v>99</v>
      </c>
      <c r="M25" s="3"/>
    </row>
    <row r="26" spans="1:13" ht="15" customHeight="1" x14ac:dyDescent="0.2">
      <c r="A26" s="10" t="s">
        <v>100</v>
      </c>
      <c r="B26" s="5" t="s">
        <v>101</v>
      </c>
      <c r="C26" s="6">
        <v>1845</v>
      </c>
      <c r="D26" s="5" t="s">
        <v>14</v>
      </c>
      <c r="E26" s="8" t="s">
        <v>20</v>
      </c>
      <c r="F26" s="9" t="s">
        <v>21</v>
      </c>
      <c r="G26" s="9" t="s">
        <v>21</v>
      </c>
      <c r="H26" s="5">
        <v>455.2</v>
      </c>
      <c r="I26" s="7">
        <f>_xlfn.XLOOKUP(A26,[1]Internal_Calibrations!$A$2:$A$54,[1]Internal_Calibrations!$I$2:$I$54)</f>
        <v>43744.9</v>
      </c>
      <c r="J26" s="5">
        <v>1.0742</v>
      </c>
      <c r="K26" s="4">
        <v>423.67678889728961</v>
      </c>
      <c r="L26" s="5" t="s">
        <v>102</v>
      </c>
      <c r="M26" s="3"/>
    </row>
    <row r="27" spans="1:13" ht="15" customHeight="1" x14ac:dyDescent="0.2">
      <c r="A27" s="4" t="s">
        <v>103</v>
      </c>
      <c r="B27" s="5" t="s">
        <v>104</v>
      </c>
      <c r="C27" s="6" t="s">
        <v>64</v>
      </c>
      <c r="D27" s="5" t="s">
        <v>14</v>
      </c>
      <c r="E27" s="5" t="s">
        <v>32</v>
      </c>
      <c r="F27" s="5">
        <v>-5.9602000000000004</v>
      </c>
      <c r="G27" s="5">
        <v>106.8507</v>
      </c>
      <c r="H27" s="5">
        <v>706.7</v>
      </c>
      <c r="I27" s="7">
        <f>_xlfn.XLOOKUP(A27,[1]Internal_Calibrations!$A$2:$A$54,[1]Internal_Calibrations!$I$2:$I$54)</f>
        <v>42295.3</v>
      </c>
      <c r="J27" s="5">
        <v>1.1879999999999999</v>
      </c>
      <c r="K27" s="4">
        <v>594.5907659084894</v>
      </c>
      <c r="L27" s="5" t="s">
        <v>105</v>
      </c>
      <c r="M27" s="3"/>
    </row>
    <row r="28" spans="1:13" ht="15" customHeight="1" x14ac:dyDescent="0.2">
      <c r="A28" s="4" t="s">
        <v>106</v>
      </c>
      <c r="B28" s="5" t="s">
        <v>107</v>
      </c>
      <c r="C28" s="6" t="s">
        <v>64</v>
      </c>
      <c r="D28" s="5" t="s">
        <v>14</v>
      </c>
      <c r="E28" s="5" t="s">
        <v>32</v>
      </c>
      <c r="F28" s="5">
        <v>-5.9602000000000004</v>
      </c>
      <c r="G28" s="5">
        <v>106.8507</v>
      </c>
      <c r="H28" s="5">
        <v>620.4</v>
      </c>
      <c r="I28" s="7">
        <f>_xlfn.XLOOKUP(A28,[1]Internal_Calibrations!$A$2:$A$54,[1]Internal_Calibrations!$I$2:$I$54)</f>
        <v>36478.199999999997</v>
      </c>
      <c r="J28" s="5">
        <v>1.5544</v>
      </c>
      <c r="K28" s="4">
        <v>398.85712477743272</v>
      </c>
      <c r="L28" s="5" t="s">
        <v>105</v>
      </c>
      <c r="M28" s="3"/>
    </row>
    <row r="29" spans="1:13" ht="15" customHeight="1" x14ac:dyDescent="0.2">
      <c r="A29" s="4" t="s">
        <v>108</v>
      </c>
      <c r="B29" s="5" t="s">
        <v>109</v>
      </c>
      <c r="C29" s="6" t="s">
        <v>64</v>
      </c>
      <c r="D29" s="5" t="s">
        <v>14</v>
      </c>
      <c r="E29" s="5" t="s">
        <v>32</v>
      </c>
      <c r="F29" s="5">
        <v>-5.9602000000000004</v>
      </c>
      <c r="G29" s="5">
        <v>106.8507</v>
      </c>
      <c r="H29" s="5">
        <v>289.39999999999998</v>
      </c>
      <c r="I29" s="7">
        <f>_xlfn.XLOOKUP(A29,[1]Internal_Calibrations!$A$2:$A$54,[1]Internal_Calibrations!$I$2:$I$54)</f>
        <v>22639.9</v>
      </c>
      <c r="J29" s="5">
        <v>1.3</v>
      </c>
      <c r="K29" s="4">
        <v>222.6308781123598</v>
      </c>
      <c r="L29" s="5" t="s">
        <v>105</v>
      </c>
      <c r="M29" s="3"/>
    </row>
    <row r="30" spans="1:13" ht="15" customHeight="1" x14ac:dyDescent="0.2">
      <c r="A30" s="4" t="s">
        <v>110</v>
      </c>
      <c r="B30" s="5" t="s">
        <v>111</v>
      </c>
      <c r="C30" s="6" t="s">
        <v>64</v>
      </c>
      <c r="D30" s="5" t="s">
        <v>14</v>
      </c>
      <c r="E30" s="5" t="s">
        <v>32</v>
      </c>
      <c r="F30" s="5">
        <v>-5.9602000000000004</v>
      </c>
      <c r="G30" s="5">
        <v>106.8507</v>
      </c>
      <c r="H30" s="5">
        <v>87.9</v>
      </c>
      <c r="I30" s="7">
        <f>_xlfn.XLOOKUP(A30,[1]Internal_Calibrations!$A$2:$A$54,[1]Internal_Calibrations!$I$2:$I$54)</f>
        <v>9098.5</v>
      </c>
      <c r="J30" s="5">
        <v>1.4716</v>
      </c>
      <c r="K30" s="4">
        <v>59.662433311519813</v>
      </c>
      <c r="L30" s="5" t="s">
        <v>105</v>
      </c>
      <c r="M30" s="3"/>
    </row>
    <row r="31" spans="1:13" ht="15" customHeight="1" x14ac:dyDescent="0.2">
      <c r="A31" s="4" t="s">
        <v>112</v>
      </c>
      <c r="B31" s="5" t="s">
        <v>113</v>
      </c>
      <c r="C31" s="6" t="s">
        <v>64</v>
      </c>
      <c r="D31" s="5" t="s">
        <v>14</v>
      </c>
      <c r="E31" s="5" t="s">
        <v>32</v>
      </c>
      <c r="F31" s="5">
        <v>-5.9602000000000004</v>
      </c>
      <c r="G31" s="5">
        <v>106.8507</v>
      </c>
      <c r="H31" s="5">
        <v>105.9</v>
      </c>
      <c r="I31" s="7">
        <f>_xlfn.XLOOKUP(A31,[1]Internal_Calibrations!$A$2:$A$54,[1]Internal_Calibrations!$I$2:$I$54)</f>
        <v>9570.4</v>
      </c>
      <c r="J31" s="5">
        <v>1.5356000000000001</v>
      </c>
      <c r="K31" s="4">
        <v>69.027828648234745</v>
      </c>
      <c r="L31" s="5" t="s">
        <v>105</v>
      </c>
      <c r="M31" s="3"/>
    </row>
    <row r="32" spans="1:13" ht="15" customHeight="1" x14ac:dyDescent="0.2">
      <c r="A32" s="4" t="s">
        <v>114</v>
      </c>
      <c r="B32" s="5" t="s">
        <v>115</v>
      </c>
      <c r="C32" s="6">
        <v>1928</v>
      </c>
      <c r="D32" s="5" t="s">
        <v>14</v>
      </c>
      <c r="E32" s="5" t="s">
        <v>53</v>
      </c>
      <c r="F32" s="5">
        <v>-0.43709999999999999</v>
      </c>
      <c r="G32" s="5">
        <v>122.02670000000001</v>
      </c>
      <c r="H32" s="5">
        <v>647.5</v>
      </c>
      <c r="I32" s="7">
        <f>_xlfn.XLOOKUP(A32,[1]Internal_Calibrations!$A$2:$A$54,[1]Internal_Calibrations!$I$2:$I$54)</f>
        <v>46100.5</v>
      </c>
      <c r="J32" s="5">
        <v>1.5773999999999999</v>
      </c>
      <c r="K32" s="4">
        <v>410.47722547994101</v>
      </c>
      <c r="L32" s="5" t="s">
        <v>116</v>
      </c>
      <c r="M32" s="3"/>
    </row>
    <row r="33" spans="1:13" ht="15" customHeight="1" x14ac:dyDescent="0.2">
      <c r="A33" s="4" t="s">
        <v>117</v>
      </c>
      <c r="B33" s="5" t="s">
        <v>118</v>
      </c>
      <c r="C33" s="6">
        <v>1955</v>
      </c>
      <c r="D33" s="5" t="s">
        <v>14</v>
      </c>
      <c r="E33" s="5" t="s">
        <v>119</v>
      </c>
      <c r="F33" s="5">
        <v>-1.1816</v>
      </c>
      <c r="G33" s="5">
        <v>136.0461</v>
      </c>
      <c r="H33" s="5">
        <v>784.8</v>
      </c>
      <c r="I33" s="7">
        <f>_xlfn.XLOOKUP(A33,[1]Internal_Calibrations!$A$2:$A$54,[1]Internal_Calibrations!$I$2:$I$54)</f>
        <v>40150.199999999997</v>
      </c>
      <c r="J33" s="5">
        <v>1.5313000000000001</v>
      </c>
      <c r="K33" s="4">
        <v>512.51795861780693</v>
      </c>
      <c r="L33" s="5" t="s">
        <v>120</v>
      </c>
      <c r="M33" s="3"/>
    </row>
    <row r="34" spans="1:13" ht="15" customHeight="1" x14ac:dyDescent="0.2">
      <c r="A34" s="4" t="s">
        <v>121</v>
      </c>
      <c r="B34" s="5" t="s">
        <v>122</v>
      </c>
      <c r="C34" s="6">
        <v>1955</v>
      </c>
      <c r="D34" s="5" t="s">
        <v>14</v>
      </c>
      <c r="E34" s="5" t="s">
        <v>119</v>
      </c>
      <c r="F34" s="5">
        <v>-1.1816</v>
      </c>
      <c r="G34" s="5">
        <v>136.0461</v>
      </c>
      <c r="H34" s="5">
        <v>453.9</v>
      </c>
      <c r="I34" s="7">
        <f>_xlfn.XLOOKUP(A34,[1]Internal_Calibrations!$A$2:$A$54,[1]Internal_Calibrations!$I$2:$I$54)</f>
        <v>30902.1</v>
      </c>
      <c r="J34" s="5">
        <v>1.3394999999999999</v>
      </c>
      <c r="K34" s="4">
        <v>338.85636581571629</v>
      </c>
      <c r="L34" s="5" t="s">
        <v>123</v>
      </c>
      <c r="M34" s="3"/>
    </row>
    <row r="35" spans="1:13" ht="15" customHeight="1" x14ac:dyDescent="0.2">
      <c r="A35" s="4" t="s">
        <v>124</v>
      </c>
      <c r="B35" s="5" t="s">
        <v>125</v>
      </c>
      <c r="C35" s="6">
        <v>1930</v>
      </c>
      <c r="D35" s="5" t="s">
        <v>14</v>
      </c>
      <c r="E35" s="5" t="s">
        <v>126</v>
      </c>
      <c r="F35" s="5">
        <v>-7.0613999999999999</v>
      </c>
      <c r="G35" s="5">
        <v>120.6053</v>
      </c>
      <c r="H35" s="5">
        <v>563.29999999999995</v>
      </c>
      <c r="I35" s="7">
        <f>_xlfn.XLOOKUP(A35,[1]Internal_Calibrations!$A$2:$A$54,[1]Internal_Calibrations!$I$2:$I$54)</f>
        <v>46493.4</v>
      </c>
      <c r="J35" s="5">
        <v>1.3540000000000001</v>
      </c>
      <c r="K35" s="4">
        <v>416.05114886016952</v>
      </c>
      <c r="L35" s="5" t="s">
        <v>127</v>
      </c>
      <c r="M35" s="3"/>
    </row>
    <row r="36" spans="1:13" ht="15" customHeight="1" x14ac:dyDescent="0.2">
      <c r="A36" s="4" t="s">
        <v>128</v>
      </c>
      <c r="B36" s="5" t="s">
        <v>129</v>
      </c>
      <c r="C36" s="6">
        <v>1929</v>
      </c>
      <c r="D36" s="5" t="s">
        <v>14</v>
      </c>
      <c r="E36" s="5" t="s">
        <v>49</v>
      </c>
      <c r="F36" s="5">
        <v>-10.0932</v>
      </c>
      <c r="G36" s="5">
        <v>123.55029999999999</v>
      </c>
      <c r="H36" s="5">
        <v>238.8</v>
      </c>
      <c r="I36" s="7">
        <f>_xlfn.XLOOKUP(A36,[1]Internal_Calibrations!$A$2:$A$54,[1]Internal_Calibrations!$I$2:$I$54)</f>
        <v>17409.5</v>
      </c>
      <c r="J36" s="5">
        <v>1.4490000000000001</v>
      </c>
      <c r="K36" s="4">
        <v>164.82099296891769</v>
      </c>
      <c r="L36" s="5" t="s">
        <v>130</v>
      </c>
      <c r="M36" s="3"/>
    </row>
    <row r="37" spans="1:13" ht="15" customHeight="1" x14ac:dyDescent="0.2">
      <c r="A37" s="4" t="s">
        <v>131</v>
      </c>
      <c r="B37" s="5" t="s">
        <v>132</v>
      </c>
      <c r="C37" s="6">
        <v>1929</v>
      </c>
      <c r="D37" s="5" t="s">
        <v>14</v>
      </c>
      <c r="E37" s="5" t="s">
        <v>49</v>
      </c>
      <c r="F37" s="5">
        <v>-10.0932</v>
      </c>
      <c r="G37" s="5">
        <v>123.55029999999999</v>
      </c>
      <c r="H37" s="5">
        <v>322.2</v>
      </c>
      <c r="I37" s="7">
        <f>_xlfn.XLOOKUP(A37,[1]Internal_Calibrations!$A$2:$A$54,[1]Internal_Calibrations!$I$2:$I$54)</f>
        <v>25775.8</v>
      </c>
      <c r="J37" s="5">
        <v>1.4935</v>
      </c>
      <c r="K37" s="4">
        <v>215.53136767950039</v>
      </c>
      <c r="L37" s="5" t="s">
        <v>130</v>
      </c>
      <c r="M37" s="3"/>
    </row>
    <row r="38" spans="1:13" ht="15" customHeight="1" x14ac:dyDescent="0.2">
      <c r="A38" s="4" t="s">
        <v>133</v>
      </c>
      <c r="B38" s="5" t="s">
        <v>134</v>
      </c>
      <c r="C38" s="6">
        <v>1931</v>
      </c>
      <c r="D38" s="5" t="s">
        <v>14</v>
      </c>
      <c r="E38" s="5" t="s">
        <v>32</v>
      </c>
      <c r="F38" s="5">
        <v>-6.0343</v>
      </c>
      <c r="G38" s="5">
        <v>106.7363</v>
      </c>
      <c r="H38" s="5">
        <v>625.70000000000005</v>
      </c>
      <c r="I38" s="7">
        <f>_xlfn.XLOOKUP(A38,[1]Internal_Calibrations!$A$2:$A$54,[1]Internal_Calibrations!$I$2:$I$54)</f>
        <v>46661.7</v>
      </c>
      <c r="J38" s="5">
        <v>1.0692999999999999</v>
      </c>
      <c r="K38" s="4">
        <v>585.13299960457709</v>
      </c>
      <c r="L38" s="5" t="s">
        <v>135</v>
      </c>
      <c r="M38" s="3"/>
    </row>
    <row r="39" spans="1:13" ht="15" customHeight="1" x14ac:dyDescent="0.2">
      <c r="A39" s="4" t="s">
        <v>136</v>
      </c>
      <c r="B39" s="5" t="s">
        <v>137</v>
      </c>
      <c r="C39" s="6">
        <v>1927</v>
      </c>
      <c r="D39" s="5" t="s">
        <v>14</v>
      </c>
      <c r="E39" s="5" t="s">
        <v>32</v>
      </c>
      <c r="F39" s="5">
        <v>-5.9602000000000004</v>
      </c>
      <c r="G39" s="5">
        <v>106.8507</v>
      </c>
      <c r="H39" s="5">
        <v>517</v>
      </c>
      <c r="I39" s="7">
        <f>_xlfn.XLOOKUP(A39,[1]Internal_Calibrations!$A$2:$A$54,[1]Internal_Calibrations!$I$2:$I$54)</f>
        <v>50760</v>
      </c>
      <c r="J39" s="5">
        <v>1.1588000000000001</v>
      </c>
      <c r="K39" s="4">
        <v>446.13977677541652</v>
      </c>
      <c r="L39" s="5" t="s">
        <v>138</v>
      </c>
      <c r="M39" s="3"/>
    </row>
    <row r="40" spans="1:13" ht="15" customHeight="1" x14ac:dyDescent="0.2">
      <c r="A40" s="4" t="s">
        <v>139</v>
      </c>
      <c r="B40" s="3" t="s">
        <v>140</v>
      </c>
      <c r="C40" s="11">
        <v>1845</v>
      </c>
      <c r="D40" s="5" t="s">
        <v>14</v>
      </c>
      <c r="E40" s="8" t="s">
        <v>20</v>
      </c>
      <c r="F40" s="9" t="s">
        <v>21</v>
      </c>
      <c r="G40" s="9" t="s">
        <v>21</v>
      </c>
      <c r="H40" s="3">
        <v>1212.8</v>
      </c>
      <c r="I40" s="5">
        <f>_xlfn.XLOOKUP(A40,[1]Internal_Calibrations!$A$2:$A$54,[1]Internal_Calibrations!$I$2:$I$54)</f>
        <v>72009</v>
      </c>
      <c r="J40" s="5">
        <v>1.1000000000000001</v>
      </c>
      <c r="K40" s="4">
        <v>1101.6253346292001</v>
      </c>
      <c r="L40" s="3" t="s">
        <v>141</v>
      </c>
      <c r="M40" s="3"/>
    </row>
    <row r="41" spans="1:13" ht="15" customHeight="1" x14ac:dyDescent="0.2">
      <c r="A41" s="4" t="s">
        <v>142</v>
      </c>
      <c r="B41" s="3" t="s">
        <v>143</v>
      </c>
      <c r="C41" s="11">
        <v>1930</v>
      </c>
      <c r="D41" s="5" t="s">
        <v>14</v>
      </c>
      <c r="E41" s="3" t="s">
        <v>144</v>
      </c>
      <c r="F41" s="3">
        <v>4.2401600899999998</v>
      </c>
      <c r="G41" s="3">
        <v>126.7793016</v>
      </c>
      <c r="H41" s="3">
        <v>66</v>
      </c>
      <c r="I41" s="5">
        <f>_xlfn.XLOOKUP(A41,[1]Internal_Calibrations!$A$2:$A$54,[1]Internal_Calibrations!$I$2:$I$54)</f>
        <v>12296.8</v>
      </c>
      <c r="J41" s="5">
        <v>1.5369999999999999</v>
      </c>
      <c r="K41" s="4">
        <v>42.953889537171889</v>
      </c>
      <c r="L41" s="3" t="s">
        <v>145</v>
      </c>
      <c r="M41" s="3"/>
    </row>
    <row r="42" spans="1:13" ht="15" customHeight="1" x14ac:dyDescent="0.2">
      <c r="A42" s="4" t="s">
        <v>146</v>
      </c>
      <c r="B42" s="3" t="s">
        <v>147</v>
      </c>
      <c r="C42" s="11">
        <v>1930</v>
      </c>
      <c r="D42" s="5" t="s">
        <v>14</v>
      </c>
      <c r="E42" s="3" t="s">
        <v>144</v>
      </c>
      <c r="F42" s="3">
        <v>4.2401600899999998</v>
      </c>
      <c r="G42" s="3">
        <v>126.7793016</v>
      </c>
      <c r="H42" s="3">
        <v>246.3</v>
      </c>
      <c r="I42" s="5">
        <f>_xlfn.XLOOKUP(A42,[1]Internal_Calibrations!$A$2:$A$54,[1]Internal_Calibrations!$I$2:$I$54)</f>
        <v>30002.7</v>
      </c>
      <c r="J42" s="5">
        <v>1.613</v>
      </c>
      <c r="K42" s="4">
        <v>152.69736026082461</v>
      </c>
      <c r="L42" s="3" t="s">
        <v>145</v>
      </c>
      <c r="M42" s="3"/>
    </row>
    <row r="43" spans="1:13" ht="15" customHeight="1" x14ac:dyDescent="0.2">
      <c r="A43" s="4" t="s">
        <v>148</v>
      </c>
      <c r="B43" s="3" t="s">
        <v>149</v>
      </c>
      <c r="C43" s="11">
        <v>1979</v>
      </c>
      <c r="D43" s="5" t="s">
        <v>14</v>
      </c>
      <c r="E43" s="3" t="s">
        <v>150</v>
      </c>
      <c r="F43" s="3">
        <v>-5.1262765699999999</v>
      </c>
      <c r="G43" s="3">
        <v>119.3438754</v>
      </c>
      <c r="H43" s="3">
        <v>63.25</v>
      </c>
      <c r="I43" s="5">
        <f>_xlfn.XLOOKUP(A43,[1]Internal_Calibrations!$A$2:$A$54,[1]Internal_Calibrations!$I$2:$I$54)</f>
        <v>9401.1</v>
      </c>
      <c r="J43" s="5">
        <v>1.27</v>
      </c>
      <c r="K43" s="4">
        <v>49.799819542819073</v>
      </c>
      <c r="L43" s="3" t="s">
        <v>151</v>
      </c>
      <c r="M43" s="3"/>
    </row>
    <row r="44" spans="1:13" ht="15" customHeight="1" x14ac:dyDescent="0.2">
      <c r="A44" s="4" t="s">
        <v>152</v>
      </c>
      <c r="B44" s="3" t="s">
        <v>153</v>
      </c>
      <c r="C44" s="11">
        <v>1979</v>
      </c>
      <c r="D44" s="5" t="s">
        <v>14</v>
      </c>
      <c r="E44" s="3" t="s">
        <v>150</v>
      </c>
      <c r="F44" s="3">
        <v>-5.1262765699999999</v>
      </c>
      <c r="G44" s="3">
        <v>119.3438754</v>
      </c>
      <c r="H44" s="3">
        <v>136.80000000000001</v>
      </c>
      <c r="I44" s="5">
        <f>_xlfn.XLOOKUP(A44,[1]Internal_Calibrations!$A$2:$A$54,[1]Internal_Calibrations!$I$2:$I$54)</f>
        <v>17065.3</v>
      </c>
      <c r="J44" s="5">
        <v>1.2290000000000001</v>
      </c>
      <c r="K44" s="4">
        <v>111.338674053329</v>
      </c>
      <c r="L44" s="3" t="s">
        <v>151</v>
      </c>
      <c r="M44" s="3"/>
    </row>
    <row r="45" spans="1:13" ht="15" customHeight="1" x14ac:dyDescent="0.2">
      <c r="A45" s="4" t="s">
        <v>154</v>
      </c>
      <c r="B45" s="3" t="s">
        <v>155</v>
      </c>
      <c r="C45" s="11">
        <v>1930</v>
      </c>
      <c r="D45" s="5" t="s">
        <v>14</v>
      </c>
      <c r="E45" s="3" t="s">
        <v>144</v>
      </c>
      <c r="F45" s="3">
        <v>4.2401600899999998</v>
      </c>
      <c r="G45" s="3">
        <v>126.7793016</v>
      </c>
      <c r="H45" s="3">
        <v>379.7</v>
      </c>
      <c r="I45" s="5">
        <f>_xlfn.XLOOKUP(A45,[1]Internal_Calibrations!$A$2:$A$54,[1]Internal_Calibrations!$I$2:$I$54)</f>
        <v>28342.9</v>
      </c>
      <c r="J45" s="5">
        <v>1.4990000000000001</v>
      </c>
      <c r="K45" s="4">
        <v>253.37870858706921</v>
      </c>
      <c r="L45" s="3" t="s">
        <v>156</v>
      </c>
      <c r="M45" s="3"/>
    </row>
    <row r="46" spans="1:13" ht="15" customHeight="1" x14ac:dyDescent="0.2">
      <c r="A46" s="4" t="s">
        <v>157</v>
      </c>
      <c r="B46" s="3" t="s">
        <v>158</v>
      </c>
      <c r="C46" s="11" t="s">
        <v>64</v>
      </c>
      <c r="D46" s="5" t="s">
        <v>14</v>
      </c>
      <c r="E46" s="5" t="s">
        <v>32</v>
      </c>
      <c r="F46" s="3">
        <v>-5.9602109299999997</v>
      </c>
      <c r="G46" s="3">
        <v>106.8506855</v>
      </c>
      <c r="H46" s="3">
        <v>56.75</v>
      </c>
      <c r="I46" s="5">
        <f>_xlfn.XLOOKUP(A46,[1]Internal_Calibrations!$A$2:$A$54,[1]Internal_Calibrations!$I$2:$I$54)</f>
        <v>7117.8</v>
      </c>
      <c r="J46" s="5">
        <v>1.605</v>
      </c>
      <c r="K46" s="4">
        <v>35.36009777948486</v>
      </c>
      <c r="L46" s="3" t="s">
        <v>159</v>
      </c>
      <c r="M46" s="3"/>
    </row>
    <row r="47" spans="1:13" ht="15" customHeight="1" x14ac:dyDescent="0.2">
      <c r="A47" s="4" t="s">
        <v>160</v>
      </c>
      <c r="B47" s="3" t="s">
        <v>161</v>
      </c>
      <c r="C47" s="11" t="s">
        <v>64</v>
      </c>
      <c r="D47" s="5" t="s">
        <v>14</v>
      </c>
      <c r="E47" s="5" t="s">
        <v>32</v>
      </c>
      <c r="F47" s="3">
        <v>-5.9602109299999997</v>
      </c>
      <c r="G47" s="3">
        <v>106.8506855</v>
      </c>
      <c r="H47" s="3">
        <v>8.31</v>
      </c>
      <c r="I47" s="5">
        <f>_xlfn.XLOOKUP(A47,[1]Internal_Calibrations!$A$2:$A$54,[1]Internal_Calibrations!$I$2:$I$54)</f>
        <v>1974.45</v>
      </c>
      <c r="J47" s="5">
        <v>1.4910000000000001</v>
      </c>
      <c r="K47" s="4">
        <v>5.5751653294057038</v>
      </c>
      <c r="L47" s="3" t="s">
        <v>159</v>
      </c>
      <c r="M47" s="3"/>
    </row>
    <row r="48" spans="1:13" ht="15" customHeight="1" x14ac:dyDescent="0.2">
      <c r="A48" s="4" t="s">
        <v>162</v>
      </c>
      <c r="B48" s="3" t="s">
        <v>163</v>
      </c>
      <c r="C48" s="11" t="s">
        <v>64</v>
      </c>
      <c r="D48" s="5" t="s">
        <v>14</v>
      </c>
      <c r="E48" s="5" t="s">
        <v>32</v>
      </c>
      <c r="F48" s="3">
        <v>-5.9602109299999997</v>
      </c>
      <c r="G48" s="3">
        <v>106.8506855</v>
      </c>
      <c r="H48" s="3">
        <v>5.53</v>
      </c>
      <c r="I48" s="5">
        <f>_xlfn.XLOOKUP(A48,[1]Internal_Calibrations!$A$2:$A$54,[1]Internal_Calibrations!$I$2:$I$54)</f>
        <v>1519.89</v>
      </c>
      <c r="J48" s="5">
        <v>1.4590000000000001</v>
      </c>
      <c r="K48" s="4">
        <v>3.790081182900892</v>
      </c>
      <c r="L48" s="3" t="s">
        <v>159</v>
      </c>
      <c r="M48" s="3"/>
    </row>
    <row r="49" spans="1:13" ht="15" customHeight="1" x14ac:dyDescent="0.2">
      <c r="A49" s="4" t="s">
        <v>164</v>
      </c>
      <c r="B49" s="3" t="s">
        <v>165</v>
      </c>
      <c r="C49" s="11">
        <v>1984</v>
      </c>
      <c r="D49" s="5" t="s">
        <v>14</v>
      </c>
      <c r="E49" s="3" t="s">
        <v>166</v>
      </c>
      <c r="F49" s="3">
        <v>-5.9382654199999996</v>
      </c>
      <c r="G49" s="3">
        <v>123.9665937</v>
      </c>
      <c r="H49" s="3">
        <v>153.30000000000001</v>
      </c>
      <c r="I49" s="5">
        <f>_xlfn.XLOOKUP(A49,[1]Internal_Calibrations!$A$2:$A$54,[1]Internal_Calibrations!$I$2:$I$54)</f>
        <v>18642.3</v>
      </c>
      <c r="J49" s="5">
        <v>1.1879999999999999</v>
      </c>
      <c r="K49" s="4">
        <v>129.0759858561355</v>
      </c>
      <c r="L49" s="3" t="s">
        <v>167</v>
      </c>
      <c r="M49" s="3"/>
    </row>
    <row r="50" spans="1:13" ht="15" customHeight="1" x14ac:dyDescent="0.2">
      <c r="A50" s="4" t="s">
        <v>168</v>
      </c>
      <c r="B50" s="3" t="s">
        <v>169</v>
      </c>
      <c r="C50" s="11">
        <v>1984</v>
      </c>
      <c r="D50" s="5" t="s">
        <v>14</v>
      </c>
      <c r="E50" s="3" t="s">
        <v>170</v>
      </c>
      <c r="F50" s="3">
        <v>-6.4665999999999997</v>
      </c>
      <c r="G50" s="3">
        <v>121.13330000000001</v>
      </c>
      <c r="H50" s="3">
        <v>233</v>
      </c>
      <c r="I50" s="5">
        <f>_xlfn.XLOOKUP(A50,[1]Internal_Calibrations!$A$2:$A$54,[1]Internal_Calibrations!$I$2:$I$54)</f>
        <v>22143.4</v>
      </c>
      <c r="J50" s="5">
        <v>1.2929999999999999</v>
      </c>
      <c r="K50" s="4">
        <v>180.2262182940668</v>
      </c>
      <c r="L50" s="3" t="s">
        <v>171</v>
      </c>
      <c r="M50" s="3"/>
    </row>
    <row r="51" spans="1:13" ht="15" customHeight="1" x14ac:dyDescent="0.2">
      <c r="A51" s="4" t="s">
        <v>172</v>
      </c>
      <c r="B51" s="3" t="s">
        <v>173</v>
      </c>
      <c r="C51" s="11">
        <v>1930</v>
      </c>
      <c r="D51" s="5" t="s">
        <v>14</v>
      </c>
      <c r="E51" s="3" t="s">
        <v>144</v>
      </c>
      <c r="F51" s="3">
        <v>4.2401600899999998</v>
      </c>
      <c r="G51" s="3">
        <v>126.7793016</v>
      </c>
      <c r="H51" s="3">
        <v>662.7</v>
      </c>
      <c r="I51" s="5">
        <f>_xlfn.XLOOKUP(A51,[1]Internal_Calibrations!$A$2:$A$54,[1]Internal_Calibrations!$I$2:$I$54)</f>
        <v>40281.9</v>
      </c>
      <c r="J51" s="5">
        <v>1.33</v>
      </c>
      <c r="K51" s="4">
        <v>498.35083819999772</v>
      </c>
      <c r="L51" s="3" t="s">
        <v>174</v>
      </c>
      <c r="M51" s="3"/>
    </row>
  </sheetData>
  <autoFilter ref="A1:M51" xr:uid="{289E0D18-2E6D-447B-A6B5-E4B6441CF48F}"/>
  <pageMargins left="0.7" right="0.7" top="0.75" bottom="0.75" header="0.3" footer="0.3"/>
  <pageSetup paperSize="9" orientation="portrait" verticalDpi="0"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5E185E-22C2-8C48-9114-19E64A010A2D}">
  <dimension ref="A1:AI107"/>
  <sheetViews>
    <sheetView workbookViewId="0">
      <selection activeCell="AI46" sqref="AI46"/>
    </sheetView>
  </sheetViews>
  <sheetFormatPr baseColWidth="10" defaultColWidth="9.1640625" defaultRowHeight="15" x14ac:dyDescent="0.2"/>
  <cols>
    <col min="1" max="1" width="21.33203125" style="27" bestFit="1" customWidth="1"/>
    <col min="2" max="2" width="16.83203125" style="27" bestFit="1" customWidth="1"/>
    <col min="3" max="3" width="27.1640625" style="27" bestFit="1" customWidth="1"/>
    <col min="4" max="4" width="26.1640625" style="27" bestFit="1" customWidth="1"/>
    <col min="5" max="5" width="10.1640625" style="27" bestFit="1" customWidth="1"/>
    <col min="6" max="6" width="10.5" style="27" bestFit="1" customWidth="1"/>
    <col min="7" max="7" width="31.5" style="76" bestFit="1" customWidth="1"/>
    <col min="8" max="8" width="16.6640625" style="76" bestFit="1" customWidth="1"/>
    <col min="9" max="9" width="27.33203125" style="27" bestFit="1" customWidth="1"/>
    <col min="10" max="10" width="29" style="27" bestFit="1" customWidth="1"/>
    <col min="11" max="11" width="29.33203125" style="27" bestFit="1" customWidth="1"/>
    <col min="12" max="12" width="36.83203125" style="27" bestFit="1" customWidth="1"/>
    <col min="13" max="13" width="36.33203125" style="76" bestFit="1" customWidth="1"/>
    <col min="14" max="14" width="27.33203125" style="27" bestFit="1" customWidth="1"/>
    <col min="15" max="15" width="29" style="27" bestFit="1" customWidth="1"/>
    <col min="16" max="16" width="29.33203125" style="27" bestFit="1" customWidth="1"/>
    <col min="17" max="17" width="36.33203125" style="27" bestFit="1" customWidth="1"/>
    <col min="18" max="18" width="25.33203125" style="76" bestFit="1" customWidth="1"/>
    <col min="19" max="19" width="27.33203125" style="27" bestFit="1" customWidth="1"/>
    <col min="20" max="20" width="29" style="27" bestFit="1" customWidth="1"/>
    <col min="21" max="21" width="29.33203125" style="27" bestFit="1" customWidth="1"/>
    <col min="22" max="22" width="36.33203125" style="27" bestFit="1" customWidth="1"/>
    <col min="23" max="23" width="25.33203125" style="76" bestFit="1" customWidth="1"/>
    <col min="24" max="24" width="27.33203125" style="78" bestFit="1" customWidth="1"/>
    <col min="25" max="25" width="29" style="27" bestFit="1" customWidth="1"/>
    <col min="26" max="26" width="29.33203125" style="27" bestFit="1" customWidth="1"/>
    <col min="27" max="27" width="36.33203125" style="27" bestFit="1" customWidth="1"/>
    <col min="28" max="28" width="25.33203125" style="78" bestFit="1" customWidth="1"/>
    <col min="29" max="29" width="27.33203125" style="27" bestFit="1" customWidth="1"/>
    <col min="30" max="30" width="29" style="27" bestFit="1" customWidth="1"/>
    <col min="31" max="31" width="29.33203125" style="27" bestFit="1" customWidth="1"/>
    <col min="32" max="32" width="36.33203125" style="27" bestFit="1" customWidth="1"/>
    <col min="33" max="33" width="25.33203125" style="78" bestFit="1" customWidth="1"/>
    <col min="34" max="34" width="52.6640625" style="27" customWidth="1"/>
    <col min="35" max="35" width="191.33203125" style="79" customWidth="1"/>
    <col min="36" max="36" width="54" style="27" bestFit="1" customWidth="1"/>
    <col min="37" max="16384" width="9.1640625" style="27"/>
  </cols>
  <sheetData>
    <row r="1" spans="1:35" ht="19" x14ac:dyDescent="0.25">
      <c r="A1" s="12"/>
      <c r="B1" s="12"/>
      <c r="C1" s="13"/>
      <c r="D1" s="14" t="s">
        <v>175</v>
      </c>
      <c r="E1" s="15"/>
      <c r="F1" s="15"/>
      <c r="G1" s="15"/>
      <c r="H1" s="16"/>
      <c r="I1" s="17" t="s">
        <v>176</v>
      </c>
      <c r="J1" s="18"/>
      <c r="K1" s="18"/>
      <c r="L1" s="18"/>
      <c r="M1" s="19"/>
      <c r="N1" s="20" t="s">
        <v>177</v>
      </c>
      <c r="O1" s="20"/>
      <c r="P1" s="20"/>
      <c r="Q1" s="20"/>
      <c r="R1" s="20"/>
      <c r="S1" s="20"/>
      <c r="T1" s="20"/>
      <c r="U1" s="20"/>
      <c r="V1" s="20"/>
      <c r="W1" s="21"/>
      <c r="X1" s="22"/>
      <c r="Y1" s="23"/>
      <c r="Z1" s="23"/>
      <c r="AA1" s="23"/>
      <c r="AB1" s="24"/>
      <c r="AC1" s="22"/>
      <c r="AD1" s="23"/>
      <c r="AE1" s="23"/>
      <c r="AF1" s="23"/>
      <c r="AG1" s="23"/>
      <c r="AH1" s="25" t="s">
        <v>178</v>
      </c>
      <c r="AI1" s="26" t="s">
        <v>179</v>
      </c>
    </row>
    <row r="2" spans="1:35" ht="20" customHeight="1" x14ac:dyDescent="0.25">
      <c r="A2" s="28" t="s">
        <v>180</v>
      </c>
      <c r="B2" s="28" t="s">
        <v>181</v>
      </c>
      <c r="C2" s="29" t="s">
        <v>4</v>
      </c>
      <c r="D2" s="30" t="s">
        <v>182</v>
      </c>
      <c r="E2" s="31" t="s">
        <v>183</v>
      </c>
      <c r="F2" s="31" t="s">
        <v>184</v>
      </c>
      <c r="G2" s="31" t="s">
        <v>185</v>
      </c>
      <c r="H2" s="32" t="s">
        <v>186</v>
      </c>
      <c r="I2" s="33" t="s">
        <v>187</v>
      </c>
      <c r="J2" s="34" t="s">
        <v>188</v>
      </c>
      <c r="K2" s="34" t="s">
        <v>189</v>
      </c>
      <c r="L2" s="34" t="s">
        <v>190</v>
      </c>
      <c r="M2" s="35" t="s">
        <v>191</v>
      </c>
      <c r="N2" s="22" t="s">
        <v>192</v>
      </c>
      <c r="O2" s="23" t="s">
        <v>193</v>
      </c>
      <c r="P2" s="23" t="s">
        <v>194</v>
      </c>
      <c r="Q2" s="23" t="s">
        <v>195</v>
      </c>
      <c r="R2" s="24" t="s">
        <v>196</v>
      </c>
      <c r="S2" s="22" t="s">
        <v>197</v>
      </c>
      <c r="T2" s="23" t="s">
        <v>198</v>
      </c>
      <c r="U2" s="23" t="s">
        <v>199</v>
      </c>
      <c r="V2" s="23" t="s">
        <v>200</v>
      </c>
      <c r="W2" s="24" t="s">
        <v>201</v>
      </c>
      <c r="X2" s="22" t="s">
        <v>202</v>
      </c>
      <c r="Y2" s="23" t="s">
        <v>203</v>
      </c>
      <c r="Z2" s="23" t="s">
        <v>204</v>
      </c>
      <c r="AA2" s="23" t="s">
        <v>205</v>
      </c>
      <c r="AB2" s="24" t="s">
        <v>206</v>
      </c>
      <c r="AC2" s="22" t="s">
        <v>207</v>
      </c>
      <c r="AD2" s="23" t="s">
        <v>208</v>
      </c>
      <c r="AE2" s="23" t="s">
        <v>209</v>
      </c>
      <c r="AF2" s="23" t="s">
        <v>210</v>
      </c>
      <c r="AG2" s="23" t="s">
        <v>211</v>
      </c>
      <c r="AH2" s="36"/>
      <c r="AI2" s="37"/>
    </row>
    <row r="3" spans="1:35" ht="20" customHeight="1" x14ac:dyDescent="0.25">
      <c r="A3" s="12" t="s">
        <v>23</v>
      </c>
      <c r="B3" s="12" t="str">
        <f>_xlfn.XLOOKUP(A3,[1]Metadata!$A$2:$A$51,[1]Metadata!$C$2:$C$51)</f>
        <v>&lt;1820</v>
      </c>
      <c r="C3" s="13" t="str">
        <f>_xlfn.XLOOKUP(A3,[1]Metadata!$A$2:$A$51,[1]Metadata!$E$2:$E$51)</f>
        <v>Java, metadata deficient</v>
      </c>
      <c r="D3" s="38" t="s">
        <v>212</v>
      </c>
      <c r="E3" s="39">
        <v>12</v>
      </c>
      <c r="F3" s="39">
        <v>12</v>
      </c>
      <c r="G3" s="12">
        <v>1</v>
      </c>
      <c r="H3" s="13">
        <v>0.124166</v>
      </c>
      <c r="I3" s="38">
        <v>424.97300000000001</v>
      </c>
      <c r="J3" s="39">
        <v>11</v>
      </c>
      <c r="K3" s="39">
        <v>11</v>
      </c>
      <c r="L3" s="12">
        <v>1</v>
      </c>
      <c r="M3" s="40">
        <f>I3*H3/K3</f>
        <v>4.7970179561818185</v>
      </c>
      <c r="N3" s="38" t="s">
        <v>213</v>
      </c>
      <c r="O3" s="12" t="s">
        <v>213</v>
      </c>
      <c r="P3" s="12" t="s">
        <v>213</v>
      </c>
      <c r="Q3" s="12" t="s">
        <v>213</v>
      </c>
      <c r="R3" s="13" t="s">
        <v>213</v>
      </c>
      <c r="S3" s="38" t="s">
        <v>213</v>
      </c>
      <c r="T3" s="12" t="s">
        <v>213</v>
      </c>
      <c r="U3" s="12" t="s">
        <v>213</v>
      </c>
      <c r="V3" s="12" t="s">
        <v>213</v>
      </c>
      <c r="W3" s="13" t="s">
        <v>213</v>
      </c>
      <c r="X3" s="38" t="s">
        <v>213</v>
      </c>
      <c r="Y3" s="12" t="s">
        <v>213</v>
      </c>
      <c r="Z3" s="12" t="s">
        <v>213</v>
      </c>
      <c r="AA3" s="12" t="s">
        <v>213</v>
      </c>
      <c r="AB3" s="13" t="s">
        <v>213</v>
      </c>
      <c r="AC3" s="38" t="s">
        <v>213</v>
      </c>
      <c r="AD3" s="12" t="s">
        <v>213</v>
      </c>
      <c r="AE3" s="12" t="s">
        <v>213</v>
      </c>
      <c r="AF3" s="12" t="s">
        <v>213</v>
      </c>
      <c r="AG3" s="12" t="s">
        <v>213</v>
      </c>
      <c r="AH3" s="41" t="s">
        <v>214</v>
      </c>
      <c r="AI3" s="41" t="s">
        <v>363</v>
      </c>
    </row>
    <row r="4" spans="1:35" ht="19" x14ac:dyDescent="0.25">
      <c r="A4" s="12" t="s">
        <v>27</v>
      </c>
      <c r="B4" s="12" t="str">
        <f>_xlfn.XLOOKUP(A4,[1]Metadata!$A$2:$A$51,[1]Metadata!$C$2:$C$51)</f>
        <v>1821-1823</v>
      </c>
      <c r="C4" s="13" t="str">
        <f>_xlfn.XLOOKUP(A4,[1]Metadata!$A$2:$A$51,[1]Metadata!$E$2:$E$51)</f>
        <v>Java, metadata deficient</v>
      </c>
      <c r="D4" s="38" t="s">
        <v>212</v>
      </c>
      <c r="E4" s="39">
        <v>9</v>
      </c>
      <c r="F4" s="39">
        <v>12</v>
      </c>
      <c r="G4" s="12">
        <v>2</v>
      </c>
      <c r="H4" s="13">
        <v>0.11784500000000001</v>
      </c>
      <c r="I4" s="38">
        <v>221.90299999999999</v>
      </c>
      <c r="J4" s="39">
        <v>5</v>
      </c>
      <c r="K4" s="39">
        <v>6</v>
      </c>
      <c r="L4" s="12">
        <v>2</v>
      </c>
      <c r="M4" s="40">
        <f>I4*H4/K4</f>
        <v>4.3583598391666669</v>
      </c>
      <c r="N4" s="38">
        <v>319.12700000000001</v>
      </c>
      <c r="O4" s="12">
        <v>3</v>
      </c>
      <c r="P4" s="12">
        <v>4</v>
      </c>
      <c r="Q4" s="12">
        <v>2</v>
      </c>
      <c r="R4" s="42">
        <f>N4*H4/P4</f>
        <v>9.4018803287499999</v>
      </c>
      <c r="S4" s="38">
        <v>131.84800000000001</v>
      </c>
      <c r="T4" s="12">
        <v>1</v>
      </c>
      <c r="U4" s="12">
        <v>2</v>
      </c>
      <c r="V4" s="12">
        <v>2</v>
      </c>
      <c r="W4" s="43">
        <f>S4*H4/U4</f>
        <v>7.7688137800000012</v>
      </c>
      <c r="X4" s="38" t="s">
        <v>213</v>
      </c>
      <c r="Y4" s="12" t="s">
        <v>213</v>
      </c>
      <c r="Z4" s="12" t="s">
        <v>213</v>
      </c>
      <c r="AA4" s="12" t="s">
        <v>213</v>
      </c>
      <c r="AB4" s="13" t="s">
        <v>213</v>
      </c>
      <c r="AC4" s="38" t="s">
        <v>213</v>
      </c>
      <c r="AD4" s="12" t="s">
        <v>213</v>
      </c>
      <c r="AE4" s="12" t="s">
        <v>213</v>
      </c>
      <c r="AF4" s="12" t="s">
        <v>213</v>
      </c>
      <c r="AG4" s="12" t="s">
        <v>213</v>
      </c>
      <c r="AH4" s="41" t="s">
        <v>215</v>
      </c>
      <c r="AI4" s="41" t="s">
        <v>216</v>
      </c>
    </row>
    <row r="5" spans="1:35" ht="19" x14ac:dyDescent="0.25">
      <c r="A5" s="12" t="s">
        <v>17</v>
      </c>
      <c r="B5" s="12" t="str">
        <f>_xlfn.XLOOKUP(A5,[1]Metadata!$A$2:$A$51,[1]Metadata!$C$2:$C$51)</f>
        <v>1821-1823</v>
      </c>
      <c r="C5" s="13" t="str">
        <f>_xlfn.XLOOKUP(A5,[1]Metadata!$A$2:$A$51,[1]Metadata!$E$2:$E$51)</f>
        <v>Java, metadata deficient</v>
      </c>
      <c r="D5" s="38" t="s">
        <v>212</v>
      </c>
      <c r="E5" s="39">
        <v>10</v>
      </c>
      <c r="F5" s="39">
        <v>11</v>
      </c>
      <c r="G5" s="12">
        <v>2</v>
      </c>
      <c r="H5" s="13">
        <v>0.115457</v>
      </c>
      <c r="I5" s="38">
        <v>193.941</v>
      </c>
      <c r="J5" s="39">
        <v>4</v>
      </c>
      <c r="K5" s="39">
        <v>5</v>
      </c>
      <c r="L5" s="12">
        <v>1</v>
      </c>
      <c r="M5" s="40">
        <f t="shared" ref="M5:M30" si="0">I5*H5/K5</f>
        <v>4.4783692074000001</v>
      </c>
      <c r="N5" s="38">
        <v>299.64299999999997</v>
      </c>
      <c r="O5" s="12">
        <v>5</v>
      </c>
      <c r="P5" s="12">
        <v>6</v>
      </c>
      <c r="Q5" s="12">
        <v>1</v>
      </c>
      <c r="R5" s="42">
        <f>N5*H5/P5</f>
        <v>5.7659803085000005</v>
      </c>
      <c r="S5" s="38" t="s">
        <v>213</v>
      </c>
      <c r="T5" s="12" t="s">
        <v>213</v>
      </c>
      <c r="U5" s="12" t="s">
        <v>213</v>
      </c>
      <c r="V5" s="12" t="s">
        <v>213</v>
      </c>
      <c r="W5" s="13" t="s">
        <v>213</v>
      </c>
      <c r="X5" s="38" t="s">
        <v>213</v>
      </c>
      <c r="Y5" s="12" t="s">
        <v>213</v>
      </c>
      <c r="Z5" s="12" t="s">
        <v>213</v>
      </c>
      <c r="AA5" s="12" t="s">
        <v>213</v>
      </c>
      <c r="AB5" s="13" t="s">
        <v>213</v>
      </c>
      <c r="AC5" s="38" t="s">
        <v>213</v>
      </c>
      <c r="AD5" s="12" t="s">
        <v>213</v>
      </c>
      <c r="AE5" s="12" t="s">
        <v>213</v>
      </c>
      <c r="AF5" s="12" t="s">
        <v>213</v>
      </c>
      <c r="AG5" s="12" t="s">
        <v>213</v>
      </c>
      <c r="AH5" s="41" t="s">
        <v>217</v>
      </c>
      <c r="AI5" s="41" t="s">
        <v>218</v>
      </c>
    </row>
    <row r="6" spans="1:35" ht="19" x14ac:dyDescent="0.25">
      <c r="A6" s="12" t="s">
        <v>67</v>
      </c>
      <c r="B6" s="12" t="str">
        <f>_xlfn.XLOOKUP(A6,[1]Metadata!$A$2:$A$51,[1]Metadata!$C$2:$C$51)</f>
        <v>1821-1823</v>
      </c>
      <c r="C6" s="13" t="str">
        <f>_xlfn.XLOOKUP(A6,[1]Metadata!$A$2:$A$51,[1]Metadata!$E$2:$E$51)</f>
        <v>Java, metadata deficient</v>
      </c>
      <c r="D6" s="38" t="s">
        <v>212</v>
      </c>
      <c r="E6" s="39">
        <v>10</v>
      </c>
      <c r="F6" s="39">
        <v>11</v>
      </c>
      <c r="G6" s="12">
        <v>3</v>
      </c>
      <c r="H6" s="13">
        <v>7.5008000000000005E-2</v>
      </c>
      <c r="I6" s="38">
        <v>1051.7660000000001</v>
      </c>
      <c r="J6" s="39">
        <v>10</v>
      </c>
      <c r="K6" s="39">
        <v>11</v>
      </c>
      <c r="L6" s="12">
        <v>3</v>
      </c>
      <c r="M6" s="40">
        <f t="shared" si="0"/>
        <v>7.1718967389090924</v>
      </c>
      <c r="N6" s="38" t="s">
        <v>213</v>
      </c>
      <c r="O6" s="12" t="s">
        <v>213</v>
      </c>
      <c r="P6" s="12" t="s">
        <v>213</v>
      </c>
      <c r="Q6" s="12" t="s">
        <v>213</v>
      </c>
      <c r="R6" s="44" t="s">
        <v>213</v>
      </c>
      <c r="S6" s="38" t="s">
        <v>213</v>
      </c>
      <c r="T6" s="12" t="s">
        <v>213</v>
      </c>
      <c r="U6" s="12" t="s">
        <v>213</v>
      </c>
      <c r="V6" s="12" t="s">
        <v>213</v>
      </c>
      <c r="W6" s="13" t="s">
        <v>213</v>
      </c>
      <c r="X6" s="38" t="s">
        <v>213</v>
      </c>
      <c r="Y6" s="12" t="s">
        <v>213</v>
      </c>
      <c r="Z6" s="12" t="s">
        <v>213</v>
      </c>
      <c r="AA6" s="12" t="s">
        <v>213</v>
      </c>
      <c r="AB6" s="13" t="s">
        <v>213</v>
      </c>
      <c r="AC6" s="38" t="s">
        <v>213</v>
      </c>
      <c r="AD6" s="12" t="s">
        <v>213</v>
      </c>
      <c r="AE6" s="12" t="s">
        <v>213</v>
      </c>
      <c r="AF6" s="12" t="s">
        <v>213</v>
      </c>
      <c r="AG6" s="12" t="s">
        <v>213</v>
      </c>
      <c r="AH6" s="41" t="s">
        <v>219</v>
      </c>
      <c r="AI6" s="41" t="s">
        <v>220</v>
      </c>
    </row>
    <row r="7" spans="1:35" s="52" customFormat="1" ht="19" x14ac:dyDescent="0.25">
      <c r="A7" s="45" t="s">
        <v>139</v>
      </c>
      <c r="B7" s="45">
        <v>1845</v>
      </c>
      <c r="C7" s="46" t="str">
        <f>_xlfn.XLOOKUP(A7,[1]Metadata!$A$2:$A$51,[1]Metadata!$E$2:$E$51)</f>
        <v>Java, metadata deficient</v>
      </c>
      <c r="D7" s="47" t="s">
        <v>212</v>
      </c>
      <c r="E7" s="48">
        <v>13</v>
      </c>
      <c r="F7" s="48">
        <v>14</v>
      </c>
      <c r="G7" s="45">
        <v>2</v>
      </c>
      <c r="H7" s="46">
        <v>8.6350999999999997E-2</v>
      </c>
      <c r="I7" s="47">
        <v>1440.451</v>
      </c>
      <c r="J7" s="48">
        <v>10</v>
      </c>
      <c r="K7" s="48">
        <v>11</v>
      </c>
      <c r="L7" s="45">
        <v>2</v>
      </c>
      <c r="M7" s="49">
        <f t="shared" si="0"/>
        <v>11.307671300090909</v>
      </c>
      <c r="N7" s="47">
        <v>469.57</v>
      </c>
      <c r="O7" s="45">
        <v>3</v>
      </c>
      <c r="P7" s="45">
        <v>3</v>
      </c>
      <c r="Q7" s="45">
        <v>2</v>
      </c>
      <c r="R7" s="50">
        <f>N7*H7/P7</f>
        <v>13.515946356666666</v>
      </c>
      <c r="S7" s="47" t="s">
        <v>213</v>
      </c>
      <c r="T7" s="45" t="s">
        <v>213</v>
      </c>
      <c r="U7" s="45" t="s">
        <v>213</v>
      </c>
      <c r="V7" s="45" t="s">
        <v>213</v>
      </c>
      <c r="W7" s="46" t="s">
        <v>213</v>
      </c>
      <c r="X7" s="47" t="s">
        <v>213</v>
      </c>
      <c r="Y7" s="45" t="s">
        <v>213</v>
      </c>
      <c r="Z7" s="45" t="s">
        <v>213</v>
      </c>
      <c r="AA7" s="45" t="s">
        <v>213</v>
      </c>
      <c r="AB7" s="46" t="s">
        <v>213</v>
      </c>
      <c r="AC7" s="47" t="s">
        <v>213</v>
      </c>
      <c r="AD7" s="45" t="s">
        <v>213</v>
      </c>
      <c r="AE7" s="45" t="s">
        <v>213</v>
      </c>
      <c r="AF7" s="45" t="s">
        <v>213</v>
      </c>
      <c r="AG7" s="45" t="s">
        <v>213</v>
      </c>
      <c r="AH7" s="51" t="s">
        <v>221</v>
      </c>
      <c r="AI7" s="51" t="s">
        <v>222</v>
      </c>
    </row>
    <row r="8" spans="1:35" s="56" customFormat="1" ht="20" customHeight="1" x14ac:dyDescent="0.25">
      <c r="A8" s="53" t="s">
        <v>100</v>
      </c>
      <c r="B8" s="53">
        <v>1845</v>
      </c>
      <c r="C8" s="54" t="str">
        <f>_xlfn.XLOOKUP(A8,[1]Metadata!$A$2:$A$51,[1]Metadata!$E$2:$E$51)</f>
        <v>Java, metadata deficient</v>
      </c>
      <c r="D8" s="47" t="s">
        <v>212</v>
      </c>
      <c r="E8" s="48">
        <v>8</v>
      </c>
      <c r="F8" s="48">
        <v>8</v>
      </c>
      <c r="G8" s="45">
        <v>2</v>
      </c>
      <c r="H8" s="46">
        <v>9.0342000000000006E-2</v>
      </c>
      <c r="I8" s="47">
        <v>540.49599999999998</v>
      </c>
      <c r="J8" s="48">
        <v>4</v>
      </c>
      <c r="K8" s="48">
        <v>4</v>
      </c>
      <c r="L8" s="45">
        <v>1</v>
      </c>
      <c r="M8" s="49">
        <f t="shared" si="0"/>
        <v>12.207372407999999</v>
      </c>
      <c r="N8" s="47">
        <v>551.24</v>
      </c>
      <c r="O8" s="45">
        <v>4</v>
      </c>
      <c r="P8" s="45">
        <v>4</v>
      </c>
      <c r="Q8" s="45">
        <v>2</v>
      </c>
      <c r="R8" s="50">
        <f>N8*H8/P8</f>
        <v>12.450031020000001</v>
      </c>
      <c r="S8" s="47" t="s">
        <v>213</v>
      </c>
      <c r="T8" s="45" t="s">
        <v>213</v>
      </c>
      <c r="U8" s="45" t="s">
        <v>213</v>
      </c>
      <c r="V8" s="45" t="s">
        <v>213</v>
      </c>
      <c r="W8" s="46" t="s">
        <v>213</v>
      </c>
      <c r="X8" s="47" t="s">
        <v>213</v>
      </c>
      <c r="Y8" s="45" t="s">
        <v>213</v>
      </c>
      <c r="Z8" s="45" t="s">
        <v>213</v>
      </c>
      <c r="AA8" s="45" t="s">
        <v>213</v>
      </c>
      <c r="AB8" s="46" t="s">
        <v>213</v>
      </c>
      <c r="AC8" s="47" t="s">
        <v>213</v>
      </c>
      <c r="AD8" s="45" t="s">
        <v>213</v>
      </c>
      <c r="AE8" s="45" t="s">
        <v>213</v>
      </c>
      <c r="AF8" s="45" t="s">
        <v>213</v>
      </c>
      <c r="AG8" s="45" t="s">
        <v>213</v>
      </c>
      <c r="AH8" s="51" t="s">
        <v>223</v>
      </c>
      <c r="AI8" s="55" t="s">
        <v>224</v>
      </c>
    </row>
    <row r="9" spans="1:35" ht="19" x14ac:dyDescent="0.25">
      <c r="A9" s="12" t="s">
        <v>106</v>
      </c>
      <c r="B9" s="12" t="str">
        <f>_xlfn.XLOOKUP(A9,[1]Metadata!$A$2:$A$51,[1]Metadata!$C$2:$C$51)</f>
        <v>1920-1922</v>
      </c>
      <c r="C9" s="13" t="str">
        <f>_xlfn.XLOOKUP(A9,[1]Metadata!$A$2:$A$51,[1]Metadata!$E$2:$E$51)</f>
        <v>Jakarta Bay</v>
      </c>
      <c r="D9" s="38" t="s">
        <v>212</v>
      </c>
      <c r="E9" s="39">
        <v>10</v>
      </c>
      <c r="F9" s="39">
        <v>11</v>
      </c>
      <c r="G9" s="12">
        <v>2</v>
      </c>
      <c r="H9" s="13">
        <v>6.8005999999999997E-2</v>
      </c>
      <c r="I9" s="38">
        <v>960.00400000000002</v>
      </c>
      <c r="J9" s="39">
        <v>8</v>
      </c>
      <c r="K9" s="39">
        <v>8</v>
      </c>
      <c r="L9" s="12">
        <v>2</v>
      </c>
      <c r="M9" s="40">
        <f t="shared" si="0"/>
        <v>8.1607540029999992</v>
      </c>
      <c r="N9" s="38" t="s">
        <v>213</v>
      </c>
      <c r="O9" s="12" t="s">
        <v>213</v>
      </c>
      <c r="P9" s="12" t="s">
        <v>213</v>
      </c>
      <c r="Q9" s="12" t="s">
        <v>213</v>
      </c>
      <c r="R9" s="44" t="s">
        <v>213</v>
      </c>
      <c r="S9" s="38" t="s">
        <v>213</v>
      </c>
      <c r="T9" s="12" t="s">
        <v>213</v>
      </c>
      <c r="U9" s="12" t="s">
        <v>213</v>
      </c>
      <c r="V9" s="12" t="s">
        <v>213</v>
      </c>
      <c r="W9" s="13" t="s">
        <v>213</v>
      </c>
      <c r="X9" s="38" t="s">
        <v>213</v>
      </c>
      <c r="Y9" s="12" t="s">
        <v>213</v>
      </c>
      <c r="Z9" s="12" t="s">
        <v>213</v>
      </c>
      <c r="AA9" s="12" t="s">
        <v>213</v>
      </c>
      <c r="AB9" s="13" t="s">
        <v>213</v>
      </c>
      <c r="AC9" s="38" t="s">
        <v>213</v>
      </c>
      <c r="AD9" s="12" t="s">
        <v>213</v>
      </c>
      <c r="AE9" s="12" t="s">
        <v>213</v>
      </c>
      <c r="AF9" s="12" t="s">
        <v>213</v>
      </c>
      <c r="AG9" s="12" t="s">
        <v>213</v>
      </c>
      <c r="AH9" s="41" t="s">
        <v>225</v>
      </c>
      <c r="AI9" s="41" t="s">
        <v>226</v>
      </c>
    </row>
    <row r="10" spans="1:35" ht="19" x14ac:dyDescent="0.25">
      <c r="A10" s="12" t="s">
        <v>112</v>
      </c>
      <c r="B10" s="12" t="str">
        <f>_xlfn.XLOOKUP(A10,[1]Metadata!$A$2:$A$51,[1]Metadata!$C$2:$C$51)</f>
        <v>1920-1922</v>
      </c>
      <c r="C10" s="13" t="str">
        <f>_xlfn.XLOOKUP(A10,[1]Metadata!$A$2:$A$51,[1]Metadata!$E$2:$E$51)</f>
        <v>Jakarta Bay</v>
      </c>
      <c r="D10" s="38" t="s">
        <v>212</v>
      </c>
      <c r="E10" s="39">
        <v>4</v>
      </c>
      <c r="F10" s="39">
        <v>5</v>
      </c>
      <c r="G10" s="12">
        <v>2</v>
      </c>
      <c r="H10" s="13">
        <v>6.7270999999999997E-2</v>
      </c>
      <c r="I10" s="38">
        <v>560.06500000000005</v>
      </c>
      <c r="J10" s="39">
        <v>4</v>
      </c>
      <c r="K10" s="39">
        <v>5</v>
      </c>
      <c r="L10" s="12">
        <v>2</v>
      </c>
      <c r="M10" s="40">
        <f t="shared" si="0"/>
        <v>7.5352265230000004</v>
      </c>
      <c r="N10" s="38" t="s">
        <v>213</v>
      </c>
      <c r="O10" s="12" t="s">
        <v>213</v>
      </c>
      <c r="P10" s="12" t="s">
        <v>213</v>
      </c>
      <c r="Q10" s="12" t="s">
        <v>213</v>
      </c>
      <c r="R10" s="44" t="s">
        <v>213</v>
      </c>
      <c r="S10" s="38" t="s">
        <v>213</v>
      </c>
      <c r="T10" s="12" t="s">
        <v>213</v>
      </c>
      <c r="U10" s="12" t="s">
        <v>213</v>
      </c>
      <c r="V10" s="12" t="s">
        <v>213</v>
      </c>
      <c r="W10" s="13" t="s">
        <v>213</v>
      </c>
      <c r="X10" s="38" t="s">
        <v>213</v>
      </c>
      <c r="Y10" s="12" t="s">
        <v>213</v>
      </c>
      <c r="Z10" s="12" t="s">
        <v>213</v>
      </c>
      <c r="AA10" s="12" t="s">
        <v>213</v>
      </c>
      <c r="AB10" s="13" t="s">
        <v>213</v>
      </c>
      <c r="AC10" s="38" t="s">
        <v>213</v>
      </c>
      <c r="AD10" s="12" t="s">
        <v>213</v>
      </c>
      <c r="AE10" s="12" t="s">
        <v>213</v>
      </c>
      <c r="AF10" s="12" t="s">
        <v>213</v>
      </c>
      <c r="AG10" s="12" t="s">
        <v>213</v>
      </c>
      <c r="AH10" s="41" t="s">
        <v>227</v>
      </c>
      <c r="AI10" s="41" t="s">
        <v>228</v>
      </c>
    </row>
    <row r="11" spans="1:35" ht="19" x14ac:dyDescent="0.25">
      <c r="A11" s="12" t="s">
        <v>110</v>
      </c>
      <c r="B11" s="12" t="str">
        <f>_xlfn.XLOOKUP(A11,[1]Metadata!$A$2:$A$51,[1]Metadata!$C$2:$C$51)</f>
        <v>1920-1922</v>
      </c>
      <c r="C11" s="13" t="str">
        <f>_xlfn.XLOOKUP(A11,[1]Metadata!$A$2:$A$51,[1]Metadata!$E$2:$E$51)</f>
        <v>Jakarta Bay</v>
      </c>
      <c r="D11" s="38" t="s">
        <v>212</v>
      </c>
      <c r="E11" s="39">
        <v>3</v>
      </c>
      <c r="F11" s="39">
        <v>4</v>
      </c>
      <c r="G11" s="12">
        <v>2</v>
      </c>
      <c r="H11" s="13">
        <v>6.7270999999999997E-2</v>
      </c>
      <c r="I11" s="38">
        <v>415.23500000000001</v>
      </c>
      <c r="J11" s="39">
        <v>3</v>
      </c>
      <c r="K11" s="39">
        <v>3</v>
      </c>
      <c r="L11" s="12">
        <v>2</v>
      </c>
      <c r="M11" s="40">
        <f t="shared" si="0"/>
        <v>9.3110912283333338</v>
      </c>
      <c r="N11" s="38" t="s">
        <v>213</v>
      </c>
      <c r="O11" s="12" t="s">
        <v>213</v>
      </c>
      <c r="P11" s="12" t="s">
        <v>213</v>
      </c>
      <c r="Q11" s="12" t="s">
        <v>213</v>
      </c>
      <c r="R11" s="44" t="s">
        <v>213</v>
      </c>
      <c r="S11" s="38" t="s">
        <v>213</v>
      </c>
      <c r="T11" s="12" t="s">
        <v>213</v>
      </c>
      <c r="U11" s="12" t="s">
        <v>213</v>
      </c>
      <c r="V11" s="12" t="s">
        <v>213</v>
      </c>
      <c r="W11" s="13" t="s">
        <v>213</v>
      </c>
      <c r="X11" s="38" t="s">
        <v>213</v>
      </c>
      <c r="Y11" s="12" t="s">
        <v>213</v>
      </c>
      <c r="Z11" s="12" t="s">
        <v>213</v>
      </c>
      <c r="AA11" s="12" t="s">
        <v>213</v>
      </c>
      <c r="AB11" s="13" t="s">
        <v>213</v>
      </c>
      <c r="AC11" s="38" t="s">
        <v>213</v>
      </c>
      <c r="AD11" s="12" t="s">
        <v>213</v>
      </c>
      <c r="AE11" s="12" t="s">
        <v>213</v>
      </c>
      <c r="AF11" s="12" t="s">
        <v>213</v>
      </c>
      <c r="AG11" s="12" t="s">
        <v>213</v>
      </c>
      <c r="AH11" s="41" t="s">
        <v>229</v>
      </c>
      <c r="AI11" s="41" t="s">
        <v>230</v>
      </c>
    </row>
    <row r="12" spans="1:35" ht="19" x14ac:dyDescent="0.25">
      <c r="A12" s="12" t="s">
        <v>103</v>
      </c>
      <c r="B12" s="12" t="str">
        <f>_xlfn.XLOOKUP(A12,[1]Metadata!$A$2:$A$51,[1]Metadata!$C$2:$C$51)</f>
        <v>1920-1922</v>
      </c>
      <c r="C12" s="13" t="str">
        <f>_xlfn.XLOOKUP(A12,[1]Metadata!$A$2:$A$51,[1]Metadata!$E$2:$E$51)</f>
        <v>Jakarta Bay</v>
      </c>
      <c r="D12" s="38" t="s">
        <v>212</v>
      </c>
      <c r="E12" s="39">
        <v>11</v>
      </c>
      <c r="F12" s="39">
        <v>12</v>
      </c>
      <c r="G12" s="12">
        <v>3</v>
      </c>
      <c r="H12" s="13">
        <v>6.8005999999999997E-2</v>
      </c>
      <c r="I12" s="38">
        <v>1065.009</v>
      </c>
      <c r="J12" s="39">
        <v>9</v>
      </c>
      <c r="K12" s="39">
        <v>10</v>
      </c>
      <c r="L12" s="12">
        <v>2</v>
      </c>
      <c r="M12" s="40">
        <f t="shared" si="0"/>
        <v>7.2427002054000003</v>
      </c>
      <c r="N12" s="38" t="s">
        <v>213</v>
      </c>
      <c r="O12" s="12" t="s">
        <v>213</v>
      </c>
      <c r="P12" s="12" t="s">
        <v>213</v>
      </c>
      <c r="Q12" s="12" t="s">
        <v>213</v>
      </c>
      <c r="R12" s="44" t="s">
        <v>213</v>
      </c>
      <c r="S12" s="38" t="s">
        <v>213</v>
      </c>
      <c r="T12" s="12" t="s">
        <v>213</v>
      </c>
      <c r="U12" s="12" t="s">
        <v>213</v>
      </c>
      <c r="V12" s="12" t="s">
        <v>213</v>
      </c>
      <c r="W12" s="13" t="s">
        <v>213</v>
      </c>
      <c r="X12" s="38" t="s">
        <v>213</v>
      </c>
      <c r="Y12" s="12" t="s">
        <v>213</v>
      </c>
      <c r="Z12" s="12" t="s">
        <v>213</v>
      </c>
      <c r="AA12" s="12" t="s">
        <v>213</v>
      </c>
      <c r="AB12" s="13" t="s">
        <v>213</v>
      </c>
      <c r="AC12" s="38" t="s">
        <v>213</v>
      </c>
      <c r="AD12" s="12" t="s">
        <v>213</v>
      </c>
      <c r="AE12" s="12" t="s">
        <v>213</v>
      </c>
      <c r="AF12" s="12" t="s">
        <v>213</v>
      </c>
      <c r="AG12" s="12" t="s">
        <v>213</v>
      </c>
      <c r="AH12" s="41" t="s">
        <v>231</v>
      </c>
      <c r="AI12" s="41" t="s">
        <v>232</v>
      </c>
    </row>
    <row r="13" spans="1:35" ht="19" x14ac:dyDescent="0.25">
      <c r="A13" s="12" t="s">
        <v>108</v>
      </c>
      <c r="B13" s="12" t="str">
        <f>_xlfn.XLOOKUP(A13,[1]Metadata!$A$2:$A$51,[1]Metadata!$C$2:$C$51)</f>
        <v>1920-1922</v>
      </c>
      <c r="C13" s="13" t="str">
        <f>_xlfn.XLOOKUP(A13,[1]Metadata!$A$2:$A$51,[1]Metadata!$E$2:$E$51)</f>
        <v>Jakarta Bay</v>
      </c>
      <c r="D13" s="38" t="s">
        <v>212</v>
      </c>
      <c r="E13" s="39">
        <v>6</v>
      </c>
      <c r="F13" s="39">
        <v>7</v>
      </c>
      <c r="G13" s="12">
        <v>3</v>
      </c>
      <c r="H13" s="13">
        <v>6.7270999999999997E-2</v>
      </c>
      <c r="I13" s="38">
        <v>570.00400000000002</v>
      </c>
      <c r="J13" s="39">
        <v>3</v>
      </c>
      <c r="K13" s="39">
        <v>4</v>
      </c>
      <c r="L13" s="12">
        <v>2</v>
      </c>
      <c r="M13" s="40">
        <f t="shared" si="0"/>
        <v>9.5861847709999992</v>
      </c>
      <c r="N13" s="38">
        <v>282.70800000000003</v>
      </c>
      <c r="O13" s="12">
        <v>2</v>
      </c>
      <c r="P13" s="12">
        <v>3</v>
      </c>
      <c r="Q13" s="12">
        <v>2</v>
      </c>
      <c r="R13" s="42">
        <f>N13*H13/P13</f>
        <v>6.3393499560000004</v>
      </c>
      <c r="S13" s="38" t="s">
        <v>213</v>
      </c>
      <c r="T13" s="12" t="s">
        <v>213</v>
      </c>
      <c r="U13" s="12" t="s">
        <v>213</v>
      </c>
      <c r="V13" s="12" t="s">
        <v>213</v>
      </c>
      <c r="W13" s="13" t="s">
        <v>213</v>
      </c>
      <c r="X13" s="38" t="s">
        <v>213</v>
      </c>
      <c r="Y13" s="12" t="s">
        <v>213</v>
      </c>
      <c r="Z13" s="12" t="s">
        <v>213</v>
      </c>
      <c r="AA13" s="12" t="s">
        <v>213</v>
      </c>
      <c r="AB13" s="13" t="s">
        <v>213</v>
      </c>
      <c r="AC13" s="38" t="s">
        <v>213</v>
      </c>
      <c r="AD13" s="12" t="s">
        <v>213</v>
      </c>
      <c r="AE13" s="12" t="s">
        <v>213</v>
      </c>
      <c r="AF13" s="12" t="s">
        <v>213</v>
      </c>
      <c r="AG13" s="12" t="s">
        <v>213</v>
      </c>
      <c r="AH13" s="41" t="s">
        <v>233</v>
      </c>
      <c r="AI13" s="41" t="s">
        <v>234</v>
      </c>
    </row>
    <row r="14" spans="1:35" ht="21" customHeight="1" x14ac:dyDescent="0.25">
      <c r="A14" s="12" t="s">
        <v>157</v>
      </c>
      <c r="B14" s="12" t="str">
        <f>_xlfn.XLOOKUP(A14,[1]Metadata!$A$2:$A$51,[1]Metadata!$C$2:$C$51)</f>
        <v>1920-1922</v>
      </c>
      <c r="C14" s="13" t="str">
        <f>_xlfn.XLOOKUP(A14,[1]Metadata!$A$2:$A$51,[1]Metadata!$E$2:$E$51)</f>
        <v>Jakarta Bay</v>
      </c>
      <c r="D14" s="38" t="s">
        <v>212</v>
      </c>
      <c r="E14" s="39">
        <v>0.9</v>
      </c>
      <c r="F14" s="39">
        <v>1</v>
      </c>
      <c r="G14" s="12">
        <v>3</v>
      </c>
      <c r="H14" s="13">
        <v>6.1192999999999997E-2</v>
      </c>
      <c r="I14" s="38">
        <v>264.09300000000002</v>
      </c>
      <c r="J14" s="39">
        <v>0.91666666666666663</v>
      </c>
      <c r="K14" s="39">
        <v>1</v>
      </c>
      <c r="L14" s="12">
        <v>3</v>
      </c>
      <c r="M14" s="40">
        <f t="shared" si="0"/>
        <v>16.160642949</v>
      </c>
      <c r="N14" s="38" t="s">
        <v>213</v>
      </c>
      <c r="O14" s="12" t="s">
        <v>213</v>
      </c>
      <c r="P14" s="12" t="s">
        <v>213</v>
      </c>
      <c r="Q14" s="12" t="s">
        <v>213</v>
      </c>
      <c r="R14" s="44" t="s">
        <v>213</v>
      </c>
      <c r="S14" s="38" t="s">
        <v>213</v>
      </c>
      <c r="T14" s="12" t="s">
        <v>213</v>
      </c>
      <c r="U14" s="12" t="s">
        <v>213</v>
      </c>
      <c r="V14" s="12" t="s">
        <v>213</v>
      </c>
      <c r="W14" s="13" t="s">
        <v>213</v>
      </c>
      <c r="X14" s="38" t="s">
        <v>213</v>
      </c>
      <c r="Y14" s="12" t="s">
        <v>213</v>
      </c>
      <c r="Z14" s="12" t="s">
        <v>213</v>
      </c>
      <c r="AA14" s="12" t="s">
        <v>213</v>
      </c>
      <c r="AB14" s="13" t="s">
        <v>213</v>
      </c>
      <c r="AC14" s="38" t="s">
        <v>213</v>
      </c>
      <c r="AD14" s="12" t="s">
        <v>213</v>
      </c>
      <c r="AE14" s="12" t="s">
        <v>213</v>
      </c>
      <c r="AF14" s="12" t="s">
        <v>213</v>
      </c>
      <c r="AG14" s="12" t="s">
        <v>213</v>
      </c>
      <c r="AH14" s="41" t="s">
        <v>235</v>
      </c>
      <c r="AI14" s="41" t="s">
        <v>236</v>
      </c>
    </row>
    <row r="15" spans="1:35" ht="19" x14ac:dyDescent="0.25">
      <c r="A15" s="12" t="s">
        <v>160</v>
      </c>
      <c r="B15" s="12" t="str">
        <f>_xlfn.XLOOKUP(A15,[1]Metadata!$A$2:$A$51,[1]Metadata!$C$2:$C$51)</f>
        <v>1920-1922</v>
      </c>
      <c r="C15" s="13" t="str">
        <f>_xlfn.XLOOKUP(A15,[1]Metadata!$A$2:$A$51,[1]Metadata!$E$2:$E$51)</f>
        <v>Jakarta Bay</v>
      </c>
      <c r="D15" s="38" t="s">
        <v>212</v>
      </c>
      <c r="E15" s="39">
        <f>7/12</f>
        <v>0.58333333333333337</v>
      </c>
      <c r="F15" s="39">
        <f>8/12</f>
        <v>0.66666666666666663</v>
      </c>
      <c r="G15" s="12">
        <v>2</v>
      </c>
      <c r="H15" s="13">
        <v>6.1192999999999997E-2</v>
      </c>
      <c r="I15" s="38">
        <v>108.78400000000001</v>
      </c>
      <c r="J15" s="39">
        <f>7/12</f>
        <v>0.58333333333333337</v>
      </c>
      <c r="K15" s="39">
        <f>8/12</f>
        <v>0.66666666666666663</v>
      </c>
      <c r="L15" s="12">
        <v>2</v>
      </c>
      <c r="M15" s="40">
        <f t="shared" si="0"/>
        <v>9.9852289679999995</v>
      </c>
      <c r="N15" s="38" t="s">
        <v>213</v>
      </c>
      <c r="O15" s="12" t="s">
        <v>213</v>
      </c>
      <c r="P15" s="12" t="s">
        <v>213</v>
      </c>
      <c r="Q15" s="12" t="s">
        <v>213</v>
      </c>
      <c r="R15" s="44" t="s">
        <v>213</v>
      </c>
      <c r="S15" s="38" t="s">
        <v>213</v>
      </c>
      <c r="T15" s="12" t="s">
        <v>213</v>
      </c>
      <c r="U15" s="12" t="s">
        <v>213</v>
      </c>
      <c r="V15" s="12" t="s">
        <v>213</v>
      </c>
      <c r="W15" s="13" t="s">
        <v>213</v>
      </c>
      <c r="X15" s="38" t="s">
        <v>213</v>
      </c>
      <c r="Y15" s="12" t="s">
        <v>213</v>
      </c>
      <c r="Z15" s="12" t="s">
        <v>213</v>
      </c>
      <c r="AA15" s="12" t="s">
        <v>213</v>
      </c>
      <c r="AB15" s="13" t="s">
        <v>213</v>
      </c>
      <c r="AC15" s="38" t="s">
        <v>213</v>
      </c>
      <c r="AD15" s="12" t="s">
        <v>213</v>
      </c>
      <c r="AE15" s="12" t="s">
        <v>213</v>
      </c>
      <c r="AF15" s="12" t="s">
        <v>213</v>
      </c>
      <c r="AG15" s="12" t="s">
        <v>213</v>
      </c>
      <c r="AH15" s="41" t="s">
        <v>235</v>
      </c>
      <c r="AI15" s="41" t="s">
        <v>237</v>
      </c>
    </row>
    <row r="16" spans="1:35" ht="19" x14ac:dyDescent="0.25">
      <c r="A16" s="12" t="s">
        <v>162</v>
      </c>
      <c r="B16" s="12" t="str">
        <f>_xlfn.XLOOKUP(A16,[1]Metadata!$A$2:$A$51,[1]Metadata!$C$2:$C$51)</f>
        <v>1920-1922</v>
      </c>
      <c r="C16" s="13" t="str">
        <f>_xlfn.XLOOKUP(A16,[1]Metadata!$A$2:$A$51,[1]Metadata!$E$2:$E$51)</f>
        <v>Jakarta Bay</v>
      </c>
      <c r="D16" s="38" t="s">
        <v>212</v>
      </c>
      <c r="E16" s="39">
        <f>10/12</f>
        <v>0.83333333333333337</v>
      </c>
      <c r="F16" s="39">
        <f>11/12</f>
        <v>0.91666666666666663</v>
      </c>
      <c r="G16" s="12">
        <v>2</v>
      </c>
      <c r="H16" s="13">
        <v>6.1192999999999997E-2</v>
      </c>
      <c r="I16" s="38">
        <v>200.44900000000001</v>
      </c>
      <c r="J16" s="39">
        <f>10/12</f>
        <v>0.83333333333333337</v>
      </c>
      <c r="K16" s="39">
        <f>11/12</f>
        <v>0.91666666666666663</v>
      </c>
      <c r="L16" s="12">
        <v>2</v>
      </c>
      <c r="M16" s="40">
        <f t="shared" si="0"/>
        <v>13.381173444</v>
      </c>
      <c r="N16" s="38" t="s">
        <v>213</v>
      </c>
      <c r="O16" s="12" t="s">
        <v>213</v>
      </c>
      <c r="P16" s="12" t="s">
        <v>213</v>
      </c>
      <c r="Q16" s="12" t="s">
        <v>213</v>
      </c>
      <c r="R16" s="44" t="s">
        <v>213</v>
      </c>
      <c r="S16" s="38" t="s">
        <v>213</v>
      </c>
      <c r="T16" s="12" t="s">
        <v>213</v>
      </c>
      <c r="U16" s="12" t="s">
        <v>213</v>
      </c>
      <c r="V16" s="12" t="s">
        <v>213</v>
      </c>
      <c r="W16" s="13" t="s">
        <v>213</v>
      </c>
      <c r="X16" s="57" t="s">
        <v>213</v>
      </c>
      <c r="Y16" s="58" t="s">
        <v>213</v>
      </c>
      <c r="Z16" s="58" t="s">
        <v>213</v>
      </c>
      <c r="AA16" s="58" t="s">
        <v>213</v>
      </c>
      <c r="AB16" s="44" t="s">
        <v>213</v>
      </c>
      <c r="AC16" s="57" t="s">
        <v>213</v>
      </c>
      <c r="AD16" s="58" t="s">
        <v>213</v>
      </c>
      <c r="AE16" s="58" t="s">
        <v>213</v>
      </c>
      <c r="AF16" s="58" t="s">
        <v>213</v>
      </c>
      <c r="AG16" s="58" t="s">
        <v>213</v>
      </c>
      <c r="AH16" s="41" t="s">
        <v>235</v>
      </c>
      <c r="AI16" s="41" t="s">
        <v>238</v>
      </c>
    </row>
    <row r="17" spans="1:35" ht="19" x14ac:dyDescent="0.25">
      <c r="A17" s="12" t="s">
        <v>37</v>
      </c>
      <c r="B17" s="12">
        <f>_xlfn.XLOOKUP(A17,[1]Metadata!$A$2:$A$51,[1]Metadata!$C$2:$C$51)</f>
        <v>1927</v>
      </c>
      <c r="C17" s="13" t="str">
        <f>_xlfn.XLOOKUP(A17,[1]Metadata!$A$2:$A$51,[1]Metadata!$E$2:$E$51)</f>
        <v>Jakarta Bay</v>
      </c>
      <c r="D17" s="38" t="s">
        <v>212</v>
      </c>
      <c r="E17" s="39">
        <v>7</v>
      </c>
      <c r="F17" s="39">
        <v>9</v>
      </c>
      <c r="G17" s="12">
        <v>3</v>
      </c>
      <c r="H17" s="13">
        <v>8.3580000000000002E-2</v>
      </c>
      <c r="I17" s="38">
        <v>414.77199999999999</v>
      </c>
      <c r="J17" s="39">
        <v>6</v>
      </c>
      <c r="K17" s="39">
        <v>6</v>
      </c>
      <c r="L17" s="12">
        <v>1</v>
      </c>
      <c r="M17" s="40">
        <f t="shared" si="0"/>
        <v>5.7777739600000002</v>
      </c>
      <c r="N17" s="38">
        <v>124.80800000000001</v>
      </c>
      <c r="O17" s="12">
        <v>1.5</v>
      </c>
      <c r="P17" s="12">
        <v>2</v>
      </c>
      <c r="Q17" s="12"/>
      <c r="R17" s="42">
        <f>N17*H17/P17</f>
        <v>5.2157263200000008</v>
      </c>
      <c r="S17" s="38" t="s">
        <v>213</v>
      </c>
      <c r="T17" s="12" t="s">
        <v>213</v>
      </c>
      <c r="U17" s="12" t="s">
        <v>213</v>
      </c>
      <c r="V17" s="12" t="s">
        <v>213</v>
      </c>
      <c r="W17" s="13" t="s">
        <v>213</v>
      </c>
      <c r="X17" s="57" t="s">
        <v>213</v>
      </c>
      <c r="Y17" s="58" t="s">
        <v>213</v>
      </c>
      <c r="Z17" s="58" t="s">
        <v>213</v>
      </c>
      <c r="AA17" s="58" t="s">
        <v>213</v>
      </c>
      <c r="AB17" s="44" t="s">
        <v>213</v>
      </c>
      <c r="AC17" s="57" t="s">
        <v>213</v>
      </c>
      <c r="AD17" s="58" t="s">
        <v>213</v>
      </c>
      <c r="AE17" s="58" t="s">
        <v>213</v>
      </c>
      <c r="AF17" s="58" t="s">
        <v>213</v>
      </c>
      <c r="AG17" s="58" t="s">
        <v>213</v>
      </c>
      <c r="AH17" s="41" t="s">
        <v>239</v>
      </c>
      <c r="AI17" s="41" t="s">
        <v>240</v>
      </c>
    </row>
    <row r="18" spans="1:35" ht="19" x14ac:dyDescent="0.25">
      <c r="A18" s="12" t="s">
        <v>34</v>
      </c>
      <c r="B18" s="12">
        <f>_xlfn.XLOOKUP(A18,[1]Metadata!$A$2:$A$51,[1]Metadata!$C$2:$C$51)</f>
        <v>1927</v>
      </c>
      <c r="C18" s="13" t="str">
        <f>_xlfn.XLOOKUP(A18,[1]Metadata!$A$2:$A$51,[1]Metadata!$E$2:$E$51)</f>
        <v>Jakarta Bay</v>
      </c>
      <c r="D18" s="38" t="s">
        <v>212</v>
      </c>
      <c r="E18" s="39">
        <v>9</v>
      </c>
      <c r="F18" s="39">
        <v>11</v>
      </c>
      <c r="G18" s="12">
        <v>2</v>
      </c>
      <c r="H18" s="13">
        <v>7.9594999999999999E-2</v>
      </c>
      <c r="I18" s="38">
        <v>113.208</v>
      </c>
      <c r="J18" s="39">
        <v>2</v>
      </c>
      <c r="K18" s="39">
        <v>2</v>
      </c>
      <c r="L18" s="12">
        <v>1</v>
      </c>
      <c r="M18" s="40">
        <f t="shared" si="0"/>
        <v>4.5053953799999995</v>
      </c>
      <c r="N18" s="38">
        <v>397.96</v>
      </c>
      <c r="O18" s="12">
        <v>5</v>
      </c>
      <c r="P18" s="12">
        <v>5</v>
      </c>
      <c r="Q18" s="12">
        <v>2</v>
      </c>
      <c r="R18" s="42">
        <f>N18*H18/P18</f>
        <v>6.3351252399999991</v>
      </c>
      <c r="S18" s="38">
        <v>196.815</v>
      </c>
      <c r="T18" s="12">
        <v>2</v>
      </c>
      <c r="U18" s="12">
        <v>2</v>
      </c>
      <c r="V18" s="12">
        <v>2</v>
      </c>
      <c r="W18" s="43">
        <f>S18*H18/U18</f>
        <v>7.8327449624999996</v>
      </c>
      <c r="X18" s="57" t="s">
        <v>213</v>
      </c>
      <c r="Y18" s="58" t="s">
        <v>213</v>
      </c>
      <c r="Z18" s="58" t="s">
        <v>213</v>
      </c>
      <c r="AA18" s="58" t="s">
        <v>213</v>
      </c>
      <c r="AB18" s="44" t="s">
        <v>213</v>
      </c>
      <c r="AC18" s="57" t="s">
        <v>213</v>
      </c>
      <c r="AD18" s="58" t="s">
        <v>213</v>
      </c>
      <c r="AE18" s="58" t="s">
        <v>213</v>
      </c>
      <c r="AF18" s="58" t="s">
        <v>213</v>
      </c>
      <c r="AG18" s="58" t="s">
        <v>213</v>
      </c>
      <c r="AH18" s="41" t="s">
        <v>241</v>
      </c>
      <c r="AI18" s="41" t="s">
        <v>242</v>
      </c>
    </row>
    <row r="19" spans="1:35" ht="19" x14ac:dyDescent="0.25">
      <c r="A19" s="12" t="s">
        <v>30</v>
      </c>
      <c r="B19" s="12">
        <f>_xlfn.XLOOKUP(A19,[1]Metadata!$A$2:$A$51,[1]Metadata!$C$2:$C$51)</f>
        <v>1928</v>
      </c>
      <c r="C19" s="13" t="str">
        <f>_xlfn.XLOOKUP(A19,[1]Metadata!$A$2:$A$51,[1]Metadata!$E$2:$E$51)</f>
        <v>Jakarta Bay</v>
      </c>
      <c r="D19" s="38" t="s">
        <v>212</v>
      </c>
      <c r="E19" s="39">
        <v>6</v>
      </c>
      <c r="F19" s="39">
        <v>6.25</v>
      </c>
      <c r="G19" s="12">
        <v>1</v>
      </c>
      <c r="H19" s="13">
        <v>9.4922999999999993E-2</v>
      </c>
      <c r="I19" s="38">
        <v>923.59400000000005</v>
      </c>
      <c r="J19" s="39">
        <v>6</v>
      </c>
      <c r="K19" s="39">
        <v>6</v>
      </c>
      <c r="L19" s="12">
        <v>1</v>
      </c>
      <c r="M19" s="40">
        <f t="shared" si="0"/>
        <v>14.611718876999999</v>
      </c>
      <c r="N19" s="38" t="s">
        <v>213</v>
      </c>
      <c r="O19" s="12" t="s">
        <v>213</v>
      </c>
      <c r="P19" s="12" t="s">
        <v>213</v>
      </c>
      <c r="Q19" s="12" t="s">
        <v>213</v>
      </c>
      <c r="R19" s="44" t="s">
        <v>213</v>
      </c>
      <c r="S19" s="38" t="s">
        <v>213</v>
      </c>
      <c r="T19" s="12" t="s">
        <v>213</v>
      </c>
      <c r="U19" s="12" t="s">
        <v>213</v>
      </c>
      <c r="V19" s="12" t="s">
        <v>213</v>
      </c>
      <c r="W19" s="44" t="s">
        <v>213</v>
      </c>
      <c r="X19" s="57" t="s">
        <v>213</v>
      </c>
      <c r="Y19" s="58" t="s">
        <v>213</v>
      </c>
      <c r="Z19" s="58" t="s">
        <v>213</v>
      </c>
      <c r="AA19" s="58" t="s">
        <v>213</v>
      </c>
      <c r="AB19" s="44" t="s">
        <v>213</v>
      </c>
      <c r="AC19" s="57" t="s">
        <v>213</v>
      </c>
      <c r="AD19" s="58" t="s">
        <v>213</v>
      </c>
      <c r="AE19" s="58" t="s">
        <v>213</v>
      </c>
      <c r="AF19" s="58" t="s">
        <v>213</v>
      </c>
      <c r="AG19" s="58" t="s">
        <v>213</v>
      </c>
      <c r="AH19" s="41" t="s">
        <v>235</v>
      </c>
      <c r="AI19" s="41" t="s">
        <v>243</v>
      </c>
    </row>
    <row r="20" spans="1:35" ht="21" customHeight="1" x14ac:dyDescent="0.25">
      <c r="A20" s="12" t="s">
        <v>81</v>
      </c>
      <c r="B20" s="12">
        <f>_xlfn.XLOOKUP(A20,[1]Metadata!$A$2:$A$51,[1]Metadata!$C$2:$C$51)</f>
        <v>1931</v>
      </c>
      <c r="C20" s="13" t="str">
        <f>_xlfn.XLOOKUP(A20,[1]Metadata!$A$2:$A$51,[1]Metadata!$E$2:$E$51)</f>
        <v>Jakarta, Thousand Islands</v>
      </c>
      <c r="D20" s="38" t="s">
        <v>212</v>
      </c>
      <c r="E20" s="39">
        <v>10</v>
      </c>
      <c r="F20" s="39">
        <v>12</v>
      </c>
      <c r="G20" s="12">
        <v>2</v>
      </c>
      <c r="H20" s="13">
        <v>6.1101000000000003E-2</v>
      </c>
      <c r="I20" s="38">
        <v>1432.2360000000001</v>
      </c>
      <c r="J20" s="39">
        <v>10</v>
      </c>
      <c r="K20" s="39">
        <v>12</v>
      </c>
      <c r="L20" s="12">
        <v>2</v>
      </c>
      <c r="M20" s="40">
        <f t="shared" si="0"/>
        <v>7.2925876530000009</v>
      </c>
      <c r="N20" s="38" t="s">
        <v>213</v>
      </c>
      <c r="O20" s="12" t="s">
        <v>213</v>
      </c>
      <c r="P20" s="12" t="s">
        <v>213</v>
      </c>
      <c r="Q20" s="12" t="s">
        <v>213</v>
      </c>
      <c r="R20" s="44" t="s">
        <v>213</v>
      </c>
      <c r="S20" s="38" t="s">
        <v>213</v>
      </c>
      <c r="T20" s="12" t="s">
        <v>213</v>
      </c>
      <c r="U20" s="12" t="s">
        <v>213</v>
      </c>
      <c r="V20" s="12" t="s">
        <v>213</v>
      </c>
      <c r="W20" s="44" t="s">
        <v>213</v>
      </c>
      <c r="X20" s="57" t="s">
        <v>213</v>
      </c>
      <c r="Y20" s="58" t="s">
        <v>213</v>
      </c>
      <c r="Z20" s="58" t="s">
        <v>213</v>
      </c>
      <c r="AA20" s="58" t="s">
        <v>213</v>
      </c>
      <c r="AB20" s="44" t="s">
        <v>213</v>
      </c>
      <c r="AC20" s="57" t="s">
        <v>213</v>
      </c>
      <c r="AD20" s="58" t="s">
        <v>213</v>
      </c>
      <c r="AE20" s="58" t="s">
        <v>213</v>
      </c>
      <c r="AF20" s="58" t="s">
        <v>213</v>
      </c>
      <c r="AG20" s="58" t="s">
        <v>213</v>
      </c>
      <c r="AH20" s="41" t="s">
        <v>244</v>
      </c>
      <c r="AI20" s="41" t="s">
        <v>245</v>
      </c>
    </row>
    <row r="21" spans="1:35" ht="19" x14ac:dyDescent="0.25">
      <c r="A21" s="12" t="s">
        <v>133</v>
      </c>
      <c r="B21" s="12">
        <f>_xlfn.XLOOKUP(A21,[1]Metadata!$A$2:$A$51,[1]Metadata!$C$2:$C$51)</f>
        <v>1931</v>
      </c>
      <c r="C21" s="13" t="str">
        <f>_xlfn.XLOOKUP(A21,[1]Metadata!$A$2:$A$51,[1]Metadata!$E$2:$E$51)</f>
        <v>Jakarta Bay</v>
      </c>
      <c r="D21" s="38" t="s">
        <v>212</v>
      </c>
      <c r="E21" s="39">
        <v>6</v>
      </c>
      <c r="F21" s="39">
        <v>6</v>
      </c>
      <c r="G21" s="12">
        <v>1</v>
      </c>
      <c r="H21" s="13">
        <v>7.6926999999999995E-2</v>
      </c>
      <c r="I21" s="38">
        <v>1578.46</v>
      </c>
      <c r="J21" s="39">
        <v>6</v>
      </c>
      <c r="K21" s="39">
        <v>6</v>
      </c>
      <c r="L21" s="12">
        <v>1</v>
      </c>
      <c r="M21" s="40">
        <f t="shared" si="0"/>
        <v>20.237698736666665</v>
      </c>
      <c r="N21" s="38" t="s">
        <v>213</v>
      </c>
      <c r="O21" s="12" t="s">
        <v>213</v>
      </c>
      <c r="P21" s="12" t="s">
        <v>213</v>
      </c>
      <c r="Q21" s="12" t="s">
        <v>213</v>
      </c>
      <c r="R21" s="44" t="s">
        <v>213</v>
      </c>
      <c r="S21" s="38" t="s">
        <v>213</v>
      </c>
      <c r="T21" s="12" t="s">
        <v>213</v>
      </c>
      <c r="U21" s="12" t="s">
        <v>213</v>
      </c>
      <c r="V21" s="12" t="s">
        <v>213</v>
      </c>
      <c r="W21" s="44" t="s">
        <v>213</v>
      </c>
      <c r="X21" s="57" t="s">
        <v>213</v>
      </c>
      <c r="Y21" s="58" t="s">
        <v>213</v>
      </c>
      <c r="Z21" s="58" t="s">
        <v>213</v>
      </c>
      <c r="AA21" s="58" t="s">
        <v>213</v>
      </c>
      <c r="AB21" s="44" t="s">
        <v>213</v>
      </c>
      <c r="AC21" s="57" t="s">
        <v>213</v>
      </c>
      <c r="AD21" s="58" t="s">
        <v>213</v>
      </c>
      <c r="AE21" s="58" t="s">
        <v>213</v>
      </c>
      <c r="AF21" s="58" t="s">
        <v>213</v>
      </c>
      <c r="AG21" s="58" t="s">
        <v>213</v>
      </c>
      <c r="AH21" s="41" t="s">
        <v>223</v>
      </c>
      <c r="AI21" s="41" t="s">
        <v>246</v>
      </c>
    </row>
    <row r="22" spans="1:35" ht="19" x14ac:dyDescent="0.25">
      <c r="A22" s="12" t="s">
        <v>55</v>
      </c>
      <c r="B22" s="12">
        <f>_xlfn.XLOOKUP(A22,[1]Metadata!$A$2:$A$51,[1]Metadata!$C$2:$C$51)</f>
        <v>1931</v>
      </c>
      <c r="C22" s="13" t="str">
        <f>_xlfn.XLOOKUP(A22,[1]Metadata!$A$2:$A$51,[1]Metadata!$E$2:$E$51)</f>
        <v>Jakarta Bay</v>
      </c>
      <c r="D22" s="38" t="s">
        <v>212</v>
      </c>
      <c r="E22" s="39">
        <v>10</v>
      </c>
      <c r="F22" s="39">
        <v>12</v>
      </c>
      <c r="G22" s="12">
        <v>1</v>
      </c>
      <c r="H22" s="13">
        <v>9.0342000000000006E-2</v>
      </c>
      <c r="I22" s="38">
        <v>466.27499999999998</v>
      </c>
      <c r="J22" s="39">
        <v>5</v>
      </c>
      <c r="K22" s="39">
        <v>5</v>
      </c>
      <c r="L22" s="12">
        <v>1</v>
      </c>
      <c r="M22" s="40">
        <f t="shared" si="0"/>
        <v>8.4248432100000006</v>
      </c>
      <c r="N22" s="38">
        <v>1092.2729999999999</v>
      </c>
      <c r="O22" s="12">
        <v>5</v>
      </c>
      <c r="P22" s="12">
        <v>5</v>
      </c>
      <c r="Q22" s="12">
        <v>1</v>
      </c>
      <c r="R22" s="42">
        <f>N22*H22/P22</f>
        <v>19.735625473199999</v>
      </c>
      <c r="S22" s="38" t="s">
        <v>213</v>
      </c>
      <c r="T22" s="12" t="s">
        <v>213</v>
      </c>
      <c r="U22" s="12" t="s">
        <v>213</v>
      </c>
      <c r="V22" s="12" t="s">
        <v>213</v>
      </c>
      <c r="W22" s="44" t="s">
        <v>213</v>
      </c>
      <c r="X22" s="57" t="s">
        <v>213</v>
      </c>
      <c r="Y22" s="58" t="s">
        <v>213</v>
      </c>
      <c r="Z22" s="58" t="s">
        <v>213</v>
      </c>
      <c r="AA22" s="58" t="s">
        <v>213</v>
      </c>
      <c r="AB22" s="44" t="s">
        <v>213</v>
      </c>
      <c r="AC22" s="57" t="s">
        <v>213</v>
      </c>
      <c r="AD22" s="58" t="s">
        <v>213</v>
      </c>
      <c r="AE22" s="58" t="s">
        <v>213</v>
      </c>
      <c r="AF22" s="58" t="s">
        <v>213</v>
      </c>
      <c r="AG22" s="58" t="s">
        <v>213</v>
      </c>
      <c r="AH22" s="41" t="s">
        <v>223</v>
      </c>
      <c r="AI22" s="41" t="s">
        <v>247</v>
      </c>
    </row>
    <row r="23" spans="1:35" ht="19" x14ac:dyDescent="0.25">
      <c r="A23" s="12" t="s">
        <v>40</v>
      </c>
      <c r="B23" s="12">
        <f>_xlfn.XLOOKUP(A23,[1]Metadata!$A$2:$A$51,[1]Metadata!$C$2:$C$51)</f>
        <v>1931</v>
      </c>
      <c r="C23" s="13" t="str">
        <f>_xlfn.XLOOKUP(A23,[1]Metadata!$A$2:$A$51,[1]Metadata!$E$2:$E$51)</f>
        <v>Jakarta Bay</v>
      </c>
      <c r="D23" s="38" t="s">
        <v>212</v>
      </c>
      <c r="E23" s="39">
        <v>5.5</v>
      </c>
      <c r="F23" s="39">
        <v>6</v>
      </c>
      <c r="G23" s="12">
        <v>1</v>
      </c>
      <c r="H23" s="13">
        <v>0.107927</v>
      </c>
      <c r="I23" s="38">
        <v>780.03300000000002</v>
      </c>
      <c r="J23" s="39">
        <v>5</v>
      </c>
      <c r="K23" s="39">
        <v>5</v>
      </c>
      <c r="L23" s="12">
        <v>1</v>
      </c>
      <c r="M23" s="40">
        <f t="shared" si="0"/>
        <v>16.837324318199997</v>
      </c>
      <c r="N23" s="38" t="s">
        <v>213</v>
      </c>
      <c r="O23" s="12" t="s">
        <v>213</v>
      </c>
      <c r="P23" s="12" t="s">
        <v>213</v>
      </c>
      <c r="Q23" s="12" t="s">
        <v>213</v>
      </c>
      <c r="R23" s="44" t="s">
        <v>213</v>
      </c>
      <c r="S23" s="38" t="s">
        <v>213</v>
      </c>
      <c r="T23" s="12" t="s">
        <v>213</v>
      </c>
      <c r="U23" s="12" t="s">
        <v>213</v>
      </c>
      <c r="V23" s="12" t="s">
        <v>213</v>
      </c>
      <c r="W23" s="44" t="s">
        <v>213</v>
      </c>
      <c r="X23" s="57" t="s">
        <v>213</v>
      </c>
      <c r="Y23" s="58" t="s">
        <v>213</v>
      </c>
      <c r="Z23" s="58" t="s">
        <v>213</v>
      </c>
      <c r="AA23" s="58" t="s">
        <v>213</v>
      </c>
      <c r="AB23" s="44" t="s">
        <v>213</v>
      </c>
      <c r="AC23" s="57" t="s">
        <v>213</v>
      </c>
      <c r="AD23" s="58" t="s">
        <v>213</v>
      </c>
      <c r="AE23" s="58" t="s">
        <v>213</v>
      </c>
      <c r="AF23" s="58" t="s">
        <v>213</v>
      </c>
      <c r="AG23" s="58" t="s">
        <v>213</v>
      </c>
      <c r="AH23" s="41" t="s">
        <v>248</v>
      </c>
      <c r="AI23" s="41" t="s">
        <v>249</v>
      </c>
    </row>
    <row r="24" spans="1:35" ht="19" x14ac:dyDescent="0.25">
      <c r="A24" s="12" t="s">
        <v>97</v>
      </c>
      <c r="B24" s="12">
        <f>_xlfn.XLOOKUP(A24,[1]Metadata!$A$2:$A$51,[1]Metadata!$C$2:$C$51)</f>
        <v>1927</v>
      </c>
      <c r="C24" s="13" t="str">
        <f>_xlfn.XLOOKUP(A24,[1]Metadata!$A$2:$A$51,[1]Metadata!$E$2:$E$51)</f>
        <v>Jakarta Bay</v>
      </c>
      <c r="D24" s="38" t="s">
        <v>212</v>
      </c>
      <c r="E24" s="39">
        <v>3.5</v>
      </c>
      <c r="F24" s="39">
        <v>3.5</v>
      </c>
      <c r="G24" s="12">
        <v>1</v>
      </c>
      <c r="H24" s="13">
        <v>7.0007E-2</v>
      </c>
      <c r="I24" s="38">
        <v>638.85500000000002</v>
      </c>
      <c r="J24" s="39">
        <v>2</v>
      </c>
      <c r="K24" s="39">
        <v>2</v>
      </c>
      <c r="L24" s="12">
        <v>1</v>
      </c>
      <c r="M24" s="40">
        <f t="shared" si="0"/>
        <v>22.362160992500002</v>
      </c>
      <c r="N24" s="38" t="s">
        <v>213</v>
      </c>
      <c r="O24" s="12" t="s">
        <v>213</v>
      </c>
      <c r="P24" s="12" t="s">
        <v>213</v>
      </c>
      <c r="Q24" s="12" t="s">
        <v>213</v>
      </c>
      <c r="R24" s="44" t="s">
        <v>213</v>
      </c>
      <c r="S24" s="38" t="s">
        <v>213</v>
      </c>
      <c r="T24" s="12" t="s">
        <v>213</v>
      </c>
      <c r="U24" s="12" t="s">
        <v>213</v>
      </c>
      <c r="V24" s="12" t="s">
        <v>213</v>
      </c>
      <c r="W24" s="44" t="s">
        <v>213</v>
      </c>
      <c r="X24" s="57" t="s">
        <v>213</v>
      </c>
      <c r="Y24" s="58" t="s">
        <v>213</v>
      </c>
      <c r="Z24" s="58" t="s">
        <v>213</v>
      </c>
      <c r="AA24" s="58" t="s">
        <v>213</v>
      </c>
      <c r="AB24" s="44" t="s">
        <v>213</v>
      </c>
      <c r="AC24" s="57" t="s">
        <v>213</v>
      </c>
      <c r="AD24" s="58" t="s">
        <v>213</v>
      </c>
      <c r="AE24" s="58" t="s">
        <v>213</v>
      </c>
      <c r="AF24" s="58" t="s">
        <v>213</v>
      </c>
      <c r="AG24" s="58" t="s">
        <v>213</v>
      </c>
      <c r="AH24" s="41" t="s">
        <v>250</v>
      </c>
      <c r="AI24" s="41" t="s">
        <v>251</v>
      </c>
    </row>
    <row r="25" spans="1:35" ht="20" customHeight="1" x14ac:dyDescent="0.25">
      <c r="A25" s="12" t="s">
        <v>136</v>
      </c>
      <c r="B25" s="12">
        <f>_xlfn.XLOOKUP(A25,[1]Metadata!$A$2:$A$51,[1]Metadata!$C$2:$C$51)</f>
        <v>1927</v>
      </c>
      <c r="C25" s="13" t="str">
        <f>_xlfn.XLOOKUP(A25,[1]Metadata!$A$2:$A$51,[1]Metadata!$E$2:$E$51)</f>
        <v>Jakarta Bay</v>
      </c>
      <c r="D25" s="38" t="s">
        <v>212</v>
      </c>
      <c r="E25" s="39">
        <v>6</v>
      </c>
      <c r="F25" s="39">
        <v>8</v>
      </c>
      <c r="G25" s="12">
        <v>3</v>
      </c>
      <c r="H25" s="13">
        <v>7.6926999999999995E-2</v>
      </c>
      <c r="I25" s="38">
        <v>845.04399999999998</v>
      </c>
      <c r="J25" s="39">
        <v>5</v>
      </c>
      <c r="K25" s="39">
        <v>5</v>
      </c>
      <c r="L25" s="12">
        <v>1</v>
      </c>
      <c r="M25" s="40">
        <f t="shared" si="0"/>
        <v>13.001339957599999</v>
      </c>
      <c r="N25" s="38" t="s">
        <v>213</v>
      </c>
      <c r="O25" s="12" t="s">
        <v>213</v>
      </c>
      <c r="P25" s="12" t="s">
        <v>213</v>
      </c>
      <c r="Q25" s="12" t="s">
        <v>213</v>
      </c>
      <c r="R25" s="44" t="s">
        <v>213</v>
      </c>
      <c r="S25" s="38" t="s">
        <v>213</v>
      </c>
      <c r="T25" s="12" t="s">
        <v>213</v>
      </c>
      <c r="U25" s="12" t="s">
        <v>213</v>
      </c>
      <c r="V25" s="12" t="s">
        <v>213</v>
      </c>
      <c r="W25" s="44" t="s">
        <v>213</v>
      </c>
      <c r="X25" s="57" t="s">
        <v>213</v>
      </c>
      <c r="Y25" s="58" t="s">
        <v>213</v>
      </c>
      <c r="Z25" s="58" t="s">
        <v>213</v>
      </c>
      <c r="AA25" s="58" t="s">
        <v>213</v>
      </c>
      <c r="AB25" s="44" t="s">
        <v>213</v>
      </c>
      <c r="AC25" s="57" t="s">
        <v>213</v>
      </c>
      <c r="AD25" s="58" t="s">
        <v>213</v>
      </c>
      <c r="AE25" s="58" t="s">
        <v>213</v>
      </c>
      <c r="AF25" s="58" t="s">
        <v>213</v>
      </c>
      <c r="AG25" s="58" t="s">
        <v>213</v>
      </c>
      <c r="AH25" s="41" t="s">
        <v>235</v>
      </c>
      <c r="AI25" s="41" t="s">
        <v>252</v>
      </c>
    </row>
    <row r="26" spans="1:35" ht="19" x14ac:dyDescent="0.25">
      <c r="A26" s="12" t="s">
        <v>62</v>
      </c>
      <c r="B26" s="12" t="str">
        <f>_xlfn.XLOOKUP(A26,[1]Metadata!$A$2:$A$51,[1]Metadata!$C$2:$C$51)</f>
        <v>1920-1922</v>
      </c>
      <c r="C26" s="13" t="str">
        <f>_xlfn.XLOOKUP(A26,[1]Metadata!$A$2:$A$51,[1]Metadata!$E$2:$E$51)</f>
        <v>Jakarta, Thousand Islands</v>
      </c>
      <c r="D26" s="38" t="s">
        <v>212</v>
      </c>
      <c r="E26" s="39">
        <v>6</v>
      </c>
      <c r="F26" s="39">
        <v>6</v>
      </c>
      <c r="G26" s="12">
        <v>1</v>
      </c>
      <c r="H26" s="13">
        <v>7.5008000000000005E-2</v>
      </c>
      <c r="I26" s="38">
        <v>349.98599999999999</v>
      </c>
      <c r="J26" s="39">
        <v>3</v>
      </c>
      <c r="K26" s="39">
        <v>3</v>
      </c>
      <c r="L26" s="12">
        <v>1</v>
      </c>
      <c r="M26" s="40">
        <f t="shared" si="0"/>
        <v>8.7505832960000003</v>
      </c>
      <c r="N26" s="38">
        <v>503.714</v>
      </c>
      <c r="O26" s="12">
        <v>3</v>
      </c>
      <c r="P26" s="12">
        <v>3</v>
      </c>
      <c r="Q26" s="12">
        <v>1</v>
      </c>
      <c r="R26" s="42">
        <f>N26*H26/P26</f>
        <v>12.594193237333334</v>
      </c>
      <c r="S26" s="38" t="s">
        <v>213</v>
      </c>
      <c r="T26" s="12" t="s">
        <v>213</v>
      </c>
      <c r="U26" s="12" t="s">
        <v>213</v>
      </c>
      <c r="V26" s="12" t="s">
        <v>213</v>
      </c>
      <c r="W26" s="44" t="s">
        <v>213</v>
      </c>
      <c r="X26" s="57" t="s">
        <v>213</v>
      </c>
      <c r="Y26" s="58" t="s">
        <v>213</v>
      </c>
      <c r="Z26" s="58" t="s">
        <v>213</v>
      </c>
      <c r="AA26" s="58" t="s">
        <v>213</v>
      </c>
      <c r="AB26" s="44" t="s">
        <v>213</v>
      </c>
      <c r="AC26" s="57" t="s">
        <v>213</v>
      </c>
      <c r="AD26" s="58" t="s">
        <v>213</v>
      </c>
      <c r="AE26" s="58" t="s">
        <v>213</v>
      </c>
      <c r="AF26" s="58" t="s">
        <v>213</v>
      </c>
      <c r="AG26" s="58" t="s">
        <v>213</v>
      </c>
      <c r="AH26" s="41" t="s">
        <v>235</v>
      </c>
      <c r="AI26" s="41" t="s">
        <v>253</v>
      </c>
    </row>
    <row r="27" spans="1:35" ht="19" x14ac:dyDescent="0.25">
      <c r="A27" s="12" t="s">
        <v>58</v>
      </c>
      <c r="B27" s="12">
        <f>_xlfn.XLOOKUP(A27,[1]Metadata!$A$2:$A$51,[1]Metadata!$C$2:$C$51)</f>
        <v>1899</v>
      </c>
      <c r="C27" s="13" t="str">
        <f>_xlfn.XLOOKUP(A27,[1]Metadata!$A$2:$A$51,[1]Metadata!$E$2:$E$51)</f>
        <v>Binongko Island</v>
      </c>
      <c r="D27" s="38" t="s">
        <v>212</v>
      </c>
      <c r="E27" s="39">
        <v>5</v>
      </c>
      <c r="F27" s="39">
        <v>5</v>
      </c>
      <c r="G27" s="12">
        <v>1</v>
      </c>
      <c r="H27" s="13">
        <v>7.5008000000000005E-2</v>
      </c>
      <c r="I27" s="38">
        <v>345.08</v>
      </c>
      <c r="J27" s="39">
        <v>2</v>
      </c>
      <c r="K27" s="39">
        <v>2</v>
      </c>
      <c r="L27" s="12">
        <v>1</v>
      </c>
      <c r="M27" s="40">
        <f t="shared" si="0"/>
        <v>12.941880320000001</v>
      </c>
      <c r="N27" s="38">
        <v>307.41500000000002</v>
      </c>
      <c r="O27" s="12">
        <v>2</v>
      </c>
      <c r="P27" s="12">
        <v>2</v>
      </c>
      <c r="Q27" s="12">
        <v>1</v>
      </c>
      <c r="R27" s="42">
        <f>N27*H27/P27</f>
        <v>11.529292160000002</v>
      </c>
      <c r="S27" s="38">
        <v>158.75800000000001</v>
      </c>
      <c r="T27" s="12">
        <v>1</v>
      </c>
      <c r="U27" s="12">
        <v>1</v>
      </c>
      <c r="V27" s="12">
        <v>1</v>
      </c>
      <c r="W27" s="43">
        <f>S27*H27/U27</f>
        <v>11.908120064000002</v>
      </c>
      <c r="X27" s="57" t="s">
        <v>213</v>
      </c>
      <c r="Y27" s="58" t="s">
        <v>213</v>
      </c>
      <c r="Z27" s="58" t="s">
        <v>213</v>
      </c>
      <c r="AA27" s="58" t="s">
        <v>213</v>
      </c>
      <c r="AB27" s="44" t="s">
        <v>213</v>
      </c>
      <c r="AC27" s="57" t="s">
        <v>213</v>
      </c>
      <c r="AD27" s="58" t="s">
        <v>213</v>
      </c>
      <c r="AE27" s="58" t="s">
        <v>213</v>
      </c>
      <c r="AF27" s="58" t="s">
        <v>213</v>
      </c>
      <c r="AG27" s="58" t="s">
        <v>213</v>
      </c>
      <c r="AH27" s="41" t="s">
        <v>254</v>
      </c>
      <c r="AI27" s="41" t="s">
        <v>255</v>
      </c>
    </row>
    <row r="28" spans="1:35" s="67" customFormat="1" ht="19" x14ac:dyDescent="0.25">
      <c r="A28" s="12" t="s">
        <v>43</v>
      </c>
      <c r="B28" s="12">
        <f>_xlfn.XLOOKUP(A28,[1]Metadata!$A$2:$A$51,[1]Metadata!$C$2:$C$51)</f>
        <v>1899</v>
      </c>
      <c r="C28" s="13" t="str">
        <f>_xlfn.XLOOKUP(A28,[1]Metadata!$A$2:$A$51,[1]Metadata!$E$2:$E$51)</f>
        <v>Selayar Island</v>
      </c>
      <c r="D28" s="38" t="s">
        <v>212</v>
      </c>
      <c r="E28" s="59">
        <v>14</v>
      </c>
      <c r="F28" s="59">
        <v>15</v>
      </c>
      <c r="G28" s="60">
        <v>2</v>
      </c>
      <c r="H28" s="61">
        <v>6.7526000000000003E-2</v>
      </c>
      <c r="I28" s="62">
        <v>515.24800000000005</v>
      </c>
      <c r="J28" s="59">
        <v>3</v>
      </c>
      <c r="K28" s="59">
        <v>3</v>
      </c>
      <c r="L28" s="60">
        <v>2</v>
      </c>
      <c r="M28" s="63">
        <f t="shared" si="0"/>
        <v>11.597545482666668</v>
      </c>
      <c r="N28" s="62">
        <v>797.83699999999999</v>
      </c>
      <c r="O28" s="60">
        <v>10</v>
      </c>
      <c r="P28" s="60">
        <v>10</v>
      </c>
      <c r="Q28" s="60">
        <v>1</v>
      </c>
      <c r="R28" s="64">
        <f>N28*H28/P28</f>
        <v>5.3874741261999999</v>
      </c>
      <c r="S28" s="62">
        <v>111.42700000000001</v>
      </c>
      <c r="T28" s="60">
        <v>1</v>
      </c>
      <c r="U28" s="60">
        <v>1</v>
      </c>
      <c r="V28" s="60">
        <v>1</v>
      </c>
      <c r="W28" s="65">
        <f>S28*H28/U28</f>
        <v>7.5242196020000005</v>
      </c>
      <c r="X28" s="57" t="s">
        <v>213</v>
      </c>
      <c r="Y28" s="58" t="s">
        <v>213</v>
      </c>
      <c r="Z28" s="58" t="s">
        <v>213</v>
      </c>
      <c r="AA28" s="58" t="s">
        <v>213</v>
      </c>
      <c r="AB28" s="44" t="s">
        <v>213</v>
      </c>
      <c r="AC28" s="57" t="s">
        <v>213</v>
      </c>
      <c r="AD28" s="58" t="s">
        <v>213</v>
      </c>
      <c r="AE28" s="58" t="s">
        <v>213</v>
      </c>
      <c r="AF28" s="58" t="s">
        <v>213</v>
      </c>
      <c r="AG28" s="58" t="s">
        <v>213</v>
      </c>
      <c r="AH28" s="66" t="s">
        <v>256</v>
      </c>
      <c r="AI28" s="66" t="s">
        <v>257</v>
      </c>
    </row>
    <row r="29" spans="1:35" s="72" customFormat="1" ht="19" x14ac:dyDescent="0.25">
      <c r="A29" s="12" t="s">
        <v>95</v>
      </c>
      <c r="B29" s="12">
        <f>_xlfn.XLOOKUP(A29,[1]Metadata!$A$2:$A$51,[1]Metadata!$C$2:$C$51)</f>
        <v>1899</v>
      </c>
      <c r="C29" s="13" t="str">
        <f>_xlfn.XLOOKUP(A29,[1]Metadata!$A$2:$A$51,[1]Metadata!$E$2:$E$51)</f>
        <v>Selayar Island</v>
      </c>
      <c r="D29" s="38" t="s">
        <v>212</v>
      </c>
      <c r="E29" s="48">
        <v>7</v>
      </c>
      <c r="F29" s="48">
        <v>7</v>
      </c>
      <c r="G29" s="45">
        <v>1</v>
      </c>
      <c r="H29" s="46">
        <v>7.0007E-2</v>
      </c>
      <c r="I29" s="47">
        <v>256.00799999999998</v>
      </c>
      <c r="J29" s="48">
        <v>2</v>
      </c>
      <c r="K29" s="48">
        <v>2</v>
      </c>
      <c r="L29" s="45">
        <v>1</v>
      </c>
      <c r="M29" s="49">
        <f t="shared" si="0"/>
        <v>8.9611760279999988</v>
      </c>
      <c r="N29" s="47">
        <v>319.53100000000001</v>
      </c>
      <c r="O29" s="45">
        <v>2</v>
      </c>
      <c r="P29" s="45">
        <v>2</v>
      </c>
      <c r="Q29" s="45">
        <v>1</v>
      </c>
      <c r="R29" s="50">
        <f>N29*H29/P29</f>
        <v>11.1847033585</v>
      </c>
      <c r="S29" s="47">
        <v>352.16500000000002</v>
      </c>
      <c r="T29" s="45">
        <v>2</v>
      </c>
      <c r="U29" s="45">
        <v>2</v>
      </c>
      <c r="V29" s="45">
        <v>1</v>
      </c>
      <c r="W29" s="68">
        <f>S29*H29/U29</f>
        <v>12.3270075775</v>
      </c>
      <c r="X29" s="69" t="s">
        <v>213</v>
      </c>
      <c r="Y29" s="70" t="s">
        <v>213</v>
      </c>
      <c r="Z29" s="70" t="s">
        <v>213</v>
      </c>
      <c r="AA29" s="70" t="s">
        <v>213</v>
      </c>
      <c r="AB29" s="71" t="s">
        <v>213</v>
      </c>
      <c r="AC29" s="69" t="s">
        <v>213</v>
      </c>
      <c r="AD29" s="70" t="s">
        <v>213</v>
      </c>
      <c r="AE29" s="70" t="s">
        <v>213</v>
      </c>
      <c r="AF29" s="70" t="s">
        <v>213</v>
      </c>
      <c r="AG29" s="70" t="s">
        <v>213</v>
      </c>
      <c r="AH29" s="51" t="s">
        <v>258</v>
      </c>
      <c r="AI29" s="51" t="s">
        <v>259</v>
      </c>
    </row>
    <row r="30" spans="1:35" ht="19" x14ac:dyDescent="0.25">
      <c r="A30" s="12" t="s">
        <v>84</v>
      </c>
      <c r="B30" s="12">
        <f>_xlfn.XLOOKUP(A30,[1]Metadata!$A$2:$A$51,[1]Metadata!$C$2:$C$51)</f>
        <v>1900</v>
      </c>
      <c r="C30" s="13" t="str">
        <f>_xlfn.XLOOKUP(A30,[1]Metadata!$A$2:$A$51,[1]Metadata!$E$2:$E$51)</f>
        <v>Maluku, Romang Island</v>
      </c>
      <c r="D30" s="38" t="s">
        <v>212</v>
      </c>
      <c r="E30" s="39">
        <v>12</v>
      </c>
      <c r="F30" s="39">
        <v>13</v>
      </c>
      <c r="G30" s="12">
        <v>3</v>
      </c>
      <c r="H30" s="13">
        <v>8.4402000000000005E-2</v>
      </c>
      <c r="I30" s="38">
        <v>260.76799999999997</v>
      </c>
      <c r="J30" s="39">
        <v>4</v>
      </c>
      <c r="K30" s="39">
        <v>4</v>
      </c>
      <c r="L30" s="12">
        <v>2</v>
      </c>
      <c r="M30" s="73">
        <f t="shared" si="0"/>
        <v>5.5023351839999997</v>
      </c>
      <c r="N30" s="38">
        <v>292.47899999999998</v>
      </c>
      <c r="O30" s="12">
        <v>3</v>
      </c>
      <c r="P30" s="12">
        <v>3</v>
      </c>
      <c r="Q30" s="12">
        <v>1</v>
      </c>
      <c r="R30" s="42">
        <f>N30*H30/P30</f>
        <v>8.2286041860000001</v>
      </c>
      <c r="S30" s="38">
        <v>402.89</v>
      </c>
      <c r="T30" s="12">
        <v>3</v>
      </c>
      <c r="U30" s="12">
        <v>3</v>
      </c>
      <c r="V30" s="12">
        <v>1</v>
      </c>
      <c r="W30" s="43">
        <f>S30*H30/U30</f>
        <v>11.334907260000001</v>
      </c>
      <c r="X30" s="38">
        <v>222.036</v>
      </c>
      <c r="Y30" s="12">
        <v>2</v>
      </c>
      <c r="Z30" s="12">
        <v>2</v>
      </c>
      <c r="AA30" s="12">
        <v>2</v>
      </c>
      <c r="AB30" s="43">
        <f>X30*H30/Z30</f>
        <v>9.3701412360000003</v>
      </c>
      <c r="AC30" s="38">
        <v>166.97300000000001</v>
      </c>
      <c r="AD30" s="12">
        <v>1.5</v>
      </c>
      <c r="AE30" s="12">
        <v>1.5</v>
      </c>
      <c r="AF30" s="12">
        <v>2</v>
      </c>
      <c r="AG30" s="74">
        <f>AC30*H30/AE30</f>
        <v>9.3952367640000016</v>
      </c>
      <c r="AH30" s="41" t="s">
        <v>260</v>
      </c>
      <c r="AI30" s="41" t="s">
        <v>261</v>
      </c>
    </row>
    <row r="31" spans="1:35" ht="19" x14ac:dyDescent="0.25">
      <c r="A31" s="12" t="s">
        <v>124</v>
      </c>
      <c r="B31" s="12">
        <f>_xlfn.XLOOKUP(A31,[1]Metadata!$A$2:$A$51,[1]Metadata!$C$2:$C$51)</f>
        <v>1930</v>
      </c>
      <c r="C31" s="13" t="str">
        <f>_xlfn.XLOOKUP(A31,[1]Metadata!$A$2:$A$51,[1]Metadata!$E$2:$E$51)</f>
        <v>Tana Jampea Island</v>
      </c>
      <c r="D31" s="38" t="s">
        <v>212</v>
      </c>
      <c r="E31" s="39">
        <v>7</v>
      </c>
      <c r="F31" s="39">
        <v>8</v>
      </c>
      <c r="G31" s="12">
        <v>1</v>
      </c>
      <c r="H31" s="13">
        <v>6.0560999999999997E-2</v>
      </c>
      <c r="I31" s="38">
        <v>999.53800000000001</v>
      </c>
      <c r="J31" s="39">
        <v>6</v>
      </c>
      <c r="K31" s="39">
        <v>6</v>
      </c>
      <c r="L31" s="12">
        <v>1</v>
      </c>
      <c r="M31" s="73">
        <f>I31*H31/K31</f>
        <v>10.088836803</v>
      </c>
      <c r="N31" s="38" t="s">
        <v>213</v>
      </c>
      <c r="O31" s="12" t="s">
        <v>213</v>
      </c>
      <c r="P31" s="12" t="s">
        <v>213</v>
      </c>
      <c r="Q31" s="12" t="s">
        <v>213</v>
      </c>
      <c r="R31" s="44" t="s">
        <v>213</v>
      </c>
      <c r="S31" s="38" t="s">
        <v>213</v>
      </c>
      <c r="T31" s="12" t="s">
        <v>213</v>
      </c>
      <c r="U31" s="12" t="s">
        <v>213</v>
      </c>
      <c r="V31" s="12" t="s">
        <v>213</v>
      </c>
      <c r="W31" s="44" t="s">
        <v>213</v>
      </c>
      <c r="X31" s="38" t="s">
        <v>213</v>
      </c>
      <c r="Y31" s="12" t="s">
        <v>213</v>
      </c>
      <c r="Z31" s="12" t="s">
        <v>213</v>
      </c>
      <c r="AA31" s="12" t="s">
        <v>213</v>
      </c>
      <c r="AB31" s="44" t="s">
        <v>213</v>
      </c>
      <c r="AC31" s="38" t="s">
        <v>213</v>
      </c>
      <c r="AD31" s="12" t="s">
        <v>213</v>
      </c>
      <c r="AE31" s="12" t="s">
        <v>213</v>
      </c>
      <c r="AF31" s="12" t="s">
        <v>213</v>
      </c>
      <c r="AG31" s="58" t="s">
        <v>213</v>
      </c>
      <c r="AH31" s="41" t="s">
        <v>262</v>
      </c>
      <c r="AI31" s="41" t="s">
        <v>263</v>
      </c>
    </row>
    <row r="32" spans="1:35" ht="19" x14ac:dyDescent="0.25">
      <c r="A32" s="12" t="s">
        <v>12</v>
      </c>
      <c r="B32" s="12">
        <f>_xlfn.XLOOKUP(A32,[1]Metadata!$A$2:$A$51,[1]Metadata!$C$2:$C$51)</f>
        <v>1930</v>
      </c>
      <c r="C32" s="13" t="str">
        <f>_xlfn.XLOOKUP(A32,[1]Metadata!$A$2:$A$51,[1]Metadata!$E$2:$E$51)</f>
        <v>Sulawesi SW, Pankaja Cay</v>
      </c>
      <c r="D32" s="38" t="s">
        <v>212</v>
      </c>
      <c r="E32" s="39">
        <v>6</v>
      </c>
      <c r="F32" s="39">
        <v>7</v>
      </c>
      <c r="G32" s="12">
        <v>2</v>
      </c>
      <c r="H32" s="13">
        <v>7.4643000000000001E-2</v>
      </c>
      <c r="I32" s="38">
        <v>765.58799999999997</v>
      </c>
      <c r="J32" s="39">
        <v>4</v>
      </c>
      <c r="K32" s="39">
        <v>4</v>
      </c>
      <c r="L32" s="12">
        <v>2</v>
      </c>
      <c r="M32" s="73">
        <f>I32*H32/K32</f>
        <v>14.286446270999999</v>
      </c>
      <c r="N32" s="38" t="s">
        <v>213</v>
      </c>
      <c r="O32" s="12" t="s">
        <v>213</v>
      </c>
      <c r="P32" s="12" t="s">
        <v>213</v>
      </c>
      <c r="Q32" s="12" t="s">
        <v>213</v>
      </c>
      <c r="R32" s="44" t="s">
        <v>213</v>
      </c>
      <c r="S32" s="38" t="s">
        <v>213</v>
      </c>
      <c r="T32" s="12" t="s">
        <v>213</v>
      </c>
      <c r="U32" s="12" t="s">
        <v>213</v>
      </c>
      <c r="V32" s="12" t="s">
        <v>213</v>
      </c>
      <c r="W32" s="44" t="s">
        <v>213</v>
      </c>
      <c r="X32" s="38" t="s">
        <v>213</v>
      </c>
      <c r="Y32" s="12" t="s">
        <v>213</v>
      </c>
      <c r="Z32" s="12" t="s">
        <v>213</v>
      </c>
      <c r="AA32" s="12" t="s">
        <v>213</v>
      </c>
      <c r="AB32" s="44" t="s">
        <v>213</v>
      </c>
      <c r="AC32" s="38" t="s">
        <v>213</v>
      </c>
      <c r="AD32" s="12" t="s">
        <v>213</v>
      </c>
      <c r="AE32" s="12" t="s">
        <v>213</v>
      </c>
      <c r="AF32" s="12" t="s">
        <v>213</v>
      </c>
      <c r="AG32" s="58" t="s">
        <v>213</v>
      </c>
      <c r="AH32" s="41" t="s">
        <v>264</v>
      </c>
      <c r="AI32" s="41" t="s">
        <v>265</v>
      </c>
    </row>
    <row r="33" spans="1:35" ht="19" x14ac:dyDescent="0.25">
      <c r="A33" s="12" t="s">
        <v>148</v>
      </c>
      <c r="B33" s="12">
        <f>_xlfn.XLOOKUP(A33,[1]Metadata!$A$2:$A$51,[1]Metadata!$C$2:$C$51)</f>
        <v>1979</v>
      </c>
      <c r="C33" s="13" t="str">
        <f>_xlfn.XLOOKUP(A33,[1]Metadata!$A$2:$A$51,[1]Metadata!$E$2:$E$51)</f>
        <v>Sulawesi SW, Samalona</v>
      </c>
      <c r="D33" s="38" t="s">
        <v>212</v>
      </c>
      <c r="E33" s="39">
        <v>2</v>
      </c>
      <c r="F33" s="39">
        <v>3</v>
      </c>
      <c r="G33" s="12">
        <v>1</v>
      </c>
      <c r="H33" s="13">
        <v>6.7250000000000004E-2</v>
      </c>
      <c r="I33" s="38">
        <v>254.804</v>
      </c>
      <c r="J33" s="39">
        <v>2</v>
      </c>
      <c r="K33" s="39">
        <v>2</v>
      </c>
      <c r="L33" s="12">
        <v>1</v>
      </c>
      <c r="M33" s="73">
        <f>I33*H33/K33</f>
        <v>8.5677845000000001</v>
      </c>
      <c r="N33" s="38" t="s">
        <v>213</v>
      </c>
      <c r="O33" s="12" t="s">
        <v>213</v>
      </c>
      <c r="P33" s="12" t="s">
        <v>213</v>
      </c>
      <c r="Q33" s="12" t="s">
        <v>213</v>
      </c>
      <c r="R33" s="44" t="s">
        <v>213</v>
      </c>
      <c r="S33" s="38" t="s">
        <v>213</v>
      </c>
      <c r="T33" s="12" t="s">
        <v>213</v>
      </c>
      <c r="U33" s="12" t="s">
        <v>213</v>
      </c>
      <c r="V33" s="12" t="s">
        <v>213</v>
      </c>
      <c r="W33" s="44" t="s">
        <v>213</v>
      </c>
      <c r="X33" s="38" t="s">
        <v>213</v>
      </c>
      <c r="Y33" s="12" t="s">
        <v>213</v>
      </c>
      <c r="Z33" s="12" t="s">
        <v>213</v>
      </c>
      <c r="AA33" s="12" t="s">
        <v>213</v>
      </c>
      <c r="AB33" s="44" t="s">
        <v>213</v>
      </c>
      <c r="AC33" s="38" t="s">
        <v>213</v>
      </c>
      <c r="AD33" s="12" t="s">
        <v>213</v>
      </c>
      <c r="AE33" s="12" t="s">
        <v>213</v>
      </c>
      <c r="AF33" s="12" t="s">
        <v>213</v>
      </c>
      <c r="AG33" s="58" t="s">
        <v>213</v>
      </c>
      <c r="AH33" s="41" t="s">
        <v>266</v>
      </c>
      <c r="AI33" s="41" t="s">
        <v>267</v>
      </c>
    </row>
    <row r="34" spans="1:35" ht="19" x14ac:dyDescent="0.25">
      <c r="A34" s="12" t="s">
        <v>152</v>
      </c>
      <c r="B34" s="12">
        <f>_xlfn.XLOOKUP(A34,[1]Metadata!$A$2:$A$51,[1]Metadata!$C$2:$C$51)</f>
        <v>1979</v>
      </c>
      <c r="C34" s="13" t="str">
        <f>_xlfn.XLOOKUP(A34,[1]Metadata!$A$2:$A$51,[1]Metadata!$E$2:$E$51)</f>
        <v>Sulawesi SW, Samalona</v>
      </c>
      <c r="D34" s="38" t="s">
        <v>212</v>
      </c>
      <c r="E34" s="39">
        <v>2</v>
      </c>
      <c r="F34" s="39">
        <v>3</v>
      </c>
      <c r="G34" s="12">
        <v>2</v>
      </c>
      <c r="H34" s="13">
        <v>6.7250000000000004E-2</v>
      </c>
      <c r="I34" s="38">
        <v>518.66700000000003</v>
      </c>
      <c r="J34" s="39">
        <v>2</v>
      </c>
      <c r="K34" s="39">
        <v>2</v>
      </c>
      <c r="L34" s="12">
        <v>1</v>
      </c>
      <c r="M34" s="73">
        <f t="shared" ref="M34:M44" si="1">I34*H34/K34</f>
        <v>17.440177875000003</v>
      </c>
      <c r="N34" s="38" t="s">
        <v>213</v>
      </c>
      <c r="O34" s="12" t="s">
        <v>213</v>
      </c>
      <c r="P34" s="12" t="s">
        <v>213</v>
      </c>
      <c r="Q34" s="12" t="s">
        <v>213</v>
      </c>
      <c r="R34" s="44" t="s">
        <v>213</v>
      </c>
      <c r="S34" s="38" t="s">
        <v>213</v>
      </c>
      <c r="T34" s="12" t="s">
        <v>213</v>
      </c>
      <c r="U34" s="12" t="s">
        <v>213</v>
      </c>
      <c r="V34" s="12" t="s">
        <v>213</v>
      </c>
      <c r="W34" s="44" t="s">
        <v>213</v>
      </c>
      <c r="X34" s="38" t="s">
        <v>213</v>
      </c>
      <c r="Y34" s="12" t="s">
        <v>213</v>
      </c>
      <c r="Z34" s="12" t="s">
        <v>213</v>
      </c>
      <c r="AA34" s="12" t="s">
        <v>213</v>
      </c>
      <c r="AB34" s="44" t="s">
        <v>213</v>
      </c>
      <c r="AC34" s="38" t="s">
        <v>213</v>
      </c>
      <c r="AD34" s="12" t="s">
        <v>213</v>
      </c>
      <c r="AE34" s="12" t="s">
        <v>213</v>
      </c>
      <c r="AF34" s="12" t="s">
        <v>213</v>
      </c>
      <c r="AG34" s="58" t="s">
        <v>213</v>
      </c>
      <c r="AH34" s="41" t="s">
        <v>268</v>
      </c>
      <c r="AI34" s="41" t="s">
        <v>269</v>
      </c>
    </row>
    <row r="35" spans="1:35" ht="19" x14ac:dyDescent="0.25">
      <c r="A35" s="12" t="s">
        <v>168</v>
      </c>
      <c r="B35" s="12">
        <f>_xlfn.XLOOKUP(A35,[1]Metadata!$A$2:$A$51,[1]Metadata!$C$2:$C$51)</f>
        <v>1984</v>
      </c>
      <c r="C35" s="13" t="str">
        <f>_xlfn.XLOOKUP(A35,[1]Metadata!$A$2:$A$51,[1]Metadata!$E$2:$E$51)</f>
        <v>Taka Bonerate, Tiger Island</v>
      </c>
      <c r="D35" s="38" t="s">
        <v>212</v>
      </c>
      <c r="E35" s="39">
        <v>8</v>
      </c>
      <c r="F35" s="39">
        <v>9</v>
      </c>
      <c r="G35" s="12">
        <v>2</v>
      </c>
      <c r="H35" s="13">
        <v>7.0087999999999998E-2</v>
      </c>
      <c r="I35" s="38">
        <v>727.06899999999996</v>
      </c>
      <c r="J35" s="39">
        <v>6</v>
      </c>
      <c r="K35" s="39">
        <v>6</v>
      </c>
      <c r="L35" s="12">
        <v>2</v>
      </c>
      <c r="M35" s="73">
        <f t="shared" si="1"/>
        <v>8.4931353453333323</v>
      </c>
      <c r="N35" s="38">
        <v>144.5</v>
      </c>
      <c r="O35" s="12">
        <v>2</v>
      </c>
      <c r="P35" s="12">
        <v>2</v>
      </c>
      <c r="Q35" s="12">
        <v>1</v>
      </c>
      <c r="R35" s="42">
        <f>N35*H35/P35</f>
        <v>5.0638579999999997</v>
      </c>
      <c r="S35" s="38">
        <v>89.1</v>
      </c>
      <c r="T35" s="12">
        <v>1</v>
      </c>
      <c r="U35" s="12">
        <v>1</v>
      </c>
      <c r="V35" s="12">
        <v>2</v>
      </c>
      <c r="W35" s="43">
        <f>S35*H35/U35</f>
        <v>6.2448407999999995</v>
      </c>
      <c r="X35" s="38" t="s">
        <v>213</v>
      </c>
      <c r="Y35" s="12" t="s">
        <v>213</v>
      </c>
      <c r="Z35" s="12" t="s">
        <v>213</v>
      </c>
      <c r="AA35" s="12" t="s">
        <v>213</v>
      </c>
      <c r="AB35" s="44" t="s">
        <v>213</v>
      </c>
      <c r="AC35" s="38" t="s">
        <v>213</v>
      </c>
      <c r="AD35" s="12" t="s">
        <v>213</v>
      </c>
      <c r="AE35" s="12" t="s">
        <v>213</v>
      </c>
      <c r="AF35" s="12" t="s">
        <v>213</v>
      </c>
      <c r="AG35" s="58" t="s">
        <v>213</v>
      </c>
      <c r="AH35" s="41" t="s">
        <v>270</v>
      </c>
      <c r="AI35" s="41" t="s">
        <v>271</v>
      </c>
    </row>
    <row r="36" spans="1:35" ht="19" x14ac:dyDescent="0.25">
      <c r="A36" s="12" t="s">
        <v>164</v>
      </c>
      <c r="B36" s="12">
        <f>_xlfn.XLOOKUP(A36,[1]Metadata!$A$2:$A$51,[1]Metadata!$C$2:$C$51)</f>
        <v>1984</v>
      </c>
      <c r="C36" s="13" t="str">
        <f>_xlfn.XLOOKUP(A36,[1]Metadata!$A$2:$A$51,[1]Metadata!$E$2:$E$51)</f>
        <v>Tukang Besi Islands</v>
      </c>
      <c r="D36" s="38" t="s">
        <v>212</v>
      </c>
      <c r="E36" s="39">
        <v>5</v>
      </c>
      <c r="F36" s="39">
        <v>6</v>
      </c>
      <c r="G36" s="12">
        <v>1</v>
      </c>
      <c r="H36" s="13">
        <v>7.0087999999999998E-2</v>
      </c>
      <c r="I36" s="38">
        <v>718.03300000000002</v>
      </c>
      <c r="J36" s="39">
        <v>5</v>
      </c>
      <c r="K36" s="39">
        <v>6</v>
      </c>
      <c r="L36" s="12">
        <v>2</v>
      </c>
      <c r="M36" s="40">
        <f t="shared" si="1"/>
        <v>8.3875828173333336</v>
      </c>
      <c r="N36" s="38" t="s">
        <v>213</v>
      </c>
      <c r="O36" s="12" t="s">
        <v>213</v>
      </c>
      <c r="P36" s="12" t="s">
        <v>213</v>
      </c>
      <c r="Q36" s="12" t="s">
        <v>213</v>
      </c>
      <c r="R36" s="44" t="s">
        <v>213</v>
      </c>
      <c r="S36" s="38" t="s">
        <v>213</v>
      </c>
      <c r="T36" s="12" t="s">
        <v>213</v>
      </c>
      <c r="U36" s="12" t="s">
        <v>213</v>
      </c>
      <c r="V36" s="12" t="s">
        <v>213</v>
      </c>
      <c r="W36" s="44" t="s">
        <v>213</v>
      </c>
      <c r="X36" s="38" t="s">
        <v>213</v>
      </c>
      <c r="Y36" s="12" t="s">
        <v>213</v>
      </c>
      <c r="Z36" s="12" t="s">
        <v>213</v>
      </c>
      <c r="AA36" s="12" t="s">
        <v>213</v>
      </c>
      <c r="AB36" s="44" t="s">
        <v>213</v>
      </c>
      <c r="AC36" s="38" t="s">
        <v>213</v>
      </c>
      <c r="AD36" s="12" t="s">
        <v>213</v>
      </c>
      <c r="AE36" s="12" t="s">
        <v>213</v>
      </c>
      <c r="AF36" s="12" t="s">
        <v>213</v>
      </c>
      <c r="AG36" s="58" t="s">
        <v>213</v>
      </c>
      <c r="AH36" s="41" t="s">
        <v>272</v>
      </c>
      <c r="AI36" s="41" t="s">
        <v>273</v>
      </c>
    </row>
    <row r="37" spans="1:35" ht="19" x14ac:dyDescent="0.25">
      <c r="A37" s="12" t="s">
        <v>70</v>
      </c>
      <c r="B37" s="12">
        <f>_xlfn.XLOOKUP(A37,[1]Metadata!$A$2:$A$51,[1]Metadata!$C$2:$C$51)</f>
        <v>1855</v>
      </c>
      <c r="C37" s="13" t="str">
        <f>_xlfn.XLOOKUP(A37,[1]Metadata!$A$2:$A$51,[1]Metadata!$E$2:$E$51)</f>
        <v>Maluku, metadata deficient</v>
      </c>
      <c r="D37" s="38" t="s">
        <v>212</v>
      </c>
      <c r="E37" s="39">
        <v>11</v>
      </c>
      <c r="F37" s="39">
        <v>12</v>
      </c>
      <c r="G37" s="12">
        <v>3</v>
      </c>
      <c r="H37" s="13">
        <v>7.5008000000000005E-2</v>
      </c>
      <c r="I37" s="38">
        <v>367.73899999999998</v>
      </c>
      <c r="J37" s="39">
        <v>5</v>
      </c>
      <c r="K37" s="39">
        <v>5</v>
      </c>
      <c r="L37" s="12">
        <v>2</v>
      </c>
      <c r="M37" s="40">
        <f t="shared" si="1"/>
        <v>5.5166733823999996</v>
      </c>
      <c r="N37" s="38">
        <v>193.29</v>
      </c>
      <c r="O37" s="12">
        <v>2</v>
      </c>
      <c r="P37" s="12">
        <v>2</v>
      </c>
      <c r="Q37" s="12">
        <v>2</v>
      </c>
      <c r="R37" s="42">
        <f>N37*H37/P37</f>
        <v>7.2491481599999998</v>
      </c>
      <c r="S37" s="38">
        <v>526.80200000000002</v>
      </c>
      <c r="T37" s="12">
        <v>3</v>
      </c>
      <c r="U37" s="12">
        <v>3</v>
      </c>
      <c r="V37" s="12">
        <v>2</v>
      </c>
      <c r="W37" s="43">
        <f>S37*H37/U37</f>
        <v>13.171454805333335</v>
      </c>
      <c r="X37" s="38">
        <v>131.93899999999999</v>
      </c>
      <c r="Y37" s="12">
        <v>1</v>
      </c>
      <c r="Z37" s="12">
        <v>1</v>
      </c>
      <c r="AA37" s="12">
        <v>2</v>
      </c>
      <c r="AB37" s="43">
        <f>X37*H37/Z37</f>
        <v>9.8964805120000001</v>
      </c>
      <c r="AC37" s="38" t="s">
        <v>213</v>
      </c>
      <c r="AD37" s="12" t="s">
        <v>213</v>
      </c>
      <c r="AE37" s="12" t="s">
        <v>213</v>
      </c>
      <c r="AF37" s="12" t="s">
        <v>213</v>
      </c>
      <c r="AG37" s="58" t="s">
        <v>213</v>
      </c>
      <c r="AH37" s="41" t="s">
        <v>274</v>
      </c>
      <c r="AI37" s="41" t="s">
        <v>275</v>
      </c>
    </row>
    <row r="38" spans="1:35" ht="19" x14ac:dyDescent="0.25">
      <c r="A38" s="12" t="s">
        <v>91</v>
      </c>
      <c r="B38" s="12">
        <f>_xlfn.XLOOKUP(A38,[1]Metadata!$A$2:$A$51,[1]Metadata!$C$2:$C$51)</f>
        <v>1921</v>
      </c>
      <c r="C38" s="13" t="str">
        <f>_xlfn.XLOOKUP(A38,[1]Metadata!$A$2:$A$51,[1]Metadata!$E$2:$E$51)</f>
        <v>Leksoela Island</v>
      </c>
      <c r="D38" s="38" t="s">
        <v>212</v>
      </c>
      <c r="E38" s="39">
        <v>3</v>
      </c>
      <c r="F38" s="39">
        <v>4</v>
      </c>
      <c r="G38" s="12">
        <v>2</v>
      </c>
      <c r="H38" s="13">
        <v>7.0007E-2</v>
      </c>
      <c r="I38" s="38">
        <v>546.69399999999996</v>
      </c>
      <c r="J38" s="39">
        <v>3</v>
      </c>
      <c r="K38" s="39">
        <v>3</v>
      </c>
      <c r="L38" s="12">
        <v>2</v>
      </c>
      <c r="M38" s="40">
        <f t="shared" si="1"/>
        <v>12.757468952666665</v>
      </c>
      <c r="N38" s="38" t="s">
        <v>213</v>
      </c>
      <c r="O38" s="12" t="s">
        <v>213</v>
      </c>
      <c r="P38" s="12" t="s">
        <v>213</v>
      </c>
      <c r="Q38" s="12" t="s">
        <v>213</v>
      </c>
      <c r="R38" s="44" t="s">
        <v>213</v>
      </c>
      <c r="S38" s="38" t="s">
        <v>213</v>
      </c>
      <c r="T38" s="12" t="s">
        <v>213</v>
      </c>
      <c r="U38" s="12" t="s">
        <v>213</v>
      </c>
      <c r="V38" s="12" t="s">
        <v>213</v>
      </c>
      <c r="W38" s="44" t="s">
        <v>213</v>
      </c>
      <c r="X38" s="38" t="s">
        <v>213</v>
      </c>
      <c r="Y38" s="12" t="s">
        <v>213</v>
      </c>
      <c r="Z38" s="12" t="s">
        <v>213</v>
      </c>
      <c r="AA38" s="12" t="s">
        <v>213</v>
      </c>
      <c r="AB38" s="44" t="s">
        <v>213</v>
      </c>
      <c r="AC38" s="38" t="s">
        <v>213</v>
      </c>
      <c r="AD38" s="12" t="s">
        <v>213</v>
      </c>
      <c r="AE38" s="12" t="s">
        <v>213</v>
      </c>
      <c r="AF38" s="12" t="s">
        <v>213</v>
      </c>
      <c r="AG38" s="58" t="s">
        <v>213</v>
      </c>
      <c r="AH38" s="41" t="s">
        <v>276</v>
      </c>
      <c r="AI38" s="41" t="s">
        <v>277</v>
      </c>
    </row>
    <row r="39" spans="1:35" ht="19" x14ac:dyDescent="0.25">
      <c r="A39" s="12" t="s">
        <v>172</v>
      </c>
      <c r="B39" s="12">
        <f>_xlfn.XLOOKUP(A39,[1]Metadata!$A$2:$A$51,[1]Metadata!$C$2:$C$51)</f>
        <v>1930</v>
      </c>
      <c r="C39" s="13" t="str">
        <f>_xlfn.XLOOKUP(A39,[1]Metadata!$A$2:$A$51,[1]Metadata!$E$2:$E$51)</f>
        <v>Sulawesi N, Karakelong Island</v>
      </c>
      <c r="D39" s="38" t="s">
        <v>212</v>
      </c>
      <c r="E39" s="39">
        <v>7</v>
      </c>
      <c r="F39" s="39">
        <v>8</v>
      </c>
      <c r="G39" s="12">
        <v>2</v>
      </c>
      <c r="H39" s="13">
        <v>6.5476999999999994E-2</v>
      </c>
      <c r="I39" s="38">
        <v>1430.3150000000001</v>
      </c>
      <c r="J39" s="39">
        <v>6</v>
      </c>
      <c r="K39" s="39">
        <v>6</v>
      </c>
      <c r="L39" s="12">
        <v>2</v>
      </c>
      <c r="M39" s="40">
        <f t="shared" si="1"/>
        <v>15.608789209166666</v>
      </c>
      <c r="N39" s="38" t="s">
        <v>213</v>
      </c>
      <c r="O39" s="12" t="s">
        <v>213</v>
      </c>
      <c r="P39" s="12" t="s">
        <v>213</v>
      </c>
      <c r="Q39" s="12" t="s">
        <v>213</v>
      </c>
      <c r="R39" s="44" t="s">
        <v>213</v>
      </c>
      <c r="S39" s="38" t="s">
        <v>213</v>
      </c>
      <c r="T39" s="12" t="s">
        <v>213</v>
      </c>
      <c r="U39" s="12" t="s">
        <v>213</v>
      </c>
      <c r="V39" s="12" t="s">
        <v>213</v>
      </c>
      <c r="W39" s="44" t="s">
        <v>213</v>
      </c>
      <c r="X39" s="38" t="s">
        <v>213</v>
      </c>
      <c r="Y39" s="12" t="s">
        <v>213</v>
      </c>
      <c r="Z39" s="12" t="s">
        <v>213</v>
      </c>
      <c r="AA39" s="12" t="s">
        <v>213</v>
      </c>
      <c r="AB39" s="44" t="s">
        <v>213</v>
      </c>
      <c r="AC39" s="38" t="s">
        <v>213</v>
      </c>
      <c r="AD39" s="12" t="s">
        <v>213</v>
      </c>
      <c r="AE39" s="12" t="s">
        <v>213</v>
      </c>
      <c r="AF39" s="12" t="s">
        <v>213</v>
      </c>
      <c r="AG39" s="58" t="s">
        <v>213</v>
      </c>
      <c r="AH39" s="41" t="s">
        <v>278</v>
      </c>
      <c r="AI39" s="41" t="s">
        <v>279</v>
      </c>
    </row>
    <row r="40" spans="1:35" ht="19" x14ac:dyDescent="0.25">
      <c r="A40" s="12" t="s">
        <v>154</v>
      </c>
      <c r="B40" s="12">
        <f>_xlfn.XLOOKUP(A40,[1]Metadata!$A$2:$A$51,[1]Metadata!$C$2:$C$51)</f>
        <v>1930</v>
      </c>
      <c r="C40" s="13" t="str">
        <f>_xlfn.XLOOKUP(A40,[1]Metadata!$A$2:$A$51,[1]Metadata!$E$2:$E$51)</f>
        <v>Sulawesi N, Karakelong Island</v>
      </c>
      <c r="D40" s="38" t="s">
        <v>212</v>
      </c>
      <c r="E40" s="39">
        <v>7</v>
      </c>
      <c r="F40" s="39">
        <v>8</v>
      </c>
      <c r="G40" s="12">
        <v>3</v>
      </c>
      <c r="H40" s="13">
        <v>6.7249000000000003E-2</v>
      </c>
      <c r="I40" s="38">
        <v>625.48500000000001</v>
      </c>
      <c r="J40" s="39">
        <v>3</v>
      </c>
      <c r="K40" s="39">
        <v>3</v>
      </c>
      <c r="L40" s="12">
        <v>3</v>
      </c>
      <c r="M40" s="40">
        <f t="shared" si="1"/>
        <v>14.021080255000001</v>
      </c>
      <c r="N40" s="38">
        <v>273.56200000000001</v>
      </c>
      <c r="O40" s="12">
        <v>2</v>
      </c>
      <c r="P40" s="12">
        <v>2</v>
      </c>
      <c r="Q40" s="12">
        <v>3</v>
      </c>
      <c r="R40" s="50">
        <f>N40*H40/P40</f>
        <v>9.1983854690000015</v>
      </c>
      <c r="S40" s="38">
        <v>341.04</v>
      </c>
      <c r="T40" s="12">
        <v>2</v>
      </c>
      <c r="U40" s="12">
        <v>2</v>
      </c>
      <c r="V40" s="12">
        <v>2</v>
      </c>
      <c r="W40" s="43">
        <f>S40*H40/U40</f>
        <v>11.467299480000001</v>
      </c>
      <c r="X40" s="38" t="s">
        <v>213</v>
      </c>
      <c r="Y40" s="12" t="s">
        <v>213</v>
      </c>
      <c r="Z40" s="12" t="s">
        <v>213</v>
      </c>
      <c r="AA40" s="12" t="s">
        <v>213</v>
      </c>
      <c r="AB40" s="44" t="s">
        <v>213</v>
      </c>
      <c r="AC40" s="38" t="s">
        <v>213</v>
      </c>
      <c r="AD40" s="12" t="s">
        <v>213</v>
      </c>
      <c r="AE40" s="12" t="s">
        <v>213</v>
      </c>
      <c r="AF40" s="12" t="s">
        <v>213</v>
      </c>
      <c r="AG40" s="58" t="s">
        <v>213</v>
      </c>
      <c r="AH40" s="41" t="s">
        <v>280</v>
      </c>
      <c r="AI40" s="41" t="s">
        <v>281</v>
      </c>
    </row>
    <row r="41" spans="1:35" ht="19" x14ac:dyDescent="0.25">
      <c r="A41" s="12" t="s">
        <v>142</v>
      </c>
      <c r="B41" s="12">
        <f>_xlfn.XLOOKUP(A41,[1]Metadata!$A$2:$A$51,[1]Metadata!$C$2:$C$51)</f>
        <v>1930</v>
      </c>
      <c r="C41" s="13" t="str">
        <f>_xlfn.XLOOKUP(A41,[1]Metadata!$A$2:$A$51,[1]Metadata!$E$2:$E$51)</f>
        <v>Sulawesi N, Karakelong Island</v>
      </c>
      <c r="D41" s="38" t="s">
        <v>212</v>
      </c>
      <c r="E41" s="39">
        <v>2</v>
      </c>
      <c r="F41" s="39">
        <v>3</v>
      </c>
      <c r="G41" s="12">
        <v>3</v>
      </c>
      <c r="H41" s="13">
        <v>6.7997000000000002E-2</v>
      </c>
      <c r="I41" s="38">
        <v>359.57799999999997</v>
      </c>
      <c r="J41" s="39">
        <v>2</v>
      </c>
      <c r="K41" s="39">
        <v>2</v>
      </c>
      <c r="L41" s="12">
        <v>3</v>
      </c>
      <c r="M41" s="40">
        <f t="shared" si="1"/>
        <v>12.225112633</v>
      </c>
      <c r="N41" s="38" t="s">
        <v>213</v>
      </c>
      <c r="O41" s="12" t="s">
        <v>213</v>
      </c>
      <c r="P41" s="12" t="s">
        <v>213</v>
      </c>
      <c r="Q41" s="12" t="s">
        <v>213</v>
      </c>
      <c r="R41" s="44" t="s">
        <v>213</v>
      </c>
      <c r="S41" s="38" t="s">
        <v>213</v>
      </c>
      <c r="T41" s="12" t="s">
        <v>213</v>
      </c>
      <c r="U41" s="12" t="s">
        <v>213</v>
      </c>
      <c r="V41" s="12" t="s">
        <v>213</v>
      </c>
      <c r="W41" s="44" t="s">
        <v>213</v>
      </c>
      <c r="X41" s="38" t="s">
        <v>213</v>
      </c>
      <c r="Y41" s="12" t="s">
        <v>213</v>
      </c>
      <c r="Z41" s="12" t="s">
        <v>213</v>
      </c>
      <c r="AA41" s="12" t="s">
        <v>213</v>
      </c>
      <c r="AB41" s="44" t="s">
        <v>213</v>
      </c>
      <c r="AC41" s="38" t="s">
        <v>213</v>
      </c>
      <c r="AD41" s="12" t="s">
        <v>213</v>
      </c>
      <c r="AE41" s="12" t="s">
        <v>213</v>
      </c>
      <c r="AF41" s="12" t="s">
        <v>213</v>
      </c>
      <c r="AG41" s="58" t="s">
        <v>213</v>
      </c>
      <c r="AH41" s="41" t="s">
        <v>282</v>
      </c>
      <c r="AI41" s="41" t="s">
        <v>283</v>
      </c>
    </row>
    <row r="42" spans="1:35" ht="19" x14ac:dyDescent="0.25">
      <c r="A42" s="12" t="s">
        <v>146</v>
      </c>
      <c r="B42" s="12">
        <f>_xlfn.XLOOKUP(A42,[1]Metadata!$A$2:$A$51,[1]Metadata!$C$2:$C$51)</f>
        <v>1930</v>
      </c>
      <c r="C42" s="13" t="str">
        <f>_xlfn.XLOOKUP(A42,[1]Metadata!$A$2:$A$51,[1]Metadata!$E$2:$E$51)</f>
        <v>Sulawesi N, Karakelong Island</v>
      </c>
      <c r="D42" s="38" t="s">
        <v>212</v>
      </c>
      <c r="E42" s="39">
        <v>4</v>
      </c>
      <c r="F42" s="39">
        <v>4.5</v>
      </c>
      <c r="G42" s="12">
        <v>2</v>
      </c>
      <c r="H42" s="13">
        <v>6.7997000000000002E-2</v>
      </c>
      <c r="I42" s="38">
        <v>381.589</v>
      </c>
      <c r="J42" s="39">
        <v>2</v>
      </c>
      <c r="K42" s="39">
        <v>2</v>
      </c>
      <c r="L42" s="12">
        <v>2</v>
      </c>
      <c r="M42" s="40">
        <f t="shared" si="1"/>
        <v>12.973453616500001</v>
      </c>
      <c r="N42" s="38">
        <v>199.922</v>
      </c>
      <c r="O42" s="12">
        <v>2</v>
      </c>
      <c r="P42" s="12">
        <v>2</v>
      </c>
      <c r="Q42" s="12">
        <v>2</v>
      </c>
      <c r="R42" s="50">
        <f>N42*H42/P42</f>
        <v>6.7970481170000001</v>
      </c>
      <c r="S42" s="38" t="s">
        <v>213</v>
      </c>
      <c r="T42" s="12" t="s">
        <v>213</v>
      </c>
      <c r="U42" s="12" t="s">
        <v>213</v>
      </c>
      <c r="V42" s="12" t="s">
        <v>213</v>
      </c>
      <c r="W42" s="44" t="s">
        <v>213</v>
      </c>
      <c r="X42" s="38" t="s">
        <v>213</v>
      </c>
      <c r="Y42" s="12" t="s">
        <v>213</v>
      </c>
      <c r="Z42" s="12" t="s">
        <v>213</v>
      </c>
      <c r="AA42" s="12" t="s">
        <v>213</v>
      </c>
      <c r="AB42" s="44" t="s">
        <v>213</v>
      </c>
      <c r="AC42" s="38" t="s">
        <v>213</v>
      </c>
      <c r="AD42" s="12" t="s">
        <v>213</v>
      </c>
      <c r="AE42" s="12" t="s">
        <v>213</v>
      </c>
      <c r="AF42" s="12" t="s">
        <v>213</v>
      </c>
      <c r="AG42" s="58" t="s">
        <v>213</v>
      </c>
      <c r="AH42" s="41" t="s">
        <v>284</v>
      </c>
      <c r="AI42" s="41" t="s">
        <v>285</v>
      </c>
    </row>
    <row r="43" spans="1:35" ht="19" x14ac:dyDescent="0.25">
      <c r="A43" s="12" t="s">
        <v>51</v>
      </c>
      <c r="B43" s="45">
        <f>_xlfn.XLOOKUP(A43,[1]Metadata!$A$2:$A$51,[1]Metadata!$C$2:$C$51)</f>
        <v>1928</v>
      </c>
      <c r="C43" s="13" t="str">
        <f>_xlfn.XLOOKUP(A43,[1]Metadata!$A$2:$A$51,[1]Metadata!$E$2:$E$51)</f>
        <v>Togian Island</v>
      </c>
      <c r="D43" s="38" t="s">
        <v>212</v>
      </c>
      <c r="E43" s="39">
        <v>9</v>
      </c>
      <c r="F43" s="39">
        <v>9</v>
      </c>
      <c r="G43" s="12">
        <v>2</v>
      </c>
      <c r="H43" s="13">
        <v>5.8493999999999997E-2</v>
      </c>
      <c r="I43" s="38">
        <v>332.88600000000002</v>
      </c>
      <c r="J43" s="39">
        <v>2</v>
      </c>
      <c r="K43" s="39">
        <v>2</v>
      </c>
      <c r="L43" s="12">
        <v>2</v>
      </c>
      <c r="M43" s="40">
        <f t="shared" si="1"/>
        <v>9.735916842</v>
      </c>
      <c r="N43" s="38">
        <v>308.86900000000003</v>
      </c>
      <c r="O43" s="12">
        <v>2</v>
      </c>
      <c r="P43" s="12">
        <v>2</v>
      </c>
      <c r="Q43" s="12">
        <v>2</v>
      </c>
      <c r="R43" s="50">
        <f>N43*H43/P43</f>
        <v>9.0334916429999996</v>
      </c>
      <c r="S43" s="38">
        <v>521.07000000000005</v>
      </c>
      <c r="T43" s="12">
        <v>3</v>
      </c>
      <c r="U43" s="12">
        <v>3</v>
      </c>
      <c r="V43" s="12">
        <v>2</v>
      </c>
      <c r="W43" s="43">
        <f>S43*H43/U43</f>
        <v>10.15982286</v>
      </c>
      <c r="X43" s="38" t="s">
        <v>213</v>
      </c>
      <c r="Y43" s="12" t="s">
        <v>213</v>
      </c>
      <c r="Z43" s="12" t="s">
        <v>213</v>
      </c>
      <c r="AA43" s="12" t="s">
        <v>213</v>
      </c>
      <c r="AB43" s="44" t="s">
        <v>213</v>
      </c>
      <c r="AC43" s="38" t="s">
        <v>213</v>
      </c>
      <c r="AD43" s="12" t="s">
        <v>213</v>
      </c>
      <c r="AE43" s="12" t="s">
        <v>213</v>
      </c>
      <c r="AF43" s="12" t="s">
        <v>213</v>
      </c>
      <c r="AG43" s="58" t="s">
        <v>213</v>
      </c>
      <c r="AH43" s="41" t="s">
        <v>286</v>
      </c>
      <c r="AI43" s="41" t="s">
        <v>287</v>
      </c>
    </row>
    <row r="44" spans="1:35" ht="19" x14ac:dyDescent="0.25">
      <c r="A44" s="12" t="s">
        <v>114</v>
      </c>
      <c r="B44" s="45">
        <f>_xlfn.XLOOKUP(A44,[1]Metadata!$A$2:$A$51,[1]Metadata!$C$2:$C$51)</f>
        <v>1928</v>
      </c>
      <c r="C44" s="13" t="str">
        <f>_xlfn.XLOOKUP(A44,[1]Metadata!$A$2:$A$51,[1]Metadata!$E$2:$E$51)</f>
        <v>Togian Island</v>
      </c>
      <c r="D44" s="38" t="s">
        <v>212</v>
      </c>
      <c r="E44" s="39">
        <v>4</v>
      </c>
      <c r="F44" s="39">
        <v>5</v>
      </c>
      <c r="G44" s="12">
        <v>2</v>
      </c>
      <c r="H44" s="13">
        <v>6.7270999999999997E-2</v>
      </c>
      <c r="I44" s="38">
        <v>723.35299999999995</v>
      </c>
      <c r="J44" s="39">
        <v>3</v>
      </c>
      <c r="K44" s="39">
        <v>3</v>
      </c>
      <c r="L44" s="12">
        <v>2</v>
      </c>
      <c r="M44" s="40">
        <f t="shared" si="1"/>
        <v>16.220226554333333</v>
      </c>
      <c r="N44" s="38" t="s">
        <v>213</v>
      </c>
      <c r="O44" s="12" t="s">
        <v>213</v>
      </c>
      <c r="P44" s="12" t="s">
        <v>213</v>
      </c>
      <c r="Q44" s="12" t="s">
        <v>213</v>
      </c>
      <c r="R44" s="44" t="s">
        <v>213</v>
      </c>
      <c r="S44" s="38" t="s">
        <v>213</v>
      </c>
      <c r="T44" s="12" t="s">
        <v>213</v>
      </c>
      <c r="U44" s="12" t="s">
        <v>213</v>
      </c>
      <c r="V44" s="12" t="s">
        <v>213</v>
      </c>
      <c r="W44" s="44" t="s">
        <v>213</v>
      </c>
      <c r="X44" s="38" t="s">
        <v>213</v>
      </c>
      <c r="Y44" s="12" t="s">
        <v>213</v>
      </c>
      <c r="Z44" s="12" t="s">
        <v>213</v>
      </c>
      <c r="AA44" s="12" t="s">
        <v>213</v>
      </c>
      <c r="AB44" s="44" t="s">
        <v>213</v>
      </c>
      <c r="AC44" s="38" t="s">
        <v>213</v>
      </c>
      <c r="AD44" s="12" t="s">
        <v>213</v>
      </c>
      <c r="AE44" s="12" t="s">
        <v>213</v>
      </c>
      <c r="AF44" s="12" t="s">
        <v>213</v>
      </c>
      <c r="AG44" s="58" t="s">
        <v>213</v>
      </c>
      <c r="AH44" s="41" t="s">
        <v>288</v>
      </c>
      <c r="AI44" s="41" t="s">
        <v>289</v>
      </c>
    </row>
    <row r="45" spans="1:35" ht="20" customHeight="1" x14ac:dyDescent="0.25">
      <c r="A45" s="12" t="s">
        <v>74</v>
      </c>
      <c r="B45" s="45">
        <f>_xlfn.XLOOKUP(A45,[1]Metadata!$A$2:$A$51,[1]Metadata!$C$2:$C$51)</f>
        <v>1928</v>
      </c>
      <c r="C45" s="13" t="str">
        <f>_xlfn.XLOOKUP(A45,[1]Metadata!$A$2:$A$51,[1]Metadata!$E$2:$E$51)</f>
        <v>Togian Island</v>
      </c>
      <c r="D45" s="38" t="s">
        <v>212</v>
      </c>
      <c r="E45" s="39">
        <v>9</v>
      </c>
      <c r="F45" s="39">
        <v>10</v>
      </c>
      <c r="G45" s="12">
        <v>2</v>
      </c>
      <c r="H45" s="13">
        <v>7.9995999999999998E-2</v>
      </c>
      <c r="I45" s="38">
        <v>551.88599999999997</v>
      </c>
      <c r="J45" s="39">
        <v>5</v>
      </c>
      <c r="K45" s="39">
        <v>5</v>
      </c>
      <c r="L45" s="12">
        <v>2</v>
      </c>
      <c r="M45" s="40">
        <f>I45*H45/K45</f>
        <v>8.8297344911999982</v>
      </c>
      <c r="N45" s="38">
        <v>870.45399999999995</v>
      </c>
      <c r="O45" s="12">
        <v>5</v>
      </c>
      <c r="P45" s="12">
        <v>5</v>
      </c>
      <c r="Q45" s="12">
        <v>2</v>
      </c>
      <c r="R45" s="50">
        <f>N45*H45/P45</f>
        <v>13.926567636799998</v>
      </c>
      <c r="S45" s="38" t="s">
        <v>213</v>
      </c>
      <c r="T45" s="12" t="s">
        <v>213</v>
      </c>
      <c r="U45" s="12" t="s">
        <v>213</v>
      </c>
      <c r="V45" s="12" t="s">
        <v>213</v>
      </c>
      <c r="W45" s="44" t="s">
        <v>213</v>
      </c>
      <c r="X45" s="38" t="s">
        <v>213</v>
      </c>
      <c r="Y45" s="12" t="s">
        <v>213</v>
      </c>
      <c r="Z45" s="12" t="s">
        <v>213</v>
      </c>
      <c r="AA45" s="12" t="s">
        <v>213</v>
      </c>
      <c r="AB45" s="44" t="s">
        <v>213</v>
      </c>
      <c r="AC45" s="38" t="s">
        <v>213</v>
      </c>
      <c r="AD45" s="12" t="s">
        <v>213</v>
      </c>
      <c r="AE45" s="12" t="s">
        <v>213</v>
      </c>
      <c r="AF45" s="12" t="s">
        <v>213</v>
      </c>
      <c r="AG45" s="58" t="s">
        <v>213</v>
      </c>
      <c r="AH45" s="41" t="s">
        <v>290</v>
      </c>
      <c r="AI45" s="75" t="s">
        <v>364</v>
      </c>
    </row>
    <row r="46" spans="1:35" ht="19" x14ac:dyDescent="0.25">
      <c r="A46" s="12" t="s">
        <v>47</v>
      </c>
      <c r="B46" s="12">
        <f>_xlfn.XLOOKUP(A46,[1]Metadata!$A$2:$A$51,[1]Metadata!$C$2:$C$51)</f>
        <v>1929</v>
      </c>
      <c r="C46" s="13" t="str">
        <f>_xlfn.XLOOKUP(A46,[1]Metadata!$A$2:$A$51,[1]Metadata!$E$2:$E$51)</f>
        <v>Kupang, SW Timor</v>
      </c>
      <c r="D46" s="38" t="s">
        <v>212</v>
      </c>
      <c r="E46" s="39">
        <v>6</v>
      </c>
      <c r="F46" s="39">
        <v>8</v>
      </c>
      <c r="G46" s="12">
        <v>3</v>
      </c>
      <c r="H46" s="13">
        <v>8.0447000000000005E-2</v>
      </c>
      <c r="I46" s="38">
        <v>348.51100000000002</v>
      </c>
      <c r="J46" s="39">
        <v>2</v>
      </c>
      <c r="K46" s="39">
        <v>2</v>
      </c>
      <c r="L46" s="12">
        <v>3</v>
      </c>
      <c r="M46" s="40">
        <f t="shared" ref="M46:M48" si="2">I46*H46/K46</f>
        <v>14.018332208500002</v>
      </c>
      <c r="N46" s="38">
        <v>122.02500000000001</v>
      </c>
      <c r="O46" s="12">
        <v>1</v>
      </c>
      <c r="P46" s="12">
        <v>2</v>
      </c>
      <c r="Q46" s="12">
        <v>3</v>
      </c>
      <c r="R46" s="50">
        <f>N46*H46/P46</f>
        <v>4.9082725875000008</v>
      </c>
      <c r="S46" s="38">
        <v>448.07100000000003</v>
      </c>
      <c r="T46" s="12">
        <v>2</v>
      </c>
      <c r="U46" s="12">
        <v>3</v>
      </c>
      <c r="V46" s="12">
        <v>3</v>
      </c>
      <c r="W46" s="43">
        <f>I46*H46/U46</f>
        <v>9.3455548056666675</v>
      </c>
      <c r="X46" s="38" t="s">
        <v>213</v>
      </c>
      <c r="Y46" s="12" t="s">
        <v>213</v>
      </c>
      <c r="Z46" s="12" t="s">
        <v>213</v>
      </c>
      <c r="AA46" s="12" t="s">
        <v>213</v>
      </c>
      <c r="AB46" s="44" t="s">
        <v>213</v>
      </c>
      <c r="AC46" s="38" t="s">
        <v>213</v>
      </c>
      <c r="AD46" s="12" t="s">
        <v>213</v>
      </c>
      <c r="AE46" s="12" t="s">
        <v>213</v>
      </c>
      <c r="AF46" s="12" t="s">
        <v>213</v>
      </c>
      <c r="AG46" s="58" t="s">
        <v>213</v>
      </c>
      <c r="AH46" s="41" t="s">
        <v>291</v>
      </c>
      <c r="AI46" s="41" t="s">
        <v>292</v>
      </c>
    </row>
    <row r="47" spans="1:35" ht="19" x14ac:dyDescent="0.25">
      <c r="A47" s="12" t="s">
        <v>128</v>
      </c>
      <c r="B47" s="12">
        <f>_xlfn.XLOOKUP(A47,[1]Metadata!$A$2:$A$51,[1]Metadata!$C$2:$C$51)</f>
        <v>1929</v>
      </c>
      <c r="C47" s="13" t="str">
        <f>_xlfn.XLOOKUP(A47,[1]Metadata!$A$2:$A$51,[1]Metadata!$E$2:$E$51)</f>
        <v>Kupang, SW Timor</v>
      </c>
      <c r="D47" s="38" t="s">
        <v>212</v>
      </c>
      <c r="E47" s="12">
        <v>4</v>
      </c>
      <c r="F47" s="12">
        <v>4.5</v>
      </c>
      <c r="G47" s="12">
        <v>2</v>
      </c>
      <c r="H47" s="13">
        <v>6.6314999999999999E-2</v>
      </c>
      <c r="I47" s="38">
        <v>382.83800000000002</v>
      </c>
      <c r="J47" s="12">
        <v>3</v>
      </c>
      <c r="K47" s="12">
        <v>3</v>
      </c>
      <c r="L47" s="12">
        <v>2</v>
      </c>
      <c r="M47" s="40">
        <f t="shared" si="2"/>
        <v>8.4626339900000005</v>
      </c>
      <c r="N47" s="38">
        <v>350.69400000000002</v>
      </c>
      <c r="O47" s="12">
        <v>1.5</v>
      </c>
      <c r="P47" s="12">
        <v>1.5</v>
      </c>
      <c r="Q47" s="12">
        <v>2</v>
      </c>
      <c r="R47" s="50">
        <f>N47*H47/P47</f>
        <v>15.50418174</v>
      </c>
      <c r="S47" s="57" t="s">
        <v>213</v>
      </c>
      <c r="T47" s="12" t="s">
        <v>213</v>
      </c>
      <c r="U47" s="12" t="s">
        <v>213</v>
      </c>
      <c r="V47" s="12" t="s">
        <v>213</v>
      </c>
      <c r="W47" s="13" t="s">
        <v>213</v>
      </c>
      <c r="X47" s="57" t="s">
        <v>213</v>
      </c>
      <c r="Y47" s="12" t="s">
        <v>213</v>
      </c>
      <c r="Z47" s="12" t="s">
        <v>213</v>
      </c>
      <c r="AA47" s="12" t="s">
        <v>213</v>
      </c>
      <c r="AB47" s="44" t="s">
        <v>213</v>
      </c>
      <c r="AC47" s="38" t="s">
        <v>213</v>
      </c>
      <c r="AD47" s="12" t="s">
        <v>213</v>
      </c>
      <c r="AE47" s="12" t="s">
        <v>213</v>
      </c>
      <c r="AF47" s="12" t="s">
        <v>213</v>
      </c>
      <c r="AG47" s="58" t="s">
        <v>213</v>
      </c>
      <c r="AH47" s="41" t="s">
        <v>293</v>
      </c>
      <c r="AI47" s="41" t="s">
        <v>294</v>
      </c>
    </row>
    <row r="48" spans="1:35" ht="19" x14ac:dyDescent="0.25">
      <c r="A48" s="12" t="s">
        <v>131</v>
      </c>
      <c r="B48" s="12">
        <f>_xlfn.XLOOKUP(A48,[1]Metadata!$A$2:$A$51,[1]Metadata!$C$2:$C$51)</f>
        <v>1929</v>
      </c>
      <c r="C48" s="13" t="str">
        <f>_xlfn.XLOOKUP(A48,[1]Metadata!$A$2:$A$51,[1]Metadata!$E$2:$E$51)</f>
        <v>Kupang, SW Timor</v>
      </c>
      <c r="D48" s="38" t="s">
        <v>212</v>
      </c>
      <c r="E48" s="12">
        <v>4</v>
      </c>
      <c r="F48" s="12">
        <v>4.2</v>
      </c>
      <c r="G48" s="12">
        <v>2</v>
      </c>
      <c r="H48" s="13">
        <v>6.6314999999999999E-2</v>
      </c>
      <c r="I48" s="38">
        <v>389.07100000000003</v>
      </c>
      <c r="J48" s="12">
        <v>2</v>
      </c>
      <c r="K48" s="12">
        <v>2</v>
      </c>
      <c r="L48" s="12">
        <v>2</v>
      </c>
      <c r="M48" s="40">
        <f t="shared" si="2"/>
        <v>12.900621682500001</v>
      </c>
      <c r="N48" s="38" t="s">
        <v>213</v>
      </c>
      <c r="O48" s="12" t="s">
        <v>213</v>
      </c>
      <c r="P48" s="12" t="s">
        <v>213</v>
      </c>
      <c r="Q48" s="12" t="s">
        <v>213</v>
      </c>
      <c r="R48" s="44" t="s">
        <v>213</v>
      </c>
      <c r="S48" s="38" t="s">
        <v>213</v>
      </c>
      <c r="T48" s="12" t="s">
        <v>213</v>
      </c>
      <c r="U48" s="12" t="s">
        <v>213</v>
      </c>
      <c r="V48" s="12" t="s">
        <v>213</v>
      </c>
      <c r="W48" s="44" t="s">
        <v>213</v>
      </c>
      <c r="X48" s="38" t="s">
        <v>213</v>
      </c>
      <c r="Y48" s="12" t="s">
        <v>213</v>
      </c>
      <c r="Z48" s="12" t="s">
        <v>213</v>
      </c>
      <c r="AA48" s="12" t="s">
        <v>213</v>
      </c>
      <c r="AB48" s="44" t="s">
        <v>213</v>
      </c>
      <c r="AC48" s="38" t="s">
        <v>213</v>
      </c>
      <c r="AD48" s="12" t="s">
        <v>213</v>
      </c>
      <c r="AE48" s="12" t="s">
        <v>213</v>
      </c>
      <c r="AF48" s="12" t="s">
        <v>213</v>
      </c>
      <c r="AG48" s="58" t="s">
        <v>213</v>
      </c>
      <c r="AH48" s="41" t="s">
        <v>295</v>
      </c>
      <c r="AI48" s="41" t="s">
        <v>296</v>
      </c>
    </row>
    <row r="49" spans="1:35" ht="19" x14ac:dyDescent="0.25">
      <c r="A49" s="12" t="s">
        <v>88</v>
      </c>
      <c r="B49" s="12">
        <f>_xlfn.XLOOKUP(A49,[1]Metadata!$A$2:$A$51,[1]Metadata!$C$2:$C$51)</f>
        <v>1929</v>
      </c>
      <c r="C49" s="13" t="str">
        <f>_xlfn.XLOOKUP(A49,[1]Metadata!$A$2:$A$51,[1]Metadata!$E$2:$E$51)</f>
        <v>Kupang, SW Timor</v>
      </c>
      <c r="D49" s="38" t="s">
        <v>212</v>
      </c>
      <c r="E49" s="12">
        <v>6</v>
      </c>
      <c r="F49" s="12">
        <v>6</v>
      </c>
      <c r="G49" s="12">
        <v>2</v>
      </c>
      <c r="H49" s="13">
        <v>7.0007E-2</v>
      </c>
      <c r="I49" s="38">
        <v>370.04899999999998</v>
      </c>
      <c r="J49" s="12">
        <v>2</v>
      </c>
      <c r="K49" s="12">
        <v>2</v>
      </c>
      <c r="L49" s="12">
        <v>2</v>
      </c>
      <c r="M49" s="40">
        <f>I49*H49/K49</f>
        <v>12.953010171499999</v>
      </c>
      <c r="N49" s="38">
        <v>462.15600000000001</v>
      </c>
      <c r="O49" s="12">
        <v>2</v>
      </c>
      <c r="P49" s="12">
        <v>2</v>
      </c>
      <c r="Q49" s="12">
        <v>2</v>
      </c>
      <c r="R49" s="50">
        <f>N49*H49/P49</f>
        <v>16.177077546</v>
      </c>
      <c r="S49" s="38">
        <v>408.01</v>
      </c>
      <c r="T49" s="12">
        <v>2</v>
      </c>
      <c r="U49" s="12">
        <v>2</v>
      </c>
      <c r="V49" s="12">
        <v>2</v>
      </c>
      <c r="W49" s="43">
        <f>I49*H49/U49</f>
        <v>12.953010171499999</v>
      </c>
      <c r="X49" s="38" t="s">
        <v>213</v>
      </c>
      <c r="Y49" s="12" t="s">
        <v>213</v>
      </c>
      <c r="Z49" s="12" t="s">
        <v>213</v>
      </c>
      <c r="AA49" s="12" t="s">
        <v>213</v>
      </c>
      <c r="AB49" s="44" t="s">
        <v>213</v>
      </c>
      <c r="AC49" s="38" t="s">
        <v>213</v>
      </c>
      <c r="AD49" s="12" t="s">
        <v>213</v>
      </c>
      <c r="AE49" s="12" t="s">
        <v>213</v>
      </c>
      <c r="AF49" s="12" t="s">
        <v>213</v>
      </c>
      <c r="AG49" s="58" t="s">
        <v>213</v>
      </c>
      <c r="AH49" s="41" t="s">
        <v>297</v>
      </c>
      <c r="AI49" s="41" t="s">
        <v>298</v>
      </c>
    </row>
    <row r="50" spans="1:35" ht="19" x14ac:dyDescent="0.25">
      <c r="A50" s="12" t="s">
        <v>117</v>
      </c>
      <c r="B50" s="12">
        <f>_xlfn.XLOOKUP(A50,[1]Metadata!$A$2:$A$51,[1]Metadata!$C$2:$C$51)</f>
        <v>1955</v>
      </c>
      <c r="C50" s="13" t="str">
        <f>_xlfn.XLOOKUP(A50,[1]Metadata!$A$2:$A$51,[1]Metadata!$E$2:$E$51)</f>
        <v>Biak, Papua</v>
      </c>
      <c r="D50" s="38" t="s">
        <v>212</v>
      </c>
      <c r="E50" s="12">
        <v>11</v>
      </c>
      <c r="F50" s="12">
        <v>13</v>
      </c>
      <c r="G50" s="12">
        <v>3</v>
      </c>
      <c r="H50" s="13">
        <v>7.3539999999999994E-2</v>
      </c>
      <c r="I50" s="38">
        <v>484.55399999999997</v>
      </c>
      <c r="J50" s="12">
        <v>3</v>
      </c>
      <c r="K50" s="12">
        <v>3</v>
      </c>
      <c r="L50" s="12">
        <v>2</v>
      </c>
      <c r="M50" s="40">
        <f>I50*H50/K50</f>
        <v>11.878033719999998</v>
      </c>
      <c r="N50" s="38">
        <v>613.601</v>
      </c>
      <c r="O50" s="12">
        <v>3</v>
      </c>
      <c r="P50" s="12">
        <v>3</v>
      </c>
      <c r="Q50" s="12">
        <v>3</v>
      </c>
      <c r="R50" s="50">
        <f>N50*H50/P50</f>
        <v>15.041405846666665</v>
      </c>
      <c r="S50" s="38">
        <v>570.197</v>
      </c>
      <c r="T50" s="12">
        <v>3</v>
      </c>
      <c r="U50" s="12">
        <v>3.5</v>
      </c>
      <c r="V50" s="12">
        <v>3</v>
      </c>
      <c r="W50" s="43">
        <f>I50*H50/U50</f>
        <v>10.181171759999998</v>
      </c>
      <c r="X50" s="38" t="s">
        <v>213</v>
      </c>
      <c r="Y50" s="12" t="s">
        <v>213</v>
      </c>
      <c r="Z50" s="12" t="s">
        <v>213</v>
      </c>
      <c r="AA50" s="12" t="s">
        <v>213</v>
      </c>
      <c r="AB50" s="44" t="s">
        <v>213</v>
      </c>
      <c r="AC50" s="38" t="s">
        <v>213</v>
      </c>
      <c r="AD50" s="12" t="s">
        <v>213</v>
      </c>
      <c r="AE50" s="12" t="s">
        <v>213</v>
      </c>
      <c r="AF50" s="12" t="s">
        <v>213</v>
      </c>
      <c r="AG50" s="58" t="s">
        <v>213</v>
      </c>
      <c r="AH50" s="41" t="s">
        <v>299</v>
      </c>
      <c r="AI50" s="41" t="s">
        <v>300</v>
      </c>
    </row>
    <row r="51" spans="1:35" s="52" customFormat="1" ht="19" x14ac:dyDescent="0.25">
      <c r="A51" s="45" t="s">
        <v>121</v>
      </c>
      <c r="B51" s="45">
        <f>_xlfn.XLOOKUP(A51,[1]Metadata!$A$2:$A$51,[1]Metadata!$C$2:$C$51)</f>
        <v>1955</v>
      </c>
      <c r="C51" s="46" t="str">
        <f>_xlfn.XLOOKUP(A51,[1]Metadata!$A$2:$A$51,[1]Metadata!$E$2:$E$51)</f>
        <v>Biak, Papua</v>
      </c>
      <c r="D51" s="47" t="s">
        <v>212</v>
      </c>
      <c r="E51" s="45">
        <v>4</v>
      </c>
      <c r="F51" s="45">
        <v>4.5</v>
      </c>
      <c r="G51" s="45">
        <v>2</v>
      </c>
      <c r="H51" s="46">
        <v>5.9042999999999998E-2</v>
      </c>
      <c r="I51" s="47">
        <v>256.827</v>
      </c>
      <c r="J51" s="45">
        <v>1</v>
      </c>
      <c r="K51" s="45">
        <v>1</v>
      </c>
      <c r="L51" s="45">
        <v>2</v>
      </c>
      <c r="M51" s="49">
        <f>I51*H51/K51</f>
        <v>15.163836561</v>
      </c>
      <c r="N51" s="47">
        <v>505.91699999999997</v>
      </c>
      <c r="O51" s="45">
        <v>3</v>
      </c>
      <c r="P51" s="45">
        <v>3</v>
      </c>
      <c r="Q51" s="45">
        <v>2</v>
      </c>
      <c r="R51" s="46">
        <f>N51*H51/P51</f>
        <v>9.9569524769999997</v>
      </c>
      <c r="S51" s="47" t="s">
        <v>213</v>
      </c>
      <c r="T51" s="45" t="s">
        <v>213</v>
      </c>
      <c r="U51" s="45" t="s">
        <v>213</v>
      </c>
      <c r="V51" s="45" t="s">
        <v>213</v>
      </c>
      <c r="W51" s="71" t="s">
        <v>213</v>
      </c>
      <c r="X51" s="38" t="s">
        <v>213</v>
      </c>
      <c r="Y51" s="12" t="s">
        <v>213</v>
      </c>
      <c r="Z51" s="12" t="s">
        <v>213</v>
      </c>
      <c r="AA51" s="12" t="s">
        <v>213</v>
      </c>
      <c r="AB51" s="44" t="s">
        <v>213</v>
      </c>
      <c r="AC51" s="38" t="s">
        <v>213</v>
      </c>
      <c r="AD51" s="12" t="s">
        <v>213</v>
      </c>
      <c r="AE51" s="12" t="s">
        <v>213</v>
      </c>
      <c r="AF51" s="12" t="s">
        <v>213</v>
      </c>
      <c r="AG51" s="58" t="s">
        <v>213</v>
      </c>
      <c r="AH51" s="51" t="s">
        <v>301</v>
      </c>
      <c r="AI51" s="51" t="s">
        <v>302</v>
      </c>
    </row>
    <row r="52" spans="1:35" ht="19" x14ac:dyDescent="0.25">
      <c r="A52" s="12" t="s">
        <v>77</v>
      </c>
      <c r="B52" s="45">
        <f>_xlfn.XLOOKUP(A52,[1]Metadata!$A$2:$A$51,[1]Metadata!$C$2:$C$51)</f>
        <v>1929</v>
      </c>
      <c r="C52" s="46" t="str">
        <f>_xlfn.XLOOKUP(A52,[1]Metadata!$A$2:$A$51,[1]Metadata!$E$2:$E$51)</f>
        <v>Tanimbar Islands</v>
      </c>
      <c r="D52" s="38" t="s">
        <v>212</v>
      </c>
      <c r="E52" s="12">
        <v>8</v>
      </c>
      <c r="F52" s="12">
        <v>8.5</v>
      </c>
      <c r="G52" s="12">
        <v>1</v>
      </c>
      <c r="H52" s="13">
        <v>7.9995999999999998E-2</v>
      </c>
      <c r="I52" s="38">
        <v>856.13099999999997</v>
      </c>
      <c r="J52" s="12">
        <v>8</v>
      </c>
      <c r="K52" s="12">
        <v>8</v>
      </c>
      <c r="L52" s="12">
        <v>1</v>
      </c>
      <c r="M52" s="49">
        <f>I52*H52/K52</f>
        <v>8.5608819344999993</v>
      </c>
      <c r="N52" s="38" t="s">
        <v>213</v>
      </c>
      <c r="O52" s="12" t="s">
        <v>213</v>
      </c>
      <c r="P52" s="12" t="s">
        <v>213</v>
      </c>
      <c r="Q52" s="12" t="s">
        <v>213</v>
      </c>
      <c r="R52" s="44" t="s">
        <v>213</v>
      </c>
      <c r="S52" s="38" t="s">
        <v>213</v>
      </c>
      <c r="T52" s="12" t="s">
        <v>213</v>
      </c>
      <c r="U52" s="12" t="s">
        <v>213</v>
      </c>
      <c r="V52" s="12" t="s">
        <v>213</v>
      </c>
      <c r="W52" s="44" t="s">
        <v>213</v>
      </c>
      <c r="X52" s="38" t="s">
        <v>213</v>
      </c>
      <c r="Y52" s="12" t="s">
        <v>213</v>
      </c>
      <c r="Z52" s="12" t="s">
        <v>213</v>
      </c>
      <c r="AA52" s="12" t="s">
        <v>213</v>
      </c>
      <c r="AB52" s="44" t="s">
        <v>213</v>
      </c>
      <c r="AC52" s="38" t="s">
        <v>213</v>
      </c>
      <c r="AD52" s="12" t="s">
        <v>213</v>
      </c>
      <c r="AE52" s="12" t="s">
        <v>213</v>
      </c>
      <c r="AF52" s="12" t="s">
        <v>213</v>
      </c>
      <c r="AG52" s="58" t="s">
        <v>213</v>
      </c>
      <c r="AH52" s="41" t="s">
        <v>258</v>
      </c>
      <c r="AI52" s="41" t="s">
        <v>303</v>
      </c>
    </row>
    <row r="53" spans="1:35" x14ac:dyDescent="0.2">
      <c r="R53" s="77"/>
      <c r="AB53" s="77"/>
    </row>
    <row r="54" spans="1:35" x14ac:dyDescent="0.2">
      <c r="E54" s="80"/>
    </row>
    <row r="57" spans="1:35" x14ac:dyDescent="0.2">
      <c r="E57" s="81"/>
    </row>
    <row r="58" spans="1:35" x14ac:dyDescent="0.2">
      <c r="E58" s="81"/>
    </row>
    <row r="59" spans="1:35" x14ac:dyDescent="0.2">
      <c r="E59" s="81"/>
    </row>
    <row r="60" spans="1:35" x14ac:dyDescent="0.2">
      <c r="E60" s="81"/>
    </row>
    <row r="61" spans="1:35" x14ac:dyDescent="0.2">
      <c r="E61" s="81"/>
    </row>
    <row r="62" spans="1:35" x14ac:dyDescent="0.2">
      <c r="E62" s="81"/>
    </row>
    <row r="63" spans="1:35" x14ac:dyDescent="0.2">
      <c r="E63" s="81"/>
    </row>
    <row r="64" spans="1:35" x14ac:dyDescent="0.2">
      <c r="E64" s="81"/>
    </row>
    <row r="65" spans="5:5" x14ac:dyDescent="0.2">
      <c r="E65" s="81"/>
    </row>
    <row r="66" spans="5:5" x14ac:dyDescent="0.2">
      <c r="E66" s="81"/>
    </row>
    <row r="67" spans="5:5" x14ac:dyDescent="0.2">
      <c r="E67" s="81"/>
    </row>
    <row r="68" spans="5:5" x14ac:dyDescent="0.2">
      <c r="E68" s="81"/>
    </row>
    <row r="69" spans="5:5" x14ac:dyDescent="0.2">
      <c r="E69" s="81"/>
    </row>
    <row r="70" spans="5:5" x14ac:dyDescent="0.2">
      <c r="E70" s="81"/>
    </row>
    <row r="71" spans="5:5" x14ac:dyDescent="0.2">
      <c r="E71" s="81"/>
    </row>
    <row r="72" spans="5:5" x14ac:dyDescent="0.2">
      <c r="E72" s="81"/>
    </row>
    <row r="73" spans="5:5" x14ac:dyDescent="0.2">
      <c r="E73" s="81"/>
    </row>
    <row r="74" spans="5:5" x14ac:dyDescent="0.2">
      <c r="E74" s="81"/>
    </row>
    <row r="75" spans="5:5" x14ac:dyDescent="0.2">
      <c r="E75" s="81"/>
    </row>
    <row r="76" spans="5:5" x14ac:dyDescent="0.2">
      <c r="E76" s="81"/>
    </row>
    <row r="77" spans="5:5" x14ac:dyDescent="0.2">
      <c r="E77" s="81"/>
    </row>
    <row r="78" spans="5:5" x14ac:dyDescent="0.2">
      <c r="E78" s="81"/>
    </row>
    <row r="79" spans="5:5" x14ac:dyDescent="0.2">
      <c r="E79" s="81"/>
    </row>
    <row r="80" spans="5:5" x14ac:dyDescent="0.2">
      <c r="E80" s="81"/>
    </row>
    <row r="81" spans="5:5" x14ac:dyDescent="0.2">
      <c r="E81" s="81"/>
    </row>
    <row r="82" spans="5:5" x14ac:dyDescent="0.2">
      <c r="E82" s="81"/>
    </row>
    <row r="83" spans="5:5" x14ac:dyDescent="0.2">
      <c r="E83" s="81"/>
    </row>
    <row r="84" spans="5:5" x14ac:dyDescent="0.2">
      <c r="E84" s="81"/>
    </row>
    <row r="85" spans="5:5" x14ac:dyDescent="0.2">
      <c r="E85" s="81"/>
    </row>
    <row r="86" spans="5:5" x14ac:dyDescent="0.2">
      <c r="E86" s="81"/>
    </row>
    <row r="87" spans="5:5" x14ac:dyDescent="0.2">
      <c r="E87" s="81"/>
    </row>
    <row r="88" spans="5:5" x14ac:dyDescent="0.2">
      <c r="E88" s="81"/>
    </row>
    <row r="89" spans="5:5" x14ac:dyDescent="0.2">
      <c r="E89" s="81"/>
    </row>
    <row r="90" spans="5:5" x14ac:dyDescent="0.2">
      <c r="E90" s="81"/>
    </row>
    <row r="91" spans="5:5" x14ac:dyDescent="0.2">
      <c r="E91" s="81"/>
    </row>
    <row r="92" spans="5:5" x14ac:dyDescent="0.2">
      <c r="E92" s="81"/>
    </row>
    <row r="93" spans="5:5" x14ac:dyDescent="0.2">
      <c r="E93" s="81"/>
    </row>
    <row r="94" spans="5:5" x14ac:dyDescent="0.2">
      <c r="E94" s="81"/>
    </row>
    <row r="95" spans="5:5" x14ac:dyDescent="0.2">
      <c r="E95" s="81"/>
    </row>
    <row r="96" spans="5:5" x14ac:dyDescent="0.2">
      <c r="E96" s="81"/>
    </row>
    <row r="97" spans="4:5" x14ac:dyDescent="0.2">
      <c r="E97" s="81"/>
    </row>
    <row r="98" spans="4:5" x14ac:dyDescent="0.2">
      <c r="E98" s="81"/>
    </row>
    <row r="99" spans="4:5" x14ac:dyDescent="0.2">
      <c r="E99" s="81"/>
    </row>
    <row r="100" spans="4:5" x14ac:dyDescent="0.2">
      <c r="E100" s="81"/>
    </row>
    <row r="101" spans="4:5" x14ac:dyDescent="0.2">
      <c r="E101" s="81"/>
    </row>
    <row r="102" spans="4:5" x14ac:dyDescent="0.2">
      <c r="E102" s="81"/>
    </row>
    <row r="103" spans="4:5" x14ac:dyDescent="0.2">
      <c r="E103" s="81"/>
    </row>
    <row r="104" spans="4:5" x14ac:dyDescent="0.2">
      <c r="E104" s="81"/>
    </row>
    <row r="105" spans="4:5" x14ac:dyDescent="0.2">
      <c r="E105" s="81"/>
    </row>
    <row r="106" spans="4:5" x14ac:dyDescent="0.2">
      <c r="E106" s="81"/>
    </row>
    <row r="107" spans="4:5" x14ac:dyDescent="0.2">
      <c r="D107" s="82"/>
      <c r="E107" s="83"/>
    </row>
  </sheetData>
  <mergeCells count="5">
    <mergeCell ref="D1:H1"/>
    <mergeCell ref="I1:M1"/>
    <mergeCell ref="N1:W1"/>
    <mergeCell ref="AH1:AH2"/>
    <mergeCell ref="AI1:AI2"/>
  </mergeCells>
  <pageMargins left="0.7" right="0.7" top="0.75" bottom="0.75" header="0.3" footer="0.3"/>
  <pageSetup paperSize="9" orientation="portrait" verticalDpi="0"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7721B5-D8A7-B848-A832-D623B9AD23FB}">
  <dimension ref="A1:K53"/>
  <sheetViews>
    <sheetView tabSelected="1" topLeftCell="B1" workbookViewId="0">
      <selection activeCell="K8" sqref="K8"/>
    </sheetView>
  </sheetViews>
  <sheetFormatPr baseColWidth="10" defaultColWidth="11.5" defaultRowHeight="15" x14ac:dyDescent="0.2"/>
  <cols>
    <col min="1" max="1" width="21.5" customWidth="1"/>
    <col min="2" max="2" width="26.5" bestFit="1" customWidth="1"/>
    <col min="3" max="3" width="39.5" customWidth="1"/>
    <col min="4" max="4" width="20.6640625" bestFit="1" customWidth="1"/>
    <col min="5" max="5" width="21.5" bestFit="1" customWidth="1"/>
    <col min="6" max="6" width="16.6640625" bestFit="1" customWidth="1"/>
    <col min="7" max="7" width="17.6640625" bestFit="1" customWidth="1"/>
    <col min="8" max="8" width="14.5" bestFit="1" customWidth="1"/>
    <col min="9" max="9" width="16" bestFit="1" customWidth="1"/>
    <col min="10" max="10" width="23.5" bestFit="1" customWidth="1"/>
    <col min="11" max="11" width="33" bestFit="1" customWidth="1"/>
  </cols>
  <sheetData>
    <row r="1" spans="1:11" x14ac:dyDescent="0.2">
      <c r="A1" s="84" t="s">
        <v>0</v>
      </c>
      <c r="B1" s="85" t="s">
        <v>304</v>
      </c>
      <c r="C1" s="85" t="s">
        <v>305</v>
      </c>
      <c r="D1" s="86" t="s">
        <v>306</v>
      </c>
      <c r="E1" s="86" t="s">
        <v>307</v>
      </c>
      <c r="F1" s="86" t="s">
        <v>308</v>
      </c>
      <c r="G1" s="86" t="s">
        <v>309</v>
      </c>
      <c r="H1" s="86" t="s">
        <v>310</v>
      </c>
      <c r="I1" s="87" t="s">
        <v>311</v>
      </c>
      <c r="J1" s="88" t="s">
        <v>312</v>
      </c>
      <c r="K1" s="89" t="s">
        <v>313</v>
      </c>
    </row>
    <row r="2" spans="1:11" x14ac:dyDescent="0.2">
      <c r="A2" s="90" t="s">
        <v>12</v>
      </c>
      <c r="B2" s="90" t="s">
        <v>314</v>
      </c>
      <c r="C2" s="90" t="s">
        <v>315</v>
      </c>
      <c r="D2" s="90">
        <v>652.40340849999995</v>
      </c>
      <c r="E2" s="90">
        <v>564.42918759999998</v>
      </c>
      <c r="F2" s="90">
        <v>1.3788648000000001E-2</v>
      </c>
      <c r="G2" s="90">
        <v>1.1558640529999999</v>
      </c>
      <c r="H2" s="90">
        <v>643.53</v>
      </c>
      <c r="I2" s="91">
        <v>45050.3</v>
      </c>
      <c r="J2" s="90">
        <v>1.140143023</v>
      </c>
      <c r="K2">
        <f>1-F2</f>
        <v>0.98621135199999999</v>
      </c>
    </row>
    <row r="3" spans="1:11" x14ac:dyDescent="0.2">
      <c r="A3" s="90" t="s">
        <v>17</v>
      </c>
      <c r="B3" s="90" t="s">
        <v>314</v>
      </c>
      <c r="C3" s="90" t="s">
        <v>316</v>
      </c>
      <c r="D3" s="90">
        <v>1296.86319</v>
      </c>
      <c r="E3" s="90">
        <v>969.79044590000001</v>
      </c>
      <c r="F3" s="90">
        <v>-7.5537884E-2</v>
      </c>
      <c r="G3" s="90">
        <v>1.337261257</v>
      </c>
      <c r="H3" s="90">
        <v>1402.83</v>
      </c>
      <c r="I3" s="91">
        <v>64834</v>
      </c>
      <c r="J3" s="90">
        <v>1.4465289960000001</v>
      </c>
      <c r="K3">
        <f>1-F3</f>
        <v>1.0755378840000001</v>
      </c>
    </row>
    <row r="4" spans="1:11" x14ac:dyDescent="0.2">
      <c r="A4" s="90" t="s">
        <v>23</v>
      </c>
      <c r="B4" s="90" t="s">
        <v>314</v>
      </c>
      <c r="C4" s="90" t="s">
        <v>317</v>
      </c>
      <c r="D4" s="90">
        <v>786.5185606</v>
      </c>
      <c r="E4" s="90">
        <v>668.10637580000002</v>
      </c>
      <c r="F4" s="90">
        <v>2.1041607E-2</v>
      </c>
      <c r="G4" s="90">
        <v>1.177235526</v>
      </c>
      <c r="H4" s="90">
        <v>770.31</v>
      </c>
      <c r="I4" s="91">
        <v>54238</v>
      </c>
      <c r="J4" s="90">
        <v>1.152975077</v>
      </c>
      <c r="K4">
        <f>1-F4</f>
        <v>0.97895839299999998</v>
      </c>
    </row>
    <row r="5" spans="1:11" x14ac:dyDescent="0.2">
      <c r="A5" s="90" t="s">
        <v>27</v>
      </c>
      <c r="B5" s="90" t="s">
        <v>314</v>
      </c>
      <c r="C5" s="90" t="s">
        <v>318</v>
      </c>
      <c r="D5" s="90">
        <v>1960.3990960000001</v>
      </c>
      <c r="E5" s="90">
        <v>1687.9547500000001</v>
      </c>
      <c r="F5" s="90">
        <v>-3.5473999999999999E-2</v>
      </c>
      <c r="G5" s="90">
        <v>1.1614050060000001</v>
      </c>
      <c r="H5" s="90">
        <v>2032.5</v>
      </c>
      <c r="I5" s="91">
        <v>82829</v>
      </c>
      <c r="J5" s="90">
        <v>1.2041199570000001</v>
      </c>
      <c r="K5">
        <f>1-F5</f>
        <v>1.035474</v>
      </c>
    </row>
    <row r="6" spans="1:11" x14ac:dyDescent="0.2">
      <c r="A6" s="90" t="s">
        <v>30</v>
      </c>
      <c r="B6" s="90" t="s">
        <v>314</v>
      </c>
      <c r="C6" s="90" t="s">
        <v>319</v>
      </c>
      <c r="D6" s="90">
        <v>837.31570160000001</v>
      </c>
      <c r="E6" s="90">
        <v>657.41281719999995</v>
      </c>
      <c r="F6" s="90">
        <v>2.4515101000000001E-2</v>
      </c>
      <c r="G6" s="90">
        <v>1.27365284</v>
      </c>
      <c r="H6" s="90">
        <v>817.28</v>
      </c>
      <c r="I6" s="91">
        <v>46049.5</v>
      </c>
      <c r="J6" s="90">
        <v>1.243176249</v>
      </c>
      <c r="K6">
        <f>1-F6</f>
        <v>0.97548489900000002</v>
      </c>
    </row>
    <row r="7" spans="1:11" x14ac:dyDescent="0.2">
      <c r="A7" s="90" t="s">
        <v>34</v>
      </c>
      <c r="B7" s="90" t="s">
        <v>314</v>
      </c>
      <c r="C7" s="90" t="s">
        <v>320</v>
      </c>
      <c r="D7" s="90">
        <v>556.37358879999999</v>
      </c>
      <c r="E7" s="90">
        <v>442.09106930000002</v>
      </c>
      <c r="F7" s="90">
        <v>4.5815017E-2</v>
      </c>
      <c r="G7" s="90">
        <v>1.258504474</v>
      </c>
      <c r="H7" s="90">
        <v>532</v>
      </c>
      <c r="I7" s="91">
        <v>38672.300000000003</v>
      </c>
      <c r="J7" s="90">
        <v>1.2033719679999999</v>
      </c>
      <c r="K7">
        <f>1-F7</f>
        <v>0.95418498299999999</v>
      </c>
    </row>
    <row r="8" spans="1:11" x14ac:dyDescent="0.2">
      <c r="A8" s="90" t="s">
        <v>37</v>
      </c>
      <c r="B8" s="90" t="s">
        <v>314</v>
      </c>
      <c r="C8" s="90" t="s">
        <v>321</v>
      </c>
      <c r="D8" s="90">
        <v>455.50954949999999</v>
      </c>
      <c r="E8" s="90">
        <v>312.69983400000001</v>
      </c>
      <c r="F8" s="90">
        <v>1.5402473E-2</v>
      </c>
      <c r="G8" s="90">
        <v>1.4566990449999999</v>
      </c>
      <c r="H8" s="90">
        <v>448.6</v>
      </c>
      <c r="I8" s="91">
        <v>32834</v>
      </c>
      <c r="J8" s="90">
        <v>1.4346026160000001</v>
      </c>
      <c r="K8">
        <f>1-F8</f>
        <v>0.98459752700000003</v>
      </c>
    </row>
    <row r="9" spans="1:11" x14ac:dyDescent="0.2">
      <c r="A9" s="90" t="s">
        <v>40</v>
      </c>
      <c r="B9" s="90" t="s">
        <v>314</v>
      </c>
      <c r="C9" s="90" t="s">
        <v>322</v>
      </c>
      <c r="D9" s="90">
        <v>904.27256880000004</v>
      </c>
      <c r="E9" s="90">
        <v>729.69734830000004</v>
      </c>
      <c r="F9" s="90">
        <v>6.8627473999999994E-2</v>
      </c>
      <c r="G9" s="90">
        <v>1.239243326</v>
      </c>
      <c r="H9" s="90">
        <v>846.2</v>
      </c>
      <c r="I9" s="91">
        <v>59377</v>
      </c>
      <c r="J9" s="90">
        <v>1.1596588670000001</v>
      </c>
      <c r="K9">
        <f>1-F9</f>
        <v>0.93137252599999998</v>
      </c>
    </row>
    <row r="10" spans="1:11" x14ac:dyDescent="0.2">
      <c r="A10" s="90" t="s">
        <v>43</v>
      </c>
      <c r="B10" s="90" t="s">
        <v>314</v>
      </c>
      <c r="C10" s="90" t="s">
        <v>323</v>
      </c>
      <c r="D10" s="90">
        <v>1252.1994319999999</v>
      </c>
      <c r="E10" s="90">
        <v>968.23171720000005</v>
      </c>
      <c r="F10" s="90">
        <v>-3.5144256999999998E-2</v>
      </c>
      <c r="G10" s="90">
        <v>1.2932848720000001</v>
      </c>
      <c r="H10" s="90">
        <v>1297.81</v>
      </c>
      <c r="I10" s="91">
        <v>55772</v>
      </c>
      <c r="J10" s="90">
        <v>1.340391951</v>
      </c>
      <c r="K10">
        <f>1-F10</f>
        <v>1.035144257</v>
      </c>
    </row>
    <row r="11" spans="1:11" x14ac:dyDescent="0.2">
      <c r="A11" s="90" t="s">
        <v>47</v>
      </c>
      <c r="B11" s="90" t="s">
        <v>314</v>
      </c>
      <c r="C11" s="90" t="s">
        <v>324</v>
      </c>
      <c r="D11" s="90">
        <v>1502.1122499999999</v>
      </c>
      <c r="E11" s="90">
        <v>1169.07474</v>
      </c>
      <c r="F11" s="90">
        <v>-5.8236834000000001E-2</v>
      </c>
      <c r="G11" s="90">
        <v>1.284872727</v>
      </c>
      <c r="H11" s="90">
        <v>1595</v>
      </c>
      <c r="I11" s="91">
        <v>67910</v>
      </c>
      <c r="J11" s="90">
        <v>1.364326801</v>
      </c>
      <c r="K11">
        <f>1-F11</f>
        <v>1.0582368339999999</v>
      </c>
    </row>
    <row r="12" spans="1:11" x14ac:dyDescent="0.2">
      <c r="A12" s="90" t="s">
        <v>51</v>
      </c>
      <c r="B12" s="90" t="s">
        <v>314</v>
      </c>
      <c r="C12" s="90" t="s">
        <v>325</v>
      </c>
      <c r="D12" s="90">
        <v>559.63970040000004</v>
      </c>
      <c r="E12" s="90">
        <v>371.84697299999999</v>
      </c>
      <c r="F12" s="90">
        <v>1.6953536000000002E-2</v>
      </c>
      <c r="G12" s="90">
        <v>1.5050269089999999</v>
      </c>
      <c r="H12" s="90">
        <v>550.30999999999995</v>
      </c>
      <c r="I12" s="91">
        <v>29574.5</v>
      </c>
      <c r="J12" s="90">
        <v>1.4799367480000001</v>
      </c>
      <c r="K12">
        <f>1-F12</f>
        <v>0.98304646399999995</v>
      </c>
    </row>
    <row r="13" spans="1:11" x14ac:dyDescent="0.2">
      <c r="A13" s="90" t="s">
        <v>55</v>
      </c>
      <c r="B13" s="90" t="s">
        <v>314</v>
      </c>
      <c r="C13" s="90" t="s">
        <v>326</v>
      </c>
      <c r="D13" s="90">
        <v>1135.9868710000001</v>
      </c>
      <c r="E13" s="90">
        <v>992.24651940000001</v>
      </c>
      <c r="F13" s="90">
        <v>-1.1809489999999999E-3</v>
      </c>
      <c r="G13" s="90">
        <v>1.1448635490000001</v>
      </c>
      <c r="H13" s="90">
        <v>1137.33</v>
      </c>
      <c r="I13" s="91">
        <v>77858</v>
      </c>
      <c r="J13" s="90">
        <v>1.1462171729999999</v>
      </c>
      <c r="K13">
        <f>1-F13</f>
        <v>1.0011809490000001</v>
      </c>
    </row>
    <row r="14" spans="1:11" x14ac:dyDescent="0.2">
      <c r="A14" s="90" t="s">
        <v>58</v>
      </c>
      <c r="B14" s="90" t="s">
        <v>327</v>
      </c>
      <c r="C14" s="90" t="s">
        <v>328</v>
      </c>
      <c r="D14" s="90">
        <v>1844.68382</v>
      </c>
      <c r="E14" s="90">
        <v>1667.2717339999999</v>
      </c>
      <c r="F14" s="90">
        <v>-1.79447E-3</v>
      </c>
      <c r="G14" s="90">
        <v>1.1064086209999999</v>
      </c>
      <c r="H14" s="90">
        <v>1848</v>
      </c>
      <c r="I14" s="91">
        <v>80352</v>
      </c>
      <c r="J14" s="90">
        <v>1.1083976069999999</v>
      </c>
      <c r="K14">
        <f>1-F14</f>
        <v>1.0017944700000001</v>
      </c>
    </row>
    <row r="15" spans="1:11" x14ac:dyDescent="0.2">
      <c r="A15" s="90" t="s">
        <v>62</v>
      </c>
      <c r="B15" s="90" t="s">
        <v>327</v>
      </c>
      <c r="C15" s="90" t="s">
        <v>329</v>
      </c>
      <c r="D15" s="90">
        <v>1886.2928300000001</v>
      </c>
      <c r="E15" s="90">
        <v>1371.0367450000001</v>
      </c>
      <c r="F15" s="90">
        <v>-5.0683025E-2</v>
      </c>
      <c r="G15" s="90">
        <v>1.3758149340000001</v>
      </c>
      <c r="H15" s="90">
        <v>1987</v>
      </c>
      <c r="I15" s="91">
        <v>74532</v>
      </c>
      <c r="J15" s="90">
        <v>1.4492682320000001</v>
      </c>
      <c r="K15">
        <f>1-F15</f>
        <v>1.0506830250000001</v>
      </c>
    </row>
    <row r="16" spans="1:11" x14ac:dyDescent="0.2">
      <c r="A16" s="90" t="s">
        <v>67</v>
      </c>
      <c r="B16" s="90" t="s">
        <v>327</v>
      </c>
      <c r="C16" s="90" t="s">
        <v>330</v>
      </c>
      <c r="D16" s="90">
        <v>2080.8816419999998</v>
      </c>
      <c r="E16" s="90">
        <v>1630.190175</v>
      </c>
      <c r="F16" s="90">
        <v>-8.2510199999999998E-4</v>
      </c>
      <c r="G16" s="90">
        <v>1.276465577</v>
      </c>
      <c r="H16" s="90">
        <v>2082.6</v>
      </c>
      <c r="I16" s="91">
        <v>94909</v>
      </c>
      <c r="J16" s="90">
        <v>1.2775196609999999</v>
      </c>
      <c r="K16">
        <f>1-F16</f>
        <v>1.0008251020000001</v>
      </c>
    </row>
    <row r="17" spans="1:11" x14ac:dyDescent="0.2">
      <c r="A17" s="90" t="s">
        <v>70</v>
      </c>
      <c r="B17" s="90" t="s">
        <v>327</v>
      </c>
      <c r="C17" s="90" t="s">
        <v>331</v>
      </c>
      <c r="D17" s="90">
        <v>1715.2038580000001</v>
      </c>
      <c r="E17" s="90">
        <v>1323.956592</v>
      </c>
      <c r="F17" s="90">
        <v>-4.6395200000000001E-4</v>
      </c>
      <c r="G17" s="90">
        <v>1.295513666</v>
      </c>
      <c r="H17" s="90">
        <v>1716</v>
      </c>
      <c r="I17" s="91">
        <v>68200</v>
      </c>
      <c r="J17" s="90">
        <v>1.296115001</v>
      </c>
      <c r="K17">
        <f>1-F17</f>
        <v>1.000463952</v>
      </c>
    </row>
    <row r="18" spans="1:11" x14ac:dyDescent="0.2">
      <c r="A18" s="90" t="s">
        <v>74</v>
      </c>
      <c r="B18" s="90" t="s">
        <v>314</v>
      </c>
      <c r="C18" s="90" t="s">
        <v>332</v>
      </c>
      <c r="D18" s="90">
        <v>986.36143360000005</v>
      </c>
      <c r="E18" s="90">
        <v>868.76254530000006</v>
      </c>
      <c r="F18" s="90">
        <v>-8.6186240999999997E-2</v>
      </c>
      <c r="G18" s="90">
        <v>1.135363672</v>
      </c>
      <c r="H18" s="90">
        <v>1079.3900000000001</v>
      </c>
      <c r="I18" s="91">
        <v>68020</v>
      </c>
      <c r="J18" s="90">
        <v>1.242445368</v>
      </c>
      <c r="K18">
        <f>1-F18</f>
        <v>1.0861862410000001</v>
      </c>
    </row>
    <row r="19" spans="1:11" x14ac:dyDescent="0.2">
      <c r="A19" s="90" t="s">
        <v>77</v>
      </c>
      <c r="B19" s="90" t="s">
        <v>314</v>
      </c>
      <c r="C19" s="90" t="s">
        <v>333</v>
      </c>
      <c r="D19" s="90">
        <v>623.12559190000002</v>
      </c>
      <c r="E19" s="90">
        <v>446.15135670000001</v>
      </c>
      <c r="F19" s="90">
        <v>1.9678599000000001E-2</v>
      </c>
      <c r="G19" s="90">
        <v>1.396668603</v>
      </c>
      <c r="H19" s="90">
        <v>611.1</v>
      </c>
      <c r="I19" s="91">
        <v>32547.1</v>
      </c>
      <c r="J19" s="90">
        <v>1.3697145390000001</v>
      </c>
      <c r="K19">
        <f>1-F19</f>
        <v>0.98032140099999998</v>
      </c>
    </row>
    <row r="20" spans="1:11" x14ac:dyDescent="0.2">
      <c r="A20" s="90" t="s">
        <v>81</v>
      </c>
      <c r="B20" s="90" t="s">
        <v>314</v>
      </c>
      <c r="C20" s="90" t="s">
        <v>334</v>
      </c>
      <c r="D20" s="90">
        <v>803.45207589999995</v>
      </c>
      <c r="E20" s="90">
        <v>562.92411779999998</v>
      </c>
      <c r="F20" s="90">
        <v>-3.7551418000000003E-2</v>
      </c>
      <c r="G20" s="90">
        <v>1.427283093</v>
      </c>
      <c r="H20" s="90">
        <v>834.8</v>
      </c>
      <c r="I20" s="91">
        <v>42409.599999999999</v>
      </c>
      <c r="J20" s="90">
        <v>1.4829707480000001</v>
      </c>
      <c r="K20">
        <f>1-F20</f>
        <v>1.0375514180000001</v>
      </c>
    </row>
    <row r="21" spans="1:11" x14ac:dyDescent="0.2">
      <c r="A21" s="90" t="s">
        <v>84</v>
      </c>
      <c r="B21" s="90" t="s">
        <v>314</v>
      </c>
      <c r="C21" s="90" t="s">
        <v>335</v>
      </c>
      <c r="D21" s="90">
        <v>1811.842764</v>
      </c>
      <c r="E21" s="90">
        <v>1535.461706</v>
      </c>
      <c r="F21" s="90">
        <v>-0.16754295199999999</v>
      </c>
      <c r="G21" s="90">
        <v>1.1799986650000001</v>
      </c>
      <c r="H21" s="90">
        <v>2176.5</v>
      </c>
      <c r="I21" s="91">
        <v>89907</v>
      </c>
      <c r="J21" s="90">
        <v>1.417488949</v>
      </c>
      <c r="K21">
        <f>1-F21</f>
        <v>1.167542952</v>
      </c>
    </row>
    <row r="22" spans="1:11" x14ac:dyDescent="0.2">
      <c r="A22" s="90" t="s">
        <v>88</v>
      </c>
      <c r="B22" s="90" t="s">
        <v>314</v>
      </c>
      <c r="C22" s="90" t="s">
        <v>336</v>
      </c>
      <c r="D22" s="90">
        <v>1000.168017</v>
      </c>
      <c r="E22" s="90">
        <v>770.6983103</v>
      </c>
      <c r="F22" s="90">
        <v>-8.4815972000000003E-2</v>
      </c>
      <c r="G22" s="90">
        <v>1.2977425849999999</v>
      </c>
      <c r="H22" s="90">
        <v>1092.8599999999999</v>
      </c>
      <c r="I22" s="91">
        <v>46687.6</v>
      </c>
      <c r="J22" s="90">
        <v>1.41801271</v>
      </c>
      <c r="K22">
        <f>1-F22</f>
        <v>1.0848159719999999</v>
      </c>
    </row>
    <row r="23" spans="1:11" x14ac:dyDescent="0.2">
      <c r="A23" s="90" t="s">
        <v>91</v>
      </c>
      <c r="B23" s="90" t="s">
        <v>314</v>
      </c>
      <c r="C23" s="90" t="s">
        <v>337</v>
      </c>
      <c r="D23" s="90">
        <v>726.4136585</v>
      </c>
      <c r="E23" s="90">
        <v>574.21315149999998</v>
      </c>
      <c r="F23" s="90">
        <v>-2.4817212000000002E-2</v>
      </c>
      <c r="G23" s="90">
        <v>1.2650592490000001</v>
      </c>
      <c r="H23" s="90">
        <v>744.9</v>
      </c>
      <c r="I23" s="91">
        <v>42452.5</v>
      </c>
      <c r="J23" s="90">
        <v>1.297253464</v>
      </c>
      <c r="K23">
        <f>1-F23</f>
        <v>1.0248172120000001</v>
      </c>
    </row>
    <row r="24" spans="1:11" x14ac:dyDescent="0.2">
      <c r="A24" s="90" t="s">
        <v>95</v>
      </c>
      <c r="B24" s="90" t="s">
        <v>314</v>
      </c>
      <c r="C24" s="90" t="s">
        <v>338</v>
      </c>
      <c r="D24" s="90">
        <v>737.12163320000002</v>
      </c>
      <c r="E24" s="90">
        <v>600.02510050000001</v>
      </c>
      <c r="F24" s="90">
        <v>-2.1866198E-2</v>
      </c>
      <c r="G24" s="90">
        <v>1.2284846629999999</v>
      </c>
      <c r="H24" s="90">
        <v>753.6</v>
      </c>
      <c r="I24" s="91">
        <v>43847.199999999997</v>
      </c>
      <c r="J24" s="90">
        <v>1.2559474580000001</v>
      </c>
      <c r="K24">
        <f>1-F24</f>
        <v>1.0218661979999999</v>
      </c>
    </row>
    <row r="25" spans="1:11" x14ac:dyDescent="0.2">
      <c r="A25" s="90" t="s">
        <v>97</v>
      </c>
      <c r="B25" s="90" t="s">
        <v>314</v>
      </c>
      <c r="C25" s="90" t="s">
        <v>339</v>
      </c>
      <c r="D25" s="90">
        <v>537.65110489999995</v>
      </c>
      <c r="E25" s="90">
        <v>470.15330899999998</v>
      </c>
      <c r="F25" s="90">
        <v>-3.0560575E-2</v>
      </c>
      <c r="G25" s="90">
        <v>1.143565502</v>
      </c>
      <c r="H25" s="90">
        <v>554.6</v>
      </c>
      <c r="I25" s="91">
        <v>38074.699999999997</v>
      </c>
      <c r="J25" s="90">
        <v>1.179615222</v>
      </c>
      <c r="K25">
        <f>1-F25</f>
        <v>1.030560575</v>
      </c>
    </row>
    <row r="26" spans="1:11" x14ac:dyDescent="0.2">
      <c r="A26" s="90" t="s">
        <v>100</v>
      </c>
      <c r="B26" s="90" t="s">
        <v>314</v>
      </c>
      <c r="C26" s="90" t="s">
        <v>340</v>
      </c>
      <c r="D26" s="90">
        <v>475.26655149999999</v>
      </c>
      <c r="E26" s="90">
        <v>423.67678890000002</v>
      </c>
      <c r="F26" s="90">
        <v>4.4151748999999997E-2</v>
      </c>
      <c r="G26" s="90">
        <v>1.1217667899999999</v>
      </c>
      <c r="H26" s="90">
        <v>455.17</v>
      </c>
      <c r="I26" s="91">
        <v>43744.9</v>
      </c>
      <c r="J26" s="90">
        <v>1.074333105</v>
      </c>
      <c r="K26">
        <f>1-F26</f>
        <v>0.95584825100000004</v>
      </c>
    </row>
    <row r="27" spans="1:11" x14ac:dyDescent="0.2">
      <c r="A27" s="90" t="s">
        <v>103</v>
      </c>
      <c r="B27" s="90" t="s">
        <v>314</v>
      </c>
      <c r="C27" s="90" t="s">
        <v>341</v>
      </c>
      <c r="D27" s="90">
        <v>686.01480279999998</v>
      </c>
      <c r="E27" s="90">
        <v>594.59076589999995</v>
      </c>
      <c r="F27" s="90">
        <v>-2.9256389000000001E-2</v>
      </c>
      <c r="G27" s="90">
        <v>1.1537595979999999</v>
      </c>
      <c r="H27" s="90">
        <v>706.69</v>
      </c>
      <c r="I27" s="91">
        <v>42295.3</v>
      </c>
      <c r="J27" s="90">
        <v>1.1885317440000001</v>
      </c>
      <c r="K27">
        <f>1-F27</f>
        <v>1.0292563889999999</v>
      </c>
    </row>
    <row r="28" spans="1:11" x14ac:dyDescent="0.2">
      <c r="A28" s="90" t="s">
        <v>106</v>
      </c>
      <c r="B28" s="90" t="s">
        <v>314</v>
      </c>
      <c r="C28" s="90" t="s">
        <v>342</v>
      </c>
      <c r="D28" s="90">
        <v>590.24887639999997</v>
      </c>
      <c r="E28" s="90">
        <v>398.85712480000001</v>
      </c>
      <c r="F28" s="90">
        <v>-4.8522808000000001E-2</v>
      </c>
      <c r="G28" s="90">
        <v>1.4798504020000001</v>
      </c>
      <c r="H28" s="90">
        <v>620.35</v>
      </c>
      <c r="I28" s="91">
        <v>36478.199999999997</v>
      </c>
      <c r="J28" s="90">
        <v>1.555318838</v>
      </c>
      <c r="K28">
        <f>1-F28</f>
        <v>1.048522808</v>
      </c>
    </row>
    <row r="29" spans="1:11" x14ac:dyDescent="0.2">
      <c r="A29" s="90" t="s">
        <v>108</v>
      </c>
      <c r="B29" s="90" t="s">
        <v>314</v>
      </c>
      <c r="C29" s="90" t="s">
        <v>343</v>
      </c>
      <c r="D29" s="90">
        <v>279.25958900000001</v>
      </c>
      <c r="E29" s="90">
        <v>222.63087809999999</v>
      </c>
      <c r="F29" s="90">
        <v>-3.5139450000000003E-2</v>
      </c>
      <c r="G29" s="90">
        <v>1.2543614409999999</v>
      </c>
      <c r="H29" s="90">
        <v>289.43</v>
      </c>
      <c r="I29" s="91">
        <v>22639.9</v>
      </c>
      <c r="J29" s="90">
        <v>1.300044282</v>
      </c>
      <c r="K29">
        <f>1-F29</f>
        <v>1.03513945</v>
      </c>
    </row>
    <row r="30" spans="1:11" x14ac:dyDescent="0.2">
      <c r="A30" s="90" t="s">
        <v>110</v>
      </c>
      <c r="B30" s="90" t="s">
        <v>314</v>
      </c>
      <c r="C30" s="90" t="s">
        <v>343</v>
      </c>
      <c r="D30" s="90">
        <v>86.786395600000006</v>
      </c>
      <c r="E30" s="90">
        <v>59.662433309999997</v>
      </c>
      <c r="F30" s="90">
        <v>-1.2331903999999999E-2</v>
      </c>
      <c r="G30" s="90">
        <v>1.454623802</v>
      </c>
      <c r="H30" s="90">
        <v>87.87</v>
      </c>
      <c r="I30" s="91">
        <v>9098.5</v>
      </c>
      <c r="J30" s="90">
        <v>1.4727860589999999</v>
      </c>
      <c r="K30">
        <f>1-F30</f>
        <v>1.0123319040000001</v>
      </c>
    </row>
    <row r="31" spans="1:11" x14ac:dyDescent="0.2">
      <c r="A31" s="90" t="s">
        <v>112</v>
      </c>
      <c r="B31" s="90" t="s">
        <v>314</v>
      </c>
      <c r="C31" s="90" t="s">
        <v>343</v>
      </c>
      <c r="D31" s="90">
        <v>101.4805047</v>
      </c>
      <c r="E31" s="90">
        <v>69.027828650000004</v>
      </c>
      <c r="F31" s="90">
        <v>-4.2094537000000001E-2</v>
      </c>
      <c r="G31" s="90">
        <v>1.4701390249999999</v>
      </c>
      <c r="H31" s="90">
        <v>105.94</v>
      </c>
      <c r="I31" s="91">
        <v>9570.4</v>
      </c>
      <c r="J31" s="90">
        <v>1.534743336</v>
      </c>
      <c r="K31">
        <f>1-F31</f>
        <v>1.0420945370000001</v>
      </c>
    </row>
    <row r="32" spans="1:11" x14ac:dyDescent="0.2">
      <c r="A32" s="90" t="s">
        <v>114</v>
      </c>
      <c r="B32" s="90" t="s">
        <v>314</v>
      </c>
      <c r="C32" s="90" t="s">
        <v>344</v>
      </c>
      <c r="D32" s="90">
        <v>617.60903940000003</v>
      </c>
      <c r="E32" s="90">
        <v>410.47722549999997</v>
      </c>
      <c r="F32" s="90">
        <v>-4.6163646000000003E-2</v>
      </c>
      <c r="G32" s="90">
        <v>1.504612195</v>
      </c>
      <c r="H32" s="90">
        <v>647.5</v>
      </c>
      <c r="I32" s="91">
        <v>46100.5</v>
      </c>
      <c r="J32" s="90">
        <v>1.5774322169999999</v>
      </c>
      <c r="K32">
        <f>1-F32</f>
        <v>1.0461636460000001</v>
      </c>
    </row>
    <row r="33" spans="1:11" x14ac:dyDescent="0.2">
      <c r="A33" s="90" t="s">
        <v>117</v>
      </c>
      <c r="B33" s="90" t="s">
        <v>314</v>
      </c>
      <c r="C33" s="90" t="s">
        <v>345</v>
      </c>
      <c r="D33" s="90">
        <v>783.91641449999997</v>
      </c>
      <c r="E33" s="90">
        <v>512.51795860000004</v>
      </c>
      <c r="F33" s="90">
        <v>-1.1258730000000001E-3</v>
      </c>
      <c r="G33" s="90">
        <v>1.5295394069999999</v>
      </c>
      <c r="H33" s="90">
        <v>784.8</v>
      </c>
      <c r="I33" s="91">
        <v>40150.199999999997</v>
      </c>
      <c r="J33" s="90">
        <v>1.531263416</v>
      </c>
      <c r="K33">
        <f>1-F33</f>
        <v>1.0011258730000001</v>
      </c>
    </row>
    <row r="34" spans="1:11" x14ac:dyDescent="0.2">
      <c r="A34" s="90" t="s">
        <v>121</v>
      </c>
      <c r="B34" s="90" t="s">
        <v>314</v>
      </c>
      <c r="C34" s="90" t="s">
        <v>346</v>
      </c>
      <c r="D34" s="90">
        <v>452.91452989999999</v>
      </c>
      <c r="E34" s="90">
        <v>338.85636579999999</v>
      </c>
      <c r="F34" s="90">
        <v>-2.1711170000000002E-3</v>
      </c>
      <c r="G34" s="90">
        <v>1.3365973769999999</v>
      </c>
      <c r="H34" s="90">
        <v>453.9</v>
      </c>
      <c r="I34" s="91">
        <v>30902.1</v>
      </c>
      <c r="J34" s="90">
        <v>1.3395056009999999</v>
      </c>
      <c r="K34">
        <f>1-F34</f>
        <v>1.0021711170000001</v>
      </c>
    </row>
    <row r="35" spans="1:11" x14ac:dyDescent="0.2">
      <c r="A35" s="90" t="s">
        <v>124</v>
      </c>
      <c r="B35" s="90" t="s">
        <v>314</v>
      </c>
      <c r="C35" s="90" t="s">
        <v>347</v>
      </c>
      <c r="D35" s="90">
        <v>526.78878199999997</v>
      </c>
      <c r="E35" s="90">
        <v>416.05114889999999</v>
      </c>
      <c r="F35" s="90">
        <v>-6.4866451000000006E-2</v>
      </c>
      <c r="G35" s="90">
        <v>1.266163508</v>
      </c>
      <c r="H35" s="90">
        <v>563.33000000000004</v>
      </c>
      <c r="I35" s="91">
        <v>46493.4</v>
      </c>
      <c r="J35" s="90">
        <v>1.3539921749999999</v>
      </c>
      <c r="K35">
        <f>1-F35</f>
        <v>1.0648664510000001</v>
      </c>
    </row>
    <row r="36" spans="1:11" x14ac:dyDescent="0.2">
      <c r="A36" s="90" t="s">
        <v>128</v>
      </c>
      <c r="B36" s="90" t="s">
        <v>314</v>
      </c>
      <c r="C36" s="90" t="s">
        <v>348</v>
      </c>
      <c r="D36" s="90">
        <v>229.37273959999999</v>
      </c>
      <c r="E36" s="90">
        <v>164.82099299999999</v>
      </c>
      <c r="F36" s="90">
        <v>-3.9558079000000003E-2</v>
      </c>
      <c r="G36" s="90">
        <v>1.3916476019999999</v>
      </c>
      <c r="H36" s="90">
        <v>238.82</v>
      </c>
      <c r="I36" s="91">
        <v>17409.5</v>
      </c>
      <c r="J36" s="90">
        <v>1.4489659100000001</v>
      </c>
      <c r="K36">
        <f>1-F36</f>
        <v>1.0395580790000001</v>
      </c>
    </row>
    <row r="37" spans="1:11" x14ac:dyDescent="0.2">
      <c r="A37" s="90" t="s">
        <v>131</v>
      </c>
      <c r="B37" s="90" t="s">
        <v>314</v>
      </c>
      <c r="C37" s="90" t="s">
        <v>348</v>
      </c>
      <c r="D37" s="90">
        <v>295.70185020000002</v>
      </c>
      <c r="E37" s="90">
        <v>215.5313677</v>
      </c>
      <c r="F37" s="90">
        <v>-8.2127357999999998E-2</v>
      </c>
      <c r="G37" s="90">
        <v>1.3719666580000001</v>
      </c>
      <c r="H37" s="90">
        <v>322.16000000000003</v>
      </c>
      <c r="I37" s="91">
        <v>25775.8</v>
      </c>
      <c r="J37" s="90">
        <v>1.494724427</v>
      </c>
      <c r="K37">
        <f>1-F37</f>
        <v>1.0821273579999999</v>
      </c>
    </row>
    <row r="38" spans="1:11" x14ac:dyDescent="0.2">
      <c r="A38" s="90" t="s">
        <v>133</v>
      </c>
      <c r="B38" s="90" t="s">
        <v>314</v>
      </c>
      <c r="C38" s="90" t="s">
        <v>349</v>
      </c>
      <c r="D38" s="90">
        <v>618.59850389999997</v>
      </c>
      <c r="E38" s="90">
        <v>585.13299959999995</v>
      </c>
      <c r="F38" s="90">
        <v>-1.1349682E-2</v>
      </c>
      <c r="G38" s="90">
        <v>1.0571929870000001</v>
      </c>
      <c r="H38" s="90">
        <v>625.70000000000005</v>
      </c>
      <c r="I38" s="91">
        <v>46661.7</v>
      </c>
      <c r="J38" s="90">
        <v>1.0693295380000001</v>
      </c>
      <c r="K38">
        <f>1-F38</f>
        <v>1.0113496820000001</v>
      </c>
    </row>
    <row r="39" spans="1:11" x14ac:dyDescent="0.2">
      <c r="A39" s="90" t="s">
        <v>136</v>
      </c>
      <c r="B39" s="90" t="s">
        <v>314</v>
      </c>
      <c r="C39" s="90" t="s">
        <v>350</v>
      </c>
      <c r="D39" s="90">
        <v>512.04722270000002</v>
      </c>
      <c r="E39" s="90">
        <v>446.13977679999999</v>
      </c>
      <c r="F39" s="90">
        <v>-9.5798399999999992E-3</v>
      </c>
      <c r="G39" s="90">
        <v>1.1477282440000001</v>
      </c>
      <c r="H39" s="90">
        <v>517</v>
      </c>
      <c r="I39" s="91">
        <v>50760</v>
      </c>
      <c r="J39" s="90">
        <v>1.1588296469999999</v>
      </c>
      <c r="K39">
        <f>1-F39</f>
        <v>1.00957984</v>
      </c>
    </row>
    <row r="40" spans="1:11" x14ac:dyDescent="0.2">
      <c r="A40" s="90" t="s">
        <v>351</v>
      </c>
      <c r="B40" s="90" t="s">
        <v>314</v>
      </c>
      <c r="C40" s="90" t="s">
        <v>352</v>
      </c>
      <c r="D40" s="90">
        <v>500.927752</v>
      </c>
      <c r="E40" s="90">
        <v>355.6401247</v>
      </c>
      <c r="F40" s="90">
        <v>4.4034497999999998E-2</v>
      </c>
      <c r="G40" s="90">
        <v>1.4085242840000001</v>
      </c>
      <c r="H40" s="90">
        <v>479.8</v>
      </c>
      <c r="I40" s="91">
        <v>33374.800000000003</v>
      </c>
      <c r="J40" s="90">
        <v>1.349116612</v>
      </c>
      <c r="K40">
        <f>1-F40</f>
        <v>0.95596550199999997</v>
      </c>
    </row>
    <row r="41" spans="1:11" x14ac:dyDescent="0.2">
      <c r="A41" s="90" t="s">
        <v>353</v>
      </c>
      <c r="B41" s="90" t="s">
        <v>314</v>
      </c>
      <c r="C41" s="90" t="s">
        <v>354</v>
      </c>
      <c r="D41" s="90">
        <v>189.11239620000001</v>
      </c>
      <c r="E41" s="90">
        <v>134.7362115</v>
      </c>
      <c r="F41" s="90">
        <v>3.3966081000000002E-2</v>
      </c>
      <c r="G41" s="90">
        <v>1.4035751350000001</v>
      </c>
      <c r="H41" s="90">
        <v>182.9</v>
      </c>
      <c r="I41" s="91">
        <v>19796.2</v>
      </c>
      <c r="J41" s="90">
        <v>1.3574672910000001</v>
      </c>
      <c r="K41">
        <f>1-F41</f>
        <v>0.96603391900000002</v>
      </c>
    </row>
    <row r="42" spans="1:11" x14ac:dyDescent="0.2">
      <c r="A42" s="90" t="s">
        <v>139</v>
      </c>
      <c r="B42" s="90" t="s">
        <v>314</v>
      </c>
      <c r="C42" s="90" t="s">
        <v>355</v>
      </c>
      <c r="D42" s="90">
        <v>1036.8051359999999</v>
      </c>
      <c r="E42" s="90">
        <v>1101.625335</v>
      </c>
      <c r="F42" s="90">
        <v>-0.14511449900000001</v>
      </c>
      <c r="G42" s="90">
        <v>0.94115948800000004</v>
      </c>
      <c r="H42" s="90">
        <v>1212.8</v>
      </c>
      <c r="I42" s="92">
        <v>72009</v>
      </c>
      <c r="J42" s="90">
        <v>1.1009187620000001</v>
      </c>
      <c r="K42">
        <f>1-F42</f>
        <v>1.145114499</v>
      </c>
    </row>
    <row r="43" spans="1:11" x14ac:dyDescent="0.2">
      <c r="A43" s="90" t="s">
        <v>142</v>
      </c>
      <c r="B43" s="90" t="s">
        <v>314</v>
      </c>
      <c r="C43" s="90" t="s">
        <v>356</v>
      </c>
      <c r="D43" s="90">
        <v>66.471669129999995</v>
      </c>
      <c r="E43" s="90">
        <v>42.953889539999999</v>
      </c>
      <c r="F43" s="90">
        <v>7.1465019999999999E-3</v>
      </c>
      <c r="G43" s="90">
        <v>1.5475122240000001</v>
      </c>
      <c r="H43" s="90">
        <v>66</v>
      </c>
      <c r="I43" s="92">
        <v>12296.8</v>
      </c>
      <c r="J43" s="90">
        <v>1.536531399</v>
      </c>
      <c r="K43">
        <f>1-F43</f>
        <v>0.992853498</v>
      </c>
    </row>
    <row r="44" spans="1:11" x14ac:dyDescent="0.2">
      <c r="A44" s="90" t="s">
        <v>146</v>
      </c>
      <c r="B44" s="90" t="s">
        <v>314</v>
      </c>
      <c r="C44" s="90" t="s">
        <v>356</v>
      </c>
      <c r="D44" s="90">
        <v>250.60286350000001</v>
      </c>
      <c r="E44" s="90">
        <v>152.69736030000001</v>
      </c>
      <c r="F44" s="90">
        <v>1.7470010000000001E-2</v>
      </c>
      <c r="G44" s="90">
        <v>1.641173515</v>
      </c>
      <c r="H44" s="90">
        <v>246.3</v>
      </c>
      <c r="I44" s="90">
        <v>30002.7</v>
      </c>
      <c r="J44" s="90">
        <v>1.612994485</v>
      </c>
      <c r="K44">
        <f>1-F44</f>
        <v>0.98252998999999996</v>
      </c>
    </row>
    <row r="45" spans="1:11" x14ac:dyDescent="0.2">
      <c r="A45" s="90" t="s">
        <v>148</v>
      </c>
      <c r="B45" s="90" t="s">
        <v>314</v>
      </c>
      <c r="C45" s="90" t="s">
        <v>357</v>
      </c>
      <c r="D45" s="90">
        <v>68.872749499999998</v>
      </c>
      <c r="E45" s="90">
        <v>49.799819540000001</v>
      </c>
      <c r="F45" s="90">
        <v>8.8897224999999996E-2</v>
      </c>
      <c r="G45" s="90">
        <v>1.382991949</v>
      </c>
      <c r="H45" s="90">
        <v>63.25</v>
      </c>
      <c r="I45" s="90">
        <v>9401.1</v>
      </c>
      <c r="J45" s="90">
        <v>1.2700849240000001</v>
      </c>
      <c r="K45">
        <f>1-F45</f>
        <v>0.91110277500000003</v>
      </c>
    </row>
    <row r="46" spans="1:11" x14ac:dyDescent="0.2">
      <c r="A46" s="90" t="s">
        <v>152</v>
      </c>
      <c r="B46" s="90" t="s">
        <v>314</v>
      </c>
      <c r="C46" s="90" t="s">
        <v>357</v>
      </c>
      <c r="D46" s="90">
        <v>150.63469559999999</v>
      </c>
      <c r="E46" s="90">
        <v>111.33867410000001</v>
      </c>
      <c r="F46" s="90">
        <v>0.101130816</v>
      </c>
      <c r="G46" s="90">
        <v>1.352941347</v>
      </c>
      <c r="H46" s="90">
        <v>136.80000000000001</v>
      </c>
      <c r="I46" s="90">
        <v>17065.3</v>
      </c>
      <c r="J46" s="90">
        <v>1.2286835739999999</v>
      </c>
      <c r="K46">
        <f>1-F46</f>
        <v>0.89886918400000004</v>
      </c>
    </row>
    <row r="47" spans="1:11" x14ac:dyDescent="0.2">
      <c r="A47" s="90" t="s">
        <v>154</v>
      </c>
      <c r="B47" s="90" t="s">
        <v>314</v>
      </c>
      <c r="C47" s="90" t="s">
        <v>358</v>
      </c>
      <c r="D47" s="90">
        <v>419.19011940000001</v>
      </c>
      <c r="E47" s="90">
        <v>253.37870860000001</v>
      </c>
      <c r="F47" s="90">
        <v>0.104003475</v>
      </c>
      <c r="G47" s="90">
        <v>1.654401515</v>
      </c>
      <c r="H47" s="90">
        <v>379.7</v>
      </c>
      <c r="I47" s="90">
        <v>28342.9</v>
      </c>
      <c r="J47" s="90">
        <v>1.49854738</v>
      </c>
      <c r="K47">
        <f>1-F47</f>
        <v>0.89599652500000004</v>
      </c>
    </row>
    <row r="48" spans="1:11" x14ac:dyDescent="0.2">
      <c r="A48" s="90" t="s">
        <v>157</v>
      </c>
      <c r="B48" s="90" t="s">
        <v>314</v>
      </c>
      <c r="C48" s="90" t="s">
        <v>359</v>
      </c>
      <c r="D48" s="90">
        <v>59.483144459999998</v>
      </c>
      <c r="E48" s="90">
        <v>35.360097779999997</v>
      </c>
      <c r="F48" s="90">
        <v>4.8161136E-2</v>
      </c>
      <c r="G48" s="90">
        <v>1.682210972</v>
      </c>
      <c r="H48" s="90">
        <v>56.75</v>
      </c>
      <c r="I48" s="90">
        <v>7117.8</v>
      </c>
      <c r="J48" s="90">
        <v>1.604916376</v>
      </c>
      <c r="K48">
        <f>1-F48</f>
        <v>0.95183886399999995</v>
      </c>
    </row>
    <row r="49" spans="1:11" x14ac:dyDescent="0.2">
      <c r="A49" s="90" t="s">
        <v>160</v>
      </c>
      <c r="B49" s="90" t="s">
        <v>314</v>
      </c>
      <c r="C49" s="90" t="s">
        <v>359</v>
      </c>
      <c r="D49" s="90">
        <v>8.6887914930000001</v>
      </c>
      <c r="E49" s="90">
        <v>5.5751653289999998</v>
      </c>
      <c r="F49" s="90">
        <v>4.5582610000000003E-2</v>
      </c>
      <c r="G49" s="90">
        <v>1.5584814039999999</v>
      </c>
      <c r="H49" s="90">
        <v>8.31</v>
      </c>
      <c r="I49" s="90">
        <v>1974.45</v>
      </c>
      <c r="J49" s="90">
        <v>1.4905387569999999</v>
      </c>
      <c r="K49">
        <f>1-F49</f>
        <v>0.95441739000000003</v>
      </c>
    </row>
    <row r="50" spans="1:11" x14ac:dyDescent="0.2">
      <c r="A50" s="90" t="s">
        <v>162</v>
      </c>
      <c r="B50" s="90" t="s">
        <v>314</v>
      </c>
      <c r="C50" s="90" t="s">
        <v>359</v>
      </c>
      <c r="D50" s="90">
        <v>5.5761671450000003</v>
      </c>
      <c r="E50" s="90">
        <v>3.7900811829999999</v>
      </c>
      <c r="F50" s="90">
        <v>8.3484890000000006E-3</v>
      </c>
      <c r="G50" s="90">
        <v>1.471252692</v>
      </c>
      <c r="H50" s="90">
        <v>5.53</v>
      </c>
      <c r="I50" s="90">
        <v>1519.89</v>
      </c>
      <c r="J50" s="90">
        <v>1.459071649</v>
      </c>
      <c r="K50">
        <f>1-F50</f>
        <v>0.99165151100000004</v>
      </c>
    </row>
    <row r="51" spans="1:11" x14ac:dyDescent="0.2">
      <c r="A51" s="90" t="s">
        <v>164</v>
      </c>
      <c r="B51" s="90" t="s">
        <v>314</v>
      </c>
      <c r="C51" s="90" t="s">
        <v>360</v>
      </c>
      <c r="D51" s="90">
        <v>173.1618488</v>
      </c>
      <c r="E51" s="90">
        <v>129.07598590000001</v>
      </c>
      <c r="F51" s="90">
        <v>0.129561962</v>
      </c>
      <c r="G51" s="90">
        <v>1.3415496899999999</v>
      </c>
      <c r="H51" s="90">
        <v>153.30000000000001</v>
      </c>
      <c r="I51" s="90">
        <v>18642.3</v>
      </c>
      <c r="J51" s="90">
        <v>1.187672509</v>
      </c>
      <c r="K51">
        <f>1-F51</f>
        <v>0.87043803799999997</v>
      </c>
    </row>
    <row r="52" spans="1:11" x14ac:dyDescent="0.2">
      <c r="A52" s="90" t="s">
        <v>168</v>
      </c>
      <c r="B52" s="90" t="s">
        <v>314</v>
      </c>
      <c r="C52" s="90" t="s">
        <v>361</v>
      </c>
      <c r="D52" s="90">
        <v>252.89735569999999</v>
      </c>
      <c r="E52" s="90">
        <v>180.2262183</v>
      </c>
      <c r="F52" s="90">
        <v>8.5396376999999996E-2</v>
      </c>
      <c r="G52" s="90">
        <v>1.4032217849999999</v>
      </c>
      <c r="H52" s="90">
        <v>233</v>
      </c>
      <c r="I52" s="90">
        <v>22143.4</v>
      </c>
      <c r="J52" s="90">
        <v>1.2928196700000001</v>
      </c>
      <c r="K52">
        <f>1-F52</f>
        <v>0.91460362299999998</v>
      </c>
    </row>
    <row r="53" spans="1:11" x14ac:dyDescent="0.2">
      <c r="A53" s="90" t="s">
        <v>172</v>
      </c>
      <c r="B53" s="90" t="s">
        <v>314</v>
      </c>
      <c r="C53" s="90" t="s">
        <v>362</v>
      </c>
      <c r="D53" s="90">
        <v>638.43999919999999</v>
      </c>
      <c r="E53" s="90">
        <v>498.3508382</v>
      </c>
      <c r="F53" s="90">
        <v>-3.6607818E-2</v>
      </c>
      <c r="G53" s="90">
        <v>1.2811054989999999</v>
      </c>
      <c r="H53" s="90">
        <v>662.7</v>
      </c>
      <c r="I53" s="90">
        <v>40281.9</v>
      </c>
      <c r="J53" s="90">
        <v>1.329786065</v>
      </c>
      <c r="K53">
        <f>1-F53</f>
        <v>1.036607818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Metadata</vt:lpstr>
      <vt:lpstr>AgeMeasurements</vt:lpstr>
      <vt:lpstr>Densitometry_Calibrations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Leonardo Bertini</dc:creator>
  <cp:lastModifiedBy>Leonardo Bertini</cp:lastModifiedBy>
  <dcterms:created xsi:type="dcterms:W3CDTF">2024-10-01T11:27:16Z</dcterms:created>
  <dcterms:modified xsi:type="dcterms:W3CDTF">2024-10-01T11:35:13Z</dcterms:modified>
</cp:coreProperties>
</file>