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onardobertini/PycharmProjects/ThesisChapter5/Data/"/>
    </mc:Choice>
  </mc:AlternateContent>
  <xr:revisionPtr revIDLastSave="0" documentId="13_ncr:1_{426FFEC9-7D3A-844C-A910-4E493CD1FF51}" xr6:coauthVersionLast="47" xr6:coauthVersionMax="47" xr10:uidLastSave="{00000000-0000-0000-0000-000000000000}"/>
  <bookViews>
    <workbookView xWindow="1080" yWindow="1240" windowWidth="27640" windowHeight="16760" activeTab="1" xr2:uid="{82B52331-D55A-A841-8E35-75E1310935DA}"/>
  </bookViews>
  <sheets>
    <sheet name="DataArrangedForPlot" sheetId="2" r:id="rId1"/>
    <sheet name="CalciRates" sheetId="1" r:id="rId2"/>
  </sheets>
  <externalReferences>
    <externalReference r:id="rId3"/>
  </externalReferences>
  <definedNames>
    <definedName name="_xlnm._FilterDatabase" localSheetId="1" hidden="1">CalciRates!$A$1:$AH$99</definedName>
    <definedName name="_xlnm._FilterDatabase" localSheetId="0" hidden="1">DataArrangedForPlot!$A$1:$N$177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T2" i="1"/>
  <c r="S2" i="1"/>
  <c r="N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3" i="1"/>
  <c r="M177" i="2"/>
  <c r="H177" i="2"/>
  <c r="C177" i="2"/>
  <c r="B177" i="2"/>
  <c r="M176" i="2"/>
  <c r="H176" i="2"/>
  <c r="C176" i="2"/>
  <c r="B176" i="2"/>
  <c r="M175" i="2"/>
  <c r="H175" i="2"/>
  <c r="C175" i="2"/>
  <c r="B175" i="2"/>
  <c r="M174" i="2"/>
  <c r="H174" i="2"/>
  <c r="C174" i="2"/>
  <c r="B174" i="2"/>
  <c r="M173" i="2"/>
  <c r="H173" i="2"/>
  <c r="C173" i="2"/>
  <c r="B173" i="2"/>
  <c r="M172" i="2"/>
  <c r="H172" i="2"/>
  <c r="C172" i="2"/>
  <c r="B172" i="2"/>
  <c r="M171" i="2"/>
  <c r="H171" i="2"/>
  <c r="C171" i="2"/>
  <c r="B171" i="2"/>
  <c r="M170" i="2"/>
  <c r="H170" i="2"/>
  <c r="C170" i="2"/>
  <c r="B170" i="2"/>
  <c r="M169" i="2"/>
  <c r="H169" i="2"/>
  <c r="C169" i="2"/>
  <c r="B169" i="2"/>
  <c r="M168" i="2"/>
  <c r="H168" i="2"/>
  <c r="C168" i="2"/>
  <c r="B168" i="2"/>
  <c r="M167" i="2"/>
  <c r="H167" i="2"/>
  <c r="C167" i="2"/>
  <c r="B167" i="2"/>
  <c r="M166" i="2"/>
  <c r="H166" i="2"/>
  <c r="C166" i="2"/>
  <c r="B166" i="2"/>
  <c r="M165" i="2"/>
  <c r="H165" i="2"/>
  <c r="C165" i="2"/>
  <c r="B165" i="2"/>
  <c r="M164" i="2"/>
  <c r="H164" i="2"/>
  <c r="C164" i="2"/>
  <c r="B164" i="2"/>
  <c r="M163" i="2"/>
  <c r="H163" i="2"/>
  <c r="C163" i="2"/>
  <c r="B163" i="2"/>
  <c r="M162" i="2"/>
  <c r="H162" i="2"/>
  <c r="C162" i="2"/>
  <c r="B162" i="2"/>
  <c r="M161" i="2"/>
  <c r="H161" i="2"/>
  <c r="C161" i="2"/>
  <c r="B161" i="2"/>
  <c r="M160" i="2"/>
  <c r="H160" i="2"/>
  <c r="C160" i="2"/>
  <c r="B160" i="2"/>
  <c r="M159" i="2"/>
  <c r="H159" i="2"/>
  <c r="C159" i="2"/>
  <c r="B159" i="2"/>
  <c r="M158" i="2"/>
  <c r="H158" i="2"/>
  <c r="C158" i="2"/>
  <c r="B158" i="2"/>
  <c r="M157" i="2"/>
  <c r="H157" i="2"/>
  <c r="C157" i="2"/>
  <c r="B157" i="2"/>
  <c r="M156" i="2"/>
  <c r="H156" i="2"/>
  <c r="C156" i="2"/>
  <c r="B156" i="2"/>
  <c r="M155" i="2"/>
  <c r="H155" i="2"/>
  <c r="C155" i="2"/>
  <c r="B155" i="2"/>
  <c r="M154" i="2"/>
  <c r="H154" i="2"/>
  <c r="C154" i="2"/>
  <c r="B154" i="2"/>
  <c r="M153" i="2"/>
  <c r="H153" i="2"/>
  <c r="C153" i="2"/>
  <c r="B153" i="2"/>
  <c r="M152" i="2"/>
  <c r="H152" i="2"/>
  <c r="C152" i="2"/>
  <c r="B152" i="2"/>
  <c r="M151" i="2"/>
  <c r="H151" i="2"/>
  <c r="C151" i="2"/>
  <c r="B151" i="2"/>
  <c r="M150" i="2"/>
  <c r="H150" i="2"/>
  <c r="C150" i="2"/>
  <c r="B150" i="2"/>
  <c r="M149" i="2"/>
  <c r="H149" i="2"/>
  <c r="C149" i="2"/>
  <c r="B149" i="2"/>
  <c r="M148" i="2"/>
  <c r="H148" i="2"/>
  <c r="C148" i="2"/>
  <c r="B148" i="2"/>
  <c r="M147" i="2"/>
  <c r="H147" i="2"/>
  <c r="C147" i="2"/>
  <c r="B147" i="2"/>
  <c r="M146" i="2"/>
  <c r="H146" i="2"/>
  <c r="C146" i="2"/>
  <c r="B146" i="2"/>
  <c r="M145" i="2"/>
  <c r="H145" i="2"/>
  <c r="C145" i="2"/>
  <c r="B145" i="2"/>
  <c r="M144" i="2"/>
  <c r="H144" i="2"/>
  <c r="C144" i="2"/>
  <c r="B144" i="2"/>
  <c r="M143" i="2"/>
  <c r="H143" i="2"/>
  <c r="C143" i="2"/>
  <c r="B143" i="2"/>
  <c r="M142" i="2"/>
  <c r="H142" i="2"/>
  <c r="C142" i="2"/>
  <c r="B142" i="2"/>
  <c r="M141" i="2"/>
  <c r="H141" i="2"/>
  <c r="C141" i="2"/>
  <c r="B141" i="2"/>
  <c r="M140" i="2"/>
  <c r="H140" i="2"/>
  <c r="C140" i="2"/>
  <c r="B140" i="2"/>
  <c r="M139" i="2"/>
  <c r="H139" i="2"/>
  <c r="C139" i="2"/>
  <c r="B139" i="2"/>
  <c r="M138" i="2"/>
  <c r="H138" i="2"/>
  <c r="C138" i="2"/>
  <c r="B138" i="2"/>
  <c r="M137" i="2"/>
  <c r="H137" i="2"/>
  <c r="C137" i="2"/>
  <c r="B137" i="2"/>
  <c r="M136" i="2"/>
  <c r="H136" i="2"/>
  <c r="C136" i="2"/>
  <c r="B136" i="2"/>
  <c r="M135" i="2"/>
  <c r="H135" i="2"/>
  <c r="C135" i="2"/>
  <c r="B135" i="2"/>
  <c r="M134" i="2"/>
  <c r="H134" i="2"/>
  <c r="C134" i="2"/>
  <c r="B134" i="2"/>
  <c r="M133" i="2"/>
  <c r="H133" i="2"/>
  <c r="C133" i="2"/>
  <c r="B133" i="2"/>
  <c r="M132" i="2"/>
  <c r="H132" i="2"/>
  <c r="C132" i="2"/>
  <c r="B132" i="2"/>
  <c r="M131" i="2"/>
  <c r="H131" i="2"/>
  <c r="C131" i="2"/>
  <c r="B131" i="2"/>
  <c r="M130" i="2"/>
  <c r="H130" i="2"/>
  <c r="C130" i="2"/>
  <c r="B130" i="2"/>
  <c r="M129" i="2"/>
  <c r="H129" i="2"/>
  <c r="C129" i="2"/>
  <c r="B129" i="2"/>
  <c r="M128" i="2"/>
  <c r="H128" i="2"/>
  <c r="C128" i="2"/>
  <c r="B128" i="2"/>
  <c r="M127" i="2"/>
  <c r="H127" i="2"/>
  <c r="C127" i="2"/>
  <c r="B127" i="2"/>
  <c r="M126" i="2"/>
  <c r="H126" i="2"/>
  <c r="C126" i="2"/>
  <c r="B126" i="2"/>
  <c r="M125" i="2"/>
  <c r="H125" i="2"/>
  <c r="C125" i="2"/>
  <c r="B125" i="2"/>
  <c r="M124" i="2"/>
  <c r="H124" i="2"/>
  <c r="C124" i="2"/>
  <c r="B124" i="2"/>
  <c r="M123" i="2"/>
  <c r="H123" i="2"/>
  <c r="C123" i="2"/>
  <c r="B123" i="2"/>
  <c r="M122" i="2"/>
  <c r="H122" i="2"/>
  <c r="C122" i="2"/>
  <c r="B122" i="2"/>
  <c r="M121" i="2"/>
  <c r="H121" i="2"/>
  <c r="C121" i="2"/>
  <c r="B121" i="2"/>
  <c r="M120" i="2"/>
  <c r="H120" i="2"/>
  <c r="C120" i="2"/>
  <c r="B120" i="2"/>
  <c r="M119" i="2"/>
  <c r="H119" i="2"/>
  <c r="C119" i="2"/>
  <c r="B119" i="2"/>
  <c r="M118" i="2"/>
  <c r="H118" i="2"/>
  <c r="C118" i="2"/>
  <c r="B118" i="2"/>
  <c r="M117" i="2"/>
  <c r="H117" i="2"/>
  <c r="C117" i="2"/>
  <c r="B117" i="2"/>
  <c r="M116" i="2"/>
  <c r="H116" i="2"/>
  <c r="C116" i="2"/>
  <c r="B116" i="2"/>
  <c r="M115" i="2"/>
  <c r="H115" i="2"/>
  <c r="C115" i="2"/>
  <c r="B115" i="2"/>
  <c r="M114" i="2"/>
  <c r="H114" i="2"/>
  <c r="C114" i="2"/>
  <c r="B114" i="2"/>
  <c r="M113" i="2"/>
  <c r="H113" i="2"/>
  <c r="C113" i="2"/>
  <c r="B113" i="2"/>
  <c r="M112" i="2"/>
  <c r="H112" i="2"/>
  <c r="C112" i="2"/>
  <c r="B112" i="2"/>
  <c r="M111" i="2"/>
  <c r="H111" i="2"/>
  <c r="C111" i="2"/>
  <c r="B111" i="2"/>
  <c r="M110" i="2"/>
  <c r="H110" i="2"/>
  <c r="C110" i="2"/>
  <c r="B110" i="2"/>
  <c r="M109" i="2"/>
  <c r="H109" i="2"/>
  <c r="C109" i="2"/>
  <c r="B109" i="2"/>
  <c r="M108" i="2"/>
  <c r="H108" i="2"/>
  <c r="C108" i="2"/>
  <c r="B108" i="2"/>
  <c r="M107" i="2"/>
  <c r="H107" i="2"/>
  <c r="C107" i="2"/>
  <c r="B107" i="2"/>
  <c r="M106" i="2"/>
  <c r="H106" i="2"/>
  <c r="C106" i="2"/>
  <c r="B106" i="2"/>
  <c r="M105" i="2"/>
  <c r="H105" i="2"/>
  <c r="C105" i="2"/>
  <c r="B105" i="2"/>
  <c r="M104" i="2"/>
  <c r="H104" i="2"/>
  <c r="C104" i="2"/>
  <c r="B104" i="2"/>
  <c r="M103" i="2"/>
  <c r="H103" i="2"/>
  <c r="C103" i="2"/>
  <c r="B103" i="2"/>
  <c r="M102" i="2"/>
  <c r="H102" i="2"/>
  <c r="C102" i="2"/>
  <c r="B102" i="2"/>
  <c r="M101" i="2"/>
  <c r="H101" i="2"/>
  <c r="C101" i="2"/>
  <c r="B101" i="2"/>
  <c r="M100" i="2"/>
  <c r="H100" i="2"/>
  <c r="C100" i="2"/>
  <c r="B100" i="2"/>
  <c r="M99" i="2"/>
  <c r="H99" i="2"/>
  <c r="C99" i="2"/>
  <c r="B99" i="2"/>
  <c r="M98" i="2"/>
  <c r="H98" i="2"/>
  <c r="C98" i="2"/>
  <c r="B98" i="2"/>
  <c r="M97" i="2"/>
  <c r="H97" i="2"/>
  <c r="C97" i="2"/>
  <c r="B97" i="2"/>
  <c r="M96" i="2"/>
  <c r="H96" i="2"/>
  <c r="C96" i="2"/>
  <c r="B96" i="2"/>
  <c r="M95" i="2"/>
  <c r="H95" i="2"/>
  <c r="C95" i="2"/>
  <c r="B95" i="2"/>
  <c r="M94" i="2"/>
  <c r="H94" i="2"/>
  <c r="C94" i="2"/>
  <c r="B94" i="2"/>
  <c r="M93" i="2"/>
  <c r="H93" i="2"/>
  <c r="C93" i="2"/>
  <c r="B93" i="2"/>
  <c r="M92" i="2"/>
  <c r="H92" i="2"/>
  <c r="C92" i="2"/>
  <c r="B92" i="2"/>
  <c r="M91" i="2"/>
  <c r="H91" i="2"/>
  <c r="C91" i="2"/>
  <c r="B91" i="2"/>
  <c r="M90" i="2"/>
  <c r="H90" i="2"/>
  <c r="C90" i="2"/>
  <c r="B90" i="2"/>
  <c r="M89" i="2"/>
  <c r="H89" i="2"/>
  <c r="C89" i="2"/>
  <c r="B89" i="2"/>
  <c r="M88" i="2"/>
  <c r="H88" i="2"/>
  <c r="C88" i="2"/>
  <c r="B88" i="2"/>
  <c r="M87" i="2"/>
  <c r="H87" i="2"/>
  <c r="C87" i="2"/>
  <c r="B87" i="2"/>
  <c r="M86" i="2"/>
  <c r="H86" i="2"/>
  <c r="C86" i="2"/>
  <c r="B86" i="2"/>
  <c r="M85" i="2"/>
  <c r="H85" i="2"/>
  <c r="C85" i="2"/>
  <c r="B85" i="2"/>
  <c r="M84" i="2"/>
  <c r="H84" i="2"/>
  <c r="C84" i="2"/>
  <c r="B84" i="2"/>
  <c r="M83" i="2"/>
  <c r="H83" i="2"/>
  <c r="C83" i="2"/>
  <c r="B83" i="2"/>
  <c r="M82" i="2"/>
  <c r="H82" i="2"/>
  <c r="C82" i="2"/>
  <c r="B82" i="2"/>
  <c r="M81" i="2"/>
  <c r="H81" i="2"/>
  <c r="C81" i="2"/>
  <c r="B81" i="2"/>
  <c r="M80" i="2"/>
  <c r="H80" i="2"/>
  <c r="C80" i="2"/>
  <c r="B80" i="2"/>
  <c r="M79" i="2"/>
  <c r="H79" i="2"/>
  <c r="C79" i="2"/>
  <c r="B79" i="2"/>
  <c r="M78" i="2"/>
  <c r="H78" i="2"/>
  <c r="C78" i="2"/>
  <c r="B78" i="2"/>
  <c r="M77" i="2"/>
  <c r="H77" i="2"/>
  <c r="C77" i="2"/>
  <c r="B77" i="2"/>
  <c r="M76" i="2"/>
  <c r="H76" i="2"/>
  <c r="C76" i="2"/>
  <c r="B76" i="2"/>
  <c r="M75" i="2"/>
  <c r="H75" i="2"/>
  <c r="C75" i="2"/>
  <c r="B75" i="2"/>
  <c r="M74" i="2"/>
  <c r="H74" i="2"/>
  <c r="C74" i="2"/>
  <c r="B74" i="2"/>
  <c r="M73" i="2"/>
  <c r="H73" i="2"/>
  <c r="C73" i="2"/>
  <c r="B73" i="2"/>
  <c r="M72" i="2"/>
  <c r="H72" i="2"/>
  <c r="C72" i="2"/>
  <c r="B72" i="2"/>
  <c r="M71" i="2"/>
  <c r="H71" i="2"/>
  <c r="C71" i="2"/>
  <c r="B71" i="2"/>
  <c r="M70" i="2"/>
  <c r="H70" i="2"/>
  <c r="C70" i="2"/>
  <c r="B70" i="2"/>
  <c r="M69" i="2"/>
  <c r="H69" i="2"/>
  <c r="C69" i="2"/>
  <c r="B69" i="2"/>
  <c r="M68" i="2"/>
  <c r="H68" i="2"/>
  <c r="C68" i="2"/>
  <c r="B68" i="2"/>
  <c r="M67" i="2"/>
  <c r="H67" i="2"/>
  <c r="C67" i="2"/>
  <c r="B67" i="2"/>
  <c r="M66" i="2"/>
  <c r="H66" i="2"/>
  <c r="C66" i="2"/>
  <c r="B66" i="2"/>
  <c r="M65" i="2"/>
  <c r="H65" i="2"/>
  <c r="C65" i="2"/>
  <c r="B65" i="2"/>
  <c r="M64" i="2"/>
  <c r="H64" i="2"/>
  <c r="C64" i="2"/>
  <c r="B64" i="2"/>
  <c r="M63" i="2"/>
  <c r="H63" i="2"/>
  <c r="C63" i="2"/>
  <c r="B63" i="2"/>
  <c r="M62" i="2"/>
  <c r="H62" i="2"/>
  <c r="C62" i="2"/>
  <c r="B62" i="2"/>
  <c r="M61" i="2"/>
  <c r="H61" i="2"/>
  <c r="C61" i="2"/>
  <c r="B61" i="2"/>
  <c r="M60" i="2"/>
  <c r="H60" i="2"/>
  <c r="C60" i="2"/>
  <c r="B60" i="2"/>
  <c r="M59" i="2"/>
  <c r="H59" i="2"/>
  <c r="C59" i="2"/>
  <c r="B59" i="2"/>
  <c r="M58" i="2"/>
  <c r="H58" i="2"/>
  <c r="C58" i="2"/>
  <c r="B58" i="2"/>
  <c r="M57" i="2"/>
  <c r="H57" i="2"/>
  <c r="C57" i="2"/>
  <c r="B57" i="2"/>
  <c r="M56" i="2"/>
  <c r="H56" i="2"/>
  <c r="C56" i="2"/>
  <c r="B56" i="2"/>
  <c r="M55" i="2"/>
  <c r="H55" i="2"/>
  <c r="C55" i="2"/>
  <c r="B55" i="2"/>
  <c r="M54" i="2"/>
  <c r="H54" i="2"/>
  <c r="C54" i="2"/>
  <c r="B54" i="2"/>
  <c r="M53" i="2"/>
  <c r="H53" i="2"/>
  <c r="C53" i="2"/>
  <c r="B53" i="2"/>
  <c r="M52" i="2"/>
  <c r="H52" i="2"/>
  <c r="C52" i="2"/>
  <c r="B52" i="2"/>
  <c r="M51" i="2"/>
  <c r="H51" i="2"/>
  <c r="C51" i="2"/>
  <c r="B51" i="2"/>
  <c r="M50" i="2"/>
  <c r="H50" i="2"/>
  <c r="C50" i="2"/>
  <c r="B50" i="2"/>
  <c r="M49" i="2"/>
  <c r="H49" i="2"/>
  <c r="C49" i="2"/>
  <c r="B49" i="2"/>
  <c r="M48" i="2"/>
  <c r="H48" i="2"/>
  <c r="C48" i="2"/>
  <c r="B48" i="2"/>
  <c r="M47" i="2"/>
  <c r="H47" i="2"/>
  <c r="C47" i="2"/>
  <c r="B47" i="2"/>
  <c r="M46" i="2"/>
  <c r="H46" i="2"/>
  <c r="C46" i="2"/>
  <c r="B46" i="2"/>
  <c r="M45" i="2"/>
  <c r="H45" i="2"/>
  <c r="C45" i="2"/>
  <c r="B45" i="2"/>
  <c r="M44" i="2"/>
  <c r="H44" i="2"/>
  <c r="C44" i="2"/>
  <c r="B44" i="2"/>
  <c r="M43" i="2"/>
  <c r="H43" i="2"/>
  <c r="C43" i="2"/>
  <c r="B43" i="2"/>
  <c r="M42" i="2"/>
  <c r="H42" i="2"/>
  <c r="C42" i="2"/>
  <c r="B42" i="2"/>
  <c r="M41" i="2"/>
  <c r="H41" i="2"/>
  <c r="C41" i="2"/>
  <c r="B41" i="2"/>
  <c r="M40" i="2"/>
  <c r="H40" i="2"/>
  <c r="C40" i="2"/>
  <c r="B40" i="2"/>
  <c r="M39" i="2"/>
  <c r="H39" i="2"/>
  <c r="C39" i="2"/>
  <c r="B39" i="2"/>
  <c r="M38" i="2"/>
  <c r="H38" i="2"/>
  <c r="C38" i="2"/>
  <c r="B38" i="2"/>
  <c r="M37" i="2"/>
  <c r="H37" i="2"/>
  <c r="C37" i="2"/>
  <c r="B37" i="2"/>
  <c r="M36" i="2"/>
  <c r="H36" i="2"/>
  <c r="C36" i="2"/>
  <c r="B36" i="2"/>
  <c r="M35" i="2"/>
  <c r="H35" i="2"/>
  <c r="C35" i="2"/>
  <c r="B35" i="2"/>
  <c r="M34" i="2"/>
  <c r="H34" i="2"/>
  <c r="C34" i="2"/>
  <c r="B34" i="2"/>
  <c r="M33" i="2"/>
  <c r="H33" i="2"/>
  <c r="C33" i="2"/>
  <c r="B33" i="2"/>
  <c r="M32" i="2"/>
  <c r="H32" i="2"/>
  <c r="C32" i="2"/>
  <c r="B32" i="2"/>
  <c r="M31" i="2"/>
  <c r="H31" i="2"/>
  <c r="C31" i="2"/>
  <c r="B31" i="2"/>
  <c r="M30" i="2"/>
  <c r="H30" i="2"/>
  <c r="C30" i="2"/>
  <c r="B30" i="2"/>
  <c r="M29" i="2"/>
  <c r="H29" i="2"/>
  <c r="C29" i="2"/>
  <c r="B29" i="2"/>
  <c r="M28" i="2"/>
  <c r="H28" i="2"/>
  <c r="C28" i="2"/>
  <c r="B28" i="2"/>
  <c r="M27" i="2"/>
  <c r="H27" i="2"/>
  <c r="C27" i="2"/>
  <c r="B27" i="2"/>
  <c r="M26" i="2"/>
  <c r="H26" i="2"/>
  <c r="C26" i="2"/>
  <c r="B26" i="2"/>
  <c r="M25" i="2"/>
  <c r="H25" i="2"/>
  <c r="C25" i="2"/>
  <c r="B25" i="2"/>
  <c r="M24" i="2"/>
  <c r="H24" i="2"/>
  <c r="C24" i="2"/>
  <c r="B24" i="2"/>
  <c r="M23" i="2"/>
  <c r="H23" i="2"/>
  <c r="C23" i="2"/>
  <c r="B23" i="2"/>
  <c r="M22" i="2"/>
  <c r="H22" i="2"/>
  <c r="C22" i="2"/>
  <c r="B22" i="2"/>
  <c r="M21" i="2"/>
  <c r="H21" i="2"/>
  <c r="C21" i="2"/>
  <c r="B21" i="2"/>
  <c r="M20" i="2"/>
  <c r="H20" i="2"/>
  <c r="C20" i="2"/>
  <c r="B20" i="2"/>
  <c r="M19" i="2"/>
  <c r="H19" i="2"/>
  <c r="C19" i="2"/>
  <c r="M18" i="2"/>
  <c r="H18" i="2"/>
  <c r="C18" i="2"/>
  <c r="M17" i="2"/>
  <c r="H17" i="2"/>
  <c r="C17" i="2"/>
  <c r="M16" i="2"/>
  <c r="H16" i="2"/>
  <c r="C16" i="2"/>
  <c r="M15" i="2"/>
  <c r="H15" i="2"/>
  <c r="C15" i="2"/>
  <c r="B15" i="2"/>
  <c r="M14" i="2"/>
  <c r="H14" i="2"/>
  <c r="C14" i="2"/>
  <c r="B14" i="2"/>
  <c r="M13" i="2"/>
  <c r="H13" i="2"/>
  <c r="C13" i="2"/>
  <c r="B13" i="2"/>
  <c r="M12" i="2"/>
  <c r="H12" i="2"/>
  <c r="C12" i="2"/>
  <c r="B12" i="2"/>
  <c r="M11" i="2"/>
  <c r="H11" i="2"/>
  <c r="C11" i="2"/>
  <c r="B11" i="2"/>
  <c r="M10" i="2"/>
  <c r="H10" i="2"/>
  <c r="C10" i="2"/>
  <c r="B10" i="2"/>
  <c r="M9" i="2"/>
  <c r="H9" i="2"/>
  <c r="C9" i="2"/>
  <c r="B9" i="2"/>
  <c r="M8" i="2"/>
  <c r="H8" i="2"/>
  <c r="C8" i="2"/>
  <c r="B8" i="2"/>
  <c r="M7" i="2"/>
  <c r="H7" i="2"/>
  <c r="C7" i="2"/>
  <c r="B7" i="2"/>
  <c r="M6" i="2"/>
  <c r="H6" i="2"/>
  <c r="C6" i="2"/>
  <c r="B6" i="2"/>
  <c r="M5" i="2"/>
  <c r="H5" i="2"/>
  <c r="C5" i="2"/>
  <c r="B5" i="2"/>
  <c r="M4" i="2"/>
  <c r="H4" i="2"/>
  <c r="C4" i="2"/>
  <c r="B4" i="2"/>
  <c r="M3" i="2"/>
  <c r="H3" i="2"/>
  <c r="C3" i="2"/>
  <c r="M2" i="2"/>
  <c r="H2" i="2"/>
  <c r="C2" i="2"/>
  <c r="D99" i="1"/>
  <c r="E99" i="1"/>
  <c r="Z99" i="1"/>
  <c r="Y99" i="1"/>
  <c r="X99" i="1"/>
  <c r="W99" i="1"/>
  <c r="V99" i="1"/>
  <c r="S99" i="1"/>
  <c r="T99" i="1"/>
  <c r="U99" i="1"/>
  <c r="H99" i="1"/>
  <c r="J99" i="1"/>
  <c r="I99" i="1"/>
  <c r="C99" i="1"/>
  <c r="B99" i="1"/>
  <c r="D98" i="1"/>
  <c r="E98" i="1"/>
  <c r="Z98" i="1"/>
  <c r="Y98" i="1"/>
  <c r="S98" i="1"/>
  <c r="T98" i="1"/>
  <c r="U98" i="1"/>
  <c r="J98" i="1"/>
  <c r="I98" i="1"/>
  <c r="H98" i="1"/>
  <c r="C98" i="1"/>
  <c r="B98" i="1"/>
  <c r="D97" i="1"/>
  <c r="E97" i="1"/>
  <c r="Z97" i="1"/>
  <c r="Y97" i="1"/>
  <c r="X97" i="1"/>
  <c r="W97" i="1"/>
  <c r="V97" i="1"/>
  <c r="S97" i="1"/>
  <c r="T97" i="1"/>
  <c r="U97" i="1"/>
  <c r="H97" i="1"/>
  <c r="J97" i="1"/>
  <c r="I97" i="1"/>
  <c r="C97" i="1"/>
  <c r="B97" i="1"/>
  <c r="D96" i="1"/>
  <c r="E96" i="1"/>
  <c r="Z96" i="1"/>
  <c r="Y96" i="1"/>
  <c r="S96" i="1"/>
  <c r="T96" i="1"/>
  <c r="U96" i="1"/>
  <c r="J96" i="1"/>
  <c r="I96" i="1"/>
  <c r="H96" i="1"/>
  <c r="C96" i="1"/>
  <c r="B96" i="1"/>
  <c r="D95" i="1"/>
  <c r="E95" i="1"/>
  <c r="Z95" i="1"/>
  <c r="Y95" i="1"/>
  <c r="X95" i="1"/>
  <c r="W95" i="1"/>
  <c r="V95" i="1"/>
  <c r="S95" i="1"/>
  <c r="T95" i="1"/>
  <c r="U95" i="1"/>
  <c r="H95" i="1"/>
  <c r="J95" i="1"/>
  <c r="I95" i="1"/>
  <c r="C95" i="1"/>
  <c r="B95" i="1"/>
  <c r="D94" i="1"/>
  <c r="E94" i="1"/>
  <c r="Z94" i="1"/>
  <c r="Y94" i="1"/>
  <c r="S94" i="1"/>
  <c r="T94" i="1"/>
  <c r="U94" i="1"/>
  <c r="J94" i="1"/>
  <c r="I94" i="1"/>
  <c r="H94" i="1"/>
  <c r="C94" i="1"/>
  <c r="B94" i="1"/>
  <c r="D93" i="1"/>
  <c r="E93" i="1"/>
  <c r="Z93" i="1"/>
  <c r="Y93" i="1"/>
  <c r="X93" i="1"/>
  <c r="W93" i="1"/>
  <c r="V93" i="1"/>
  <c r="S93" i="1"/>
  <c r="T93" i="1"/>
  <c r="U93" i="1"/>
  <c r="H93" i="1"/>
  <c r="J93" i="1"/>
  <c r="I93" i="1"/>
  <c r="C93" i="1"/>
  <c r="B93" i="1"/>
  <c r="D92" i="1"/>
  <c r="E92" i="1"/>
  <c r="Z92" i="1"/>
  <c r="Y92" i="1"/>
  <c r="S92" i="1"/>
  <c r="T92" i="1"/>
  <c r="U92" i="1"/>
  <c r="J92" i="1"/>
  <c r="I92" i="1"/>
  <c r="H92" i="1"/>
  <c r="C92" i="1"/>
  <c r="B92" i="1"/>
  <c r="D91" i="1"/>
  <c r="E91" i="1"/>
  <c r="Z91" i="1"/>
  <c r="Y91" i="1"/>
  <c r="X91" i="1"/>
  <c r="W91" i="1"/>
  <c r="V91" i="1"/>
  <c r="S91" i="1"/>
  <c r="T91" i="1"/>
  <c r="U91" i="1"/>
  <c r="H91" i="1"/>
  <c r="J91" i="1"/>
  <c r="I91" i="1"/>
  <c r="C91" i="1"/>
  <c r="B91" i="1"/>
  <c r="D90" i="1"/>
  <c r="E90" i="1"/>
  <c r="Z90" i="1"/>
  <c r="Y90" i="1"/>
  <c r="S90" i="1"/>
  <c r="T90" i="1"/>
  <c r="U90" i="1"/>
  <c r="J90" i="1"/>
  <c r="I90" i="1"/>
  <c r="H90" i="1"/>
  <c r="C90" i="1"/>
  <c r="B90" i="1"/>
  <c r="D89" i="1"/>
  <c r="E89" i="1"/>
  <c r="Z89" i="1"/>
  <c r="Y89" i="1"/>
  <c r="X89" i="1"/>
  <c r="W89" i="1"/>
  <c r="V89" i="1"/>
  <c r="S89" i="1"/>
  <c r="T89" i="1"/>
  <c r="U89" i="1"/>
  <c r="H89" i="1"/>
  <c r="J89" i="1"/>
  <c r="I89" i="1"/>
  <c r="C89" i="1"/>
  <c r="B89" i="1"/>
  <c r="D88" i="1"/>
  <c r="E88" i="1"/>
  <c r="Z88" i="1"/>
  <c r="Y88" i="1"/>
  <c r="S88" i="1"/>
  <c r="T88" i="1"/>
  <c r="U88" i="1"/>
  <c r="J88" i="1"/>
  <c r="I88" i="1"/>
  <c r="H88" i="1"/>
  <c r="C88" i="1"/>
  <c r="B88" i="1"/>
  <c r="D87" i="1"/>
  <c r="E87" i="1"/>
  <c r="Z87" i="1"/>
  <c r="Y87" i="1"/>
  <c r="X87" i="1"/>
  <c r="W87" i="1"/>
  <c r="V87" i="1"/>
  <c r="S87" i="1"/>
  <c r="T87" i="1"/>
  <c r="U87" i="1"/>
  <c r="H87" i="1"/>
  <c r="J87" i="1"/>
  <c r="I87" i="1"/>
  <c r="C87" i="1"/>
  <c r="B87" i="1"/>
  <c r="D86" i="1"/>
  <c r="E86" i="1"/>
  <c r="Z86" i="1"/>
  <c r="Y86" i="1"/>
  <c r="S86" i="1"/>
  <c r="T86" i="1"/>
  <c r="U86" i="1"/>
  <c r="J86" i="1"/>
  <c r="I86" i="1"/>
  <c r="H86" i="1"/>
  <c r="C86" i="1"/>
  <c r="B86" i="1"/>
  <c r="D85" i="1"/>
  <c r="E85" i="1"/>
  <c r="Z85" i="1"/>
  <c r="Y85" i="1"/>
  <c r="X85" i="1"/>
  <c r="W85" i="1"/>
  <c r="V85" i="1"/>
  <c r="S85" i="1"/>
  <c r="T85" i="1"/>
  <c r="U85" i="1"/>
  <c r="H85" i="1"/>
  <c r="J85" i="1"/>
  <c r="I85" i="1"/>
  <c r="C85" i="1"/>
  <c r="B85" i="1"/>
  <c r="D84" i="1"/>
  <c r="E84" i="1"/>
  <c r="Z84" i="1"/>
  <c r="Y84" i="1"/>
  <c r="S84" i="1"/>
  <c r="T84" i="1"/>
  <c r="U84" i="1"/>
  <c r="J84" i="1"/>
  <c r="I84" i="1"/>
  <c r="H84" i="1"/>
  <c r="C84" i="1"/>
  <c r="B84" i="1"/>
  <c r="D83" i="1"/>
  <c r="E83" i="1"/>
  <c r="Z83" i="1"/>
  <c r="Y83" i="1"/>
  <c r="X83" i="1"/>
  <c r="W83" i="1"/>
  <c r="V83" i="1"/>
  <c r="S83" i="1"/>
  <c r="T83" i="1"/>
  <c r="U83" i="1"/>
  <c r="H83" i="1"/>
  <c r="J83" i="1"/>
  <c r="I83" i="1"/>
  <c r="C83" i="1"/>
  <c r="B83" i="1"/>
  <c r="D82" i="1"/>
  <c r="E82" i="1"/>
  <c r="Z82" i="1"/>
  <c r="Y82" i="1"/>
  <c r="S82" i="1"/>
  <c r="T82" i="1"/>
  <c r="U82" i="1"/>
  <c r="J82" i="1"/>
  <c r="I82" i="1"/>
  <c r="H82" i="1"/>
  <c r="C82" i="1"/>
  <c r="B82" i="1"/>
  <c r="D81" i="1"/>
  <c r="E81" i="1"/>
  <c r="Z81" i="1"/>
  <c r="Y81" i="1"/>
  <c r="X81" i="1"/>
  <c r="W81" i="1"/>
  <c r="V81" i="1"/>
  <c r="S81" i="1"/>
  <c r="T81" i="1"/>
  <c r="U81" i="1"/>
  <c r="H81" i="1"/>
  <c r="J81" i="1"/>
  <c r="I81" i="1"/>
  <c r="C81" i="1"/>
  <c r="B81" i="1"/>
  <c r="D80" i="1"/>
  <c r="E80" i="1"/>
  <c r="Z80" i="1"/>
  <c r="Y80" i="1"/>
  <c r="S80" i="1"/>
  <c r="T80" i="1"/>
  <c r="U80" i="1"/>
  <c r="J80" i="1"/>
  <c r="I80" i="1"/>
  <c r="H80" i="1"/>
  <c r="C80" i="1"/>
  <c r="B80" i="1"/>
  <c r="D79" i="1"/>
  <c r="E79" i="1"/>
  <c r="Z79" i="1"/>
  <c r="Y79" i="1"/>
  <c r="X79" i="1"/>
  <c r="W79" i="1"/>
  <c r="V79" i="1"/>
  <c r="S79" i="1"/>
  <c r="T79" i="1"/>
  <c r="U79" i="1"/>
  <c r="H79" i="1"/>
  <c r="J79" i="1"/>
  <c r="I79" i="1"/>
  <c r="C79" i="1"/>
  <c r="B79" i="1"/>
  <c r="D78" i="1"/>
  <c r="E78" i="1"/>
  <c r="Z78" i="1"/>
  <c r="Y78" i="1"/>
  <c r="S78" i="1"/>
  <c r="T78" i="1"/>
  <c r="U78" i="1"/>
  <c r="J78" i="1"/>
  <c r="I78" i="1"/>
  <c r="H78" i="1"/>
  <c r="C78" i="1"/>
  <c r="B78" i="1"/>
  <c r="D77" i="1"/>
  <c r="E77" i="1"/>
  <c r="Z77" i="1"/>
  <c r="Y77" i="1"/>
  <c r="X77" i="1"/>
  <c r="W77" i="1"/>
  <c r="V77" i="1"/>
  <c r="S77" i="1"/>
  <c r="T77" i="1"/>
  <c r="U77" i="1"/>
  <c r="H77" i="1"/>
  <c r="J77" i="1"/>
  <c r="I77" i="1"/>
  <c r="C77" i="1"/>
  <c r="B77" i="1"/>
  <c r="D76" i="1"/>
  <c r="E76" i="1"/>
  <c r="Z76" i="1"/>
  <c r="Y76" i="1"/>
  <c r="S76" i="1"/>
  <c r="T76" i="1"/>
  <c r="U76" i="1"/>
  <c r="J76" i="1"/>
  <c r="I76" i="1"/>
  <c r="H76" i="1"/>
  <c r="C76" i="1"/>
  <c r="B76" i="1"/>
  <c r="D75" i="1"/>
  <c r="E75" i="1"/>
  <c r="Z75" i="1"/>
  <c r="Y75" i="1"/>
  <c r="X75" i="1"/>
  <c r="W75" i="1"/>
  <c r="V75" i="1"/>
  <c r="S75" i="1"/>
  <c r="T75" i="1"/>
  <c r="U75" i="1"/>
  <c r="H75" i="1"/>
  <c r="J75" i="1"/>
  <c r="I75" i="1"/>
  <c r="C75" i="1"/>
  <c r="B75" i="1"/>
  <c r="D74" i="1"/>
  <c r="E74" i="1"/>
  <c r="Z74" i="1"/>
  <c r="Y74" i="1"/>
  <c r="S74" i="1"/>
  <c r="T74" i="1"/>
  <c r="U74" i="1"/>
  <c r="J74" i="1"/>
  <c r="I74" i="1"/>
  <c r="H74" i="1"/>
  <c r="C74" i="1"/>
  <c r="B74" i="1"/>
  <c r="D73" i="1"/>
  <c r="E73" i="1"/>
  <c r="Z73" i="1"/>
  <c r="Y73" i="1"/>
  <c r="X73" i="1"/>
  <c r="W73" i="1"/>
  <c r="V73" i="1"/>
  <c r="S73" i="1"/>
  <c r="T73" i="1"/>
  <c r="U73" i="1"/>
  <c r="H73" i="1"/>
  <c r="J73" i="1"/>
  <c r="I73" i="1"/>
  <c r="C73" i="1"/>
  <c r="B73" i="1"/>
  <c r="D72" i="1"/>
  <c r="E72" i="1"/>
  <c r="Z72" i="1"/>
  <c r="Y72" i="1"/>
  <c r="S72" i="1"/>
  <c r="T72" i="1"/>
  <c r="U72" i="1"/>
  <c r="J72" i="1"/>
  <c r="I72" i="1"/>
  <c r="H72" i="1"/>
  <c r="C72" i="1"/>
  <c r="B72" i="1"/>
  <c r="D71" i="1"/>
  <c r="E71" i="1"/>
  <c r="Z71" i="1"/>
  <c r="Y71" i="1"/>
  <c r="X71" i="1"/>
  <c r="W71" i="1"/>
  <c r="V71" i="1"/>
  <c r="S71" i="1"/>
  <c r="T71" i="1"/>
  <c r="U71" i="1"/>
  <c r="H71" i="1"/>
  <c r="J71" i="1"/>
  <c r="I71" i="1"/>
  <c r="C71" i="1"/>
  <c r="B71" i="1"/>
  <c r="D70" i="1"/>
  <c r="E70" i="1"/>
  <c r="Z70" i="1"/>
  <c r="Y70" i="1"/>
  <c r="S70" i="1"/>
  <c r="T70" i="1"/>
  <c r="U70" i="1"/>
  <c r="J70" i="1"/>
  <c r="I70" i="1"/>
  <c r="H70" i="1"/>
  <c r="C70" i="1"/>
  <c r="B70" i="1"/>
  <c r="D69" i="1"/>
  <c r="E69" i="1"/>
  <c r="Z69" i="1"/>
  <c r="Y69" i="1"/>
  <c r="X69" i="1"/>
  <c r="W69" i="1"/>
  <c r="V69" i="1"/>
  <c r="S69" i="1"/>
  <c r="T69" i="1"/>
  <c r="U69" i="1"/>
  <c r="H69" i="1"/>
  <c r="J69" i="1"/>
  <c r="I69" i="1"/>
  <c r="C69" i="1"/>
  <c r="B69" i="1"/>
  <c r="D68" i="1"/>
  <c r="E68" i="1"/>
  <c r="Z68" i="1"/>
  <c r="Y68" i="1"/>
  <c r="S68" i="1"/>
  <c r="T68" i="1"/>
  <c r="U68" i="1"/>
  <c r="J68" i="1"/>
  <c r="I68" i="1"/>
  <c r="H68" i="1"/>
  <c r="C68" i="1"/>
  <c r="B68" i="1"/>
  <c r="D67" i="1"/>
  <c r="E67" i="1"/>
  <c r="Z67" i="1"/>
  <c r="Y67" i="1"/>
  <c r="X67" i="1"/>
  <c r="W67" i="1"/>
  <c r="V67" i="1"/>
  <c r="S67" i="1"/>
  <c r="T67" i="1"/>
  <c r="U67" i="1"/>
  <c r="H67" i="1"/>
  <c r="J67" i="1"/>
  <c r="I67" i="1"/>
  <c r="C67" i="1"/>
  <c r="B67" i="1"/>
  <c r="D66" i="1"/>
  <c r="E66" i="1"/>
  <c r="Z66" i="1"/>
  <c r="Y66" i="1"/>
  <c r="S66" i="1"/>
  <c r="T66" i="1"/>
  <c r="U66" i="1"/>
  <c r="J66" i="1"/>
  <c r="I66" i="1"/>
  <c r="H66" i="1"/>
  <c r="C66" i="1"/>
  <c r="B66" i="1"/>
  <c r="D65" i="1"/>
  <c r="E65" i="1"/>
  <c r="Z65" i="1"/>
  <c r="Y65" i="1"/>
  <c r="X65" i="1"/>
  <c r="W65" i="1"/>
  <c r="V65" i="1"/>
  <c r="S65" i="1"/>
  <c r="T65" i="1"/>
  <c r="U65" i="1"/>
  <c r="H65" i="1"/>
  <c r="J65" i="1"/>
  <c r="I65" i="1"/>
  <c r="C65" i="1"/>
  <c r="B65" i="1"/>
  <c r="D64" i="1"/>
  <c r="E64" i="1"/>
  <c r="Z64" i="1"/>
  <c r="Y64" i="1"/>
  <c r="S64" i="1"/>
  <c r="T64" i="1"/>
  <c r="U64" i="1"/>
  <c r="J64" i="1"/>
  <c r="I64" i="1"/>
  <c r="H64" i="1"/>
  <c r="C64" i="1"/>
  <c r="B64" i="1"/>
  <c r="D63" i="1"/>
  <c r="E63" i="1"/>
  <c r="Z63" i="1"/>
  <c r="Y63" i="1"/>
  <c r="X63" i="1"/>
  <c r="W63" i="1"/>
  <c r="V63" i="1"/>
  <c r="S63" i="1"/>
  <c r="T63" i="1"/>
  <c r="U63" i="1"/>
  <c r="H63" i="1"/>
  <c r="J63" i="1"/>
  <c r="I63" i="1"/>
  <c r="C63" i="1"/>
  <c r="B63" i="1"/>
  <c r="D62" i="1"/>
  <c r="E62" i="1"/>
  <c r="Z62" i="1"/>
  <c r="Y62" i="1"/>
  <c r="S62" i="1"/>
  <c r="T62" i="1"/>
  <c r="U62" i="1"/>
  <c r="J62" i="1"/>
  <c r="I62" i="1"/>
  <c r="H62" i="1"/>
  <c r="C62" i="1"/>
  <c r="B62" i="1"/>
  <c r="D61" i="1"/>
  <c r="E61" i="1"/>
  <c r="Z61" i="1"/>
  <c r="Y61" i="1"/>
  <c r="X61" i="1"/>
  <c r="W61" i="1"/>
  <c r="V61" i="1"/>
  <c r="S61" i="1"/>
  <c r="T61" i="1"/>
  <c r="U61" i="1"/>
  <c r="H61" i="1"/>
  <c r="J61" i="1"/>
  <c r="I61" i="1"/>
  <c r="C61" i="1"/>
  <c r="B61" i="1"/>
  <c r="D60" i="1"/>
  <c r="E60" i="1"/>
  <c r="Z60" i="1"/>
  <c r="Y60" i="1"/>
  <c r="S60" i="1"/>
  <c r="T60" i="1"/>
  <c r="U60" i="1"/>
  <c r="J60" i="1"/>
  <c r="I60" i="1"/>
  <c r="H60" i="1"/>
  <c r="C60" i="1"/>
  <c r="B60" i="1"/>
  <c r="D59" i="1"/>
  <c r="E59" i="1"/>
  <c r="Z59" i="1"/>
  <c r="Y59" i="1"/>
  <c r="X59" i="1"/>
  <c r="W59" i="1"/>
  <c r="V59" i="1"/>
  <c r="S59" i="1"/>
  <c r="T59" i="1"/>
  <c r="U59" i="1"/>
  <c r="H59" i="1"/>
  <c r="J59" i="1"/>
  <c r="I59" i="1"/>
  <c r="C59" i="1"/>
  <c r="B59" i="1"/>
  <c r="D58" i="1"/>
  <c r="E58" i="1"/>
  <c r="Z58" i="1"/>
  <c r="Y58" i="1"/>
  <c r="S58" i="1"/>
  <c r="T58" i="1"/>
  <c r="U58" i="1"/>
  <c r="J58" i="1"/>
  <c r="I58" i="1"/>
  <c r="H58" i="1"/>
  <c r="C58" i="1"/>
  <c r="B58" i="1"/>
  <c r="D57" i="1"/>
  <c r="E57" i="1"/>
  <c r="Z57" i="1"/>
  <c r="Y57" i="1"/>
  <c r="X57" i="1"/>
  <c r="W57" i="1"/>
  <c r="V57" i="1"/>
  <c r="S57" i="1"/>
  <c r="T57" i="1"/>
  <c r="U57" i="1"/>
  <c r="H57" i="1"/>
  <c r="J57" i="1"/>
  <c r="I57" i="1"/>
  <c r="C57" i="1"/>
  <c r="B57" i="1"/>
  <c r="D56" i="1"/>
  <c r="E56" i="1"/>
  <c r="Z56" i="1"/>
  <c r="Y56" i="1"/>
  <c r="S56" i="1"/>
  <c r="T56" i="1"/>
  <c r="U56" i="1"/>
  <c r="J56" i="1"/>
  <c r="I56" i="1"/>
  <c r="H56" i="1"/>
  <c r="C56" i="1"/>
  <c r="B56" i="1"/>
  <c r="D55" i="1"/>
  <c r="E55" i="1"/>
  <c r="Z55" i="1"/>
  <c r="Y55" i="1"/>
  <c r="X55" i="1"/>
  <c r="W55" i="1"/>
  <c r="V55" i="1"/>
  <c r="S55" i="1"/>
  <c r="T55" i="1"/>
  <c r="U55" i="1"/>
  <c r="H55" i="1"/>
  <c r="J55" i="1"/>
  <c r="I55" i="1"/>
  <c r="C55" i="1"/>
  <c r="B55" i="1"/>
  <c r="D54" i="1"/>
  <c r="E54" i="1"/>
  <c r="Z54" i="1"/>
  <c r="Y54" i="1"/>
  <c r="S54" i="1"/>
  <c r="T54" i="1"/>
  <c r="U54" i="1"/>
  <c r="J54" i="1"/>
  <c r="I54" i="1"/>
  <c r="H54" i="1"/>
  <c r="C54" i="1"/>
  <c r="B54" i="1"/>
  <c r="D53" i="1"/>
  <c r="E53" i="1"/>
  <c r="Z53" i="1"/>
  <c r="Y53" i="1"/>
  <c r="X53" i="1"/>
  <c r="W53" i="1"/>
  <c r="V53" i="1"/>
  <c r="S53" i="1"/>
  <c r="T53" i="1"/>
  <c r="U53" i="1"/>
  <c r="H53" i="1"/>
  <c r="J53" i="1"/>
  <c r="I53" i="1"/>
  <c r="C53" i="1"/>
  <c r="B53" i="1"/>
  <c r="D52" i="1"/>
  <c r="E52" i="1"/>
  <c r="Z52" i="1"/>
  <c r="Y52" i="1"/>
  <c r="S52" i="1"/>
  <c r="T52" i="1"/>
  <c r="U52" i="1"/>
  <c r="J52" i="1"/>
  <c r="I52" i="1"/>
  <c r="H52" i="1"/>
  <c r="C52" i="1"/>
  <c r="B52" i="1"/>
  <c r="D51" i="1"/>
  <c r="E51" i="1"/>
  <c r="Z51" i="1"/>
  <c r="Y51" i="1"/>
  <c r="X51" i="1"/>
  <c r="W51" i="1"/>
  <c r="V51" i="1"/>
  <c r="S51" i="1"/>
  <c r="T51" i="1"/>
  <c r="U51" i="1"/>
  <c r="H51" i="1"/>
  <c r="J51" i="1"/>
  <c r="I51" i="1"/>
  <c r="C51" i="1"/>
  <c r="B51" i="1"/>
  <c r="D50" i="1"/>
  <c r="E50" i="1"/>
  <c r="Z50" i="1"/>
  <c r="Y50" i="1"/>
  <c r="S50" i="1"/>
  <c r="T50" i="1"/>
  <c r="U50" i="1"/>
  <c r="J50" i="1"/>
  <c r="I50" i="1"/>
  <c r="H50" i="1"/>
  <c r="C50" i="1"/>
  <c r="B50" i="1"/>
  <c r="D49" i="1"/>
  <c r="E49" i="1"/>
  <c r="Z49" i="1"/>
  <c r="Y49" i="1"/>
  <c r="X49" i="1"/>
  <c r="W49" i="1"/>
  <c r="V49" i="1"/>
  <c r="S49" i="1"/>
  <c r="T49" i="1"/>
  <c r="U49" i="1"/>
  <c r="H49" i="1"/>
  <c r="J49" i="1"/>
  <c r="I49" i="1"/>
  <c r="C49" i="1"/>
  <c r="B49" i="1"/>
  <c r="D48" i="1"/>
  <c r="E48" i="1"/>
  <c r="Z48" i="1"/>
  <c r="Y48" i="1"/>
  <c r="S48" i="1"/>
  <c r="T48" i="1"/>
  <c r="U48" i="1"/>
  <c r="J48" i="1"/>
  <c r="I48" i="1"/>
  <c r="H48" i="1"/>
  <c r="C48" i="1"/>
  <c r="B48" i="1"/>
  <c r="D47" i="1"/>
  <c r="E47" i="1"/>
  <c r="Z47" i="1"/>
  <c r="Y47" i="1"/>
  <c r="X47" i="1"/>
  <c r="W47" i="1"/>
  <c r="V47" i="1"/>
  <c r="S47" i="1"/>
  <c r="T47" i="1"/>
  <c r="U47" i="1"/>
  <c r="H47" i="1"/>
  <c r="J47" i="1"/>
  <c r="I47" i="1"/>
  <c r="C47" i="1"/>
  <c r="B47" i="1"/>
  <c r="D46" i="1"/>
  <c r="E46" i="1"/>
  <c r="Z46" i="1"/>
  <c r="Y46" i="1"/>
  <c r="S46" i="1"/>
  <c r="T46" i="1"/>
  <c r="U46" i="1"/>
  <c r="J46" i="1"/>
  <c r="I46" i="1"/>
  <c r="H46" i="1"/>
  <c r="C46" i="1"/>
  <c r="B46" i="1"/>
  <c r="D45" i="1"/>
  <c r="E45" i="1"/>
  <c r="Z45" i="1"/>
  <c r="Y45" i="1"/>
  <c r="X45" i="1"/>
  <c r="W45" i="1"/>
  <c r="V45" i="1"/>
  <c r="S45" i="1"/>
  <c r="T45" i="1"/>
  <c r="U45" i="1"/>
  <c r="H45" i="1"/>
  <c r="J45" i="1"/>
  <c r="I45" i="1"/>
  <c r="C45" i="1"/>
  <c r="B45" i="1"/>
  <c r="D44" i="1"/>
  <c r="E44" i="1"/>
  <c r="Z44" i="1"/>
  <c r="Y44" i="1"/>
  <c r="S44" i="1"/>
  <c r="T44" i="1"/>
  <c r="U44" i="1"/>
  <c r="J44" i="1"/>
  <c r="I44" i="1"/>
  <c r="H44" i="1"/>
  <c r="C44" i="1"/>
  <c r="B44" i="1"/>
  <c r="D43" i="1"/>
  <c r="E43" i="1"/>
  <c r="Z43" i="1"/>
  <c r="Y43" i="1"/>
  <c r="X43" i="1"/>
  <c r="W43" i="1"/>
  <c r="V43" i="1"/>
  <c r="S43" i="1"/>
  <c r="T43" i="1"/>
  <c r="U43" i="1"/>
  <c r="H43" i="1"/>
  <c r="J43" i="1"/>
  <c r="I43" i="1"/>
  <c r="C43" i="1"/>
  <c r="B43" i="1"/>
  <c r="D42" i="1"/>
  <c r="E42" i="1"/>
  <c r="Z42" i="1"/>
  <c r="Y42" i="1"/>
  <c r="S42" i="1"/>
  <c r="T42" i="1"/>
  <c r="U42" i="1"/>
  <c r="J42" i="1"/>
  <c r="I42" i="1"/>
  <c r="H42" i="1"/>
  <c r="C42" i="1"/>
  <c r="B42" i="1"/>
  <c r="D41" i="1"/>
  <c r="E41" i="1"/>
  <c r="Z41" i="1"/>
  <c r="Y41" i="1"/>
  <c r="X41" i="1"/>
  <c r="W41" i="1"/>
  <c r="V41" i="1"/>
  <c r="S41" i="1"/>
  <c r="T41" i="1"/>
  <c r="U41" i="1"/>
  <c r="H41" i="1"/>
  <c r="J41" i="1"/>
  <c r="I41" i="1"/>
  <c r="C41" i="1"/>
  <c r="B41" i="1"/>
  <c r="D40" i="1"/>
  <c r="E40" i="1"/>
  <c r="Z40" i="1"/>
  <c r="Y40" i="1"/>
  <c r="S40" i="1"/>
  <c r="T40" i="1"/>
  <c r="U40" i="1"/>
  <c r="J40" i="1"/>
  <c r="I40" i="1"/>
  <c r="H40" i="1"/>
  <c r="C40" i="1"/>
  <c r="B40" i="1"/>
  <c r="D39" i="1"/>
  <c r="E39" i="1"/>
  <c r="Z39" i="1"/>
  <c r="Y39" i="1"/>
  <c r="X39" i="1"/>
  <c r="W39" i="1"/>
  <c r="V39" i="1"/>
  <c r="S39" i="1"/>
  <c r="T39" i="1"/>
  <c r="U39" i="1"/>
  <c r="H39" i="1"/>
  <c r="J39" i="1"/>
  <c r="I39" i="1"/>
  <c r="C39" i="1"/>
  <c r="B39" i="1"/>
  <c r="D38" i="1"/>
  <c r="E38" i="1"/>
  <c r="Z38" i="1"/>
  <c r="Y38" i="1"/>
  <c r="S38" i="1"/>
  <c r="T38" i="1"/>
  <c r="U38" i="1"/>
  <c r="J38" i="1"/>
  <c r="I38" i="1"/>
  <c r="H38" i="1"/>
  <c r="C38" i="1"/>
  <c r="B38" i="1"/>
  <c r="D37" i="1"/>
  <c r="E37" i="1"/>
  <c r="Z37" i="1"/>
  <c r="Y37" i="1"/>
  <c r="X37" i="1"/>
  <c r="W37" i="1"/>
  <c r="V37" i="1"/>
  <c r="S37" i="1"/>
  <c r="T37" i="1"/>
  <c r="U37" i="1"/>
  <c r="H37" i="1"/>
  <c r="J37" i="1"/>
  <c r="I37" i="1"/>
  <c r="C37" i="1"/>
  <c r="B37" i="1"/>
  <c r="D36" i="1"/>
  <c r="E36" i="1"/>
  <c r="Z36" i="1"/>
  <c r="Y36" i="1"/>
  <c r="S36" i="1"/>
  <c r="T36" i="1"/>
  <c r="U36" i="1"/>
  <c r="J36" i="1"/>
  <c r="I36" i="1"/>
  <c r="H36" i="1"/>
  <c r="C36" i="1"/>
  <c r="B36" i="1"/>
  <c r="D35" i="1"/>
  <c r="E35" i="1"/>
  <c r="Z35" i="1"/>
  <c r="Y35" i="1"/>
  <c r="X35" i="1"/>
  <c r="W35" i="1"/>
  <c r="V35" i="1"/>
  <c r="S35" i="1"/>
  <c r="T35" i="1"/>
  <c r="U35" i="1"/>
  <c r="H35" i="1"/>
  <c r="J35" i="1"/>
  <c r="I35" i="1"/>
  <c r="C35" i="1"/>
  <c r="B35" i="1"/>
  <c r="D34" i="1"/>
  <c r="E34" i="1"/>
  <c r="Z34" i="1"/>
  <c r="Y34" i="1"/>
  <c r="S34" i="1"/>
  <c r="T34" i="1"/>
  <c r="U34" i="1"/>
  <c r="J34" i="1"/>
  <c r="I34" i="1"/>
  <c r="H34" i="1"/>
  <c r="C34" i="1"/>
  <c r="B34" i="1"/>
  <c r="D33" i="1"/>
  <c r="E33" i="1"/>
  <c r="Z33" i="1"/>
  <c r="Y33" i="1"/>
  <c r="X33" i="1"/>
  <c r="W33" i="1"/>
  <c r="V33" i="1"/>
  <c r="S33" i="1"/>
  <c r="T33" i="1"/>
  <c r="U33" i="1"/>
  <c r="H33" i="1"/>
  <c r="J33" i="1"/>
  <c r="I33" i="1"/>
  <c r="C33" i="1"/>
  <c r="B33" i="1"/>
  <c r="D32" i="1"/>
  <c r="E32" i="1"/>
  <c r="Z32" i="1"/>
  <c r="Y32" i="1"/>
  <c r="S32" i="1"/>
  <c r="T32" i="1"/>
  <c r="U32" i="1"/>
  <c r="J32" i="1"/>
  <c r="I32" i="1"/>
  <c r="H32" i="1"/>
  <c r="C32" i="1"/>
  <c r="B32" i="1"/>
  <c r="D31" i="1"/>
  <c r="E31" i="1"/>
  <c r="Z31" i="1"/>
  <c r="Y31" i="1"/>
  <c r="X31" i="1"/>
  <c r="W31" i="1"/>
  <c r="V31" i="1"/>
  <c r="S31" i="1"/>
  <c r="T31" i="1"/>
  <c r="U31" i="1"/>
  <c r="H31" i="1"/>
  <c r="J31" i="1"/>
  <c r="I31" i="1"/>
  <c r="C31" i="1"/>
  <c r="B31" i="1"/>
  <c r="D30" i="1"/>
  <c r="E30" i="1"/>
  <c r="Z30" i="1"/>
  <c r="Y30" i="1"/>
  <c r="S30" i="1"/>
  <c r="T30" i="1"/>
  <c r="U30" i="1"/>
  <c r="J30" i="1"/>
  <c r="I30" i="1"/>
  <c r="H30" i="1"/>
  <c r="C30" i="1"/>
  <c r="B30" i="1"/>
  <c r="D29" i="1"/>
  <c r="E29" i="1"/>
  <c r="Z29" i="1"/>
  <c r="Y29" i="1"/>
  <c r="X29" i="1"/>
  <c r="W29" i="1"/>
  <c r="V29" i="1"/>
  <c r="S29" i="1"/>
  <c r="T29" i="1"/>
  <c r="U29" i="1"/>
  <c r="H29" i="1"/>
  <c r="J29" i="1"/>
  <c r="I29" i="1"/>
  <c r="C29" i="1"/>
  <c r="B29" i="1"/>
  <c r="D28" i="1"/>
  <c r="E28" i="1"/>
  <c r="Z28" i="1"/>
  <c r="Y28" i="1"/>
  <c r="S28" i="1"/>
  <c r="T28" i="1"/>
  <c r="U28" i="1"/>
  <c r="J28" i="1"/>
  <c r="I28" i="1"/>
  <c r="H28" i="1"/>
  <c r="C28" i="1"/>
  <c r="B28" i="1"/>
  <c r="D27" i="1"/>
  <c r="E27" i="1"/>
  <c r="Z27" i="1"/>
  <c r="Y27" i="1"/>
  <c r="X27" i="1"/>
  <c r="W27" i="1"/>
  <c r="V27" i="1"/>
  <c r="S27" i="1"/>
  <c r="T27" i="1"/>
  <c r="U27" i="1"/>
  <c r="H27" i="1"/>
  <c r="J27" i="1"/>
  <c r="I27" i="1"/>
  <c r="C27" i="1"/>
  <c r="B27" i="1"/>
  <c r="D26" i="1"/>
  <c r="E26" i="1"/>
  <c r="Z26" i="1"/>
  <c r="Y26" i="1"/>
  <c r="S26" i="1"/>
  <c r="T26" i="1"/>
  <c r="U26" i="1"/>
  <c r="J26" i="1"/>
  <c r="I26" i="1"/>
  <c r="H26" i="1"/>
  <c r="C26" i="1"/>
  <c r="B26" i="1"/>
  <c r="D25" i="1"/>
  <c r="E25" i="1"/>
  <c r="Z25" i="1"/>
  <c r="Y25" i="1"/>
  <c r="X25" i="1"/>
  <c r="W25" i="1"/>
  <c r="V25" i="1"/>
  <c r="S25" i="1"/>
  <c r="T25" i="1"/>
  <c r="U25" i="1"/>
  <c r="H25" i="1"/>
  <c r="J25" i="1"/>
  <c r="I25" i="1"/>
  <c r="C25" i="1"/>
  <c r="B25" i="1"/>
  <c r="D24" i="1"/>
  <c r="E24" i="1"/>
  <c r="Z24" i="1"/>
  <c r="Y24" i="1"/>
  <c r="S24" i="1"/>
  <c r="T24" i="1"/>
  <c r="U24" i="1"/>
  <c r="J24" i="1"/>
  <c r="I24" i="1"/>
  <c r="H24" i="1"/>
  <c r="C24" i="1"/>
  <c r="B24" i="1"/>
  <c r="D23" i="1"/>
  <c r="E23" i="1"/>
  <c r="Z23" i="1"/>
  <c r="Y23" i="1"/>
  <c r="X23" i="1"/>
  <c r="W23" i="1"/>
  <c r="V23" i="1"/>
  <c r="S23" i="1"/>
  <c r="T23" i="1"/>
  <c r="U23" i="1"/>
  <c r="H23" i="1"/>
  <c r="J23" i="1"/>
  <c r="I23" i="1"/>
  <c r="C23" i="1"/>
  <c r="B23" i="1"/>
  <c r="D22" i="1"/>
  <c r="E22" i="1"/>
  <c r="Z22" i="1"/>
  <c r="Y22" i="1"/>
  <c r="S22" i="1"/>
  <c r="T22" i="1"/>
  <c r="U22" i="1"/>
  <c r="J22" i="1"/>
  <c r="I22" i="1"/>
  <c r="H22" i="1"/>
  <c r="C22" i="1"/>
  <c r="B22" i="1"/>
  <c r="D21" i="1"/>
  <c r="E21" i="1"/>
  <c r="Z21" i="1"/>
  <c r="Y21" i="1"/>
  <c r="X21" i="1"/>
  <c r="W21" i="1"/>
  <c r="V21" i="1"/>
  <c r="S21" i="1"/>
  <c r="T21" i="1"/>
  <c r="U21" i="1"/>
  <c r="H21" i="1"/>
  <c r="J21" i="1"/>
  <c r="I21" i="1"/>
  <c r="C21" i="1"/>
  <c r="B21" i="1"/>
  <c r="D20" i="1"/>
  <c r="E20" i="1"/>
  <c r="Z20" i="1"/>
  <c r="Y20" i="1"/>
  <c r="S20" i="1"/>
  <c r="T20" i="1"/>
  <c r="U20" i="1"/>
  <c r="J20" i="1"/>
  <c r="I20" i="1"/>
  <c r="H20" i="1"/>
  <c r="C20" i="1"/>
  <c r="B20" i="1"/>
  <c r="D19" i="1"/>
  <c r="E19" i="1"/>
  <c r="Z19" i="1"/>
  <c r="Y19" i="1"/>
  <c r="X19" i="1"/>
  <c r="W19" i="1"/>
  <c r="V19" i="1"/>
  <c r="S19" i="1"/>
  <c r="T19" i="1"/>
  <c r="U19" i="1"/>
  <c r="H19" i="1"/>
  <c r="J19" i="1"/>
  <c r="I19" i="1"/>
  <c r="C19" i="1"/>
  <c r="B19" i="1"/>
  <c r="D18" i="1"/>
  <c r="E18" i="1"/>
  <c r="Z18" i="1"/>
  <c r="Y18" i="1"/>
  <c r="S18" i="1"/>
  <c r="T18" i="1"/>
  <c r="U18" i="1"/>
  <c r="J18" i="1"/>
  <c r="I18" i="1"/>
  <c r="H18" i="1"/>
  <c r="C18" i="1"/>
  <c r="B18" i="1"/>
  <c r="D17" i="1"/>
  <c r="E17" i="1"/>
  <c r="Z17" i="1"/>
  <c r="Y17" i="1"/>
  <c r="X17" i="1"/>
  <c r="W17" i="1"/>
  <c r="V17" i="1"/>
  <c r="S17" i="1"/>
  <c r="T17" i="1"/>
  <c r="U17" i="1"/>
  <c r="H17" i="1"/>
  <c r="J17" i="1"/>
  <c r="I17" i="1"/>
  <c r="C17" i="1"/>
  <c r="B17" i="1"/>
  <c r="D16" i="1"/>
  <c r="E16" i="1"/>
  <c r="Z16" i="1"/>
  <c r="Y16" i="1"/>
  <c r="S16" i="1"/>
  <c r="T16" i="1"/>
  <c r="U16" i="1"/>
  <c r="J16" i="1"/>
  <c r="I16" i="1"/>
  <c r="H16" i="1"/>
  <c r="C16" i="1"/>
  <c r="B16" i="1"/>
  <c r="D15" i="1"/>
  <c r="E15" i="1"/>
  <c r="Z15" i="1"/>
  <c r="Y15" i="1"/>
  <c r="X15" i="1"/>
  <c r="W15" i="1"/>
  <c r="V15" i="1"/>
  <c r="S15" i="1"/>
  <c r="T15" i="1"/>
  <c r="U15" i="1"/>
  <c r="H15" i="1"/>
  <c r="J15" i="1"/>
  <c r="I15" i="1"/>
  <c r="C15" i="1"/>
  <c r="B15" i="1"/>
  <c r="D14" i="1"/>
  <c r="E14" i="1"/>
  <c r="Z14" i="1"/>
  <c r="Y14" i="1"/>
  <c r="S14" i="1"/>
  <c r="T14" i="1"/>
  <c r="U14" i="1"/>
  <c r="J14" i="1"/>
  <c r="I14" i="1"/>
  <c r="H14" i="1"/>
  <c r="C14" i="1"/>
  <c r="B14" i="1"/>
  <c r="D13" i="1"/>
  <c r="E13" i="1"/>
  <c r="Z13" i="1"/>
  <c r="Y13" i="1"/>
  <c r="X13" i="1"/>
  <c r="W13" i="1"/>
  <c r="V13" i="1"/>
  <c r="S13" i="1"/>
  <c r="T13" i="1"/>
  <c r="U13" i="1"/>
  <c r="H13" i="1"/>
  <c r="J13" i="1"/>
  <c r="I13" i="1"/>
  <c r="C13" i="1"/>
  <c r="B13" i="1"/>
  <c r="D12" i="1"/>
  <c r="E12" i="1"/>
  <c r="Z12" i="1"/>
  <c r="Y12" i="1"/>
  <c r="S12" i="1"/>
  <c r="T12" i="1"/>
  <c r="U12" i="1"/>
  <c r="J12" i="1"/>
  <c r="I12" i="1"/>
  <c r="H12" i="1"/>
  <c r="C12" i="1"/>
  <c r="B12" i="1"/>
  <c r="D11" i="1"/>
  <c r="E11" i="1"/>
  <c r="Z11" i="1"/>
  <c r="Y11" i="1"/>
  <c r="X11" i="1"/>
  <c r="W11" i="1"/>
  <c r="V11" i="1"/>
  <c r="S11" i="1"/>
  <c r="T11" i="1"/>
  <c r="U11" i="1"/>
  <c r="H11" i="1"/>
  <c r="J11" i="1"/>
  <c r="I11" i="1"/>
  <c r="C11" i="1"/>
  <c r="B11" i="1"/>
  <c r="D10" i="1"/>
  <c r="E10" i="1"/>
  <c r="Z10" i="1"/>
  <c r="Y10" i="1"/>
  <c r="S10" i="1"/>
  <c r="T10" i="1"/>
  <c r="U10" i="1"/>
  <c r="J10" i="1"/>
  <c r="I10" i="1"/>
  <c r="H10" i="1"/>
  <c r="C10" i="1"/>
  <c r="B10" i="1"/>
  <c r="D9" i="1"/>
  <c r="E9" i="1"/>
  <c r="Z9" i="1"/>
  <c r="Y9" i="1"/>
  <c r="X9" i="1"/>
  <c r="W9" i="1"/>
  <c r="V9" i="1"/>
  <c r="S9" i="1"/>
  <c r="T9" i="1"/>
  <c r="U9" i="1"/>
  <c r="H9" i="1"/>
  <c r="J9" i="1"/>
  <c r="I9" i="1"/>
  <c r="C9" i="1"/>
  <c r="B9" i="1"/>
  <c r="D8" i="1"/>
  <c r="E8" i="1"/>
  <c r="Z8" i="1"/>
  <c r="Y8" i="1"/>
  <c r="S8" i="1"/>
  <c r="T8" i="1"/>
  <c r="U8" i="1"/>
  <c r="J8" i="1"/>
  <c r="I8" i="1"/>
  <c r="H8" i="1"/>
  <c r="C8" i="1"/>
  <c r="B8" i="1"/>
  <c r="D7" i="1"/>
  <c r="E7" i="1"/>
  <c r="Z7" i="1"/>
  <c r="Y7" i="1"/>
  <c r="X7" i="1"/>
  <c r="W7" i="1"/>
  <c r="V7" i="1"/>
  <c r="S7" i="1"/>
  <c r="T7" i="1"/>
  <c r="U7" i="1"/>
  <c r="H7" i="1"/>
  <c r="J7" i="1"/>
  <c r="I7" i="1"/>
  <c r="C7" i="1"/>
  <c r="D6" i="1"/>
  <c r="E6" i="1"/>
  <c r="Z6" i="1"/>
  <c r="Y6" i="1"/>
  <c r="S6" i="1"/>
  <c r="T6" i="1"/>
  <c r="U6" i="1"/>
  <c r="J6" i="1"/>
  <c r="I6" i="1"/>
  <c r="H6" i="1"/>
  <c r="C6" i="1"/>
  <c r="D5" i="1"/>
  <c r="E5" i="1"/>
  <c r="Z5" i="1"/>
  <c r="Y5" i="1"/>
  <c r="X5" i="1"/>
  <c r="W5" i="1"/>
  <c r="V5" i="1"/>
  <c r="S5" i="1"/>
  <c r="T5" i="1"/>
  <c r="U5" i="1"/>
  <c r="H5" i="1"/>
  <c r="J5" i="1"/>
  <c r="I5" i="1"/>
  <c r="C5" i="1"/>
  <c r="B5" i="1"/>
  <c r="D4" i="1"/>
  <c r="E4" i="1"/>
  <c r="Z4" i="1"/>
  <c r="Y4" i="1"/>
  <c r="S4" i="1"/>
  <c r="T4" i="1"/>
  <c r="U4" i="1"/>
  <c r="J4" i="1"/>
  <c r="I4" i="1"/>
  <c r="H4" i="1"/>
  <c r="C4" i="1"/>
  <c r="B4" i="1"/>
  <c r="D3" i="1"/>
  <c r="E3" i="1"/>
  <c r="Z3" i="1"/>
  <c r="Y3" i="1"/>
  <c r="X3" i="1"/>
  <c r="W3" i="1"/>
  <c r="V3" i="1"/>
  <c r="S3" i="1"/>
  <c r="T3" i="1"/>
  <c r="U3" i="1"/>
  <c r="H3" i="1"/>
  <c r="J3" i="1"/>
  <c r="I3" i="1"/>
  <c r="C3" i="1"/>
  <c r="B3" i="1"/>
  <c r="D2" i="1"/>
  <c r="E2" i="1"/>
  <c r="Z2" i="1"/>
  <c r="U2" i="1"/>
  <c r="J2" i="1"/>
  <c r="I2" i="1"/>
  <c r="H2" i="1"/>
  <c r="C2" i="1"/>
  <c r="B2" i="1"/>
</calcChain>
</file>

<file path=xl/sharedStrings.xml><?xml version="1.0" encoding="utf-8"?>
<sst xmlns="http://schemas.openxmlformats.org/spreadsheetml/2006/main" count="1087" uniqueCount="127">
  <si>
    <t>CoralColony</t>
  </si>
  <si>
    <t>Collected_in</t>
  </si>
  <si>
    <t>Location</t>
  </si>
  <si>
    <t>ColonyWeight</t>
  </si>
  <si>
    <t>ColonyVolume</t>
  </si>
  <si>
    <t>TotalAgeMin</t>
  </si>
  <si>
    <t>TotalAgeMax</t>
  </si>
  <si>
    <t>Age_average</t>
  </si>
  <si>
    <t>YearRangeMin</t>
  </si>
  <si>
    <t>YearRangeMax</t>
  </si>
  <si>
    <t>Slab_Orientation</t>
  </si>
  <si>
    <t>Voxel size_mm</t>
  </si>
  <si>
    <t>AMR_MeanDistance_cm</t>
  </si>
  <si>
    <t>AMR_Extension</t>
  </si>
  <si>
    <t>AMR_MeanDensity_gcm3</t>
  </si>
  <si>
    <t>Slab_Area_cm2</t>
  </si>
  <si>
    <t>Slab_vol_cm3</t>
  </si>
  <si>
    <t>Slab Weight_g</t>
  </si>
  <si>
    <t>Calci_AMR_max</t>
  </si>
  <si>
    <t>Calci_AMR_min</t>
  </si>
  <si>
    <t>Calci_AMR_mean</t>
  </si>
  <si>
    <t>Calci_MGA_mean</t>
  </si>
  <si>
    <t>Calci_MGA_min</t>
  </si>
  <si>
    <t>Calci_MGA_max</t>
  </si>
  <si>
    <t>Calci_TotalWeightArea_max</t>
  </si>
  <si>
    <t>Calci_TotalWeightArea_min</t>
  </si>
  <si>
    <t>LB_0001</t>
  </si>
  <si>
    <t>Horizontal</t>
  </si>
  <si>
    <t>NA</t>
  </si>
  <si>
    <t>Vertical</t>
  </si>
  <si>
    <t>LB_0008</t>
  </si>
  <si>
    <t>LB_0009</t>
  </si>
  <si>
    <t>LB_0010</t>
  </si>
  <si>
    <t>LB_0011</t>
  </si>
  <si>
    <t>LB_0012</t>
  </si>
  <si>
    <t>LB_0013</t>
  </si>
  <si>
    <t>LB_0016</t>
  </si>
  <si>
    <t>LB_0017</t>
  </si>
  <si>
    <t>LB_0018</t>
  </si>
  <si>
    <t>LB_0019</t>
  </si>
  <si>
    <t>LB_0020</t>
  </si>
  <si>
    <t>LB_0023</t>
  </si>
  <si>
    <t>LB_0025</t>
  </si>
  <si>
    <t>LB_0027</t>
  </si>
  <si>
    <t>LB_0029</t>
  </si>
  <si>
    <t>LB_0031</t>
  </si>
  <si>
    <t>LB_0032</t>
  </si>
  <si>
    <t>LB_0033</t>
  </si>
  <si>
    <t>LB_0034</t>
  </si>
  <si>
    <t>LB_0035</t>
  </si>
  <si>
    <t>LB_0036</t>
  </si>
  <si>
    <t>LB_0037</t>
  </si>
  <si>
    <t>LB_0038</t>
  </si>
  <si>
    <t>LB_0040</t>
  </si>
  <si>
    <t>LB_0041</t>
  </si>
  <si>
    <t>LB_0042_P3</t>
  </si>
  <si>
    <t>LB_0042_P4</t>
  </si>
  <si>
    <t>LB_0042_P5</t>
  </si>
  <si>
    <t>LB_0043</t>
  </si>
  <si>
    <t>LB_0044</t>
  </si>
  <si>
    <t>LB_0045</t>
  </si>
  <si>
    <t>LB_0046</t>
  </si>
  <si>
    <t>LB_0047_P3</t>
  </si>
  <si>
    <t>LB_0047_P4</t>
  </si>
  <si>
    <t>LB_0048</t>
  </si>
  <si>
    <t>LB_0049</t>
  </si>
  <si>
    <t>LB_0052</t>
  </si>
  <si>
    <t>LB_0053_P2</t>
  </si>
  <si>
    <t>LB_0053_P3</t>
  </si>
  <si>
    <t>LB_0054_P1</t>
  </si>
  <si>
    <t>LB_0054_P2</t>
  </si>
  <si>
    <t>LB_0055</t>
  </si>
  <si>
    <t>LB_0056_P6</t>
  </si>
  <si>
    <t>LB_0056_P7</t>
  </si>
  <si>
    <t>LB_0056_P8</t>
  </si>
  <si>
    <t>LB_0057</t>
  </si>
  <si>
    <t>LB_0058</t>
  </si>
  <si>
    <t>LB_0059</t>
  </si>
  <si>
    <t>TotalAgeMin_Max</t>
  </si>
  <si>
    <t>Track_index</t>
  </si>
  <si>
    <t>TrackLength_cm</t>
  </si>
  <si>
    <t>TrackDensity</t>
  </si>
  <si>
    <t>TrackCalcification</t>
  </si>
  <si>
    <t>TrackDurationMin</t>
  </si>
  <si>
    <t>TrackDurationMax</t>
  </si>
  <si>
    <t>Ext_mmyr</t>
  </si>
  <si>
    <t>ExtType_MinOrMax</t>
  </si>
  <si>
    <t>12-12</t>
  </si>
  <si>
    <t>T1</t>
  </si>
  <si>
    <t>Min</t>
  </si>
  <si>
    <t>Max</t>
  </si>
  <si>
    <t>9-12</t>
  </si>
  <si>
    <t>T2</t>
  </si>
  <si>
    <t>T3</t>
  </si>
  <si>
    <t>10-11</t>
  </si>
  <si>
    <t>13-14</t>
  </si>
  <si>
    <t>4-5</t>
  </si>
  <si>
    <t>3-4</t>
  </si>
  <si>
    <t>11-12</t>
  </si>
  <si>
    <t>6-7</t>
  </si>
  <si>
    <t>0.9-1</t>
  </si>
  <si>
    <t>0.58-0.67</t>
  </si>
  <si>
    <t>0.83-0.92</t>
  </si>
  <si>
    <t>7-9</t>
  </si>
  <si>
    <t>9-11</t>
  </si>
  <si>
    <t>6-6.25</t>
  </si>
  <si>
    <t>10-12</t>
  </si>
  <si>
    <t>6-6</t>
  </si>
  <si>
    <t>5.5-6</t>
  </si>
  <si>
    <t>3.5-3.5</t>
  </si>
  <si>
    <t>6-8</t>
  </si>
  <si>
    <t>5-5</t>
  </si>
  <si>
    <t>14-15</t>
  </si>
  <si>
    <t>7-7</t>
  </si>
  <si>
    <t>12-13</t>
  </si>
  <si>
    <t>T4</t>
  </si>
  <si>
    <t>T5</t>
  </si>
  <si>
    <t>7-8</t>
  </si>
  <si>
    <t>2-3</t>
  </si>
  <si>
    <t>8-9</t>
  </si>
  <si>
    <t>5-6</t>
  </si>
  <si>
    <t>4-4.5</t>
  </si>
  <si>
    <t>9-9</t>
  </si>
  <si>
    <t>9-10</t>
  </si>
  <si>
    <t>4-4.2</t>
  </si>
  <si>
    <t>11-13</t>
  </si>
  <si>
    <t>8-8.5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</si>
</sst>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4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Normal" xfId="0" builtinId="0"/>
    <cellStyle name="Per cent 2" xfId="1" xr:uid="{2E6ED2E3-AED4-BA48-A412-EA2705F8CD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b.sharepoint.com/teams/grp-Chapter4-Leo/Shared%20Documents/General/Results/Coral_Growth_Data_Chapter4.xlsx" TargetMode="External"/><Relationship Id="rId1" Type="http://schemas.openxmlformats.org/officeDocument/2006/relationships/externalLinkPath" Target="https://uob.sharepoint.com/teams/grp-Chapter4-Leo/Shared%20Documents/General/Results/Coral_Growth_Data_Chapter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tadata"/>
      <sheetName val="AgeMeasurements"/>
      <sheetName val="Internal_Calibrations"/>
      <sheetName val="DataArrangedForPlot"/>
      <sheetName val="BarGraph_Corallith_vs_Popl"/>
      <sheetName val="Corallith_to_Stable_Analyses"/>
      <sheetName val="Changes_Pre-Post_Stress"/>
      <sheetName val="Vertical_Slabs"/>
      <sheetName val="Vol_Area_Change_hemisphere"/>
      <sheetName val="CalciRates"/>
      <sheetName val="CalciRatesReminder"/>
      <sheetName val="Bulk Area calci"/>
      <sheetName val="Tests_calci_rates "/>
      <sheetName val="CalciDemographicJakarta"/>
      <sheetName val="Table_Chapter"/>
    </sheetNames>
    <sheetDataSet>
      <sheetData sheetId="0">
        <row r="2">
          <cell r="A2" t="str">
            <v>LB_0001</v>
          </cell>
          <cell r="C2">
            <v>1930</v>
          </cell>
          <cell r="E2" t="str">
            <v>Sulawesi SW, Pankaja Cay</v>
          </cell>
          <cell r="H2">
            <v>643.5</v>
          </cell>
          <cell r="K2">
            <v>564.42918756424694</v>
          </cell>
        </row>
        <row r="3">
          <cell r="A3" t="str">
            <v>LB_0008</v>
          </cell>
          <cell r="C3" t="str">
            <v>1821-1823</v>
          </cell>
          <cell r="E3" t="str">
            <v>Java, metadata deficient</v>
          </cell>
          <cell r="H3">
            <v>1402.8</v>
          </cell>
          <cell r="K3">
            <v>969.79044585193287</v>
          </cell>
        </row>
        <row r="4">
          <cell r="A4" t="str">
            <v>LB_0009</v>
          </cell>
          <cell r="C4" t="str">
            <v>&lt;1820</v>
          </cell>
          <cell r="E4" t="str">
            <v>Java, metadata deficient</v>
          </cell>
          <cell r="H4">
            <v>770.3</v>
          </cell>
          <cell r="K4">
            <v>668.10637578535261</v>
          </cell>
        </row>
        <row r="5">
          <cell r="A5" t="str">
            <v>LB_0010</v>
          </cell>
          <cell r="C5" t="str">
            <v>1821-1823</v>
          </cell>
          <cell r="E5" t="str">
            <v>Java, metadata deficient</v>
          </cell>
          <cell r="H5">
            <v>2032.5</v>
          </cell>
          <cell r="K5">
            <v>1687.9547497846941</v>
          </cell>
        </row>
        <row r="6">
          <cell r="A6" t="str">
            <v>LB_0011</v>
          </cell>
          <cell r="C6">
            <v>1928</v>
          </cell>
          <cell r="E6" t="str">
            <v>Jakarta Bay</v>
          </cell>
          <cell r="H6">
            <v>817.3</v>
          </cell>
          <cell r="K6">
            <v>657.41281718730158</v>
          </cell>
        </row>
        <row r="7">
          <cell r="A7" t="str">
            <v>LB_0012</v>
          </cell>
          <cell r="C7">
            <v>1927</v>
          </cell>
          <cell r="E7" t="str">
            <v>Jakarta Bay</v>
          </cell>
          <cell r="H7">
            <v>532</v>
          </cell>
          <cell r="K7">
            <v>442.0910692702609</v>
          </cell>
        </row>
        <row r="8">
          <cell r="A8" t="str">
            <v>LB_0013</v>
          </cell>
          <cell r="C8">
            <v>1927</v>
          </cell>
          <cell r="E8" t="str">
            <v>Jakarta Bay</v>
          </cell>
          <cell r="H8">
            <v>448.6</v>
          </cell>
          <cell r="K8">
            <v>312.69983400417158</v>
          </cell>
        </row>
        <row r="9">
          <cell r="A9" t="str">
            <v>LB_0016</v>
          </cell>
          <cell r="C9">
            <v>1931</v>
          </cell>
          <cell r="E9" t="str">
            <v>Jakarta Bay</v>
          </cell>
          <cell r="H9">
            <v>846.2</v>
          </cell>
          <cell r="K9">
            <v>729.69734830915013</v>
          </cell>
        </row>
        <row r="10">
          <cell r="A10" t="str">
            <v>LB_0017</v>
          </cell>
          <cell r="C10">
            <v>1899</v>
          </cell>
          <cell r="E10" t="str">
            <v>Selayar Island</v>
          </cell>
          <cell r="H10">
            <v>1297.8</v>
          </cell>
          <cell r="K10">
            <v>968.23171719629613</v>
          </cell>
        </row>
        <row r="11">
          <cell r="A11" t="str">
            <v>LB_0018</v>
          </cell>
          <cell r="C11">
            <v>1929</v>
          </cell>
          <cell r="E11" t="str">
            <v>Kupang, SW Timor</v>
          </cell>
          <cell r="H11">
            <v>1595</v>
          </cell>
          <cell r="K11">
            <v>1169.074739827091</v>
          </cell>
        </row>
        <row r="12">
          <cell r="A12" t="str">
            <v>LB_0019</v>
          </cell>
          <cell r="C12">
            <v>1928</v>
          </cell>
          <cell r="E12" t="str">
            <v>Togian Island</v>
          </cell>
          <cell r="H12">
            <v>550.29999999999995</v>
          </cell>
          <cell r="K12">
            <v>371.84697302092678</v>
          </cell>
        </row>
        <row r="13">
          <cell r="A13" t="str">
            <v>LB_0020</v>
          </cell>
          <cell r="C13">
            <v>1931</v>
          </cell>
          <cell r="E13" t="str">
            <v>Jakarta Bay</v>
          </cell>
          <cell r="H13">
            <v>1097.4000000000001</v>
          </cell>
          <cell r="K13">
            <v>992.24651939318858</v>
          </cell>
        </row>
        <row r="14">
          <cell r="A14" t="str">
            <v>LB_0023</v>
          </cell>
          <cell r="C14">
            <v>1899</v>
          </cell>
          <cell r="E14" t="str">
            <v>Binongko Island</v>
          </cell>
          <cell r="H14">
            <v>1848</v>
          </cell>
          <cell r="K14">
            <v>1667.2717342294591</v>
          </cell>
        </row>
        <row r="15">
          <cell r="A15" t="str">
            <v>LB_0025</v>
          </cell>
          <cell r="C15" t="str">
            <v>1920-1922</v>
          </cell>
          <cell r="E15" t="str">
            <v>Jakarta, Thousand Islands</v>
          </cell>
          <cell r="H15">
            <v>1987</v>
          </cell>
          <cell r="K15">
            <v>1371.0367454062459</v>
          </cell>
        </row>
        <row r="16">
          <cell r="A16" t="str">
            <v>LB_0027</v>
          </cell>
          <cell r="C16" t="str">
            <v>1821-1823</v>
          </cell>
          <cell r="E16" t="str">
            <v>Java, metadata deficient</v>
          </cell>
          <cell r="H16">
            <v>2082.6</v>
          </cell>
          <cell r="K16">
            <v>1630.19017462499</v>
          </cell>
        </row>
        <row r="17">
          <cell r="A17" t="str">
            <v>LB_0029</v>
          </cell>
          <cell r="C17">
            <v>1855</v>
          </cell>
          <cell r="E17" t="str">
            <v>Maluku, metadata deficient</v>
          </cell>
          <cell r="H17">
            <v>1716</v>
          </cell>
          <cell r="K17">
            <v>1323.956591859401</v>
          </cell>
        </row>
        <row r="18">
          <cell r="A18" t="str">
            <v>LB_0031</v>
          </cell>
          <cell r="C18">
            <v>1928</v>
          </cell>
          <cell r="E18" t="str">
            <v>Togian Island</v>
          </cell>
          <cell r="H18">
            <v>1079.4000000000001</v>
          </cell>
          <cell r="K18">
            <v>868.76254528963523</v>
          </cell>
        </row>
        <row r="19">
          <cell r="A19" t="str">
            <v>LB_0032</v>
          </cell>
          <cell r="C19">
            <v>1929</v>
          </cell>
          <cell r="E19" t="str">
            <v>Tanimbar Islands</v>
          </cell>
          <cell r="H19">
            <v>611.1</v>
          </cell>
          <cell r="K19">
            <v>446.15135668364582</v>
          </cell>
        </row>
        <row r="20">
          <cell r="A20" t="str">
            <v>LB_0033</v>
          </cell>
          <cell r="C20">
            <v>1931</v>
          </cell>
          <cell r="E20" t="str">
            <v>Jakarta, Thousand Islands</v>
          </cell>
          <cell r="H20">
            <v>834.8</v>
          </cell>
          <cell r="K20">
            <v>562.92411780583143</v>
          </cell>
        </row>
        <row r="21">
          <cell r="A21" t="str">
            <v>LB_0034</v>
          </cell>
          <cell r="C21">
            <v>1900</v>
          </cell>
          <cell r="E21" t="str">
            <v>Maluku, Romang Island</v>
          </cell>
          <cell r="H21">
            <v>2176.5</v>
          </cell>
          <cell r="K21">
            <v>1535.461706386968</v>
          </cell>
        </row>
        <row r="22">
          <cell r="A22" t="str">
            <v>LB_0035</v>
          </cell>
          <cell r="C22">
            <v>1929</v>
          </cell>
          <cell r="E22" t="str">
            <v>Kupang, SW Timor</v>
          </cell>
          <cell r="H22">
            <v>1092.9000000000001</v>
          </cell>
          <cell r="K22">
            <v>770.69831033086007</v>
          </cell>
        </row>
        <row r="23">
          <cell r="A23" t="str">
            <v>LB_0036</v>
          </cell>
          <cell r="C23">
            <v>1921</v>
          </cell>
          <cell r="E23" t="str">
            <v>Leksoela Island</v>
          </cell>
          <cell r="H23">
            <v>744.9</v>
          </cell>
          <cell r="K23">
            <v>574.21315154036495</v>
          </cell>
        </row>
        <row r="24">
          <cell r="A24" t="str">
            <v>LB_0037</v>
          </cell>
          <cell r="C24">
            <v>1899</v>
          </cell>
          <cell r="E24" t="str">
            <v>Selayar Island</v>
          </cell>
          <cell r="H24">
            <v>753.6</v>
          </cell>
          <cell r="K24">
            <v>600.02510050859871</v>
          </cell>
        </row>
        <row r="25">
          <cell r="A25" t="str">
            <v>LB_0038</v>
          </cell>
          <cell r="C25">
            <v>1927</v>
          </cell>
          <cell r="E25" t="str">
            <v>Jakarta Bay</v>
          </cell>
          <cell r="H25">
            <v>554.6</v>
          </cell>
          <cell r="K25">
            <v>470.15330896320762</v>
          </cell>
        </row>
        <row r="26">
          <cell r="A26" t="str">
            <v>LB_0039</v>
          </cell>
          <cell r="C26">
            <v>1845</v>
          </cell>
          <cell r="E26" t="str">
            <v>Java, metadata deficient</v>
          </cell>
          <cell r="H26">
            <v>455.2</v>
          </cell>
          <cell r="K26">
            <v>423.67678889728961</v>
          </cell>
        </row>
        <row r="27">
          <cell r="A27" t="str">
            <v>LB_0040</v>
          </cell>
          <cell r="C27" t="str">
            <v>1920-1922</v>
          </cell>
          <cell r="E27" t="str">
            <v>Jakarta Bay</v>
          </cell>
          <cell r="H27">
            <v>706.7</v>
          </cell>
          <cell r="K27">
            <v>594.5907659084894</v>
          </cell>
        </row>
        <row r="28">
          <cell r="A28" t="str">
            <v>LB_0041</v>
          </cell>
          <cell r="C28" t="str">
            <v>1920-1922</v>
          </cell>
          <cell r="E28" t="str">
            <v>Jakarta Bay</v>
          </cell>
          <cell r="H28">
            <v>620.4</v>
          </cell>
          <cell r="K28">
            <v>398.85712477743272</v>
          </cell>
        </row>
        <row r="29">
          <cell r="A29" t="str">
            <v>LB_0042_P3</v>
          </cell>
          <cell r="C29" t="str">
            <v>1920-1922</v>
          </cell>
          <cell r="E29" t="str">
            <v>Jakarta Bay</v>
          </cell>
          <cell r="H29">
            <v>289.39999999999998</v>
          </cell>
          <cell r="K29">
            <v>222.6308781123598</v>
          </cell>
        </row>
        <row r="30">
          <cell r="A30" t="str">
            <v>LB_0042_P4</v>
          </cell>
          <cell r="C30" t="str">
            <v>1920-1922</v>
          </cell>
          <cell r="E30" t="str">
            <v>Jakarta Bay</v>
          </cell>
          <cell r="H30">
            <v>87.9</v>
          </cell>
          <cell r="K30">
            <v>59.662433311519813</v>
          </cell>
        </row>
        <row r="31">
          <cell r="A31" t="str">
            <v>LB_0042_P5</v>
          </cell>
          <cell r="C31" t="str">
            <v>1920-1922</v>
          </cell>
          <cell r="E31" t="str">
            <v>Jakarta Bay</v>
          </cell>
          <cell r="H31">
            <v>105.9</v>
          </cell>
          <cell r="K31">
            <v>69.027828648234745</v>
          </cell>
        </row>
        <row r="32">
          <cell r="A32" t="str">
            <v>LB_0043</v>
          </cell>
          <cell r="C32">
            <v>1928</v>
          </cell>
          <cell r="E32" t="str">
            <v>Togian Island</v>
          </cell>
          <cell r="H32">
            <v>647.5</v>
          </cell>
          <cell r="K32">
            <v>410.47722547994101</v>
          </cell>
        </row>
        <row r="33">
          <cell r="A33" t="str">
            <v>LB_0044</v>
          </cell>
          <cell r="C33">
            <v>1955</v>
          </cell>
          <cell r="E33" t="str">
            <v>Biak, Papua</v>
          </cell>
          <cell r="H33">
            <v>784.8</v>
          </cell>
          <cell r="K33">
            <v>512.51795861780693</v>
          </cell>
        </row>
        <row r="34">
          <cell r="A34" t="str">
            <v>LB_0045</v>
          </cell>
          <cell r="C34">
            <v>1955</v>
          </cell>
          <cell r="E34" t="str">
            <v>Biak, Papua</v>
          </cell>
          <cell r="H34">
            <v>453.9</v>
          </cell>
          <cell r="K34">
            <v>338.85636581571629</v>
          </cell>
        </row>
        <row r="35">
          <cell r="A35" t="str">
            <v>LB_0046</v>
          </cell>
          <cell r="C35">
            <v>1930</v>
          </cell>
          <cell r="E35" t="str">
            <v>Tana Jampea Island</v>
          </cell>
          <cell r="H35">
            <v>563.29999999999995</v>
          </cell>
          <cell r="K35">
            <v>416.05114886016952</v>
          </cell>
        </row>
        <row r="36">
          <cell r="A36" t="str">
            <v>LB_0047_P3</v>
          </cell>
          <cell r="C36">
            <v>1929</v>
          </cell>
          <cell r="E36" t="str">
            <v>Kupang, SW Timor</v>
          </cell>
          <cell r="H36">
            <v>238.8</v>
          </cell>
          <cell r="K36">
            <v>164.82099296891769</v>
          </cell>
        </row>
        <row r="37">
          <cell r="A37" t="str">
            <v>LB_0047_P4</v>
          </cell>
          <cell r="C37">
            <v>1929</v>
          </cell>
          <cell r="E37" t="str">
            <v>Kupang, SW Timor</v>
          </cell>
          <cell r="H37">
            <v>322.2</v>
          </cell>
          <cell r="K37">
            <v>215.53136767950039</v>
          </cell>
        </row>
        <row r="38">
          <cell r="A38" t="str">
            <v>LB_0048</v>
          </cell>
          <cell r="C38">
            <v>1931</v>
          </cell>
          <cell r="E38" t="str">
            <v>Jakarta Bay</v>
          </cell>
          <cell r="H38">
            <v>625.70000000000005</v>
          </cell>
          <cell r="K38">
            <v>585.13299960457709</v>
          </cell>
        </row>
        <row r="39">
          <cell r="A39" t="str">
            <v>LB_0049</v>
          </cell>
          <cell r="C39">
            <v>1927</v>
          </cell>
          <cell r="E39" t="str">
            <v>Jakarta Bay</v>
          </cell>
          <cell r="H39">
            <v>517</v>
          </cell>
          <cell r="K39">
            <v>446.13977677541652</v>
          </cell>
        </row>
        <row r="40">
          <cell r="A40" t="str">
            <v>LB_0052</v>
          </cell>
          <cell r="C40">
            <v>1845</v>
          </cell>
          <cell r="E40" t="str">
            <v>Java, metadata deficient</v>
          </cell>
          <cell r="H40">
            <v>1212.8</v>
          </cell>
          <cell r="K40">
            <v>1101.6253346292001</v>
          </cell>
        </row>
        <row r="41">
          <cell r="A41" t="str">
            <v>LB_0053_P2</v>
          </cell>
          <cell r="C41">
            <v>1930</v>
          </cell>
          <cell r="E41" t="str">
            <v>Sulawesi N, Karakelong Island</v>
          </cell>
          <cell r="H41">
            <v>66</v>
          </cell>
          <cell r="K41">
            <v>42.953889537171889</v>
          </cell>
        </row>
        <row r="42">
          <cell r="A42" t="str">
            <v>LB_0053_P3</v>
          </cell>
          <cell r="C42">
            <v>1930</v>
          </cell>
          <cell r="E42" t="str">
            <v>Sulawesi N, Karakelong Island</v>
          </cell>
          <cell r="H42">
            <v>246.3</v>
          </cell>
          <cell r="K42">
            <v>152.69736026082461</v>
          </cell>
        </row>
        <row r="43">
          <cell r="A43" t="str">
            <v>LB_0054_P1</v>
          </cell>
          <cell r="C43">
            <v>1979</v>
          </cell>
          <cell r="E43" t="str">
            <v>Sulawesi SW, Samalona</v>
          </cell>
          <cell r="H43">
            <v>63.25</v>
          </cell>
          <cell r="K43">
            <v>49.799819542819073</v>
          </cell>
        </row>
        <row r="44">
          <cell r="A44" t="str">
            <v>LB_0054_P2</v>
          </cell>
          <cell r="C44">
            <v>1979</v>
          </cell>
          <cell r="E44" t="str">
            <v>Sulawesi SW, Samalona</v>
          </cell>
          <cell r="H44">
            <v>136.80000000000001</v>
          </cell>
          <cell r="K44">
            <v>111.338674053329</v>
          </cell>
        </row>
        <row r="45">
          <cell r="A45" t="str">
            <v>LB_0055</v>
          </cell>
          <cell r="C45">
            <v>1930</v>
          </cell>
          <cell r="E45" t="str">
            <v>Sulawesi N, Karakelong Island</v>
          </cell>
          <cell r="H45">
            <v>379.7</v>
          </cell>
          <cell r="K45">
            <v>253.37870858706921</v>
          </cell>
        </row>
        <row r="46">
          <cell r="A46" t="str">
            <v>LB_0056_P6</v>
          </cell>
          <cell r="C46" t="str">
            <v>1920-1922</v>
          </cell>
          <cell r="E46" t="str">
            <v>Jakarta Bay</v>
          </cell>
          <cell r="H46">
            <v>56.75</v>
          </cell>
          <cell r="K46">
            <v>35.36009777948486</v>
          </cell>
        </row>
        <row r="47">
          <cell r="A47" t="str">
            <v>LB_0056_P7</v>
          </cell>
          <cell r="C47" t="str">
            <v>1920-1922</v>
          </cell>
          <cell r="E47" t="str">
            <v>Jakarta Bay</v>
          </cell>
          <cell r="H47">
            <v>8.31</v>
          </cell>
          <cell r="K47">
            <v>5.5751653294057038</v>
          </cell>
        </row>
        <row r="48">
          <cell r="A48" t="str">
            <v>LB_0056_P8</v>
          </cell>
          <cell r="C48" t="str">
            <v>1920-1922</v>
          </cell>
          <cell r="E48" t="str">
            <v>Jakarta Bay</v>
          </cell>
          <cell r="H48">
            <v>5.53</v>
          </cell>
          <cell r="K48">
            <v>3.790081182900892</v>
          </cell>
        </row>
        <row r="49">
          <cell r="A49" t="str">
            <v>LB_0057</v>
          </cell>
          <cell r="C49">
            <v>1984</v>
          </cell>
          <cell r="E49" t="str">
            <v>Tukang Besi Islands</v>
          </cell>
          <cell r="H49">
            <v>153.30000000000001</v>
          </cell>
          <cell r="K49">
            <v>129.0759858561355</v>
          </cell>
        </row>
        <row r="50">
          <cell r="A50" t="str">
            <v>LB_0058</v>
          </cell>
          <cell r="C50">
            <v>1984</v>
          </cell>
          <cell r="E50" t="str">
            <v>Taka Bonerate, Tiger Island</v>
          </cell>
          <cell r="H50">
            <v>233</v>
          </cell>
          <cell r="K50">
            <v>180.2262182940668</v>
          </cell>
        </row>
        <row r="51">
          <cell r="A51" t="str">
            <v>LB_0059</v>
          </cell>
          <cell r="C51">
            <v>1930</v>
          </cell>
          <cell r="E51" t="str">
            <v>Sulawesi N, Karakelong Island</v>
          </cell>
          <cell r="H51">
            <v>662.7</v>
          </cell>
          <cell r="K51">
            <v>498.35083819999772</v>
          </cell>
        </row>
      </sheetData>
      <sheetData sheetId="1"/>
      <sheetData sheetId="2"/>
      <sheetData sheetId="3">
        <row r="2">
          <cell r="A2" t="str">
            <v>LB_0009</v>
          </cell>
          <cell r="H2">
            <v>0.61568380097720432</v>
          </cell>
          <cell r="K2">
            <v>1808</v>
          </cell>
          <cell r="L2">
            <v>1819</v>
          </cell>
        </row>
        <row r="3">
          <cell r="A3" t="str">
            <v>LB_0009</v>
          </cell>
          <cell r="H3">
            <v>0.61568380097720432</v>
          </cell>
          <cell r="K3">
            <v>1808</v>
          </cell>
          <cell r="L3">
            <v>1819</v>
          </cell>
        </row>
        <row r="4">
          <cell r="A4" t="str">
            <v>LB_0010</v>
          </cell>
          <cell r="H4">
            <v>0.46304657156161078</v>
          </cell>
          <cell r="K4">
            <v>1809</v>
          </cell>
          <cell r="L4">
            <v>1815</v>
          </cell>
        </row>
        <row r="5">
          <cell r="A5" t="str">
            <v>LB_0010</v>
          </cell>
          <cell r="H5">
            <v>0.55565588587393289</v>
          </cell>
          <cell r="K5">
            <v>1809</v>
          </cell>
          <cell r="L5">
            <v>1815</v>
          </cell>
        </row>
        <row r="6">
          <cell r="A6" t="str">
            <v>LB_0010</v>
          </cell>
          <cell r="H6">
            <v>1.0730641559608085</v>
          </cell>
          <cell r="K6">
            <v>1815</v>
          </cell>
          <cell r="L6">
            <v>1819</v>
          </cell>
        </row>
        <row r="7">
          <cell r="A7" t="str">
            <v>LB_0010</v>
          </cell>
          <cell r="H7">
            <v>1.4307522079477446</v>
          </cell>
          <cell r="K7">
            <v>1815</v>
          </cell>
          <cell r="L7">
            <v>1819</v>
          </cell>
        </row>
        <row r="8">
          <cell r="A8" t="str">
            <v>LB_0010</v>
          </cell>
          <cell r="H8">
            <v>0.94421095372688513</v>
          </cell>
          <cell r="K8">
            <v>1819</v>
          </cell>
          <cell r="L8">
            <v>1821</v>
          </cell>
        </row>
        <row r="9">
          <cell r="A9" t="str">
            <v>LB_0010</v>
          </cell>
          <cell r="H9">
            <v>1.8884219074537703</v>
          </cell>
          <cell r="K9">
            <v>1819</v>
          </cell>
          <cell r="L9">
            <v>1821</v>
          </cell>
        </row>
        <row r="10">
          <cell r="A10" t="str">
            <v>LB_0008</v>
          </cell>
          <cell r="H10">
            <v>0.50646362489330021</v>
          </cell>
          <cell r="K10">
            <v>1810</v>
          </cell>
          <cell r="L10">
            <v>1815</v>
          </cell>
        </row>
        <row r="11">
          <cell r="A11" t="str">
            <v>LB_0008</v>
          </cell>
          <cell r="H11">
            <v>0.63307953111662529</v>
          </cell>
          <cell r="K11">
            <v>1810</v>
          </cell>
          <cell r="L11">
            <v>1815</v>
          </cell>
        </row>
        <row r="12">
          <cell r="A12" t="str">
            <v>LB_0008</v>
          </cell>
          <cell r="H12">
            <v>0.92710707798780834</v>
          </cell>
          <cell r="K12">
            <v>1815</v>
          </cell>
          <cell r="L12">
            <v>1821</v>
          </cell>
        </row>
        <row r="13">
          <cell r="A13" t="str">
            <v>LB_0008</v>
          </cell>
          <cell r="H13">
            <v>1.1125284935853699</v>
          </cell>
          <cell r="K13">
            <v>1815</v>
          </cell>
          <cell r="L13">
            <v>1821</v>
          </cell>
        </row>
        <row r="14">
          <cell r="A14" t="str">
            <v>LB_0027</v>
          </cell>
          <cell r="H14">
            <v>0.9002042240892979</v>
          </cell>
          <cell r="K14">
            <v>1810</v>
          </cell>
          <cell r="L14">
            <v>1821</v>
          </cell>
        </row>
        <row r="15">
          <cell r="A15" t="str">
            <v>LB_0027</v>
          </cell>
          <cell r="H15">
            <v>0.99022464649822772</v>
          </cell>
          <cell r="K15">
            <v>1810</v>
          </cell>
          <cell r="L15">
            <v>1821</v>
          </cell>
        </row>
        <row r="16">
          <cell r="A16" t="str">
            <v>LB_0052</v>
          </cell>
          <cell r="H16">
            <v>1.2300094021823711</v>
          </cell>
          <cell r="K16">
            <v>1831</v>
          </cell>
          <cell r="L16">
            <v>1842</v>
          </cell>
        </row>
        <row r="17">
          <cell r="A17" t="str">
            <v>LB_0052</v>
          </cell>
          <cell r="H17">
            <v>1.3530103424006081</v>
          </cell>
          <cell r="K17">
            <v>1831</v>
          </cell>
          <cell r="L17">
            <v>1842</v>
          </cell>
        </row>
        <row r="18">
          <cell r="A18" t="str">
            <v>LB_0052</v>
          </cell>
          <cell r="H18">
            <v>1.4886003331648354</v>
          </cell>
          <cell r="K18">
            <v>1842</v>
          </cell>
          <cell r="L18">
            <v>1845</v>
          </cell>
        </row>
        <row r="19">
          <cell r="A19" t="str">
            <v>LB_0052</v>
          </cell>
          <cell r="H19">
            <v>1.4886003331648354</v>
          </cell>
          <cell r="K19">
            <v>1842</v>
          </cell>
          <cell r="L19">
            <v>1845</v>
          </cell>
        </row>
        <row r="20">
          <cell r="A20" t="str">
            <v>LB_0041</v>
          </cell>
          <cell r="H20">
            <v>1.2234291883453705</v>
          </cell>
          <cell r="K20">
            <v>1912</v>
          </cell>
          <cell r="L20">
            <v>1922</v>
          </cell>
        </row>
        <row r="21">
          <cell r="A21" t="str">
            <v>LB_0041</v>
          </cell>
          <cell r="H21">
            <v>1.2234291883453705</v>
          </cell>
          <cell r="K21">
            <v>1912</v>
          </cell>
          <cell r="L21">
            <v>1922</v>
          </cell>
        </row>
        <row r="22">
          <cell r="A22" t="str">
            <v>LB_0042_P5</v>
          </cell>
          <cell r="H22">
            <v>1.2207098648288257</v>
          </cell>
          <cell r="K22">
            <v>1915</v>
          </cell>
          <cell r="L22">
            <v>1922</v>
          </cell>
        </row>
        <row r="23">
          <cell r="A23" t="str">
            <v>LB_0042_P5</v>
          </cell>
          <cell r="H23">
            <v>1.5258873310360321</v>
          </cell>
          <cell r="K23">
            <v>1915</v>
          </cell>
          <cell r="L23">
            <v>1922</v>
          </cell>
        </row>
        <row r="24">
          <cell r="A24" t="str">
            <v>LB_0042_P4</v>
          </cell>
          <cell r="H24">
            <v>1.3931415703272931</v>
          </cell>
          <cell r="K24">
            <v>1917</v>
          </cell>
          <cell r="L24">
            <v>1922</v>
          </cell>
        </row>
        <row r="25">
          <cell r="A25" t="str">
            <v>LB_0042_P4</v>
          </cell>
          <cell r="H25">
            <v>1.3931415703272931</v>
          </cell>
          <cell r="K25">
            <v>1917</v>
          </cell>
          <cell r="L25">
            <v>1922</v>
          </cell>
        </row>
        <row r="26">
          <cell r="A26" t="str">
            <v>LB_0040</v>
          </cell>
          <cell r="H26">
            <v>0.83080166713407999</v>
          </cell>
          <cell r="K26">
            <v>1911</v>
          </cell>
          <cell r="L26">
            <v>1921</v>
          </cell>
        </row>
        <row r="27">
          <cell r="A27" t="str">
            <v>LB_0040</v>
          </cell>
          <cell r="H27">
            <v>0.92311296348231131</v>
          </cell>
          <cell r="K27">
            <v>1911</v>
          </cell>
          <cell r="L27">
            <v>1921</v>
          </cell>
        </row>
        <row r="28">
          <cell r="A28" t="str">
            <v>LB_0042_P3</v>
          </cell>
          <cell r="H28">
            <v>1.0572809581960445</v>
          </cell>
          <cell r="K28">
            <v>1913</v>
          </cell>
          <cell r="L28">
            <v>1917</v>
          </cell>
        </row>
        <row r="29">
          <cell r="A29" t="str">
            <v>LB_0042_P3</v>
          </cell>
          <cell r="H29">
            <v>1.4097079442613929</v>
          </cell>
          <cell r="K29">
            <v>1913</v>
          </cell>
          <cell r="L29">
            <v>1917</v>
          </cell>
        </row>
        <row r="30">
          <cell r="A30" t="str">
            <v>LB_0042_P3</v>
          </cell>
          <cell r="H30">
            <v>0.85299381698011334</v>
          </cell>
          <cell r="K30">
            <v>1917</v>
          </cell>
          <cell r="L30">
            <v>1920</v>
          </cell>
        </row>
        <row r="31">
          <cell r="A31" t="str">
            <v>LB_0042_P3</v>
          </cell>
          <cell r="H31">
            <v>1.27949072547017</v>
          </cell>
          <cell r="K31">
            <v>1917</v>
          </cell>
          <cell r="L31">
            <v>1920</v>
          </cell>
        </row>
        <row r="32">
          <cell r="A32" t="str">
            <v>LB_0056_P6</v>
          </cell>
          <cell r="H32">
            <v>2.3891207977179314</v>
          </cell>
          <cell r="K32">
            <v>1919</v>
          </cell>
          <cell r="L32">
            <v>1921</v>
          </cell>
        </row>
        <row r="33">
          <cell r="A33" t="str">
            <v>LB_0056_P6</v>
          </cell>
          <cell r="H33">
            <v>2.6545786641310349</v>
          </cell>
          <cell r="K33">
            <v>1919</v>
          </cell>
          <cell r="L33">
            <v>1921</v>
          </cell>
        </row>
        <row r="34">
          <cell r="A34" t="str">
            <v>LB_0056_P7</v>
          </cell>
          <cell r="H34">
            <v>1.4889216990776737</v>
          </cell>
          <cell r="K34">
            <v>1919</v>
          </cell>
          <cell r="L34">
            <v>1921</v>
          </cell>
        </row>
        <row r="35">
          <cell r="A35" t="str">
            <v>LB_0056_P7</v>
          </cell>
          <cell r="H35">
            <v>1.7199612730724856</v>
          </cell>
          <cell r="K35">
            <v>1919</v>
          </cell>
          <cell r="L35">
            <v>1921</v>
          </cell>
        </row>
        <row r="36">
          <cell r="A36" t="str">
            <v>LB_0056_P8</v>
          </cell>
          <cell r="H36">
            <v>1.9585910890228271</v>
          </cell>
          <cell r="K36">
            <v>1919</v>
          </cell>
          <cell r="L36">
            <v>1921</v>
          </cell>
        </row>
        <row r="37">
          <cell r="A37" t="str">
            <v>LB_0056_P8</v>
          </cell>
          <cell r="H37">
            <v>2.1709684360253023</v>
          </cell>
          <cell r="K37">
            <v>1919</v>
          </cell>
          <cell r="L37">
            <v>1921</v>
          </cell>
        </row>
        <row r="38">
          <cell r="A38" t="str">
            <v>LB_0013</v>
          </cell>
          <cell r="H38">
            <v>0.83953682037862576</v>
          </cell>
          <cell r="K38">
            <v>1919</v>
          </cell>
          <cell r="L38">
            <v>1925</v>
          </cell>
        </row>
        <row r="39">
          <cell r="A39" t="str">
            <v>LB_0013</v>
          </cell>
          <cell r="H39">
            <v>0.83953682037862576</v>
          </cell>
          <cell r="K39">
            <v>1919</v>
          </cell>
          <cell r="L39">
            <v>1925</v>
          </cell>
        </row>
        <row r="40">
          <cell r="A40" t="str">
            <v>LB_0013</v>
          </cell>
          <cell r="H40">
            <v>0.81972542817442606</v>
          </cell>
          <cell r="K40">
            <v>1925</v>
          </cell>
          <cell r="L40">
            <v>1927</v>
          </cell>
        </row>
        <row r="41">
          <cell r="A41" t="str">
            <v>LB_0013</v>
          </cell>
          <cell r="H41">
            <v>1.0929672375659014</v>
          </cell>
          <cell r="K41">
            <v>1925</v>
          </cell>
          <cell r="L41">
            <v>1927</v>
          </cell>
        </row>
        <row r="42">
          <cell r="A42" t="str">
            <v>LB_0012</v>
          </cell>
          <cell r="H42">
            <v>0.56920288605617231</v>
          </cell>
          <cell r="K42">
            <v>1918</v>
          </cell>
          <cell r="L42">
            <v>1920</v>
          </cell>
        </row>
        <row r="43">
          <cell r="A43" t="str">
            <v>LB_0012</v>
          </cell>
          <cell r="H43">
            <v>0.56920288605617231</v>
          </cell>
          <cell r="K43">
            <v>1918</v>
          </cell>
          <cell r="L43">
            <v>1920</v>
          </cell>
        </row>
        <row r="44">
          <cell r="A44" t="str">
            <v>LB_0012</v>
          </cell>
          <cell r="H44">
            <v>0.80443233318046914</v>
          </cell>
          <cell r="K44">
            <v>1920</v>
          </cell>
          <cell r="L44">
            <v>1925</v>
          </cell>
        </row>
        <row r="45">
          <cell r="A45" t="str">
            <v>LB_0012</v>
          </cell>
          <cell r="H45">
            <v>0.80443233318046914</v>
          </cell>
          <cell r="K45">
            <v>1920</v>
          </cell>
          <cell r="L45">
            <v>1925</v>
          </cell>
        </row>
        <row r="46">
          <cell r="A46" t="str">
            <v>LB_0012</v>
          </cell>
          <cell r="H46">
            <v>0.90694383933316602</v>
          </cell>
          <cell r="K46">
            <v>1925</v>
          </cell>
          <cell r="L46">
            <v>1927</v>
          </cell>
        </row>
        <row r="47">
          <cell r="A47" t="str">
            <v>LB_0012</v>
          </cell>
          <cell r="H47">
            <v>0.90694383933316602</v>
          </cell>
          <cell r="K47">
            <v>1925</v>
          </cell>
          <cell r="L47">
            <v>1927</v>
          </cell>
        </row>
        <row r="48">
          <cell r="A48" t="str">
            <v>LB_0011</v>
          </cell>
          <cell r="H48">
            <v>1.7372958939526433</v>
          </cell>
          <cell r="K48">
            <v>1921</v>
          </cell>
          <cell r="L48">
            <v>1927</v>
          </cell>
        </row>
        <row r="49">
          <cell r="A49" t="str">
            <v>LB_0011</v>
          </cell>
          <cell r="H49">
            <v>1.7372958939526433</v>
          </cell>
          <cell r="K49">
            <v>1921</v>
          </cell>
          <cell r="L49">
            <v>1927</v>
          </cell>
        </row>
        <row r="50">
          <cell r="A50" t="str">
            <v>LB_0033</v>
          </cell>
          <cell r="H50">
            <v>1.1718850606919105</v>
          </cell>
          <cell r="K50">
            <v>1919</v>
          </cell>
          <cell r="L50">
            <v>1931</v>
          </cell>
        </row>
        <row r="51">
          <cell r="A51" t="str">
            <v>LB_0033</v>
          </cell>
          <cell r="H51">
            <v>1.4062620728302926</v>
          </cell>
          <cell r="K51">
            <v>1919</v>
          </cell>
          <cell r="L51">
            <v>1931</v>
          </cell>
        </row>
        <row r="52">
          <cell r="A52" t="str">
            <v>LB_0048</v>
          </cell>
          <cell r="H52">
            <v>2.1860727132025786</v>
          </cell>
          <cell r="K52">
            <v>1925</v>
          </cell>
          <cell r="L52">
            <v>1931</v>
          </cell>
        </row>
        <row r="53">
          <cell r="A53" t="str">
            <v>LB_0048</v>
          </cell>
          <cell r="H53">
            <v>2.1860727132025786</v>
          </cell>
          <cell r="K53">
            <v>1925</v>
          </cell>
          <cell r="L53">
            <v>1931</v>
          </cell>
        </row>
        <row r="54">
          <cell r="A54" t="str">
            <v>LB_0020</v>
          </cell>
          <cell r="H54">
            <v>1.1815797503279837</v>
          </cell>
          <cell r="K54">
            <v>1920</v>
          </cell>
          <cell r="L54">
            <v>1925</v>
          </cell>
        </row>
        <row r="55">
          <cell r="A55" t="str">
            <v>LB_0020</v>
          </cell>
          <cell r="H55">
            <v>1.1815797503279837</v>
          </cell>
          <cell r="K55">
            <v>1920</v>
          </cell>
          <cell r="L55">
            <v>1925</v>
          </cell>
        </row>
        <row r="56">
          <cell r="A56" t="str">
            <v>LB_0020</v>
          </cell>
          <cell r="H56">
            <v>2.0337042188920278</v>
          </cell>
          <cell r="K56">
            <v>1925</v>
          </cell>
          <cell r="L56">
            <v>1930</v>
          </cell>
        </row>
        <row r="57">
          <cell r="A57" t="str">
            <v>LB_0020</v>
          </cell>
          <cell r="H57">
            <v>2.0337042188920278</v>
          </cell>
          <cell r="K57">
            <v>1925</v>
          </cell>
          <cell r="L57">
            <v>1930</v>
          </cell>
        </row>
        <row r="58">
          <cell r="A58" t="str">
            <v>LB_0016</v>
          </cell>
          <cell r="H58">
            <v>1.8505322745273256</v>
          </cell>
          <cell r="K58">
            <v>1925</v>
          </cell>
          <cell r="L58">
            <v>1930</v>
          </cell>
        </row>
        <row r="59">
          <cell r="A59" t="str">
            <v>LB_0016</v>
          </cell>
          <cell r="H59">
            <v>1.8505322745273256</v>
          </cell>
          <cell r="K59">
            <v>1925</v>
          </cell>
          <cell r="L59">
            <v>1930</v>
          </cell>
        </row>
        <row r="60">
          <cell r="A60" t="str">
            <v>LB_0038</v>
          </cell>
          <cell r="H60">
            <v>2.5840203893356657</v>
          </cell>
          <cell r="K60">
            <v>1924</v>
          </cell>
          <cell r="L60">
            <v>1926</v>
          </cell>
        </row>
        <row r="61">
          <cell r="A61" t="str">
            <v>LB_0038</v>
          </cell>
          <cell r="H61">
            <v>2.5840203893356657</v>
          </cell>
          <cell r="K61">
            <v>1924</v>
          </cell>
          <cell r="L61">
            <v>1926</v>
          </cell>
        </row>
        <row r="62">
          <cell r="A62" t="str">
            <v>LB_0049</v>
          </cell>
          <cell r="H62">
            <v>1.515724696232615</v>
          </cell>
          <cell r="K62">
            <v>1922</v>
          </cell>
          <cell r="L62">
            <v>1927</v>
          </cell>
        </row>
        <row r="63">
          <cell r="A63" t="str">
            <v>LB_0049</v>
          </cell>
          <cell r="H63">
            <v>1.515724696232615</v>
          </cell>
          <cell r="K63">
            <v>1922</v>
          </cell>
          <cell r="L63">
            <v>1927</v>
          </cell>
        </row>
        <row r="64">
          <cell r="A64" t="str">
            <v>LB_0025</v>
          </cell>
          <cell r="H64">
            <v>1.044059283237313</v>
          </cell>
          <cell r="K64">
            <v>1916</v>
          </cell>
          <cell r="L64">
            <v>1919</v>
          </cell>
        </row>
        <row r="65">
          <cell r="A65" t="str">
            <v>LB_0025</v>
          </cell>
          <cell r="H65">
            <v>1.044059283237313</v>
          </cell>
          <cell r="K65">
            <v>1916</v>
          </cell>
          <cell r="L65">
            <v>1919</v>
          </cell>
        </row>
        <row r="66">
          <cell r="A66" t="str">
            <v>LB_0025</v>
          </cell>
          <cell r="H66">
            <v>1.7719213368550726</v>
          </cell>
          <cell r="K66">
            <v>1919</v>
          </cell>
          <cell r="L66">
            <v>1922</v>
          </cell>
        </row>
        <row r="67">
          <cell r="A67" t="str">
            <v>LB_0025</v>
          </cell>
          <cell r="H67">
            <v>1.7719213368550726</v>
          </cell>
          <cell r="K67">
            <v>1919</v>
          </cell>
          <cell r="L67">
            <v>1922</v>
          </cell>
        </row>
        <row r="68">
          <cell r="A68" t="str">
            <v>LB_0023</v>
          </cell>
          <cell r="H68">
            <v>1.3145498231465345</v>
          </cell>
          <cell r="K68">
            <v>1894</v>
          </cell>
          <cell r="L68">
            <v>1896</v>
          </cell>
        </row>
        <row r="69">
          <cell r="A69" t="str">
            <v>LB_0023</v>
          </cell>
          <cell r="H69">
            <v>1.3145498231465345</v>
          </cell>
          <cell r="K69">
            <v>1894</v>
          </cell>
          <cell r="L69">
            <v>1896</v>
          </cell>
        </row>
        <row r="70">
          <cell r="A70" t="str">
            <v>LB_0023</v>
          </cell>
          <cell r="H70">
            <v>1.1868804959996087</v>
          </cell>
          <cell r="K70">
            <v>1896</v>
          </cell>
          <cell r="L70">
            <v>1898</v>
          </cell>
        </row>
        <row r="71">
          <cell r="A71" t="str">
            <v>LB_0023</v>
          </cell>
          <cell r="H71">
            <v>1.1868804959996087</v>
          </cell>
          <cell r="K71">
            <v>1896</v>
          </cell>
          <cell r="L71">
            <v>1898</v>
          </cell>
        </row>
        <row r="72">
          <cell r="A72" t="str">
            <v>LB_0023</v>
          </cell>
          <cell r="H72">
            <v>1.5891778621294486</v>
          </cell>
          <cell r="K72">
            <v>1898</v>
          </cell>
          <cell r="L72">
            <v>1899</v>
          </cell>
        </row>
        <row r="73">
          <cell r="A73" t="str">
            <v>LB_0023</v>
          </cell>
          <cell r="H73">
            <v>1.5891778621294486</v>
          </cell>
          <cell r="K73">
            <v>1898</v>
          </cell>
          <cell r="L73">
            <v>1899</v>
          </cell>
        </row>
        <row r="74">
          <cell r="A74" t="str">
            <v>LB_0017</v>
          </cell>
          <cell r="H74">
            <v>1.3337611702670145</v>
          </cell>
          <cell r="K74">
            <v>1884</v>
          </cell>
          <cell r="L74">
            <v>1887</v>
          </cell>
        </row>
        <row r="75">
          <cell r="A75" t="str">
            <v>LB_0017</v>
          </cell>
          <cell r="H75">
            <v>1.3337611702670145</v>
          </cell>
          <cell r="K75">
            <v>1884</v>
          </cell>
          <cell r="L75">
            <v>1887</v>
          </cell>
        </row>
        <row r="76">
          <cell r="A76" t="str">
            <v>LB_0017</v>
          </cell>
          <cell r="H76">
            <v>0.64931112521388401</v>
          </cell>
          <cell r="K76">
            <v>1887</v>
          </cell>
          <cell r="L76">
            <v>1897</v>
          </cell>
        </row>
        <row r="77">
          <cell r="A77" t="str">
            <v>LB_0017</v>
          </cell>
          <cell r="H77">
            <v>0.64931112521388401</v>
          </cell>
          <cell r="K77">
            <v>1887</v>
          </cell>
          <cell r="L77">
            <v>1897</v>
          </cell>
        </row>
        <row r="78">
          <cell r="A78" t="str">
            <v>LB_0017</v>
          </cell>
          <cell r="H78">
            <v>1.145146526647951</v>
          </cell>
          <cell r="K78">
            <v>1897</v>
          </cell>
          <cell r="L78">
            <v>1898</v>
          </cell>
        </row>
        <row r="79">
          <cell r="A79" t="str">
            <v>LB_0017</v>
          </cell>
          <cell r="H79">
            <v>1.145146526647951</v>
          </cell>
          <cell r="K79">
            <v>1897</v>
          </cell>
          <cell r="L79">
            <v>1898</v>
          </cell>
        </row>
        <row r="80">
          <cell r="A80" t="str">
            <v>LB_0037</v>
          </cell>
          <cell r="H80">
            <v>1.1341549692553989</v>
          </cell>
          <cell r="K80">
            <v>1893</v>
          </cell>
          <cell r="L80">
            <v>1895</v>
          </cell>
        </row>
        <row r="81">
          <cell r="A81" t="str">
            <v>LB_0037</v>
          </cell>
          <cell r="H81">
            <v>1.1341549692553989</v>
          </cell>
          <cell r="K81">
            <v>1893</v>
          </cell>
          <cell r="L81">
            <v>1895</v>
          </cell>
        </row>
        <row r="82">
          <cell r="A82" t="str">
            <v>LB_0037</v>
          </cell>
          <cell r="H82">
            <v>1.3583839399362272</v>
          </cell>
          <cell r="K82">
            <v>1895</v>
          </cell>
          <cell r="L82">
            <v>1897</v>
          </cell>
        </row>
        <row r="83">
          <cell r="A83" t="str">
            <v>LB_0037</v>
          </cell>
          <cell r="H83">
            <v>1.3583839399362272</v>
          </cell>
          <cell r="K83">
            <v>1895</v>
          </cell>
          <cell r="L83">
            <v>1897</v>
          </cell>
        </row>
        <row r="84">
          <cell r="A84" t="str">
            <v>LB_0037</v>
          </cell>
          <cell r="H84">
            <v>1.5490366860058828</v>
          </cell>
          <cell r="K84">
            <v>1897</v>
          </cell>
          <cell r="L84">
            <v>1899</v>
          </cell>
        </row>
        <row r="85">
          <cell r="A85" t="str">
            <v>LB_0037</v>
          </cell>
          <cell r="H85">
            <v>1.5490366860058828</v>
          </cell>
          <cell r="K85">
            <v>1897</v>
          </cell>
          <cell r="L85">
            <v>1899</v>
          </cell>
        </row>
        <row r="86">
          <cell r="A86" t="str">
            <v>LB_0034</v>
          </cell>
          <cell r="H86">
            <v>0.73324131993229769</v>
          </cell>
          <cell r="K86">
            <v>1885</v>
          </cell>
          <cell r="L86">
            <v>1889</v>
          </cell>
        </row>
        <row r="87">
          <cell r="A87" t="str">
            <v>LB_0034</v>
          </cell>
          <cell r="H87">
            <v>0.73324131993229769</v>
          </cell>
          <cell r="K87">
            <v>1885</v>
          </cell>
          <cell r="L87">
            <v>1889</v>
          </cell>
        </row>
        <row r="88">
          <cell r="A88" t="str">
            <v>LB_0034</v>
          </cell>
          <cell r="H88">
            <v>1.0045230220769354</v>
          </cell>
          <cell r="K88">
            <v>1889</v>
          </cell>
          <cell r="L88">
            <v>1892</v>
          </cell>
        </row>
        <row r="89">
          <cell r="A89" t="str">
            <v>LB_0034</v>
          </cell>
          <cell r="H89">
            <v>1.0045230220769354</v>
          </cell>
          <cell r="K89">
            <v>1889</v>
          </cell>
          <cell r="L89">
            <v>1892</v>
          </cell>
        </row>
        <row r="90">
          <cell r="A90" t="str">
            <v>LB_0034</v>
          </cell>
          <cell r="H90">
            <v>1.6174696672131177</v>
          </cell>
          <cell r="K90">
            <v>1892</v>
          </cell>
          <cell r="L90">
            <v>1895</v>
          </cell>
        </row>
        <row r="91">
          <cell r="A91" t="str">
            <v>LB_0034</v>
          </cell>
          <cell r="H91">
            <v>1.6174696672131177</v>
          </cell>
          <cell r="K91">
            <v>1892</v>
          </cell>
          <cell r="L91">
            <v>1895</v>
          </cell>
        </row>
        <row r="92">
          <cell r="A92" t="str">
            <v>LB_0034</v>
          </cell>
          <cell r="H92">
            <v>1.3256343940466189</v>
          </cell>
          <cell r="K92">
            <v>1895</v>
          </cell>
          <cell r="L92">
            <v>1897</v>
          </cell>
        </row>
        <row r="93">
          <cell r="A93" t="str">
            <v>LB_0034</v>
          </cell>
          <cell r="H93">
            <v>1.3256343940466189</v>
          </cell>
          <cell r="K93">
            <v>1895</v>
          </cell>
          <cell r="L93">
            <v>1897</v>
          </cell>
        </row>
        <row r="94">
          <cell r="A94" t="str">
            <v>LB_0034</v>
          </cell>
          <cell r="H94">
            <v>1.7633002780871245</v>
          </cell>
          <cell r="K94">
            <v>1897</v>
          </cell>
          <cell r="L94">
            <v>1899</v>
          </cell>
        </row>
        <row r="95">
          <cell r="A95" t="str">
            <v>LB_0034</v>
          </cell>
          <cell r="H95">
            <v>1.7633002780871245</v>
          </cell>
          <cell r="K95">
            <v>1897</v>
          </cell>
          <cell r="L95">
            <v>1899</v>
          </cell>
        </row>
        <row r="96">
          <cell r="A96" t="str">
            <v>LB_0046</v>
          </cell>
          <cell r="H96">
            <v>1.3480792111105455</v>
          </cell>
          <cell r="K96">
            <v>1923</v>
          </cell>
          <cell r="L96">
            <v>1929</v>
          </cell>
        </row>
        <row r="97">
          <cell r="A97" t="str">
            <v>LB_0046</v>
          </cell>
          <cell r="H97">
            <v>1.3480792111105455</v>
          </cell>
          <cell r="K97">
            <v>1923</v>
          </cell>
          <cell r="L97">
            <v>1929</v>
          </cell>
        </row>
        <row r="98">
          <cell r="A98" t="str">
            <v>LB_0001</v>
          </cell>
          <cell r="H98">
            <v>1.610706299801782</v>
          </cell>
          <cell r="K98">
            <v>1925</v>
          </cell>
          <cell r="L98">
            <v>1929</v>
          </cell>
        </row>
        <row r="99">
          <cell r="A99" t="str">
            <v>LB_0001</v>
          </cell>
          <cell r="H99">
            <v>1.610706299801782</v>
          </cell>
          <cell r="K99">
            <v>1925</v>
          </cell>
          <cell r="L99">
            <v>1929</v>
          </cell>
        </row>
        <row r="100">
          <cell r="A100" t="str">
            <v>LB_0054_P1</v>
          </cell>
          <cell r="H100">
            <v>1.1521660533484128</v>
          </cell>
          <cell r="K100">
            <v>1976</v>
          </cell>
          <cell r="L100">
            <v>1978</v>
          </cell>
        </row>
        <row r="101">
          <cell r="A101" t="str">
            <v>LB_0054_P1</v>
          </cell>
          <cell r="H101">
            <v>1.1521660533484128</v>
          </cell>
          <cell r="K101">
            <v>1976</v>
          </cell>
          <cell r="L101">
            <v>1978</v>
          </cell>
        </row>
        <row r="102">
          <cell r="A102" t="str">
            <v>LB_0054_P2</v>
          </cell>
          <cell r="H102">
            <v>1.9760164870886523</v>
          </cell>
          <cell r="K102">
            <v>1976</v>
          </cell>
          <cell r="L102">
            <v>1978</v>
          </cell>
        </row>
        <row r="103">
          <cell r="A103" t="str">
            <v>LB_0054_P2</v>
          </cell>
          <cell r="H103">
            <v>1.9760164870886523</v>
          </cell>
          <cell r="K103">
            <v>1976</v>
          </cell>
          <cell r="L103">
            <v>1978</v>
          </cell>
        </row>
        <row r="104">
          <cell r="A104" t="str">
            <v>LB_0058</v>
          </cell>
          <cell r="H104">
            <v>1.0820385666040551</v>
          </cell>
          <cell r="K104">
            <v>1976</v>
          </cell>
          <cell r="L104">
            <v>1981</v>
          </cell>
        </row>
        <row r="105">
          <cell r="A105" t="str">
            <v>LB_0058</v>
          </cell>
          <cell r="H105">
            <v>1.0820385666040551</v>
          </cell>
          <cell r="K105">
            <v>1976</v>
          </cell>
          <cell r="L105">
            <v>1981</v>
          </cell>
        </row>
        <row r="106">
          <cell r="A106" t="str">
            <v>LB_0058</v>
          </cell>
          <cell r="H106">
            <v>0.66913236492193762</v>
          </cell>
          <cell r="K106">
            <v>1981</v>
          </cell>
          <cell r="L106">
            <v>1983</v>
          </cell>
        </row>
        <row r="107">
          <cell r="A107" t="str">
            <v>LB_0058</v>
          </cell>
          <cell r="H107">
            <v>0.66913236492193762</v>
          </cell>
          <cell r="K107">
            <v>1981</v>
          </cell>
          <cell r="L107">
            <v>1983</v>
          </cell>
        </row>
        <row r="108">
          <cell r="A108" t="str">
            <v>LB_0058</v>
          </cell>
          <cell r="H108">
            <v>0.72654600312335649</v>
          </cell>
          <cell r="K108">
            <v>1983</v>
          </cell>
          <cell r="L108">
            <v>1984</v>
          </cell>
        </row>
        <row r="109">
          <cell r="A109" t="str">
            <v>LB_0058</v>
          </cell>
          <cell r="H109">
            <v>0.72654600312335649</v>
          </cell>
          <cell r="K109">
            <v>1983</v>
          </cell>
          <cell r="L109">
            <v>1984</v>
          </cell>
        </row>
        <row r="110">
          <cell r="A110" t="str">
            <v>LB_0057</v>
          </cell>
          <cell r="H110">
            <v>0.98183317763399292</v>
          </cell>
          <cell r="K110">
            <v>1978</v>
          </cell>
          <cell r="L110">
            <v>1984</v>
          </cell>
        </row>
        <row r="111">
          <cell r="A111" t="str">
            <v>LB_0057</v>
          </cell>
          <cell r="H111">
            <v>1.1781998131607916</v>
          </cell>
          <cell r="K111">
            <v>1978</v>
          </cell>
          <cell r="L111">
            <v>1984</v>
          </cell>
        </row>
        <row r="112">
          <cell r="A112" t="str">
            <v>LB_0029</v>
          </cell>
          <cell r="H112">
            <v>0.75039180349646795</v>
          </cell>
          <cell r="K112">
            <v>1844</v>
          </cell>
          <cell r="L112">
            <v>1849</v>
          </cell>
        </row>
        <row r="113">
          <cell r="A113" t="str">
            <v>LB_0029</v>
          </cell>
          <cell r="H113">
            <v>0.75039180349646795</v>
          </cell>
          <cell r="K113">
            <v>1844</v>
          </cell>
          <cell r="L113">
            <v>1849</v>
          </cell>
        </row>
        <row r="114">
          <cell r="A114" t="str">
            <v>LB_0029</v>
          </cell>
          <cell r="H114">
            <v>0.7773565641726663</v>
          </cell>
          <cell r="K114">
            <v>1849</v>
          </cell>
          <cell r="L114">
            <v>1851</v>
          </cell>
        </row>
        <row r="115">
          <cell r="A115" t="str">
            <v>LB_0029</v>
          </cell>
          <cell r="H115">
            <v>0.7773565641726663</v>
          </cell>
          <cell r="K115">
            <v>1849</v>
          </cell>
          <cell r="L115">
            <v>1851</v>
          </cell>
        </row>
        <row r="116">
          <cell r="A116" t="str">
            <v>LB_0029</v>
          </cell>
          <cell r="H116">
            <v>1.4527712429869175</v>
          </cell>
          <cell r="K116">
            <v>1851</v>
          </cell>
          <cell r="L116">
            <v>1854</v>
          </cell>
        </row>
        <row r="117">
          <cell r="A117" t="str">
            <v>LB_0029</v>
          </cell>
          <cell r="H117">
            <v>1.4527712429869175</v>
          </cell>
          <cell r="K117">
            <v>1851</v>
          </cell>
          <cell r="L117">
            <v>1854</v>
          </cell>
        </row>
        <row r="118">
          <cell r="A118" t="str">
            <v>LB_0029</v>
          </cell>
          <cell r="H118">
            <v>1.4426487521922104</v>
          </cell>
          <cell r="K118">
            <v>1854</v>
          </cell>
          <cell r="L118">
            <v>1855</v>
          </cell>
        </row>
        <row r="119">
          <cell r="A119" t="str">
            <v>LB_0029</v>
          </cell>
          <cell r="H119">
            <v>1.4426487521922104</v>
          </cell>
          <cell r="K119">
            <v>1854</v>
          </cell>
          <cell r="L119">
            <v>1855</v>
          </cell>
        </row>
        <row r="120">
          <cell r="A120" t="str">
            <v>LB_0036</v>
          </cell>
          <cell r="H120">
            <v>1.7499379440756389</v>
          </cell>
          <cell r="K120">
            <v>1917</v>
          </cell>
          <cell r="L120">
            <v>1920</v>
          </cell>
        </row>
        <row r="121">
          <cell r="A121" t="str">
            <v>LB_0036</v>
          </cell>
          <cell r="H121">
            <v>1.7499379440756389</v>
          </cell>
          <cell r="K121">
            <v>1917</v>
          </cell>
          <cell r="L121">
            <v>1920</v>
          </cell>
        </row>
        <row r="122">
          <cell r="A122" t="str">
            <v>LB_0059</v>
          </cell>
          <cell r="H122">
            <v>1.9785430150707426</v>
          </cell>
          <cell r="K122">
            <v>1923</v>
          </cell>
          <cell r="L122">
            <v>1929</v>
          </cell>
        </row>
        <row r="123">
          <cell r="A123" t="str">
            <v>LB_0059</v>
          </cell>
          <cell r="H123">
            <v>1.9785430150707426</v>
          </cell>
          <cell r="K123">
            <v>1923</v>
          </cell>
          <cell r="L123">
            <v>1929</v>
          </cell>
        </row>
        <row r="124">
          <cell r="A124" t="str">
            <v>LB_0055</v>
          </cell>
          <cell r="H124">
            <v>2.068743731491669</v>
          </cell>
          <cell r="K124">
            <v>1922</v>
          </cell>
          <cell r="L124">
            <v>1925</v>
          </cell>
        </row>
        <row r="125">
          <cell r="A125" t="str">
            <v>LB_0055</v>
          </cell>
          <cell r="H125">
            <v>2.068743731491669</v>
          </cell>
          <cell r="K125">
            <v>1922</v>
          </cell>
          <cell r="L125">
            <v>1925</v>
          </cell>
        </row>
        <row r="126">
          <cell r="A126" t="str">
            <v>LB_0055</v>
          </cell>
          <cell r="H126">
            <v>1.3351459383080786</v>
          </cell>
          <cell r="K126">
            <v>1925</v>
          </cell>
          <cell r="L126">
            <v>1927</v>
          </cell>
        </row>
        <row r="127">
          <cell r="A127" t="str">
            <v>LB_0055</v>
          </cell>
          <cell r="H127">
            <v>1.3351459383080786</v>
          </cell>
          <cell r="K127">
            <v>1925</v>
          </cell>
          <cell r="L127">
            <v>1927</v>
          </cell>
        </row>
        <row r="128">
          <cell r="A128" t="str">
            <v>LB_0055</v>
          </cell>
          <cell r="H128">
            <v>1.7653424419110448</v>
          </cell>
          <cell r="K128">
            <v>1927</v>
          </cell>
          <cell r="L128">
            <v>1929</v>
          </cell>
        </row>
        <row r="129">
          <cell r="A129" t="str">
            <v>LB_0055</v>
          </cell>
          <cell r="H129">
            <v>1.7653424419110448</v>
          </cell>
          <cell r="K129">
            <v>1927</v>
          </cell>
          <cell r="L129">
            <v>1929</v>
          </cell>
        </row>
        <row r="130">
          <cell r="A130" t="str">
            <v>LB_0053_P2</v>
          </cell>
          <cell r="H130">
            <v>1.7908677930181023</v>
          </cell>
          <cell r="K130">
            <v>1928</v>
          </cell>
          <cell r="L130">
            <v>1930</v>
          </cell>
        </row>
        <row r="131">
          <cell r="A131" t="str">
            <v>LB_0053_P2</v>
          </cell>
          <cell r="H131">
            <v>1.7908677930181023</v>
          </cell>
          <cell r="K131">
            <v>1928</v>
          </cell>
          <cell r="L131">
            <v>1930</v>
          </cell>
        </row>
        <row r="132">
          <cell r="A132" t="str">
            <v>LB_0053_P3</v>
          </cell>
          <cell r="H132">
            <v>2.1679884490646137</v>
          </cell>
          <cell r="K132">
            <v>1926</v>
          </cell>
          <cell r="L132">
            <v>1928</v>
          </cell>
        </row>
        <row r="133">
          <cell r="A133" t="str">
            <v>LB_0053_P3</v>
          </cell>
          <cell r="H133">
            <v>2.1679884490646137</v>
          </cell>
          <cell r="K133">
            <v>1926</v>
          </cell>
          <cell r="L133">
            <v>1928</v>
          </cell>
        </row>
        <row r="134">
          <cell r="A134" t="str">
            <v>LB_0053_P3</v>
          </cell>
          <cell r="H134">
            <v>1.156844776375699</v>
          </cell>
          <cell r="K134">
            <v>1928</v>
          </cell>
          <cell r="L134">
            <v>1930</v>
          </cell>
        </row>
        <row r="135">
          <cell r="A135" t="str">
            <v>LB_0053_P3</v>
          </cell>
          <cell r="H135">
            <v>1.156844776375699</v>
          </cell>
          <cell r="K135">
            <v>1928</v>
          </cell>
          <cell r="L135">
            <v>1930</v>
          </cell>
        </row>
        <row r="136">
          <cell r="A136" t="str">
            <v>LB_0019</v>
          </cell>
          <cell r="H136">
            <v>1.2111573456579923</v>
          </cell>
          <cell r="K136">
            <v>1921</v>
          </cell>
          <cell r="L136">
            <v>1923</v>
          </cell>
        </row>
        <row r="137">
          <cell r="A137" t="str">
            <v>LB_0019</v>
          </cell>
          <cell r="H137">
            <v>1.2111573456579923</v>
          </cell>
          <cell r="K137">
            <v>1921</v>
          </cell>
          <cell r="L137">
            <v>1923</v>
          </cell>
        </row>
        <row r="138">
          <cell r="A138" t="str">
            <v>LB_0019</v>
          </cell>
          <cell r="H138">
            <v>1.1142523606281327</v>
          </cell>
          <cell r="K138">
            <v>1923</v>
          </cell>
          <cell r="L138">
            <v>1925</v>
          </cell>
        </row>
        <row r="139">
          <cell r="A139" t="str">
            <v>LB_0019</v>
          </cell>
          <cell r="H139">
            <v>1.1142523606281327</v>
          </cell>
          <cell r="K139">
            <v>1923</v>
          </cell>
          <cell r="L139">
            <v>1925</v>
          </cell>
        </row>
        <row r="140">
          <cell r="A140" t="str">
            <v>LB_0019</v>
          </cell>
          <cell r="H140">
            <v>1.4939482376036184</v>
          </cell>
          <cell r="K140">
            <v>1925</v>
          </cell>
          <cell r="L140">
            <v>1928</v>
          </cell>
        </row>
        <row r="141">
          <cell r="A141" t="str">
            <v>LB_0019</v>
          </cell>
          <cell r="H141">
            <v>1.4939482376036184</v>
          </cell>
          <cell r="K141">
            <v>1925</v>
          </cell>
          <cell r="L141">
            <v>1928</v>
          </cell>
        </row>
        <row r="142">
          <cell r="A142" t="str">
            <v>LB_0043</v>
          </cell>
          <cell r="H142">
            <v>2.3851522014589976</v>
          </cell>
          <cell r="K142">
            <v>1925</v>
          </cell>
          <cell r="L142">
            <v>1928</v>
          </cell>
        </row>
        <row r="143">
          <cell r="A143" t="str">
            <v>LB_0043</v>
          </cell>
          <cell r="H143">
            <v>2.3851522014589976</v>
          </cell>
          <cell r="K143">
            <v>1925</v>
          </cell>
          <cell r="L143">
            <v>1928</v>
          </cell>
        </row>
        <row r="144">
          <cell r="A144" t="str">
            <v>LB_0031</v>
          </cell>
          <cell r="H144">
            <v>1.2473990890036899</v>
          </cell>
          <cell r="K144">
            <v>1918</v>
          </cell>
          <cell r="L144">
            <v>1923</v>
          </cell>
        </row>
        <row r="145">
          <cell r="A145" t="str">
            <v>LB_0031</v>
          </cell>
          <cell r="H145">
            <v>1.2473990890036899</v>
          </cell>
          <cell r="K145">
            <v>1918</v>
          </cell>
          <cell r="L145">
            <v>1923</v>
          </cell>
        </row>
        <row r="146">
          <cell r="A146" t="str">
            <v>LB_0031</v>
          </cell>
          <cell r="H146">
            <v>1.6929200769429111</v>
          </cell>
          <cell r="K146">
            <v>1923</v>
          </cell>
          <cell r="L146">
            <v>1928</v>
          </cell>
        </row>
        <row r="147">
          <cell r="A147" t="str">
            <v>LB_0031</v>
          </cell>
          <cell r="H147">
            <v>1.6929200769429111</v>
          </cell>
          <cell r="K147">
            <v>1923</v>
          </cell>
          <cell r="L147">
            <v>1928</v>
          </cell>
        </row>
        <row r="148">
          <cell r="A148" t="str">
            <v>LB_0018</v>
          </cell>
          <cell r="H148">
            <v>1.5856185330383239</v>
          </cell>
          <cell r="K148">
            <v>1922</v>
          </cell>
          <cell r="L148">
            <v>1924</v>
          </cell>
        </row>
        <row r="149">
          <cell r="A149" t="str">
            <v>LB_0018</v>
          </cell>
          <cell r="H149">
            <v>1.5856185330383239</v>
          </cell>
          <cell r="K149">
            <v>1922</v>
          </cell>
          <cell r="L149">
            <v>1924</v>
          </cell>
        </row>
        <row r="150">
          <cell r="A150" t="str">
            <v>LB_0018</v>
          </cell>
          <cell r="H150">
            <v>0.59720876835777381</v>
          </cell>
          <cell r="K150">
            <v>1924</v>
          </cell>
          <cell r="L150">
            <v>1926</v>
          </cell>
        </row>
        <row r="151">
          <cell r="A151" t="str">
            <v>LB_0018</v>
          </cell>
          <cell r="H151">
            <v>1.1944175367155476</v>
          </cell>
          <cell r="K151">
            <v>1924</v>
          </cell>
          <cell r="L151">
            <v>1926</v>
          </cell>
        </row>
        <row r="152">
          <cell r="A152" t="str">
            <v>LB_0018</v>
          </cell>
          <cell r="H152">
            <v>1.757929328383202</v>
          </cell>
          <cell r="K152">
            <v>1926</v>
          </cell>
          <cell r="L152">
            <v>1929</v>
          </cell>
        </row>
        <row r="153">
          <cell r="A153" t="str">
            <v>LB_0018</v>
          </cell>
          <cell r="H153">
            <v>2.6368939925748034</v>
          </cell>
          <cell r="K153">
            <v>1926</v>
          </cell>
          <cell r="L153">
            <v>1929</v>
          </cell>
        </row>
        <row r="154">
          <cell r="A154" t="str">
            <v>LB_0047_P3</v>
          </cell>
          <cell r="H154">
            <v>1.2978132591433691</v>
          </cell>
          <cell r="K154">
            <v>1924</v>
          </cell>
          <cell r="L154">
            <v>1927</v>
          </cell>
        </row>
        <row r="155">
          <cell r="A155" t="str">
            <v>LB_0047_P3</v>
          </cell>
          <cell r="H155">
            <v>1.2978132591433691</v>
          </cell>
          <cell r="K155">
            <v>1924</v>
          </cell>
          <cell r="L155">
            <v>1927</v>
          </cell>
        </row>
        <row r="156">
          <cell r="A156" t="str">
            <v>LB_0047_P3</v>
          </cell>
          <cell r="H156">
            <v>1.9983005092712773</v>
          </cell>
          <cell r="K156">
            <v>1927</v>
          </cell>
          <cell r="L156">
            <v>1929</v>
          </cell>
        </row>
        <row r="157">
          <cell r="A157" t="str">
            <v>LB_0047_P3</v>
          </cell>
          <cell r="H157">
            <v>1.9983005092712773</v>
          </cell>
          <cell r="K157">
            <v>1927</v>
          </cell>
          <cell r="L157">
            <v>1929</v>
          </cell>
        </row>
        <row r="158">
          <cell r="A158" t="str">
            <v>LB_0047_P4</v>
          </cell>
          <cell r="H158">
            <v>2.0711277408978623</v>
          </cell>
          <cell r="K158">
            <v>1927</v>
          </cell>
          <cell r="L158">
            <v>1929</v>
          </cell>
        </row>
        <row r="159">
          <cell r="A159" t="str">
            <v>LB_0047_P4</v>
          </cell>
          <cell r="H159">
            <v>2.0711277408978623</v>
          </cell>
          <cell r="K159">
            <v>1927</v>
          </cell>
          <cell r="L159">
            <v>1929</v>
          </cell>
        </row>
        <row r="160">
          <cell r="A160" t="str">
            <v>LB_0035</v>
          </cell>
          <cell r="H160">
            <v>1.7400743521523963</v>
          </cell>
          <cell r="K160">
            <v>1923</v>
          </cell>
          <cell r="L160">
            <v>1925</v>
          </cell>
        </row>
        <row r="161">
          <cell r="A161" t="str">
            <v>LB_0035</v>
          </cell>
          <cell r="H161">
            <v>1.7400743521523963</v>
          </cell>
          <cell r="K161">
            <v>1923</v>
          </cell>
          <cell r="L161">
            <v>1925</v>
          </cell>
        </row>
        <row r="162">
          <cell r="A162" t="str">
            <v>LB_0035</v>
          </cell>
          <cell r="H162">
            <v>1.8331874073161338</v>
          </cell>
          <cell r="K162">
            <v>1925</v>
          </cell>
          <cell r="L162">
            <v>1927</v>
          </cell>
        </row>
        <row r="163">
          <cell r="A163" t="str">
            <v>LB_0035</v>
          </cell>
          <cell r="H163">
            <v>1.8331874073161338</v>
          </cell>
          <cell r="K163">
            <v>1925</v>
          </cell>
          <cell r="L163">
            <v>1927</v>
          </cell>
        </row>
        <row r="164">
          <cell r="A164" t="str">
            <v>LB_0035</v>
          </cell>
          <cell r="H164">
            <v>2.1358594885435647</v>
          </cell>
          <cell r="K164">
            <v>1927</v>
          </cell>
          <cell r="L164">
            <v>1929</v>
          </cell>
        </row>
        <row r="165">
          <cell r="A165" t="str">
            <v>LB_0035</v>
          </cell>
          <cell r="H165">
            <v>2.1358594885435647</v>
          </cell>
          <cell r="K165">
            <v>1927</v>
          </cell>
          <cell r="L165">
            <v>1929</v>
          </cell>
        </row>
        <row r="166">
          <cell r="A166" t="str">
            <v>LB_0044</v>
          </cell>
          <cell r="H166">
            <v>1.7933326581274101</v>
          </cell>
          <cell r="K166">
            <v>1944</v>
          </cell>
          <cell r="L166">
            <v>1947</v>
          </cell>
        </row>
        <row r="167">
          <cell r="A167" t="str">
            <v>LB_0044</v>
          </cell>
          <cell r="H167">
            <v>1.7933326581274101</v>
          </cell>
          <cell r="K167">
            <v>1944</v>
          </cell>
          <cell r="L167">
            <v>1947</v>
          </cell>
        </row>
        <row r="168">
          <cell r="A168" t="str">
            <v>LB_0044</v>
          </cell>
          <cell r="H168">
            <v>1.9152396435977692</v>
          </cell>
          <cell r="K168">
            <v>1947</v>
          </cell>
          <cell r="L168">
            <v>1950</v>
          </cell>
        </row>
        <row r="169">
          <cell r="A169" t="str">
            <v>LB_0044</v>
          </cell>
          <cell r="H169">
            <v>1.9152396435977692</v>
          </cell>
          <cell r="K169">
            <v>1947</v>
          </cell>
          <cell r="L169">
            <v>1950</v>
          </cell>
        </row>
        <row r="170">
          <cell r="A170" t="str">
            <v>LB_0044</v>
          </cell>
          <cell r="H170">
            <v>1.8200149999405566</v>
          </cell>
          <cell r="K170">
            <v>1950</v>
          </cell>
          <cell r="L170">
            <v>1954</v>
          </cell>
        </row>
        <row r="171">
          <cell r="A171" t="str">
            <v>LB_0044</v>
          </cell>
          <cell r="H171">
            <v>2.123350833263983</v>
          </cell>
          <cell r="K171">
            <v>1950</v>
          </cell>
          <cell r="L171">
            <v>1954</v>
          </cell>
        </row>
        <row r="172">
          <cell r="A172" t="str">
            <v>LB_0045</v>
          </cell>
          <cell r="H172">
            <v>2.1307035480233694</v>
          </cell>
          <cell r="K172">
            <v>1951</v>
          </cell>
          <cell r="L172">
            <v>1952</v>
          </cell>
        </row>
        <row r="173">
          <cell r="A173" t="str">
            <v>LB_0045</v>
          </cell>
          <cell r="H173">
            <v>2.1307035480233694</v>
          </cell>
          <cell r="K173">
            <v>1951</v>
          </cell>
          <cell r="L173">
            <v>1952</v>
          </cell>
        </row>
        <row r="174">
          <cell r="A174" t="str">
            <v>LB_0045</v>
          </cell>
          <cell r="H174">
            <v>1.1873931075404527</v>
          </cell>
          <cell r="K174">
            <v>1952</v>
          </cell>
          <cell r="L174">
            <v>1955</v>
          </cell>
        </row>
        <row r="175">
          <cell r="A175" t="str">
            <v>LB_0045</v>
          </cell>
          <cell r="H175">
            <v>1.1873931075404527</v>
          </cell>
          <cell r="K175">
            <v>1952</v>
          </cell>
          <cell r="L175">
            <v>1955</v>
          </cell>
        </row>
        <row r="176">
          <cell r="A176" t="str">
            <v>LB_0032</v>
          </cell>
          <cell r="H176">
            <v>1.3756947312788177</v>
          </cell>
          <cell r="K176">
            <v>1921</v>
          </cell>
          <cell r="L176">
            <v>1929</v>
          </cell>
        </row>
        <row r="177">
          <cell r="A177" t="str">
            <v>LB_0032</v>
          </cell>
          <cell r="H177">
            <v>1.3756947312788177</v>
          </cell>
          <cell r="K177">
            <v>1921</v>
          </cell>
          <cell r="L177">
            <v>1929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091A-D945-394D-8C46-C9ABF6C357D8}">
  <dimension ref="A1:N347"/>
  <sheetViews>
    <sheetView topLeftCell="A164" zoomScale="75" workbookViewId="0">
      <selection activeCell="I180" sqref="I180"/>
    </sheetView>
  </sheetViews>
  <sheetFormatPr baseColWidth="10" defaultColWidth="10.83203125" defaultRowHeight="15" x14ac:dyDescent="0.2"/>
  <cols>
    <col min="1" max="1" width="13.5" style="5" bestFit="1" customWidth="1"/>
    <col min="2" max="2" width="24.6640625" style="27" customWidth="1"/>
    <col min="3" max="3" width="25.83203125" style="5" customWidth="1"/>
    <col min="4" max="4" width="19.33203125" style="5" customWidth="1"/>
    <col min="5" max="5" width="12.33203125" style="5" customWidth="1"/>
    <col min="6" max="6" width="12.83203125" style="10" customWidth="1"/>
    <col min="7" max="7" width="12.5" style="10" customWidth="1"/>
    <col min="8" max="8" width="23.1640625" style="10" customWidth="1"/>
    <col min="9" max="9" width="20" style="5" customWidth="1"/>
    <col min="10" max="10" width="20.33203125" style="5" customWidth="1"/>
    <col min="11" max="11" width="16.6640625" style="5" customWidth="1"/>
    <col min="12" max="12" width="17.6640625" style="5" customWidth="1"/>
    <col min="13" max="13" width="14" style="5" customWidth="1"/>
    <col min="14" max="14" width="20.6640625" style="5" customWidth="1"/>
  </cols>
  <sheetData>
    <row r="1" spans="1:14" ht="16" x14ac:dyDescent="0.2">
      <c r="A1" s="1" t="s">
        <v>0</v>
      </c>
      <c r="B1" s="26" t="s">
        <v>1</v>
      </c>
      <c r="C1" s="1" t="s">
        <v>2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3" t="s">
        <v>84</v>
      </c>
      <c r="K1" s="1" t="s">
        <v>8</v>
      </c>
      <c r="L1" s="1" t="s">
        <v>9</v>
      </c>
      <c r="M1" s="1" t="s">
        <v>85</v>
      </c>
      <c r="N1" s="1" t="s">
        <v>86</v>
      </c>
    </row>
    <row r="2" spans="1:14" ht="19" x14ac:dyDescent="0.25">
      <c r="A2" s="9" t="s">
        <v>31</v>
      </c>
      <c r="B2" s="24">
        <v>1820</v>
      </c>
      <c r="C2" s="6" t="str">
        <f>_xlfn.XLOOKUP(A2,[1]Metadata!$A$2:$A$51,[1]Metadata!$E$2:$E$51)</f>
        <v>Java, metadata deficient</v>
      </c>
      <c r="D2" s="12" t="s">
        <v>87</v>
      </c>
      <c r="E2" s="9" t="s">
        <v>88</v>
      </c>
      <c r="F2" s="14">
        <v>5.2767190107155697</v>
      </c>
      <c r="G2" s="14">
        <v>1.28347213429332</v>
      </c>
      <c r="H2" s="14">
        <f>G2*(M2/10)</f>
        <v>0.61568380097720432</v>
      </c>
      <c r="I2" s="9">
        <v>11</v>
      </c>
      <c r="J2" s="9">
        <v>11</v>
      </c>
      <c r="K2" s="9">
        <v>1808</v>
      </c>
      <c r="L2" s="9">
        <v>1819</v>
      </c>
      <c r="M2" s="8">
        <f>(F2/I2)*10</f>
        <v>4.7970172824686994</v>
      </c>
      <c r="N2" s="9" t="s">
        <v>89</v>
      </c>
    </row>
    <row r="3" spans="1:14" ht="20" thickBot="1" x14ac:dyDescent="0.3">
      <c r="A3" s="15" t="s">
        <v>31</v>
      </c>
      <c r="B3" s="25">
        <v>1820</v>
      </c>
      <c r="C3" s="16" t="str">
        <f>_xlfn.XLOOKUP(A3,[1]Metadata!$A$2:$A$51,[1]Metadata!$E$2:$E$51)</f>
        <v>Java, metadata deficient</v>
      </c>
      <c r="D3" s="17" t="s">
        <v>87</v>
      </c>
      <c r="E3" s="15" t="s">
        <v>88</v>
      </c>
      <c r="F3" s="18">
        <v>5.2767190107155697</v>
      </c>
      <c r="G3" s="18">
        <v>1.28347213429332</v>
      </c>
      <c r="H3" s="18">
        <f t="shared" ref="H3:H70" si="0">G3*(M3/10)</f>
        <v>0.61568380097720432</v>
      </c>
      <c r="I3" s="15">
        <v>11</v>
      </c>
      <c r="J3" s="15">
        <v>11</v>
      </c>
      <c r="K3" s="15">
        <v>1808</v>
      </c>
      <c r="L3" s="15">
        <v>1819</v>
      </c>
      <c r="M3" s="19">
        <f>(F3/J3)*10</f>
        <v>4.7970172824686994</v>
      </c>
      <c r="N3" s="15" t="s">
        <v>90</v>
      </c>
    </row>
    <row r="4" spans="1:14" ht="19" x14ac:dyDescent="0.25">
      <c r="A4" s="9" t="s">
        <v>32</v>
      </c>
      <c r="B4" s="24" t="str">
        <f>_xlfn.XLOOKUP(A4,[1]Metadata!$A$2:$A$51,[1]Metadata!$C$2:$C$51)</f>
        <v>1821-1823</v>
      </c>
      <c r="C4" s="6" t="str">
        <f>_xlfn.XLOOKUP(A4,[1]Metadata!$A$2:$A$51,[1]Metadata!$E$2:$E$51)</f>
        <v>Java, metadata deficient</v>
      </c>
      <c r="D4" s="12" t="s">
        <v>91</v>
      </c>
      <c r="E4" s="9" t="s">
        <v>88</v>
      </c>
      <c r="F4" s="14">
        <v>2.6150174592820998</v>
      </c>
      <c r="G4" s="14">
        <v>1.0624324589145899</v>
      </c>
      <c r="H4" s="14">
        <f>G4*(M4/10)</f>
        <v>0.46304657156161078</v>
      </c>
      <c r="I4" s="9">
        <v>5</v>
      </c>
      <c r="J4" s="9">
        <v>6</v>
      </c>
      <c r="K4" s="9">
        <v>1809</v>
      </c>
      <c r="L4" s="9">
        <v>1815</v>
      </c>
      <c r="M4" s="8">
        <f>(F4/J4)*10</f>
        <v>4.3583624321368326</v>
      </c>
      <c r="N4" s="9" t="s">
        <v>89</v>
      </c>
    </row>
    <row r="5" spans="1:14" ht="19" x14ac:dyDescent="0.25">
      <c r="A5" s="9" t="s">
        <v>32</v>
      </c>
      <c r="B5" s="24" t="str">
        <f>_xlfn.XLOOKUP(A5,[1]Metadata!$A$2:$A$51,[1]Metadata!$C$2:$C$51)</f>
        <v>1821-1823</v>
      </c>
      <c r="C5" s="6" t="str">
        <f>_xlfn.XLOOKUP(A5,[1]Metadata!$A$2:$A$51,[1]Metadata!$E$2:$E$51)</f>
        <v>Java, metadata deficient</v>
      </c>
      <c r="D5" s="12" t="s">
        <v>91</v>
      </c>
      <c r="E5" s="9" t="s">
        <v>88</v>
      </c>
      <c r="F5" s="14">
        <v>2.6150174592820998</v>
      </c>
      <c r="G5" s="14">
        <v>1.0624324589145899</v>
      </c>
      <c r="H5" s="14">
        <f>G5*(M5/10)</f>
        <v>0.55565588587393289</v>
      </c>
      <c r="I5" s="9">
        <v>5</v>
      </c>
      <c r="J5" s="9">
        <v>6</v>
      </c>
      <c r="K5" s="9">
        <v>1809</v>
      </c>
      <c r="L5" s="9">
        <v>1815</v>
      </c>
      <c r="M5" s="8">
        <f>(F5/I5)*10</f>
        <v>5.2300349185641988</v>
      </c>
      <c r="N5" s="9" t="s">
        <v>90</v>
      </c>
    </row>
    <row r="6" spans="1:14" ht="19" x14ac:dyDescent="0.25">
      <c r="A6" s="9" t="s">
        <v>32</v>
      </c>
      <c r="B6" s="24" t="str">
        <f>_xlfn.XLOOKUP(A6,[1]Metadata!$A$2:$A$51,[1]Metadata!$C$2:$C$51)</f>
        <v>1821-1823</v>
      </c>
      <c r="C6" s="6" t="str">
        <f>_xlfn.XLOOKUP(A6,[1]Metadata!$A$2:$A$51,[1]Metadata!$E$2:$E$51)</f>
        <v>Java, metadata deficient</v>
      </c>
      <c r="D6" s="12" t="s">
        <v>91</v>
      </c>
      <c r="E6" s="9" t="s">
        <v>92</v>
      </c>
      <c r="F6" s="14">
        <v>3.7607513536447001</v>
      </c>
      <c r="G6" s="14">
        <v>1.1413295430136401</v>
      </c>
      <c r="H6" s="14">
        <f t="shared" si="0"/>
        <v>1.0730641559608085</v>
      </c>
      <c r="I6" s="9">
        <v>3</v>
      </c>
      <c r="J6" s="9">
        <v>4</v>
      </c>
      <c r="K6" s="9">
        <v>1815</v>
      </c>
      <c r="L6" s="9">
        <v>1819</v>
      </c>
      <c r="M6" s="8">
        <f>(F6/J6)*10</f>
        <v>9.4018783841117504</v>
      </c>
      <c r="N6" s="9" t="s">
        <v>89</v>
      </c>
    </row>
    <row r="7" spans="1:14" ht="19" x14ac:dyDescent="0.25">
      <c r="A7" s="9" t="s">
        <v>32</v>
      </c>
      <c r="B7" s="24" t="str">
        <f>_xlfn.XLOOKUP(A7,[1]Metadata!$A$2:$A$51,[1]Metadata!$C$2:$C$51)</f>
        <v>1821-1823</v>
      </c>
      <c r="C7" s="6" t="str">
        <f>_xlfn.XLOOKUP(A7,[1]Metadata!$A$2:$A$51,[1]Metadata!$E$2:$E$51)</f>
        <v>Java, metadata deficient</v>
      </c>
      <c r="D7" s="12" t="s">
        <v>91</v>
      </c>
      <c r="E7" s="9" t="s">
        <v>92</v>
      </c>
      <c r="F7" s="14">
        <v>3.7607513536447001</v>
      </c>
      <c r="G7" s="14">
        <v>1.1413295430136401</v>
      </c>
      <c r="H7" s="14">
        <f t="shared" si="0"/>
        <v>1.4307522079477446</v>
      </c>
      <c r="I7" s="9">
        <v>3</v>
      </c>
      <c r="J7" s="9">
        <v>4</v>
      </c>
      <c r="K7" s="9">
        <v>1815</v>
      </c>
      <c r="L7" s="9">
        <v>1819</v>
      </c>
      <c r="M7" s="8">
        <f>(F7/I7)*10</f>
        <v>12.535837845482334</v>
      </c>
      <c r="N7" s="9" t="s">
        <v>90</v>
      </c>
    </row>
    <row r="8" spans="1:14" ht="19" x14ac:dyDescent="0.25">
      <c r="A8" s="9" t="s">
        <v>32</v>
      </c>
      <c r="B8" s="24" t="str">
        <f>_xlfn.XLOOKUP(A8,[1]Metadata!$A$2:$A$51,[1]Metadata!$C$2:$C$51)</f>
        <v>1821-1823</v>
      </c>
      <c r="C8" s="6" t="str">
        <f>_xlfn.XLOOKUP(A8,[1]Metadata!$A$2:$A$51,[1]Metadata!$E$2:$E$51)</f>
        <v>Java, metadata deficient</v>
      </c>
      <c r="D8" s="12" t="s">
        <v>91</v>
      </c>
      <c r="E8" s="9" t="s">
        <v>93</v>
      </c>
      <c r="F8" s="14">
        <v>1.5537674437656299</v>
      </c>
      <c r="G8" s="14">
        <v>1.21538259475761</v>
      </c>
      <c r="H8" s="14">
        <f t="shared" si="0"/>
        <v>0.94421095372688513</v>
      </c>
      <c r="I8" s="9">
        <v>1</v>
      </c>
      <c r="J8" s="9">
        <v>2</v>
      </c>
      <c r="K8" s="9">
        <v>1819</v>
      </c>
      <c r="L8" s="9">
        <v>1821</v>
      </c>
      <c r="M8" s="8">
        <f>(F8/J8)*10</f>
        <v>7.7688372188281498</v>
      </c>
      <c r="N8" s="9" t="s">
        <v>89</v>
      </c>
    </row>
    <row r="9" spans="1:14" ht="20" thickBot="1" x14ac:dyDescent="0.3">
      <c r="A9" s="15" t="s">
        <v>32</v>
      </c>
      <c r="B9" s="25" t="str">
        <f>_xlfn.XLOOKUP(A9,[1]Metadata!$A$2:$A$51,[1]Metadata!$C$2:$C$51)</f>
        <v>1821-1823</v>
      </c>
      <c r="C9" s="16" t="str">
        <f>_xlfn.XLOOKUP(A9,[1]Metadata!$A$2:$A$51,[1]Metadata!$E$2:$E$51)</f>
        <v>Java, metadata deficient</v>
      </c>
      <c r="D9" s="17" t="s">
        <v>91</v>
      </c>
      <c r="E9" s="15" t="s">
        <v>93</v>
      </c>
      <c r="F9" s="18">
        <v>1.5537674437656299</v>
      </c>
      <c r="G9" s="18">
        <v>1.21538259475761</v>
      </c>
      <c r="H9" s="18">
        <f t="shared" si="0"/>
        <v>1.8884219074537703</v>
      </c>
      <c r="I9" s="15">
        <v>1</v>
      </c>
      <c r="J9" s="15">
        <v>2</v>
      </c>
      <c r="K9" s="15">
        <v>1819</v>
      </c>
      <c r="L9" s="15">
        <v>1821</v>
      </c>
      <c r="M9" s="19">
        <f>(F9/I9)*10</f>
        <v>15.5376744376563</v>
      </c>
      <c r="N9" s="15" t="s">
        <v>90</v>
      </c>
    </row>
    <row r="10" spans="1:14" ht="19" x14ac:dyDescent="0.25">
      <c r="A10" s="9" t="s">
        <v>30</v>
      </c>
      <c r="B10" s="24" t="str">
        <f>_xlfn.XLOOKUP(A10,[1]Metadata!$A$2:$A$51,[1]Metadata!$C$2:$C$51)</f>
        <v>1821-1823</v>
      </c>
      <c r="C10" s="6" t="str">
        <f>_xlfn.XLOOKUP(A10,[1]Metadata!$A$2:$A$51,[1]Metadata!$E$2:$E$51)</f>
        <v>Java, metadata deficient</v>
      </c>
      <c r="D10" s="12" t="s">
        <v>94</v>
      </c>
      <c r="E10" s="9" t="s">
        <v>88</v>
      </c>
      <c r="F10" s="14">
        <v>1.81179221120034</v>
      </c>
      <c r="G10" s="14">
        <v>1.39768683671998</v>
      </c>
      <c r="H10" s="14">
        <f t="shared" si="0"/>
        <v>0.50646362489330021</v>
      </c>
      <c r="I10" s="9">
        <v>4</v>
      </c>
      <c r="J10" s="9">
        <v>5</v>
      </c>
      <c r="K10" s="9">
        <v>1810</v>
      </c>
      <c r="L10" s="9">
        <v>1815</v>
      </c>
      <c r="M10" s="8">
        <f>(F10/J10)*10</f>
        <v>3.6235844224006799</v>
      </c>
      <c r="N10" s="9" t="s">
        <v>89</v>
      </c>
    </row>
    <row r="11" spans="1:14" ht="19" x14ac:dyDescent="0.25">
      <c r="A11" s="9" t="s">
        <v>30</v>
      </c>
      <c r="B11" s="24" t="str">
        <f>_xlfn.XLOOKUP(A11,[1]Metadata!$A$2:$A$51,[1]Metadata!$C$2:$C$51)</f>
        <v>1821-1823</v>
      </c>
      <c r="C11" s="6" t="str">
        <f>_xlfn.XLOOKUP(A11,[1]Metadata!$A$2:$A$51,[1]Metadata!$E$2:$E$51)</f>
        <v>Java, metadata deficient</v>
      </c>
      <c r="D11" s="12" t="s">
        <v>94</v>
      </c>
      <c r="E11" s="9" t="s">
        <v>88</v>
      </c>
      <c r="F11" s="14">
        <v>1.81179221120034</v>
      </c>
      <c r="G11" s="14">
        <v>1.39768683671998</v>
      </c>
      <c r="H11" s="14">
        <f t="shared" si="0"/>
        <v>0.63307953111662529</v>
      </c>
      <c r="I11" s="9">
        <v>4</v>
      </c>
      <c r="J11" s="9">
        <v>5</v>
      </c>
      <c r="K11" s="9">
        <v>1810</v>
      </c>
      <c r="L11" s="9">
        <v>1815</v>
      </c>
      <c r="M11" s="8">
        <f>(F11/I11)*10</f>
        <v>4.5294805280008497</v>
      </c>
      <c r="N11" s="9" t="s">
        <v>90</v>
      </c>
    </row>
    <row r="12" spans="1:14" ht="19" x14ac:dyDescent="0.25">
      <c r="A12" s="9" t="s">
        <v>30</v>
      </c>
      <c r="B12" s="24" t="str">
        <f>_xlfn.XLOOKUP(A12,[1]Metadata!$A$2:$A$51,[1]Metadata!$C$2:$C$51)</f>
        <v>1821-1823</v>
      </c>
      <c r="C12" s="6" t="str">
        <f>_xlfn.XLOOKUP(A12,[1]Metadata!$A$2:$A$51,[1]Metadata!$E$2:$E$51)</f>
        <v>Java, metadata deficient</v>
      </c>
      <c r="D12" s="12" t="s">
        <v>94</v>
      </c>
      <c r="E12" s="9" t="s">
        <v>92</v>
      </c>
      <c r="F12" s="14">
        <v>3.4275175708426602</v>
      </c>
      <c r="G12" s="14">
        <v>1.6229362367817901</v>
      </c>
      <c r="H12" s="14">
        <f t="shared" si="0"/>
        <v>0.92710707798780834</v>
      </c>
      <c r="I12" s="9">
        <v>5</v>
      </c>
      <c r="J12" s="9">
        <v>6</v>
      </c>
      <c r="K12" s="9">
        <v>1815</v>
      </c>
      <c r="L12" s="9">
        <v>1821</v>
      </c>
      <c r="M12" s="8">
        <f>(F12/J12)*10</f>
        <v>5.7125292847377676</v>
      </c>
      <c r="N12" s="9" t="s">
        <v>89</v>
      </c>
    </row>
    <row r="13" spans="1:14" ht="20" thickBot="1" x14ac:dyDescent="0.3">
      <c r="A13" s="15" t="s">
        <v>30</v>
      </c>
      <c r="B13" s="25" t="str">
        <f>_xlfn.XLOOKUP(A13,[1]Metadata!$A$2:$A$51,[1]Metadata!$C$2:$C$51)</f>
        <v>1821-1823</v>
      </c>
      <c r="C13" s="16" t="str">
        <f>_xlfn.XLOOKUP(A13,[1]Metadata!$A$2:$A$51,[1]Metadata!$E$2:$E$51)</f>
        <v>Java, metadata deficient</v>
      </c>
      <c r="D13" s="17" t="s">
        <v>94</v>
      </c>
      <c r="E13" s="15" t="s">
        <v>92</v>
      </c>
      <c r="F13" s="18">
        <v>3.4275175708426602</v>
      </c>
      <c r="G13" s="18">
        <v>1.6229362367817901</v>
      </c>
      <c r="H13" s="18">
        <f t="shared" si="0"/>
        <v>1.1125284935853699</v>
      </c>
      <c r="I13" s="15">
        <v>5</v>
      </c>
      <c r="J13" s="15">
        <v>6</v>
      </c>
      <c r="K13" s="15">
        <v>1815</v>
      </c>
      <c r="L13" s="15">
        <v>1821</v>
      </c>
      <c r="M13" s="19">
        <f>(F13/I13)*10</f>
        <v>6.8550351416853204</v>
      </c>
      <c r="N13" s="15" t="s">
        <v>90</v>
      </c>
    </row>
    <row r="14" spans="1:14" ht="19" x14ac:dyDescent="0.25">
      <c r="A14" s="9" t="s">
        <v>43</v>
      </c>
      <c r="B14" s="24" t="str">
        <f>_xlfn.XLOOKUP(A14,[1]Metadata!$A$2:$A$51,[1]Metadata!$C$2:$C$51)</f>
        <v>1821-1823</v>
      </c>
      <c r="C14" s="6" t="str">
        <f>_xlfn.XLOOKUP(A14,[1]Metadata!$A$2:$A$51,[1]Metadata!$E$2:$E$51)</f>
        <v>Java, metadata deficient</v>
      </c>
      <c r="D14" s="12" t="s">
        <v>94</v>
      </c>
      <c r="E14" s="9" t="s">
        <v>88</v>
      </c>
      <c r="F14" s="14">
        <v>7.8890874156632096</v>
      </c>
      <c r="G14" s="14">
        <v>1.2551827534984701</v>
      </c>
      <c r="H14" s="14">
        <f t="shared" si="0"/>
        <v>0.9002042240892979</v>
      </c>
      <c r="I14" s="9">
        <v>10</v>
      </c>
      <c r="J14" s="9">
        <v>11</v>
      </c>
      <c r="K14" s="9">
        <v>1810</v>
      </c>
      <c r="L14" s="9">
        <v>1821</v>
      </c>
      <c r="M14" s="8">
        <f>(F14/J14)*10</f>
        <v>7.1718976506029177</v>
      </c>
      <c r="N14" s="9" t="s">
        <v>89</v>
      </c>
    </row>
    <row r="15" spans="1:14" ht="20" thickBot="1" x14ac:dyDescent="0.3">
      <c r="A15" s="15" t="s">
        <v>43</v>
      </c>
      <c r="B15" s="25" t="str">
        <f>_xlfn.XLOOKUP(A15,[1]Metadata!$A$2:$A$51,[1]Metadata!$C$2:$C$51)</f>
        <v>1821-1823</v>
      </c>
      <c r="C15" s="16" t="str">
        <f>_xlfn.XLOOKUP(A15,[1]Metadata!$A$2:$A$51,[1]Metadata!$E$2:$E$51)</f>
        <v>Java, metadata deficient</v>
      </c>
      <c r="D15" s="17" t="s">
        <v>94</v>
      </c>
      <c r="E15" s="15" t="s">
        <v>88</v>
      </c>
      <c r="F15" s="18">
        <v>7.8890874156632096</v>
      </c>
      <c r="G15" s="18">
        <v>1.2551827534984701</v>
      </c>
      <c r="H15" s="18">
        <f t="shared" si="0"/>
        <v>0.99022464649822772</v>
      </c>
      <c r="I15" s="15">
        <v>10</v>
      </c>
      <c r="J15" s="15">
        <v>11</v>
      </c>
      <c r="K15" s="15">
        <v>1810</v>
      </c>
      <c r="L15" s="15">
        <v>1821</v>
      </c>
      <c r="M15" s="19">
        <f>(F15/I15)*10</f>
        <v>7.8890874156632096</v>
      </c>
      <c r="N15" s="15" t="s">
        <v>90</v>
      </c>
    </row>
    <row r="16" spans="1:14" ht="19" x14ac:dyDescent="0.25">
      <c r="A16" s="9" t="s">
        <v>66</v>
      </c>
      <c r="B16" s="24">
        <v>1845</v>
      </c>
      <c r="C16" s="6" t="str">
        <f>_xlfn.XLOOKUP(A16,[1]Metadata!$A$2:$A$51,[1]Metadata!$E$2:$E$51)</f>
        <v>Java, metadata deficient</v>
      </c>
      <c r="D16" s="5" t="s">
        <v>95</v>
      </c>
      <c r="E16" s="9" t="s">
        <v>88</v>
      </c>
      <c r="F16" s="10">
        <v>12.220655767467299</v>
      </c>
      <c r="G16" s="10">
        <v>1.1071503593141601</v>
      </c>
      <c r="H16" s="14">
        <f>G16*(M16/10)</f>
        <v>1.2300094021823711</v>
      </c>
      <c r="I16" s="9">
        <v>10</v>
      </c>
      <c r="J16" s="9">
        <v>11</v>
      </c>
      <c r="K16" s="9">
        <v>1831</v>
      </c>
      <c r="L16" s="9">
        <v>1842</v>
      </c>
      <c r="M16" s="8">
        <f>(F16/J16)*10</f>
        <v>11.109687061333908</v>
      </c>
      <c r="N16" s="9" t="s">
        <v>89</v>
      </c>
    </row>
    <row r="17" spans="1:14" ht="19" x14ac:dyDescent="0.25">
      <c r="A17" s="9" t="s">
        <v>66</v>
      </c>
      <c r="B17" s="24">
        <v>1845</v>
      </c>
      <c r="C17" s="6" t="str">
        <f>_xlfn.XLOOKUP(A17,[1]Metadata!$A$2:$A$51,[1]Metadata!$E$2:$E$51)</f>
        <v>Java, metadata deficient</v>
      </c>
      <c r="D17" s="5" t="s">
        <v>95</v>
      </c>
      <c r="E17" s="9" t="s">
        <v>88</v>
      </c>
      <c r="F17" s="10">
        <v>12.220655767467299</v>
      </c>
      <c r="G17" s="10">
        <v>1.1071503593141601</v>
      </c>
      <c r="H17" s="14">
        <f>G17*(M17/10)</f>
        <v>1.3530103424006081</v>
      </c>
      <c r="I17" s="9">
        <v>10</v>
      </c>
      <c r="J17" s="9">
        <v>11</v>
      </c>
      <c r="K17" s="9">
        <v>1831</v>
      </c>
      <c r="L17" s="9">
        <v>1842</v>
      </c>
      <c r="M17" s="8">
        <f>(F17/I17)*10</f>
        <v>12.220655767467299</v>
      </c>
      <c r="N17" s="9" t="s">
        <v>90</v>
      </c>
    </row>
    <row r="18" spans="1:14" ht="19" x14ac:dyDescent="0.25">
      <c r="A18" s="9" t="s">
        <v>66</v>
      </c>
      <c r="B18" s="24">
        <v>1845</v>
      </c>
      <c r="C18" s="6" t="str">
        <f>_xlfn.XLOOKUP(A18,[1]Metadata!$A$2:$A$51,[1]Metadata!$E$2:$E$51)</f>
        <v>Java, metadata deficient</v>
      </c>
      <c r="D18" s="5" t="s">
        <v>95</v>
      </c>
      <c r="E18" s="9" t="s">
        <v>92</v>
      </c>
      <c r="F18" s="10">
        <v>3.9528484828972998</v>
      </c>
      <c r="G18" s="10">
        <v>1.1297678165041201</v>
      </c>
      <c r="H18" s="14">
        <f t="shared" si="0"/>
        <v>1.4886003331648354</v>
      </c>
      <c r="I18" s="9">
        <v>3</v>
      </c>
      <c r="J18" s="9">
        <v>3</v>
      </c>
      <c r="K18" s="9">
        <v>1842</v>
      </c>
      <c r="L18" s="9">
        <v>1845</v>
      </c>
      <c r="M18" s="8">
        <f>(F18/J18)*10</f>
        <v>13.176161609657665</v>
      </c>
      <c r="N18" s="9" t="s">
        <v>89</v>
      </c>
    </row>
    <row r="19" spans="1:14" ht="20" thickBot="1" x14ac:dyDescent="0.3">
      <c r="A19" s="15" t="s">
        <v>66</v>
      </c>
      <c r="B19" s="25">
        <v>1845</v>
      </c>
      <c r="C19" s="16" t="str">
        <f>_xlfn.XLOOKUP(A19,[1]Metadata!$A$2:$A$51,[1]Metadata!$E$2:$E$51)</f>
        <v>Java, metadata deficient</v>
      </c>
      <c r="D19" s="20" t="s">
        <v>95</v>
      </c>
      <c r="E19" s="15" t="s">
        <v>92</v>
      </c>
      <c r="F19" s="21">
        <v>3.9528484828972998</v>
      </c>
      <c r="G19" s="21">
        <v>1.1297678165041201</v>
      </c>
      <c r="H19" s="18">
        <f t="shared" si="0"/>
        <v>1.4886003331648354</v>
      </c>
      <c r="I19" s="15">
        <v>3</v>
      </c>
      <c r="J19" s="15">
        <v>3</v>
      </c>
      <c r="K19" s="15">
        <v>1842</v>
      </c>
      <c r="L19" s="15">
        <v>1845</v>
      </c>
      <c r="M19" s="19">
        <f>(F19/I19)*10</f>
        <v>13.176161609657665</v>
      </c>
      <c r="N19" s="15" t="s">
        <v>90</v>
      </c>
    </row>
    <row r="20" spans="1:14" ht="19" x14ac:dyDescent="0.25">
      <c r="A20" s="9" t="s">
        <v>54</v>
      </c>
      <c r="B20" s="24" t="str">
        <f>_xlfn.XLOOKUP(A20,[1]Metadata!$A$2:$A$51,[1]Metadata!$C$2:$C$51)</f>
        <v>1920-1922</v>
      </c>
      <c r="C20" s="6" t="str">
        <f>_xlfn.XLOOKUP(A20,[1]Metadata!$A$2:$A$51,[1]Metadata!$E$2:$E$51)</f>
        <v>Jakarta Bay</v>
      </c>
      <c r="D20" s="12" t="s">
        <v>94</v>
      </c>
      <c r="E20" s="9" t="s">
        <v>88</v>
      </c>
      <c r="F20" s="10">
        <v>6.5286043357718402</v>
      </c>
      <c r="G20" s="10">
        <v>1.4991616896026601</v>
      </c>
      <c r="H20" s="14">
        <f t="shared" si="0"/>
        <v>1.2234291883453705</v>
      </c>
      <c r="I20" s="9">
        <v>8</v>
      </c>
      <c r="J20" s="9">
        <v>8</v>
      </c>
      <c r="K20" s="9">
        <v>1912</v>
      </c>
      <c r="L20" s="9">
        <v>1922</v>
      </c>
      <c r="M20" s="8">
        <f>(F20/J20)*10</f>
        <v>8.1607554197147998</v>
      </c>
      <c r="N20" s="9" t="s">
        <v>89</v>
      </c>
    </row>
    <row r="21" spans="1:14" ht="20" thickBot="1" x14ac:dyDescent="0.3">
      <c r="A21" s="15" t="s">
        <v>54</v>
      </c>
      <c r="B21" s="25" t="str">
        <f>_xlfn.XLOOKUP(A21,[1]Metadata!$A$2:$A$51,[1]Metadata!$C$2:$C$51)</f>
        <v>1920-1922</v>
      </c>
      <c r="C21" s="16" t="str">
        <f>_xlfn.XLOOKUP(A21,[1]Metadata!$A$2:$A$51,[1]Metadata!$E$2:$E$51)</f>
        <v>Jakarta Bay</v>
      </c>
      <c r="D21" s="17" t="s">
        <v>94</v>
      </c>
      <c r="E21" s="15" t="s">
        <v>88</v>
      </c>
      <c r="F21" s="21">
        <v>6.5286043357718402</v>
      </c>
      <c r="G21" s="21">
        <v>1.4991616896026601</v>
      </c>
      <c r="H21" s="18">
        <f t="shared" si="0"/>
        <v>1.2234291883453705</v>
      </c>
      <c r="I21" s="15">
        <v>8</v>
      </c>
      <c r="J21" s="15">
        <v>8</v>
      </c>
      <c r="K21" s="15">
        <v>1912</v>
      </c>
      <c r="L21" s="15">
        <v>1922</v>
      </c>
      <c r="M21" s="19">
        <f>(F21/I21)*10</f>
        <v>8.1607554197147998</v>
      </c>
      <c r="N21" s="15" t="s">
        <v>90</v>
      </c>
    </row>
    <row r="22" spans="1:14" ht="19" x14ac:dyDescent="0.25">
      <c r="A22" s="9" t="s">
        <v>57</v>
      </c>
      <c r="B22" s="24" t="str">
        <f>_xlfn.XLOOKUP(A22,[1]Metadata!$A$2:$A$51,[1]Metadata!$C$2:$C$51)</f>
        <v>1920-1922</v>
      </c>
      <c r="C22" s="6" t="str">
        <f>_xlfn.XLOOKUP(A22,[1]Metadata!$A$2:$A$51,[1]Metadata!$E$2:$E$51)</f>
        <v>Jakarta Bay</v>
      </c>
      <c r="D22" s="12" t="s">
        <v>96</v>
      </c>
      <c r="E22" s="9" t="s">
        <v>88</v>
      </c>
      <c r="F22" s="10">
        <v>3.76761443725441</v>
      </c>
      <c r="G22" s="10">
        <v>1.6200036988370801</v>
      </c>
      <c r="H22" s="14">
        <f t="shared" si="0"/>
        <v>1.2207098648288257</v>
      </c>
      <c r="I22" s="9">
        <v>4</v>
      </c>
      <c r="J22" s="9">
        <v>5</v>
      </c>
      <c r="K22" s="9">
        <v>1915</v>
      </c>
      <c r="L22" s="9">
        <v>1922</v>
      </c>
      <c r="M22" s="8">
        <f>(F22/J22)*10</f>
        <v>7.5352288745088201</v>
      </c>
      <c r="N22" s="9" t="s">
        <v>89</v>
      </c>
    </row>
    <row r="23" spans="1:14" ht="20" thickBot="1" x14ac:dyDescent="0.3">
      <c r="A23" s="15" t="s">
        <v>57</v>
      </c>
      <c r="B23" s="25" t="str">
        <f>_xlfn.XLOOKUP(A23,[1]Metadata!$A$2:$A$51,[1]Metadata!$C$2:$C$51)</f>
        <v>1920-1922</v>
      </c>
      <c r="C23" s="16" t="str">
        <f>_xlfn.XLOOKUP(A23,[1]Metadata!$A$2:$A$51,[1]Metadata!$E$2:$E$51)</f>
        <v>Jakarta Bay</v>
      </c>
      <c r="D23" s="17" t="s">
        <v>96</v>
      </c>
      <c r="E23" s="15" t="s">
        <v>88</v>
      </c>
      <c r="F23" s="21">
        <v>3.76761443725441</v>
      </c>
      <c r="G23" s="21">
        <v>1.6200036988370801</v>
      </c>
      <c r="H23" s="18">
        <f t="shared" si="0"/>
        <v>1.5258873310360321</v>
      </c>
      <c r="I23" s="15">
        <v>4</v>
      </c>
      <c r="J23" s="15">
        <v>5</v>
      </c>
      <c r="K23" s="15">
        <v>1915</v>
      </c>
      <c r="L23" s="15">
        <v>1922</v>
      </c>
      <c r="M23" s="19">
        <f>(F23/I23)*10</f>
        <v>9.4190360931360253</v>
      </c>
      <c r="N23" s="15" t="s">
        <v>90</v>
      </c>
    </row>
    <row r="24" spans="1:14" ht="19" x14ac:dyDescent="0.25">
      <c r="A24" s="9" t="s">
        <v>56</v>
      </c>
      <c r="B24" s="24" t="str">
        <f>_xlfn.XLOOKUP(A24,[1]Metadata!$A$2:$A$51,[1]Metadata!$C$2:$C$51)</f>
        <v>1920-1922</v>
      </c>
      <c r="C24" s="6" t="str">
        <f>_xlfn.XLOOKUP(A24,[1]Metadata!$A$2:$A$51,[1]Metadata!$E$2:$E$51)</f>
        <v>Jakarta Bay</v>
      </c>
      <c r="D24" s="12" t="s">
        <v>97</v>
      </c>
      <c r="E24" s="9" t="s">
        <v>88</v>
      </c>
      <c r="F24" s="10">
        <v>2.7933265161402399</v>
      </c>
      <c r="G24" s="10">
        <v>1.49621774856343</v>
      </c>
      <c r="H24" s="14">
        <f t="shared" si="0"/>
        <v>1.3931415703272931</v>
      </c>
      <c r="I24" s="9">
        <v>3</v>
      </c>
      <c r="J24" s="9">
        <v>3</v>
      </c>
      <c r="K24" s="9">
        <v>1917</v>
      </c>
      <c r="L24" s="9">
        <v>1922</v>
      </c>
      <c r="M24" s="8">
        <f>(F24/J24)*10</f>
        <v>9.3110883871341326</v>
      </c>
      <c r="N24" s="9" t="s">
        <v>89</v>
      </c>
    </row>
    <row r="25" spans="1:14" ht="20" thickBot="1" x14ac:dyDescent="0.3">
      <c r="A25" s="15" t="s">
        <v>56</v>
      </c>
      <c r="B25" s="25" t="str">
        <f>_xlfn.XLOOKUP(A25,[1]Metadata!$A$2:$A$51,[1]Metadata!$C$2:$C$51)</f>
        <v>1920-1922</v>
      </c>
      <c r="C25" s="16" t="str">
        <f>_xlfn.XLOOKUP(A25,[1]Metadata!$A$2:$A$51,[1]Metadata!$E$2:$E$51)</f>
        <v>Jakarta Bay</v>
      </c>
      <c r="D25" s="17" t="s">
        <v>97</v>
      </c>
      <c r="E25" s="15" t="s">
        <v>88</v>
      </c>
      <c r="F25" s="21">
        <v>2.7933265161402399</v>
      </c>
      <c r="G25" s="21">
        <v>1.49621774856343</v>
      </c>
      <c r="H25" s="18">
        <f t="shared" si="0"/>
        <v>1.3931415703272931</v>
      </c>
      <c r="I25" s="15">
        <v>3</v>
      </c>
      <c r="J25" s="15">
        <v>3</v>
      </c>
      <c r="K25" s="15">
        <v>1917</v>
      </c>
      <c r="L25" s="15">
        <v>1922</v>
      </c>
      <c r="M25" s="19">
        <f>(F25/I25)*10</f>
        <v>9.3110883871341326</v>
      </c>
      <c r="N25" s="15" t="s">
        <v>90</v>
      </c>
    </row>
    <row r="26" spans="1:14" ht="19" x14ac:dyDescent="0.25">
      <c r="A26" s="9" t="s">
        <v>53</v>
      </c>
      <c r="B26" s="24" t="str">
        <f>_xlfn.XLOOKUP(A26,[1]Metadata!$A$2:$A$51,[1]Metadata!$C$2:$C$51)</f>
        <v>1920-1922</v>
      </c>
      <c r="C26" s="6" t="str">
        <f>_xlfn.XLOOKUP(A26,[1]Metadata!$A$2:$A$51,[1]Metadata!$E$2:$E$51)</f>
        <v>Jakarta Bay</v>
      </c>
      <c r="D26" s="12" t="s">
        <v>98</v>
      </c>
      <c r="E26" s="9" t="s">
        <v>88</v>
      </c>
      <c r="F26" s="10">
        <v>7.2019220926793404</v>
      </c>
      <c r="G26" s="10">
        <v>1.1535832468648599</v>
      </c>
      <c r="H26" s="14">
        <f t="shared" si="0"/>
        <v>0.83080166713407999</v>
      </c>
      <c r="I26" s="9">
        <v>9</v>
      </c>
      <c r="J26" s="9">
        <v>10</v>
      </c>
      <c r="K26" s="9">
        <v>1911</v>
      </c>
      <c r="L26" s="9">
        <v>1921</v>
      </c>
      <c r="M26" s="8">
        <f>(F26/J26)*10</f>
        <v>7.2019220926793404</v>
      </c>
      <c r="N26" s="9" t="s">
        <v>89</v>
      </c>
    </row>
    <row r="27" spans="1:14" ht="20" thickBot="1" x14ac:dyDescent="0.3">
      <c r="A27" s="15" t="s">
        <v>53</v>
      </c>
      <c r="B27" s="25" t="str">
        <f>_xlfn.XLOOKUP(A27,[1]Metadata!$A$2:$A$51,[1]Metadata!$C$2:$C$51)</f>
        <v>1920-1922</v>
      </c>
      <c r="C27" s="16" t="str">
        <f>_xlfn.XLOOKUP(A27,[1]Metadata!$A$2:$A$51,[1]Metadata!$E$2:$E$51)</f>
        <v>Jakarta Bay</v>
      </c>
      <c r="D27" s="17" t="s">
        <v>98</v>
      </c>
      <c r="E27" s="15" t="s">
        <v>88</v>
      </c>
      <c r="F27" s="21">
        <v>7.2019220926793404</v>
      </c>
      <c r="G27" s="21">
        <v>1.1535832468648599</v>
      </c>
      <c r="H27" s="18">
        <f t="shared" si="0"/>
        <v>0.92311296348231131</v>
      </c>
      <c r="I27" s="15">
        <v>9</v>
      </c>
      <c r="J27" s="15">
        <v>10</v>
      </c>
      <c r="K27" s="15">
        <v>1911</v>
      </c>
      <c r="L27" s="15">
        <v>1921</v>
      </c>
      <c r="M27" s="19">
        <f>(F27/I27)*10</f>
        <v>8.0021356585326018</v>
      </c>
      <c r="N27" s="15" t="s">
        <v>90</v>
      </c>
    </row>
    <row r="28" spans="1:14" ht="19" x14ac:dyDescent="0.25">
      <c r="A28" s="5" t="s">
        <v>55</v>
      </c>
      <c r="B28" s="24" t="str">
        <f>_xlfn.XLOOKUP(A28,[1]Metadata!$A$2:$A$51,[1]Metadata!$C$2:$C$51)</f>
        <v>1920-1922</v>
      </c>
      <c r="C28" s="6" t="str">
        <f>_xlfn.XLOOKUP(A28,[1]Metadata!$A$2:$A$51,[1]Metadata!$E$2:$E$51)</f>
        <v>Jakarta Bay</v>
      </c>
      <c r="D28" s="12" t="s">
        <v>99</v>
      </c>
      <c r="E28" s="9" t="s">
        <v>88</v>
      </c>
      <c r="F28" s="10">
        <v>3.834470603787</v>
      </c>
      <c r="G28" s="10">
        <v>1.1029224812956999</v>
      </c>
      <c r="H28" s="14">
        <f t="shared" si="0"/>
        <v>1.0572809581960445</v>
      </c>
      <c r="I28" s="9">
        <v>3</v>
      </c>
      <c r="J28" s="9">
        <v>4</v>
      </c>
      <c r="K28" s="9">
        <v>1913</v>
      </c>
      <c r="L28" s="9">
        <v>1917</v>
      </c>
      <c r="M28" s="8">
        <f>(F28/J28)*10</f>
        <v>9.5861765094674993</v>
      </c>
      <c r="N28" s="9" t="s">
        <v>89</v>
      </c>
    </row>
    <row r="29" spans="1:14" ht="19" x14ac:dyDescent="0.25">
      <c r="A29" s="5" t="s">
        <v>55</v>
      </c>
      <c r="B29" s="24" t="str">
        <f>_xlfn.XLOOKUP(A29,[1]Metadata!$A$2:$A$51,[1]Metadata!$C$2:$C$51)</f>
        <v>1920-1922</v>
      </c>
      <c r="C29" s="6" t="str">
        <f>_xlfn.XLOOKUP(A29,[1]Metadata!$A$2:$A$51,[1]Metadata!$E$2:$E$51)</f>
        <v>Jakarta Bay</v>
      </c>
      <c r="D29" s="12" t="s">
        <v>99</v>
      </c>
      <c r="E29" s="9" t="s">
        <v>88</v>
      </c>
      <c r="F29" s="10">
        <v>3.834470603787</v>
      </c>
      <c r="G29" s="10">
        <v>1.1029224812956999</v>
      </c>
      <c r="H29" s="14">
        <f t="shared" si="0"/>
        <v>1.4097079442613929</v>
      </c>
      <c r="I29" s="9">
        <v>3</v>
      </c>
      <c r="J29" s="9">
        <v>4</v>
      </c>
      <c r="K29" s="9">
        <v>1913</v>
      </c>
      <c r="L29" s="9">
        <v>1917</v>
      </c>
      <c r="M29" s="8">
        <f>(F29/I29)*10</f>
        <v>12.78156867929</v>
      </c>
      <c r="N29" s="9" t="s">
        <v>90</v>
      </c>
    </row>
    <row r="30" spans="1:14" ht="19" x14ac:dyDescent="0.25">
      <c r="A30" s="5" t="s">
        <v>55</v>
      </c>
      <c r="B30" s="24" t="str">
        <f>_xlfn.XLOOKUP(A30,[1]Metadata!$A$2:$A$51,[1]Metadata!$C$2:$C$51)</f>
        <v>1920-1922</v>
      </c>
      <c r="C30" s="6" t="str">
        <f>_xlfn.XLOOKUP(A30,[1]Metadata!$A$2:$A$51,[1]Metadata!$E$2:$E$51)</f>
        <v>Jakarta Bay</v>
      </c>
      <c r="D30" s="12" t="s">
        <v>99</v>
      </c>
      <c r="E30" s="9" t="s">
        <v>92</v>
      </c>
      <c r="F30" s="10">
        <v>1.90180720851111</v>
      </c>
      <c r="G30" s="10">
        <v>1.34555250368607</v>
      </c>
      <c r="H30" s="14">
        <f t="shared" si="0"/>
        <v>0.85299381698011334</v>
      </c>
      <c r="I30" s="9">
        <v>2</v>
      </c>
      <c r="J30" s="9">
        <v>3</v>
      </c>
      <c r="K30" s="5">
        <v>1917</v>
      </c>
      <c r="L30" s="5">
        <v>1920</v>
      </c>
      <c r="M30" s="8">
        <f>(F30/J30)*10</f>
        <v>6.3393573617037005</v>
      </c>
      <c r="N30" s="9" t="s">
        <v>89</v>
      </c>
    </row>
    <row r="31" spans="1:14" ht="20" thickBot="1" x14ac:dyDescent="0.3">
      <c r="A31" s="20" t="s">
        <v>55</v>
      </c>
      <c r="B31" s="25" t="str">
        <f>_xlfn.XLOOKUP(A31,[1]Metadata!$A$2:$A$51,[1]Metadata!$C$2:$C$51)</f>
        <v>1920-1922</v>
      </c>
      <c r="C31" s="16" t="str">
        <f>_xlfn.XLOOKUP(A31,[1]Metadata!$A$2:$A$51,[1]Metadata!$E$2:$E$51)</f>
        <v>Jakarta Bay</v>
      </c>
      <c r="D31" s="17" t="s">
        <v>99</v>
      </c>
      <c r="E31" s="15" t="s">
        <v>92</v>
      </c>
      <c r="F31" s="21">
        <v>1.90180720851111</v>
      </c>
      <c r="G31" s="21">
        <v>1.34555250368607</v>
      </c>
      <c r="H31" s="18">
        <f t="shared" si="0"/>
        <v>1.27949072547017</v>
      </c>
      <c r="I31" s="15">
        <v>2</v>
      </c>
      <c r="J31" s="15">
        <v>3</v>
      </c>
      <c r="K31" s="20">
        <v>1917</v>
      </c>
      <c r="L31" s="20">
        <v>1920</v>
      </c>
      <c r="M31" s="19">
        <f>(F31/I31)*10</f>
        <v>9.5090360425555502</v>
      </c>
      <c r="N31" s="15" t="s">
        <v>90</v>
      </c>
    </row>
    <row r="32" spans="1:14" ht="19" x14ac:dyDescent="0.25">
      <c r="A32" s="5" t="s">
        <v>72</v>
      </c>
      <c r="B32" s="24" t="str">
        <f>_xlfn.XLOOKUP(A32,[1]Metadata!$A$2:$A$51,[1]Metadata!$C$2:$C$51)</f>
        <v>1920-1922</v>
      </c>
      <c r="C32" s="6" t="str">
        <f>_xlfn.XLOOKUP(A32,[1]Metadata!$A$2:$A$51,[1]Metadata!$E$2:$E$51)</f>
        <v>Jakarta Bay</v>
      </c>
      <c r="D32" s="12" t="s">
        <v>100</v>
      </c>
      <c r="E32" s="9" t="s">
        <v>88</v>
      </c>
      <c r="F32" s="10">
        <v>1.61606298980424</v>
      </c>
      <c r="G32" s="10">
        <v>1.47835871051495</v>
      </c>
      <c r="H32" s="14">
        <f t="shared" si="0"/>
        <v>2.3891207977179314</v>
      </c>
      <c r="I32" s="9">
        <v>0.9</v>
      </c>
      <c r="J32" s="9">
        <v>1</v>
      </c>
      <c r="K32" s="9">
        <v>1919</v>
      </c>
      <c r="L32" s="9">
        <v>1921</v>
      </c>
      <c r="M32" s="8">
        <f>(F32/J32)*10</f>
        <v>16.160629898042401</v>
      </c>
      <c r="N32" s="9" t="s">
        <v>89</v>
      </c>
    </row>
    <row r="33" spans="1:14" ht="20" thickBot="1" x14ac:dyDescent="0.3">
      <c r="A33" s="20" t="s">
        <v>72</v>
      </c>
      <c r="B33" s="25" t="str">
        <f>_xlfn.XLOOKUP(A33,[1]Metadata!$A$2:$A$51,[1]Metadata!$C$2:$C$51)</f>
        <v>1920-1922</v>
      </c>
      <c r="C33" s="16" t="str">
        <f>_xlfn.XLOOKUP(A33,[1]Metadata!$A$2:$A$51,[1]Metadata!$E$2:$E$51)</f>
        <v>Jakarta Bay</v>
      </c>
      <c r="D33" s="17" t="s">
        <v>100</v>
      </c>
      <c r="E33" s="15" t="s">
        <v>88</v>
      </c>
      <c r="F33" s="21">
        <v>1.61606298980424</v>
      </c>
      <c r="G33" s="21">
        <v>1.47835871051495</v>
      </c>
      <c r="H33" s="18">
        <f t="shared" si="0"/>
        <v>2.6545786641310349</v>
      </c>
      <c r="I33" s="15">
        <v>0.9</v>
      </c>
      <c r="J33" s="15">
        <v>1</v>
      </c>
      <c r="K33" s="15">
        <v>1919</v>
      </c>
      <c r="L33" s="15">
        <v>1921</v>
      </c>
      <c r="M33" s="19">
        <f>(F33/I33)*10</f>
        <v>17.956255442269335</v>
      </c>
      <c r="N33" s="15" t="s">
        <v>90</v>
      </c>
    </row>
    <row r="34" spans="1:14" ht="19" x14ac:dyDescent="0.25">
      <c r="A34" s="5" t="s">
        <v>73</v>
      </c>
      <c r="B34" s="24" t="str">
        <f>_xlfn.XLOOKUP(A34,[1]Metadata!$A$2:$A$51,[1]Metadata!$C$2:$C$51)</f>
        <v>1920-1922</v>
      </c>
      <c r="C34" s="6" t="str">
        <f>_xlfn.XLOOKUP(A34,[1]Metadata!$A$2:$A$51,[1]Metadata!$E$2:$E$51)</f>
        <v>Jakarta Bay</v>
      </c>
      <c r="D34" s="12" t="s">
        <v>101</v>
      </c>
      <c r="E34" s="9" t="s">
        <v>88</v>
      </c>
      <c r="F34" s="10">
        <v>0.66568309403699</v>
      </c>
      <c r="G34" s="10">
        <v>1.49857724691835</v>
      </c>
      <c r="H34" s="14">
        <f t="shared" si="0"/>
        <v>1.4889216990776737</v>
      </c>
      <c r="I34" s="9">
        <v>0.57999999999999996</v>
      </c>
      <c r="J34" s="9">
        <v>0.67</v>
      </c>
      <c r="K34" s="9">
        <v>1919</v>
      </c>
      <c r="L34" s="9">
        <v>1921</v>
      </c>
      <c r="M34" s="8">
        <f>(F34/J34)*10</f>
        <v>9.9355685677162668</v>
      </c>
      <c r="N34" s="9" t="s">
        <v>89</v>
      </c>
    </row>
    <row r="35" spans="1:14" ht="20" thickBot="1" x14ac:dyDescent="0.3">
      <c r="A35" s="20" t="s">
        <v>73</v>
      </c>
      <c r="B35" s="25" t="str">
        <f>_xlfn.XLOOKUP(A35,[1]Metadata!$A$2:$A$51,[1]Metadata!$C$2:$C$51)</f>
        <v>1920-1922</v>
      </c>
      <c r="C35" s="16" t="str">
        <f>_xlfn.XLOOKUP(A35,[1]Metadata!$A$2:$A$51,[1]Metadata!$E$2:$E$51)</f>
        <v>Jakarta Bay</v>
      </c>
      <c r="D35" s="17" t="s">
        <v>101</v>
      </c>
      <c r="E35" s="15" t="s">
        <v>88</v>
      </c>
      <c r="F35" s="21">
        <v>0.66568309403699</v>
      </c>
      <c r="G35" s="21">
        <v>1.49857724691835</v>
      </c>
      <c r="H35" s="18">
        <f t="shared" si="0"/>
        <v>1.7199612730724856</v>
      </c>
      <c r="I35" s="15">
        <v>0.57999999999999996</v>
      </c>
      <c r="J35" s="15">
        <v>0.67</v>
      </c>
      <c r="K35" s="15">
        <v>1919</v>
      </c>
      <c r="L35" s="15">
        <v>1921</v>
      </c>
      <c r="M35" s="19">
        <f>(F35/I35)*10</f>
        <v>11.477294724775691</v>
      </c>
      <c r="N35" s="15" t="s">
        <v>90</v>
      </c>
    </row>
    <row r="36" spans="1:14" ht="19" x14ac:dyDescent="0.25">
      <c r="A36" s="5" t="s">
        <v>74</v>
      </c>
      <c r="B36" s="24" t="str">
        <f>_xlfn.XLOOKUP(A36,[1]Metadata!$A$2:$A$51,[1]Metadata!$C$2:$C$51)</f>
        <v>1920-1922</v>
      </c>
      <c r="C36" s="6" t="str">
        <f>_xlfn.XLOOKUP(A36,[1]Metadata!$A$2:$A$51,[1]Metadata!$E$2:$E$51)</f>
        <v>Jakarta Bay</v>
      </c>
      <c r="D36" s="12" t="s">
        <v>102</v>
      </c>
      <c r="E36" s="9" t="s">
        <v>88</v>
      </c>
      <c r="F36" s="10">
        <v>1.22661059405509</v>
      </c>
      <c r="G36" s="10">
        <v>1.4690104672453801</v>
      </c>
      <c r="H36" s="14">
        <f t="shared" si="0"/>
        <v>1.9585910890228271</v>
      </c>
      <c r="I36" s="9">
        <v>0.83</v>
      </c>
      <c r="J36" s="9">
        <v>0.92</v>
      </c>
      <c r="K36" s="9">
        <v>1919</v>
      </c>
      <c r="L36" s="9">
        <v>1921</v>
      </c>
      <c r="M36" s="8">
        <f>(F36/J36)*10</f>
        <v>13.332723848424891</v>
      </c>
      <c r="N36" s="9" t="s">
        <v>89</v>
      </c>
    </row>
    <row r="37" spans="1:14" ht="20" thickBot="1" x14ac:dyDescent="0.3">
      <c r="A37" s="20" t="s">
        <v>74</v>
      </c>
      <c r="B37" s="25" t="str">
        <f>_xlfn.XLOOKUP(A37,[1]Metadata!$A$2:$A$51,[1]Metadata!$C$2:$C$51)</f>
        <v>1920-1922</v>
      </c>
      <c r="C37" s="16" t="str">
        <f>_xlfn.XLOOKUP(A37,[1]Metadata!$A$2:$A$51,[1]Metadata!$E$2:$E$51)</f>
        <v>Jakarta Bay</v>
      </c>
      <c r="D37" s="17" t="s">
        <v>102</v>
      </c>
      <c r="E37" s="15" t="s">
        <v>88</v>
      </c>
      <c r="F37" s="21">
        <v>1.22661059405509</v>
      </c>
      <c r="G37" s="21">
        <v>1.4690104672453801</v>
      </c>
      <c r="H37" s="18">
        <f t="shared" si="0"/>
        <v>2.1709684360253023</v>
      </c>
      <c r="I37" s="15">
        <v>0.83</v>
      </c>
      <c r="J37" s="15">
        <v>0.92</v>
      </c>
      <c r="K37" s="15">
        <v>1919</v>
      </c>
      <c r="L37" s="15">
        <v>1921</v>
      </c>
      <c r="M37" s="19">
        <f>(F37/I37)*10</f>
        <v>14.77844089223</v>
      </c>
      <c r="N37" s="15" t="s">
        <v>90</v>
      </c>
    </row>
    <row r="38" spans="1:14" ht="19" x14ac:dyDescent="0.25">
      <c r="A38" s="5" t="s">
        <v>35</v>
      </c>
      <c r="B38" s="24">
        <f>_xlfn.XLOOKUP(A38,[1]Metadata!$A$2:$A$51,[1]Metadata!$C$2:$C$51)</f>
        <v>1927</v>
      </c>
      <c r="C38" s="6" t="str">
        <f>_xlfn.XLOOKUP(A38,[1]Metadata!$A$2:$A$51,[1]Metadata!$E$2:$E$51)</f>
        <v>Jakarta Bay</v>
      </c>
      <c r="D38" s="12" t="s">
        <v>103</v>
      </c>
      <c r="E38" s="9" t="s">
        <v>88</v>
      </c>
      <c r="F38" s="10">
        <v>3.4666662703386901</v>
      </c>
      <c r="G38" s="10">
        <v>1.4530446629290401</v>
      </c>
      <c r="H38" s="14">
        <f>G38*(M38/10)</f>
        <v>0.83953682037862576</v>
      </c>
      <c r="I38" s="9">
        <v>6</v>
      </c>
      <c r="J38" s="9">
        <v>6</v>
      </c>
      <c r="K38" s="9">
        <v>1919</v>
      </c>
      <c r="L38" s="9">
        <v>1925</v>
      </c>
      <c r="M38" s="8">
        <f>(F38/J38)*10</f>
        <v>5.7777771172311496</v>
      </c>
      <c r="N38" s="9" t="s">
        <v>89</v>
      </c>
    </row>
    <row r="39" spans="1:14" ht="19" x14ac:dyDescent="0.25">
      <c r="A39" s="5" t="s">
        <v>35</v>
      </c>
      <c r="B39" s="24">
        <f>_xlfn.XLOOKUP(A39,[1]Metadata!$A$2:$A$51,[1]Metadata!$C$2:$C$51)</f>
        <v>1927</v>
      </c>
      <c r="C39" s="6" t="str">
        <f>_xlfn.XLOOKUP(A39,[1]Metadata!$A$2:$A$51,[1]Metadata!$E$2:$E$51)</f>
        <v>Jakarta Bay</v>
      </c>
      <c r="D39" s="12" t="s">
        <v>103</v>
      </c>
      <c r="E39" s="9" t="s">
        <v>88</v>
      </c>
      <c r="F39" s="10">
        <v>3.4666662703386901</v>
      </c>
      <c r="G39" s="10">
        <v>1.4530446629290401</v>
      </c>
      <c r="H39" s="14">
        <f t="shared" si="0"/>
        <v>0.83953682037862576</v>
      </c>
      <c r="I39" s="9">
        <v>6</v>
      </c>
      <c r="J39" s="9">
        <v>6</v>
      </c>
      <c r="K39" s="9">
        <v>1919</v>
      </c>
      <c r="L39" s="9">
        <v>1925</v>
      </c>
      <c r="M39" s="8">
        <f>(F39/I39)*10</f>
        <v>5.7777771172311496</v>
      </c>
      <c r="N39" s="9" t="s">
        <v>90</v>
      </c>
    </row>
    <row r="40" spans="1:14" ht="19" x14ac:dyDescent="0.25">
      <c r="A40" s="5" t="s">
        <v>35</v>
      </c>
      <c r="B40" s="24">
        <f>_xlfn.XLOOKUP(A40,[1]Metadata!$A$2:$A$51,[1]Metadata!$C$2:$C$51)</f>
        <v>1927</v>
      </c>
      <c r="C40" s="6" t="str">
        <f>_xlfn.XLOOKUP(A40,[1]Metadata!$A$2:$A$51,[1]Metadata!$E$2:$E$51)</f>
        <v>Jakarta Bay</v>
      </c>
      <c r="D40" s="12" t="s">
        <v>103</v>
      </c>
      <c r="E40" s="9" t="s">
        <v>92</v>
      </c>
      <c r="F40" s="10">
        <v>1.0431440296660801</v>
      </c>
      <c r="G40" s="10">
        <v>1.5716438092193801</v>
      </c>
      <c r="H40" s="14">
        <f t="shared" si="0"/>
        <v>0.81972542817442606</v>
      </c>
      <c r="I40" s="9">
        <v>1.5</v>
      </c>
      <c r="J40" s="9">
        <v>2</v>
      </c>
      <c r="K40" s="9">
        <v>1925</v>
      </c>
      <c r="L40" s="9">
        <v>1927</v>
      </c>
      <c r="M40" s="8">
        <f>(F40/J40)*10</f>
        <v>5.2157201483304005</v>
      </c>
      <c r="N40" s="9" t="s">
        <v>89</v>
      </c>
    </row>
    <row r="41" spans="1:14" ht="20" thickBot="1" x14ac:dyDescent="0.3">
      <c r="A41" s="20" t="s">
        <v>35</v>
      </c>
      <c r="B41" s="25">
        <f>_xlfn.XLOOKUP(A41,[1]Metadata!$A$2:$A$51,[1]Metadata!$C$2:$C$51)</f>
        <v>1927</v>
      </c>
      <c r="C41" s="16" t="str">
        <f>_xlfn.XLOOKUP(A41,[1]Metadata!$A$2:$A$51,[1]Metadata!$E$2:$E$51)</f>
        <v>Jakarta Bay</v>
      </c>
      <c r="D41" s="17" t="s">
        <v>103</v>
      </c>
      <c r="E41" s="15" t="s">
        <v>92</v>
      </c>
      <c r="F41" s="21">
        <v>1.0431440296660801</v>
      </c>
      <c r="G41" s="21">
        <v>1.5716438092193801</v>
      </c>
      <c r="H41" s="18">
        <f>G41*(M41/10)</f>
        <v>1.0929672375659014</v>
      </c>
      <c r="I41" s="15">
        <v>1.5</v>
      </c>
      <c r="J41" s="15">
        <v>2</v>
      </c>
      <c r="K41" s="15">
        <v>1925</v>
      </c>
      <c r="L41" s="15">
        <v>1927</v>
      </c>
      <c r="M41" s="19">
        <f>(F41/I41)*10</f>
        <v>6.9542935311072007</v>
      </c>
      <c r="N41" s="15" t="s">
        <v>90</v>
      </c>
    </row>
    <row r="42" spans="1:14" ht="19" x14ac:dyDescent="0.25">
      <c r="A42" s="5" t="s">
        <v>34</v>
      </c>
      <c r="B42" s="24">
        <f>_xlfn.XLOOKUP(A42,[1]Metadata!$A$2:$A$51,[1]Metadata!$C$2:$C$51)</f>
        <v>1927</v>
      </c>
      <c r="C42" s="6" t="str">
        <f>_xlfn.XLOOKUP(A42,[1]Metadata!$A$2:$A$51,[1]Metadata!$E$2:$E$51)</f>
        <v>Jakarta Bay</v>
      </c>
      <c r="D42" s="12" t="s">
        <v>104</v>
      </c>
      <c r="E42" s="9" t="s">
        <v>88</v>
      </c>
      <c r="F42" s="10">
        <v>0.901077273847254</v>
      </c>
      <c r="G42" s="10">
        <v>1.2633830695249799</v>
      </c>
      <c r="H42" s="14">
        <f>G42*(M42/10)</f>
        <v>0.56920288605617231</v>
      </c>
      <c r="I42" s="9">
        <v>2</v>
      </c>
      <c r="J42" s="9">
        <v>2</v>
      </c>
      <c r="K42" s="9">
        <v>1918</v>
      </c>
      <c r="L42" s="9">
        <v>1920</v>
      </c>
      <c r="M42" s="8">
        <f>(F42/J42)*10</f>
        <v>4.5053863692362697</v>
      </c>
      <c r="N42" s="9" t="s">
        <v>89</v>
      </c>
    </row>
    <row r="43" spans="1:14" ht="19" x14ac:dyDescent="0.25">
      <c r="A43" s="5" t="s">
        <v>34</v>
      </c>
      <c r="B43" s="24">
        <f>_xlfn.XLOOKUP(A43,[1]Metadata!$A$2:$A$51,[1]Metadata!$C$2:$C$51)</f>
        <v>1927</v>
      </c>
      <c r="C43" s="6" t="str">
        <f>_xlfn.XLOOKUP(A43,[1]Metadata!$A$2:$A$51,[1]Metadata!$E$2:$E$51)</f>
        <v>Jakarta Bay</v>
      </c>
      <c r="D43" s="12" t="s">
        <v>104</v>
      </c>
      <c r="E43" s="9" t="s">
        <v>88</v>
      </c>
      <c r="F43" s="10">
        <v>0.901077273847254</v>
      </c>
      <c r="G43" s="10">
        <v>1.2633830695249799</v>
      </c>
      <c r="H43" s="14">
        <f t="shared" si="0"/>
        <v>0.56920288605617231</v>
      </c>
      <c r="I43" s="9">
        <v>2</v>
      </c>
      <c r="J43" s="9">
        <v>2</v>
      </c>
      <c r="K43" s="9">
        <v>1918</v>
      </c>
      <c r="L43" s="9">
        <v>1920</v>
      </c>
      <c r="M43" s="8">
        <f t="shared" ref="M43:M47" si="1">(F43/J43)*10</f>
        <v>4.5053863692362697</v>
      </c>
      <c r="N43" s="9" t="s">
        <v>90</v>
      </c>
    </row>
    <row r="44" spans="1:14" ht="19" x14ac:dyDescent="0.25">
      <c r="A44" s="5" t="s">
        <v>34</v>
      </c>
      <c r="B44" s="24">
        <f>_xlfn.XLOOKUP(A44,[1]Metadata!$A$2:$A$51,[1]Metadata!$C$2:$C$51)</f>
        <v>1927</v>
      </c>
      <c r="C44" s="6" t="str">
        <f>_xlfn.XLOOKUP(A44,[1]Metadata!$A$2:$A$51,[1]Metadata!$E$2:$E$51)</f>
        <v>Jakarta Bay</v>
      </c>
      <c r="D44" s="12" t="s">
        <v>104</v>
      </c>
      <c r="E44" s="9" t="s">
        <v>92</v>
      </c>
      <c r="F44" s="10">
        <v>3.1675610039386699</v>
      </c>
      <c r="G44" s="10">
        <v>1.2697976963667099</v>
      </c>
      <c r="H44" s="14">
        <f t="shared" si="0"/>
        <v>0.80443233318046914</v>
      </c>
      <c r="I44" s="9">
        <v>5</v>
      </c>
      <c r="J44" s="9">
        <v>5</v>
      </c>
      <c r="K44" s="9">
        <v>1920</v>
      </c>
      <c r="L44" s="9">
        <v>1925</v>
      </c>
      <c r="M44" s="8">
        <f t="shared" si="1"/>
        <v>6.3351220078773398</v>
      </c>
      <c r="N44" s="9" t="s">
        <v>89</v>
      </c>
    </row>
    <row r="45" spans="1:14" ht="19" x14ac:dyDescent="0.25">
      <c r="A45" s="5" t="s">
        <v>34</v>
      </c>
      <c r="B45" s="24">
        <f>_xlfn.XLOOKUP(A45,[1]Metadata!$A$2:$A$51,[1]Metadata!$C$2:$C$51)</f>
        <v>1927</v>
      </c>
      <c r="C45" s="6" t="str">
        <f>_xlfn.XLOOKUP(A45,[1]Metadata!$A$2:$A$51,[1]Metadata!$E$2:$E$51)</f>
        <v>Jakarta Bay</v>
      </c>
      <c r="D45" s="12" t="s">
        <v>104</v>
      </c>
      <c r="E45" s="9" t="s">
        <v>92</v>
      </c>
      <c r="F45" s="10">
        <v>3.1675610039386699</v>
      </c>
      <c r="G45" s="10">
        <v>1.2697976963667099</v>
      </c>
      <c r="H45" s="14">
        <f t="shared" si="0"/>
        <v>0.80443233318046914</v>
      </c>
      <c r="I45" s="9">
        <v>5</v>
      </c>
      <c r="J45" s="9">
        <v>5</v>
      </c>
      <c r="K45" s="9">
        <v>1920</v>
      </c>
      <c r="L45" s="9">
        <v>1925</v>
      </c>
      <c r="M45" s="8">
        <f t="shared" si="1"/>
        <v>6.3351220078773398</v>
      </c>
      <c r="N45" s="9" t="s">
        <v>90</v>
      </c>
    </row>
    <row r="46" spans="1:14" ht="20" customHeight="1" x14ac:dyDescent="0.25">
      <c r="A46" s="5" t="s">
        <v>34</v>
      </c>
      <c r="B46" s="24">
        <f>_xlfn.XLOOKUP(A46,[1]Metadata!$A$2:$A$51,[1]Metadata!$C$2:$C$51)</f>
        <v>1927</v>
      </c>
      <c r="C46" s="6" t="str">
        <f>_xlfn.XLOOKUP(A46,[1]Metadata!$A$2:$A$51,[1]Metadata!$E$2:$E$51)</f>
        <v>Jakarta Bay</v>
      </c>
      <c r="D46" s="12" t="s">
        <v>104</v>
      </c>
      <c r="E46" s="9" t="s">
        <v>93</v>
      </c>
      <c r="F46" s="10">
        <v>1.56654607615735</v>
      </c>
      <c r="G46" s="10">
        <v>1.1578897718193499</v>
      </c>
      <c r="H46" s="14">
        <f t="shared" si="0"/>
        <v>0.90694383933316602</v>
      </c>
      <c r="I46" s="9">
        <v>2</v>
      </c>
      <c r="J46" s="9">
        <v>2</v>
      </c>
      <c r="K46" s="9">
        <v>1925</v>
      </c>
      <c r="L46" s="9">
        <v>1927</v>
      </c>
      <c r="M46" s="8">
        <f t="shared" si="1"/>
        <v>7.8327303807867494</v>
      </c>
      <c r="N46" s="9" t="s">
        <v>89</v>
      </c>
    </row>
    <row r="47" spans="1:14" ht="20" thickBot="1" x14ac:dyDescent="0.3">
      <c r="A47" s="20" t="s">
        <v>34</v>
      </c>
      <c r="B47" s="25">
        <f>_xlfn.XLOOKUP(A47,[1]Metadata!$A$2:$A$51,[1]Metadata!$C$2:$C$51)</f>
        <v>1927</v>
      </c>
      <c r="C47" s="16" t="str">
        <f>_xlfn.XLOOKUP(A47,[1]Metadata!$A$2:$A$51,[1]Metadata!$E$2:$E$51)</f>
        <v>Jakarta Bay</v>
      </c>
      <c r="D47" s="17" t="s">
        <v>104</v>
      </c>
      <c r="E47" s="15" t="s">
        <v>93</v>
      </c>
      <c r="F47" s="21">
        <v>1.56654607615735</v>
      </c>
      <c r="G47" s="21">
        <v>1.1578897718193499</v>
      </c>
      <c r="H47" s="18">
        <f>G47*(M47/10)</f>
        <v>0.90694383933316602</v>
      </c>
      <c r="I47" s="15">
        <v>2</v>
      </c>
      <c r="J47" s="15">
        <v>2</v>
      </c>
      <c r="K47" s="15">
        <v>1925</v>
      </c>
      <c r="L47" s="15">
        <v>1927</v>
      </c>
      <c r="M47" s="19">
        <f t="shared" si="1"/>
        <v>7.8327303807867494</v>
      </c>
      <c r="N47" s="15" t="s">
        <v>90</v>
      </c>
    </row>
    <row r="48" spans="1:14" ht="19" x14ac:dyDescent="0.25">
      <c r="A48" s="5" t="s">
        <v>33</v>
      </c>
      <c r="B48" s="24">
        <f>_xlfn.XLOOKUP(A48,[1]Metadata!$A$2:$A$51,[1]Metadata!$C$2:$C$51)</f>
        <v>1928</v>
      </c>
      <c r="C48" s="6" t="str">
        <f>_xlfn.XLOOKUP(A48,[1]Metadata!$A$2:$A$51,[1]Metadata!$E$2:$E$51)</f>
        <v>Jakarta Bay</v>
      </c>
      <c r="D48" s="12" t="s">
        <v>105</v>
      </c>
      <c r="E48" s="9" t="s">
        <v>88</v>
      </c>
      <c r="F48" s="10">
        <v>8.7670268203281001</v>
      </c>
      <c r="G48" s="10">
        <v>1.1889749600795401</v>
      </c>
      <c r="H48" s="14">
        <f t="shared" si="0"/>
        <v>1.7372958939526433</v>
      </c>
      <c r="I48" s="9">
        <v>6</v>
      </c>
      <c r="J48" s="9">
        <v>6</v>
      </c>
      <c r="K48" s="9">
        <v>1921</v>
      </c>
      <c r="L48" s="9">
        <v>1927</v>
      </c>
      <c r="M48" s="8">
        <f>(F48/J48)*10</f>
        <v>14.6117113672135</v>
      </c>
      <c r="N48" s="9" t="s">
        <v>89</v>
      </c>
    </row>
    <row r="49" spans="1:14" ht="20" thickBot="1" x14ac:dyDescent="0.3">
      <c r="A49" s="20" t="s">
        <v>33</v>
      </c>
      <c r="B49" s="25">
        <f>_xlfn.XLOOKUP(A49,[1]Metadata!$A$2:$A$51,[1]Metadata!$C$2:$C$51)</f>
        <v>1928</v>
      </c>
      <c r="C49" s="16" t="str">
        <f>_xlfn.XLOOKUP(A49,[1]Metadata!$A$2:$A$51,[1]Metadata!$E$2:$E$51)</f>
        <v>Jakarta Bay</v>
      </c>
      <c r="D49" s="17" t="s">
        <v>105</v>
      </c>
      <c r="E49" s="15" t="s">
        <v>88</v>
      </c>
      <c r="F49" s="21">
        <v>8.7670268203281001</v>
      </c>
      <c r="G49" s="21">
        <v>1.1889749600795401</v>
      </c>
      <c r="H49" s="18">
        <f t="shared" si="0"/>
        <v>1.7372958939526433</v>
      </c>
      <c r="I49" s="15">
        <v>6</v>
      </c>
      <c r="J49" s="15">
        <v>6</v>
      </c>
      <c r="K49" s="15">
        <v>1921</v>
      </c>
      <c r="L49" s="15">
        <v>1927</v>
      </c>
      <c r="M49" s="19">
        <f>(F49/I49)*10</f>
        <v>14.6117113672135</v>
      </c>
      <c r="N49" s="15" t="s">
        <v>90</v>
      </c>
    </row>
    <row r="50" spans="1:14" ht="19" x14ac:dyDescent="0.25">
      <c r="A50" s="5" t="s">
        <v>47</v>
      </c>
      <c r="B50" s="24">
        <f>_xlfn.XLOOKUP(A50,[1]Metadata!$A$2:$A$51,[1]Metadata!$C$2:$C$51)</f>
        <v>1931</v>
      </c>
      <c r="C50" s="6" t="str">
        <f>_xlfn.XLOOKUP(A50,[1]Metadata!$A$2:$A$51,[1]Metadata!$E$2:$E$51)</f>
        <v>Jakarta, Thousand Islands</v>
      </c>
      <c r="D50" s="12" t="s">
        <v>106</v>
      </c>
      <c r="E50" s="5" t="s">
        <v>88</v>
      </c>
      <c r="F50" s="10">
        <v>8.7511052695709797</v>
      </c>
      <c r="G50" s="10">
        <v>1.6069536698639599</v>
      </c>
      <c r="H50" s="14">
        <f t="shared" si="0"/>
        <v>1.1718850606919105</v>
      </c>
      <c r="I50" s="5">
        <v>10</v>
      </c>
      <c r="J50" s="5">
        <v>12</v>
      </c>
      <c r="K50" s="5">
        <v>1919</v>
      </c>
      <c r="L50" s="5">
        <v>1931</v>
      </c>
      <c r="M50" s="8">
        <f>(F50/J50)*10</f>
        <v>7.2925877246424831</v>
      </c>
      <c r="N50" s="9" t="s">
        <v>89</v>
      </c>
    </row>
    <row r="51" spans="1:14" ht="20" thickBot="1" x14ac:dyDescent="0.3">
      <c r="A51" s="20" t="s">
        <v>47</v>
      </c>
      <c r="B51" s="25">
        <f>_xlfn.XLOOKUP(A51,[1]Metadata!$A$2:$A$51,[1]Metadata!$C$2:$C$51)</f>
        <v>1931</v>
      </c>
      <c r="C51" s="16" t="str">
        <f>_xlfn.XLOOKUP(A51,[1]Metadata!$A$2:$A$51,[1]Metadata!$E$2:$E$51)</f>
        <v>Jakarta, Thousand Islands</v>
      </c>
      <c r="D51" s="17" t="s">
        <v>106</v>
      </c>
      <c r="E51" s="20" t="s">
        <v>88</v>
      </c>
      <c r="F51" s="21">
        <v>8.7511052695709797</v>
      </c>
      <c r="G51" s="21">
        <v>1.6069536698639599</v>
      </c>
      <c r="H51" s="18">
        <f t="shared" si="0"/>
        <v>1.4062620728302926</v>
      </c>
      <c r="I51" s="20">
        <v>10</v>
      </c>
      <c r="J51" s="20">
        <v>12</v>
      </c>
      <c r="K51" s="20">
        <v>1919</v>
      </c>
      <c r="L51" s="20">
        <v>1931</v>
      </c>
      <c r="M51" s="19">
        <f>(F51/I51)*10</f>
        <v>8.7511052695709797</v>
      </c>
      <c r="N51" s="15" t="s">
        <v>90</v>
      </c>
    </row>
    <row r="52" spans="1:14" ht="19" x14ac:dyDescent="0.25">
      <c r="A52" s="5" t="s">
        <v>64</v>
      </c>
      <c r="B52" s="24">
        <f>_xlfn.XLOOKUP(A52,[1]Metadata!$A$2:$A$51,[1]Metadata!$C$2:$C$51)</f>
        <v>1931</v>
      </c>
      <c r="C52" s="6" t="str">
        <f>_xlfn.XLOOKUP(A52,[1]Metadata!$A$2:$A$51,[1]Metadata!$E$2:$E$51)</f>
        <v>Jakarta Bay</v>
      </c>
      <c r="D52" s="12" t="s">
        <v>107</v>
      </c>
      <c r="E52" s="5" t="s">
        <v>88</v>
      </c>
      <c r="F52" s="10">
        <v>12.1394315926442</v>
      </c>
      <c r="G52" s="10">
        <v>1.0804819137630199</v>
      </c>
      <c r="H52" s="14">
        <f t="shared" si="0"/>
        <v>2.1860727132025786</v>
      </c>
      <c r="I52" s="5">
        <v>6</v>
      </c>
      <c r="J52" s="5">
        <v>6</v>
      </c>
      <c r="K52" s="5">
        <v>1925</v>
      </c>
      <c r="L52" s="5">
        <v>1931</v>
      </c>
      <c r="M52" s="8">
        <f>(F52/J52)*10</f>
        <v>20.232385987740336</v>
      </c>
      <c r="N52" s="9" t="s">
        <v>89</v>
      </c>
    </row>
    <row r="53" spans="1:14" ht="20" thickBot="1" x14ac:dyDescent="0.3">
      <c r="A53" s="20" t="s">
        <v>64</v>
      </c>
      <c r="B53" s="25">
        <f>_xlfn.XLOOKUP(A53,[1]Metadata!$A$2:$A$51,[1]Metadata!$C$2:$C$51)</f>
        <v>1931</v>
      </c>
      <c r="C53" s="16" t="str">
        <f>_xlfn.XLOOKUP(A53,[1]Metadata!$A$2:$A$51,[1]Metadata!$E$2:$E$51)</f>
        <v>Jakarta Bay</v>
      </c>
      <c r="D53" s="17" t="s">
        <v>107</v>
      </c>
      <c r="E53" s="20" t="s">
        <v>88</v>
      </c>
      <c r="F53" s="21">
        <v>12.1394315926442</v>
      </c>
      <c r="G53" s="21">
        <v>1.0804819137630199</v>
      </c>
      <c r="H53" s="18">
        <f t="shared" si="0"/>
        <v>2.1860727132025786</v>
      </c>
      <c r="I53" s="20">
        <v>6</v>
      </c>
      <c r="J53" s="20">
        <v>6</v>
      </c>
      <c r="K53" s="20">
        <v>1925</v>
      </c>
      <c r="L53" s="20">
        <v>1931</v>
      </c>
      <c r="M53" s="19">
        <f>(F53/I53)*10</f>
        <v>20.232385987740336</v>
      </c>
      <c r="N53" s="15" t="s">
        <v>90</v>
      </c>
    </row>
    <row r="54" spans="1:14" ht="19" x14ac:dyDescent="0.25">
      <c r="A54" s="5" t="s">
        <v>40</v>
      </c>
      <c r="B54" s="24">
        <f>_xlfn.XLOOKUP(A54,[1]Metadata!$A$2:$A$51,[1]Metadata!$C$2:$C$51)</f>
        <v>1931</v>
      </c>
      <c r="C54" s="6" t="str">
        <f>_xlfn.XLOOKUP(A54,[1]Metadata!$A$2:$A$51,[1]Metadata!$E$2:$E$51)</f>
        <v>Jakarta Bay</v>
      </c>
      <c r="D54" s="12" t="s">
        <v>106</v>
      </c>
      <c r="E54" s="9" t="s">
        <v>88</v>
      </c>
      <c r="F54" s="10">
        <v>4.2124179660821497</v>
      </c>
      <c r="G54" s="10">
        <v>1.4024958584854501</v>
      </c>
      <c r="H54" s="14">
        <f t="shared" si="0"/>
        <v>1.1815797503279837</v>
      </c>
      <c r="I54" s="5">
        <v>5</v>
      </c>
      <c r="J54" s="5">
        <v>5</v>
      </c>
      <c r="K54" s="5">
        <v>1920</v>
      </c>
      <c r="L54" s="5">
        <v>1925</v>
      </c>
      <c r="M54" s="8">
        <f>(F54/J54)*10</f>
        <v>8.4248359321642994</v>
      </c>
      <c r="N54" s="9" t="s">
        <v>89</v>
      </c>
    </row>
    <row r="55" spans="1:14" ht="19" x14ac:dyDescent="0.25">
      <c r="A55" s="5" t="s">
        <v>40</v>
      </c>
      <c r="B55" s="24">
        <f>_xlfn.XLOOKUP(A55,[1]Metadata!$A$2:$A$51,[1]Metadata!$C$2:$C$51)</f>
        <v>1931</v>
      </c>
      <c r="C55" s="6" t="str">
        <f>_xlfn.XLOOKUP(A55,[1]Metadata!$A$2:$A$51,[1]Metadata!$E$2:$E$51)</f>
        <v>Jakarta Bay</v>
      </c>
      <c r="D55" s="12" t="s">
        <v>106</v>
      </c>
      <c r="E55" s="9" t="s">
        <v>88</v>
      </c>
      <c r="F55" s="10">
        <v>4.2124179660821497</v>
      </c>
      <c r="G55" s="10">
        <v>1.4024958584854501</v>
      </c>
      <c r="H55" s="14">
        <f t="shared" si="0"/>
        <v>1.1815797503279837</v>
      </c>
      <c r="I55" s="5">
        <v>5</v>
      </c>
      <c r="J55" s="5">
        <v>5</v>
      </c>
      <c r="K55" s="5">
        <v>1920</v>
      </c>
      <c r="L55" s="5">
        <v>1925</v>
      </c>
      <c r="M55" s="8">
        <f>(F55/I55)*10</f>
        <v>8.4248359321642994</v>
      </c>
      <c r="N55" s="9" t="s">
        <v>90</v>
      </c>
    </row>
    <row r="56" spans="1:14" ht="19" x14ac:dyDescent="0.25">
      <c r="A56" s="5" t="s">
        <v>40</v>
      </c>
      <c r="B56" s="24">
        <f>_xlfn.XLOOKUP(A56,[1]Metadata!$A$2:$A$51,[1]Metadata!$C$2:$C$51)</f>
        <v>1931</v>
      </c>
      <c r="C56" s="6" t="str">
        <f>_xlfn.XLOOKUP(A56,[1]Metadata!$A$2:$A$51,[1]Metadata!$E$2:$E$51)</f>
        <v>Jakarta Bay</v>
      </c>
      <c r="D56" s="12" t="s">
        <v>106</v>
      </c>
      <c r="E56" s="9" t="s">
        <v>92</v>
      </c>
      <c r="F56" s="10">
        <v>9.8678114689478296</v>
      </c>
      <c r="G56" s="10">
        <v>1.0304737911196</v>
      </c>
      <c r="H56" s="14">
        <f t="shared" si="0"/>
        <v>2.0337042188920278</v>
      </c>
      <c r="I56" s="5">
        <v>5</v>
      </c>
      <c r="J56" s="5">
        <v>5</v>
      </c>
      <c r="K56" s="5">
        <v>1925</v>
      </c>
      <c r="L56" s="5">
        <v>1930</v>
      </c>
      <c r="M56" s="8">
        <f>(F56/J56)*10</f>
        <v>19.735622937895659</v>
      </c>
      <c r="N56" s="9" t="s">
        <v>89</v>
      </c>
    </row>
    <row r="57" spans="1:14" ht="20" thickBot="1" x14ac:dyDescent="0.3">
      <c r="A57" s="20" t="s">
        <v>40</v>
      </c>
      <c r="B57" s="25">
        <f>_xlfn.XLOOKUP(A57,[1]Metadata!$A$2:$A$51,[1]Metadata!$C$2:$C$51)</f>
        <v>1931</v>
      </c>
      <c r="C57" s="16" t="str">
        <f>_xlfn.XLOOKUP(A57,[1]Metadata!$A$2:$A$51,[1]Metadata!$E$2:$E$51)</f>
        <v>Jakarta Bay</v>
      </c>
      <c r="D57" s="17" t="s">
        <v>106</v>
      </c>
      <c r="E57" s="15" t="s">
        <v>92</v>
      </c>
      <c r="F57" s="21">
        <v>9.8678114689478296</v>
      </c>
      <c r="G57" s="21">
        <v>1.0304737911196</v>
      </c>
      <c r="H57" s="18">
        <f t="shared" si="0"/>
        <v>2.0337042188920278</v>
      </c>
      <c r="I57" s="20">
        <v>5</v>
      </c>
      <c r="J57" s="20">
        <v>5</v>
      </c>
      <c r="K57" s="20">
        <v>1925</v>
      </c>
      <c r="L57" s="20">
        <v>1930</v>
      </c>
      <c r="M57" s="19">
        <f>(F57/I57)*10</f>
        <v>19.735622937895659</v>
      </c>
      <c r="N57" s="15" t="s">
        <v>90</v>
      </c>
    </row>
    <row r="58" spans="1:14" ht="19" x14ac:dyDescent="0.25">
      <c r="A58" s="5" t="s">
        <v>36</v>
      </c>
      <c r="B58" s="24">
        <f>_xlfn.XLOOKUP(A58,[1]Metadata!$A$2:$A$51,[1]Metadata!$C$2:$C$51)</f>
        <v>1931</v>
      </c>
      <c r="C58" s="6" t="str">
        <f>_xlfn.XLOOKUP(A58,[1]Metadata!$A$2:$A$51,[1]Metadata!$E$2:$E$51)</f>
        <v>Jakarta Bay</v>
      </c>
      <c r="D58" s="12" t="s">
        <v>108</v>
      </c>
      <c r="E58" s="5" t="s">
        <v>88</v>
      </c>
      <c r="F58" s="10">
        <v>8.4186657489798797</v>
      </c>
      <c r="G58" s="10">
        <v>1.0990650595384199</v>
      </c>
      <c r="H58" s="14">
        <f t="shared" si="0"/>
        <v>1.8505322745273256</v>
      </c>
      <c r="I58" s="5">
        <v>5</v>
      </c>
      <c r="J58" s="5">
        <v>5</v>
      </c>
      <c r="K58" s="5">
        <v>1925</v>
      </c>
      <c r="L58" s="5">
        <v>1930</v>
      </c>
      <c r="M58" s="8">
        <f>(F58/J58)*10</f>
        <v>16.837331497959759</v>
      </c>
      <c r="N58" s="9" t="s">
        <v>89</v>
      </c>
    </row>
    <row r="59" spans="1:14" ht="20" thickBot="1" x14ac:dyDescent="0.3">
      <c r="A59" s="20" t="s">
        <v>36</v>
      </c>
      <c r="B59" s="25">
        <f>_xlfn.XLOOKUP(A59,[1]Metadata!$A$2:$A$51,[1]Metadata!$C$2:$C$51)</f>
        <v>1931</v>
      </c>
      <c r="C59" s="16" t="str">
        <f>_xlfn.XLOOKUP(A59,[1]Metadata!$A$2:$A$51,[1]Metadata!$E$2:$E$51)</f>
        <v>Jakarta Bay</v>
      </c>
      <c r="D59" s="17" t="s">
        <v>108</v>
      </c>
      <c r="E59" s="20" t="s">
        <v>88</v>
      </c>
      <c r="F59" s="21">
        <v>8.4186657489798797</v>
      </c>
      <c r="G59" s="21">
        <v>1.0990650595384199</v>
      </c>
      <c r="H59" s="18">
        <f t="shared" si="0"/>
        <v>1.8505322745273256</v>
      </c>
      <c r="I59" s="20">
        <v>5</v>
      </c>
      <c r="J59" s="20">
        <v>5</v>
      </c>
      <c r="K59" s="20">
        <v>1925</v>
      </c>
      <c r="L59" s="20">
        <v>1930</v>
      </c>
      <c r="M59" s="19">
        <f>(F59/I59)*10</f>
        <v>16.837331497959759</v>
      </c>
      <c r="N59" s="15" t="s">
        <v>90</v>
      </c>
    </row>
    <row r="60" spans="1:14" ht="19" x14ac:dyDescent="0.25">
      <c r="A60" s="5" t="s">
        <v>52</v>
      </c>
      <c r="B60" s="24">
        <f>_xlfn.XLOOKUP(A60,[1]Metadata!$A$2:$A$51,[1]Metadata!$C$2:$C$51)</f>
        <v>1927</v>
      </c>
      <c r="C60" s="6" t="str">
        <f>_xlfn.XLOOKUP(A60,[1]Metadata!$A$2:$A$51,[1]Metadata!$E$2:$E$51)</f>
        <v>Jakarta Bay</v>
      </c>
      <c r="D60" s="12" t="s">
        <v>109</v>
      </c>
      <c r="E60" s="5" t="s">
        <v>88</v>
      </c>
      <c r="F60" s="10">
        <v>4.4724337818224402</v>
      </c>
      <c r="G60" s="10">
        <v>1.15553209522656</v>
      </c>
      <c r="H60" s="14">
        <f t="shared" si="0"/>
        <v>2.5840203893356657</v>
      </c>
      <c r="I60" s="5">
        <v>2</v>
      </c>
      <c r="J60" s="5">
        <v>2</v>
      </c>
      <c r="K60" s="5">
        <v>1924</v>
      </c>
      <c r="L60" s="5">
        <v>1926</v>
      </c>
      <c r="M60" s="8">
        <f>(F60/J60)*10</f>
        <v>22.362168909112199</v>
      </c>
      <c r="N60" s="9" t="s">
        <v>89</v>
      </c>
    </row>
    <row r="61" spans="1:14" ht="20" thickBot="1" x14ac:dyDescent="0.3">
      <c r="A61" s="20" t="s">
        <v>52</v>
      </c>
      <c r="B61" s="25">
        <f>_xlfn.XLOOKUP(A61,[1]Metadata!$A$2:$A$51,[1]Metadata!$C$2:$C$51)</f>
        <v>1927</v>
      </c>
      <c r="C61" s="16" t="str">
        <f>_xlfn.XLOOKUP(A61,[1]Metadata!$A$2:$A$51,[1]Metadata!$E$2:$E$51)</f>
        <v>Jakarta Bay</v>
      </c>
      <c r="D61" s="17" t="s">
        <v>109</v>
      </c>
      <c r="E61" s="20" t="s">
        <v>88</v>
      </c>
      <c r="F61" s="21">
        <v>4.4724337818224402</v>
      </c>
      <c r="G61" s="21">
        <v>1.15553209522656</v>
      </c>
      <c r="H61" s="18">
        <f t="shared" si="0"/>
        <v>2.5840203893356657</v>
      </c>
      <c r="I61" s="20">
        <v>2</v>
      </c>
      <c r="J61" s="20">
        <v>2</v>
      </c>
      <c r="K61" s="20">
        <v>1924</v>
      </c>
      <c r="L61" s="20">
        <v>1926</v>
      </c>
      <c r="M61" s="19">
        <f>(F61/I61)*10</f>
        <v>22.362168909112199</v>
      </c>
      <c r="N61" s="15" t="s">
        <v>90</v>
      </c>
    </row>
    <row r="62" spans="1:14" ht="19" x14ac:dyDescent="0.25">
      <c r="A62" s="5" t="s">
        <v>65</v>
      </c>
      <c r="B62" s="24">
        <f>_xlfn.XLOOKUP(A62,[1]Metadata!$A$2:$A$51,[1]Metadata!$C$2:$C$51)</f>
        <v>1927</v>
      </c>
      <c r="C62" s="6" t="str">
        <f>_xlfn.XLOOKUP(A62,[1]Metadata!$A$2:$A$51,[1]Metadata!$E$2:$E$51)</f>
        <v>Jakarta Bay</v>
      </c>
      <c r="D62" s="12" t="s">
        <v>110</v>
      </c>
      <c r="E62" s="5" t="s">
        <v>88</v>
      </c>
      <c r="F62" s="10">
        <v>6.50067288304749</v>
      </c>
      <c r="G62" s="10">
        <v>1.16582138764845</v>
      </c>
      <c r="H62" s="14">
        <f t="shared" si="0"/>
        <v>1.515724696232615</v>
      </c>
      <c r="I62" s="5">
        <v>5</v>
      </c>
      <c r="J62" s="5">
        <v>5</v>
      </c>
      <c r="K62" s="5">
        <v>1922</v>
      </c>
      <c r="L62" s="5">
        <v>1927</v>
      </c>
      <c r="M62" s="8">
        <f>(F62/J62)*10</f>
        <v>13.00134576609498</v>
      </c>
      <c r="N62" s="9" t="s">
        <v>89</v>
      </c>
    </row>
    <row r="63" spans="1:14" ht="20" thickBot="1" x14ac:dyDescent="0.3">
      <c r="A63" s="20" t="s">
        <v>65</v>
      </c>
      <c r="B63" s="25">
        <f>_xlfn.XLOOKUP(A63,[1]Metadata!$A$2:$A$51,[1]Metadata!$C$2:$C$51)</f>
        <v>1927</v>
      </c>
      <c r="C63" s="16" t="str">
        <f>_xlfn.XLOOKUP(A63,[1]Metadata!$A$2:$A$51,[1]Metadata!$E$2:$E$51)</f>
        <v>Jakarta Bay</v>
      </c>
      <c r="D63" s="17" t="s">
        <v>110</v>
      </c>
      <c r="E63" s="20" t="s">
        <v>88</v>
      </c>
      <c r="F63" s="21">
        <v>6.50067288304749</v>
      </c>
      <c r="G63" s="21">
        <v>1.16582138764845</v>
      </c>
      <c r="H63" s="18">
        <f t="shared" si="0"/>
        <v>1.515724696232615</v>
      </c>
      <c r="I63" s="20">
        <v>5</v>
      </c>
      <c r="J63" s="20">
        <v>5</v>
      </c>
      <c r="K63" s="20">
        <v>1922</v>
      </c>
      <c r="L63" s="20">
        <v>1927</v>
      </c>
      <c r="M63" s="19">
        <f>(F63/I63)*10</f>
        <v>13.00134576609498</v>
      </c>
      <c r="N63" s="15" t="s">
        <v>90</v>
      </c>
    </row>
    <row r="64" spans="1:14" ht="19" x14ac:dyDescent="0.25">
      <c r="A64" s="5" t="s">
        <v>42</v>
      </c>
      <c r="B64" s="27" t="str">
        <f>_xlfn.XLOOKUP(A64,[1]Metadata!$A$2:$A$51,[1]Metadata!$C$2:$C$51)</f>
        <v>1920-1922</v>
      </c>
      <c r="C64" s="6" t="str">
        <f>_xlfn.XLOOKUP(A64,[1]Metadata!$A$2:$A$51,[1]Metadata!$E$2:$E$51)</f>
        <v>Jakarta, Thousand Islands</v>
      </c>
      <c r="D64" s="12" t="s">
        <v>107</v>
      </c>
      <c r="E64" s="5" t="s">
        <v>88</v>
      </c>
      <c r="F64" s="10">
        <v>2.6251728435273698</v>
      </c>
      <c r="G64" s="10">
        <v>1.1931320474515199</v>
      </c>
      <c r="H64" s="14">
        <f t="shared" si="0"/>
        <v>1.044059283237313</v>
      </c>
      <c r="I64" s="5">
        <v>3</v>
      </c>
      <c r="J64" s="5">
        <v>3</v>
      </c>
      <c r="K64" s="5">
        <v>1916</v>
      </c>
      <c r="L64" s="5">
        <v>1919</v>
      </c>
      <c r="M64" s="8">
        <f>(F64/J64)*10</f>
        <v>8.750576145091232</v>
      </c>
      <c r="N64" s="9" t="s">
        <v>89</v>
      </c>
    </row>
    <row r="65" spans="1:14" ht="19" x14ac:dyDescent="0.25">
      <c r="A65" s="5" t="s">
        <v>42</v>
      </c>
      <c r="B65" s="27" t="str">
        <f>_xlfn.XLOOKUP(A65,[1]Metadata!$A$2:$A$51,[1]Metadata!$C$2:$C$51)</f>
        <v>1920-1922</v>
      </c>
      <c r="C65" s="6" t="str">
        <f>_xlfn.XLOOKUP(A65,[1]Metadata!$A$2:$A$51,[1]Metadata!$E$2:$E$51)</f>
        <v>Jakarta, Thousand Islands</v>
      </c>
      <c r="D65" s="12" t="s">
        <v>107</v>
      </c>
      <c r="E65" s="5" t="s">
        <v>88</v>
      </c>
      <c r="F65" s="10">
        <v>2.6251728435273698</v>
      </c>
      <c r="G65" s="10">
        <v>1.1931320474515199</v>
      </c>
      <c r="H65" s="14">
        <f t="shared" si="0"/>
        <v>1.044059283237313</v>
      </c>
      <c r="I65" s="5">
        <v>3</v>
      </c>
      <c r="J65" s="5">
        <v>3</v>
      </c>
      <c r="K65" s="5">
        <v>1916</v>
      </c>
      <c r="L65" s="5">
        <v>1919</v>
      </c>
      <c r="M65" s="8">
        <f>(F65/I65)*10</f>
        <v>8.750576145091232</v>
      </c>
      <c r="N65" s="9" t="s">
        <v>90</v>
      </c>
    </row>
    <row r="66" spans="1:14" ht="19" x14ac:dyDescent="0.25">
      <c r="A66" s="5" t="s">
        <v>42</v>
      </c>
      <c r="B66" s="27" t="str">
        <f>_xlfn.XLOOKUP(A66,[1]Metadata!$A$2:$A$51,[1]Metadata!$C$2:$C$51)</f>
        <v>1920-1922</v>
      </c>
      <c r="C66" s="6" t="str">
        <f>_xlfn.XLOOKUP(A66,[1]Metadata!$A$2:$A$51,[1]Metadata!$E$2:$E$51)</f>
        <v>Jakarta, Thousand Islands</v>
      </c>
      <c r="D66" s="12" t="s">
        <v>107</v>
      </c>
      <c r="E66" s="5" t="s">
        <v>92</v>
      </c>
      <c r="F66" s="10">
        <v>3.7782595064905098</v>
      </c>
      <c r="G66" s="10">
        <v>1.4069345955283099</v>
      </c>
      <c r="H66" s="14">
        <f t="shared" si="0"/>
        <v>1.7719213368550726</v>
      </c>
      <c r="I66" s="5">
        <v>3</v>
      </c>
      <c r="J66" s="5">
        <v>3</v>
      </c>
      <c r="K66" s="5">
        <v>1919</v>
      </c>
      <c r="L66" s="5">
        <v>1922</v>
      </c>
      <c r="M66" s="8">
        <f>(F66/J66)*10</f>
        <v>12.594198354968366</v>
      </c>
      <c r="N66" s="9" t="s">
        <v>89</v>
      </c>
    </row>
    <row r="67" spans="1:14" ht="20" thickBot="1" x14ac:dyDescent="0.3">
      <c r="A67" s="20" t="s">
        <v>42</v>
      </c>
      <c r="B67" s="28" t="str">
        <f>_xlfn.XLOOKUP(A67,[1]Metadata!$A$2:$A$51,[1]Metadata!$C$2:$C$51)</f>
        <v>1920-1922</v>
      </c>
      <c r="C67" s="16" t="str">
        <f>_xlfn.XLOOKUP(A67,[1]Metadata!$A$2:$A$51,[1]Metadata!$E$2:$E$51)</f>
        <v>Jakarta, Thousand Islands</v>
      </c>
      <c r="D67" s="17" t="s">
        <v>107</v>
      </c>
      <c r="E67" s="20" t="s">
        <v>92</v>
      </c>
      <c r="F67" s="21">
        <v>3.7782595064905098</v>
      </c>
      <c r="G67" s="21">
        <v>1.4069345955283099</v>
      </c>
      <c r="H67" s="18">
        <f t="shared" si="0"/>
        <v>1.7719213368550726</v>
      </c>
      <c r="I67" s="20">
        <v>3</v>
      </c>
      <c r="J67" s="20">
        <v>3</v>
      </c>
      <c r="K67" s="20">
        <v>1919</v>
      </c>
      <c r="L67" s="20">
        <v>1922</v>
      </c>
      <c r="M67" s="19">
        <f>(F67/I67)*10</f>
        <v>12.594198354968366</v>
      </c>
      <c r="N67" s="15" t="s">
        <v>90</v>
      </c>
    </row>
    <row r="68" spans="1:14" ht="19" x14ac:dyDescent="0.25">
      <c r="A68" s="5" t="s">
        <v>41</v>
      </c>
      <c r="B68" s="27">
        <f>_xlfn.XLOOKUP(A68,[1]Metadata!$A$2:$A$51,[1]Metadata!$C$2:$C$51)</f>
        <v>1899</v>
      </c>
      <c r="C68" s="6" t="str">
        <f>_xlfn.XLOOKUP(A68,[1]Metadata!$A$2:$A$51,[1]Metadata!$E$2:$E$51)</f>
        <v>Binongko Island</v>
      </c>
      <c r="D68" s="12" t="s">
        <v>111</v>
      </c>
      <c r="E68" s="9" t="s">
        <v>88</v>
      </c>
      <c r="F68" s="10">
        <v>2.65729536414826</v>
      </c>
      <c r="G68" s="10">
        <v>0.98938931733536195</v>
      </c>
      <c r="H68" s="14">
        <f t="shared" si="0"/>
        <v>1.3145498231465345</v>
      </c>
      <c r="I68" s="5">
        <v>2</v>
      </c>
      <c r="J68" s="5">
        <v>2</v>
      </c>
      <c r="K68" s="5">
        <v>1894</v>
      </c>
      <c r="L68" s="5">
        <v>1896</v>
      </c>
      <c r="M68" s="8">
        <f>(F68/J68)*10</f>
        <v>13.286476820741299</v>
      </c>
      <c r="N68" s="9" t="s">
        <v>89</v>
      </c>
    </row>
    <row r="69" spans="1:14" ht="19" x14ac:dyDescent="0.25">
      <c r="A69" s="5" t="s">
        <v>41</v>
      </c>
      <c r="B69" s="27">
        <f>_xlfn.XLOOKUP(A69,[1]Metadata!$A$2:$A$51,[1]Metadata!$C$2:$C$51)</f>
        <v>1899</v>
      </c>
      <c r="C69" s="6" t="str">
        <f>_xlfn.XLOOKUP(A69,[1]Metadata!$A$2:$A$51,[1]Metadata!$E$2:$E$51)</f>
        <v>Binongko Island</v>
      </c>
      <c r="D69" s="12" t="s">
        <v>111</v>
      </c>
      <c r="E69" s="9" t="s">
        <v>88</v>
      </c>
      <c r="F69" s="10">
        <v>2.65729536414826</v>
      </c>
      <c r="G69" s="10">
        <v>0.98938931733536195</v>
      </c>
      <c r="H69" s="14">
        <f t="shared" si="0"/>
        <v>1.3145498231465345</v>
      </c>
      <c r="I69" s="5">
        <v>2</v>
      </c>
      <c r="J69" s="5">
        <v>2</v>
      </c>
      <c r="K69" s="5">
        <v>1894</v>
      </c>
      <c r="L69" s="5">
        <v>1896</v>
      </c>
      <c r="M69" s="8">
        <f>(F69/I69)*10</f>
        <v>13.286476820741299</v>
      </c>
      <c r="N69" s="9" t="s">
        <v>90</v>
      </c>
    </row>
    <row r="70" spans="1:14" ht="19" x14ac:dyDescent="0.25">
      <c r="A70" s="5" t="s">
        <v>41</v>
      </c>
      <c r="B70" s="27">
        <f>_xlfn.XLOOKUP(A70,[1]Metadata!$A$2:$A$51,[1]Metadata!$C$2:$C$51)</f>
        <v>1899</v>
      </c>
      <c r="C70" s="6" t="str">
        <f>_xlfn.XLOOKUP(A70,[1]Metadata!$A$2:$A$51,[1]Metadata!$E$2:$E$51)</f>
        <v>Binongko Island</v>
      </c>
      <c r="D70" s="12" t="s">
        <v>111</v>
      </c>
      <c r="E70" s="9" t="s">
        <v>92</v>
      </c>
      <c r="F70" s="10">
        <v>2.3625495887902699</v>
      </c>
      <c r="G70" s="10">
        <v>1.00474546788865</v>
      </c>
      <c r="H70" s="14">
        <f t="shared" si="0"/>
        <v>1.1868804959996087</v>
      </c>
      <c r="I70" s="5">
        <v>2</v>
      </c>
      <c r="J70" s="5">
        <v>2</v>
      </c>
      <c r="K70" s="5">
        <v>1896</v>
      </c>
      <c r="L70" s="5">
        <v>1898</v>
      </c>
      <c r="M70" s="8">
        <f t="shared" ref="M70" si="2">(F70/J70)*10</f>
        <v>11.812747943951349</v>
      </c>
      <c r="N70" s="9" t="s">
        <v>89</v>
      </c>
    </row>
    <row r="71" spans="1:14" ht="19" x14ac:dyDescent="0.25">
      <c r="A71" s="5" t="s">
        <v>41</v>
      </c>
      <c r="B71" s="27">
        <f>_xlfn.XLOOKUP(A71,[1]Metadata!$A$2:$A$51,[1]Metadata!$C$2:$C$51)</f>
        <v>1899</v>
      </c>
      <c r="C71" s="6" t="str">
        <f>_xlfn.XLOOKUP(A71,[1]Metadata!$A$2:$A$51,[1]Metadata!$E$2:$E$51)</f>
        <v>Binongko Island</v>
      </c>
      <c r="D71" s="12" t="s">
        <v>111</v>
      </c>
      <c r="E71" s="9" t="s">
        <v>92</v>
      </c>
      <c r="F71" s="10">
        <v>2.3625495887902699</v>
      </c>
      <c r="G71" s="10">
        <v>1.00474546788865</v>
      </c>
      <c r="H71" s="14">
        <f t="shared" ref="H71:H134" si="3">G71*(M71/10)</f>
        <v>1.1868804959996087</v>
      </c>
      <c r="I71" s="5">
        <v>2</v>
      </c>
      <c r="J71" s="5">
        <v>2</v>
      </c>
      <c r="K71" s="5">
        <v>1896</v>
      </c>
      <c r="L71" s="5">
        <v>1898</v>
      </c>
      <c r="M71" s="8">
        <f t="shared" ref="M71" si="4">(F71/I71)*10</f>
        <v>11.812747943951349</v>
      </c>
      <c r="N71" s="9" t="s">
        <v>90</v>
      </c>
    </row>
    <row r="72" spans="1:14" ht="19" x14ac:dyDescent="0.25">
      <c r="A72" s="5" t="s">
        <v>41</v>
      </c>
      <c r="B72" s="27">
        <f>_xlfn.XLOOKUP(A72,[1]Metadata!$A$2:$A$51,[1]Metadata!$C$2:$C$51)</f>
        <v>1899</v>
      </c>
      <c r="C72" s="6" t="str">
        <f>_xlfn.XLOOKUP(A72,[1]Metadata!$A$2:$A$51,[1]Metadata!$E$2:$E$51)</f>
        <v>Binongko Island</v>
      </c>
      <c r="D72" s="12" t="s">
        <v>111</v>
      </c>
      <c r="E72" s="9" t="s">
        <v>93</v>
      </c>
      <c r="F72" s="10">
        <v>1.2562888369930201</v>
      </c>
      <c r="G72" s="10">
        <v>1.2649780968628299</v>
      </c>
      <c r="H72" s="14">
        <f t="shared" si="3"/>
        <v>1.5891778621294486</v>
      </c>
      <c r="I72" s="5">
        <v>1</v>
      </c>
      <c r="J72" s="5">
        <v>1</v>
      </c>
      <c r="K72" s="5">
        <v>1898</v>
      </c>
      <c r="L72" s="5">
        <v>1899</v>
      </c>
      <c r="M72" s="8">
        <f t="shared" ref="M72" si="5">(F72/J72)*10</f>
        <v>12.562888369930201</v>
      </c>
      <c r="N72" s="9" t="s">
        <v>89</v>
      </c>
    </row>
    <row r="73" spans="1:14" ht="20" thickBot="1" x14ac:dyDescent="0.3">
      <c r="A73" s="20" t="s">
        <v>41</v>
      </c>
      <c r="B73" s="28">
        <f>_xlfn.XLOOKUP(A73,[1]Metadata!$A$2:$A$51,[1]Metadata!$C$2:$C$51)</f>
        <v>1899</v>
      </c>
      <c r="C73" s="16" t="str">
        <f>_xlfn.XLOOKUP(A73,[1]Metadata!$A$2:$A$51,[1]Metadata!$E$2:$E$51)</f>
        <v>Binongko Island</v>
      </c>
      <c r="D73" s="17" t="s">
        <v>111</v>
      </c>
      <c r="E73" s="15" t="s">
        <v>93</v>
      </c>
      <c r="F73" s="21">
        <v>1.2562888369930201</v>
      </c>
      <c r="G73" s="21">
        <v>1.2649780968628299</v>
      </c>
      <c r="H73" s="18">
        <f t="shared" si="3"/>
        <v>1.5891778621294486</v>
      </c>
      <c r="I73" s="20">
        <v>1</v>
      </c>
      <c r="J73" s="20">
        <v>1</v>
      </c>
      <c r="K73" s="20">
        <v>1898</v>
      </c>
      <c r="L73" s="20">
        <v>1899</v>
      </c>
      <c r="M73" s="19">
        <f t="shared" ref="M73" si="6">(F73/I73)*10</f>
        <v>12.562888369930201</v>
      </c>
      <c r="N73" s="15" t="s">
        <v>90</v>
      </c>
    </row>
    <row r="74" spans="1:14" ht="19" x14ac:dyDescent="0.25">
      <c r="A74" s="5" t="s">
        <v>37</v>
      </c>
      <c r="B74" s="27">
        <f>_xlfn.XLOOKUP(A74,[1]Metadata!$A$2:$A$51,[1]Metadata!$C$2:$C$51)</f>
        <v>1899</v>
      </c>
      <c r="C74" s="6" t="str">
        <f>_xlfn.XLOOKUP(A74,[1]Metadata!$A$2:$A$51,[1]Metadata!$E$2:$E$51)</f>
        <v>Selayar Island</v>
      </c>
      <c r="D74" s="12" t="s">
        <v>112</v>
      </c>
      <c r="E74" s="9" t="s">
        <v>88</v>
      </c>
      <c r="F74" s="10">
        <v>3.47926035855967</v>
      </c>
      <c r="G74" s="10">
        <v>1.15003854223128</v>
      </c>
      <c r="H74" s="14">
        <f t="shared" si="3"/>
        <v>1.3337611702670145</v>
      </c>
      <c r="I74" s="5">
        <v>3</v>
      </c>
      <c r="J74" s="5">
        <v>3</v>
      </c>
      <c r="K74" s="5">
        <v>1884</v>
      </c>
      <c r="L74" s="5">
        <v>1887</v>
      </c>
      <c r="M74" s="8">
        <f>(F74/J74)*10</f>
        <v>11.597534528532234</v>
      </c>
      <c r="N74" s="9" t="s">
        <v>89</v>
      </c>
    </row>
    <row r="75" spans="1:14" ht="19" x14ac:dyDescent="0.25">
      <c r="A75" s="5" t="s">
        <v>37</v>
      </c>
      <c r="B75" s="27">
        <f>_xlfn.XLOOKUP(A75,[1]Metadata!$A$2:$A$51,[1]Metadata!$C$2:$C$51)</f>
        <v>1899</v>
      </c>
      <c r="C75" s="6" t="str">
        <f>_xlfn.XLOOKUP(A75,[1]Metadata!$A$2:$A$51,[1]Metadata!$E$2:$E$51)</f>
        <v>Selayar Island</v>
      </c>
      <c r="D75" s="12" t="s">
        <v>112</v>
      </c>
      <c r="E75" s="9" t="s">
        <v>88</v>
      </c>
      <c r="F75" s="10">
        <v>3.47926035855967</v>
      </c>
      <c r="G75" s="10">
        <v>1.15003854223128</v>
      </c>
      <c r="H75" s="14">
        <f t="shared" si="3"/>
        <v>1.3337611702670145</v>
      </c>
      <c r="I75" s="5">
        <v>3</v>
      </c>
      <c r="J75" s="5">
        <v>3</v>
      </c>
      <c r="K75" s="5">
        <v>1884</v>
      </c>
      <c r="L75" s="5">
        <v>1887</v>
      </c>
      <c r="M75" s="8">
        <f>(F75/I75)*10</f>
        <v>11.597534528532234</v>
      </c>
      <c r="N75" s="9" t="s">
        <v>90</v>
      </c>
    </row>
    <row r="76" spans="1:14" ht="19" x14ac:dyDescent="0.25">
      <c r="A76" s="5" t="s">
        <v>37</v>
      </c>
      <c r="B76" s="27">
        <f>_xlfn.XLOOKUP(A76,[1]Metadata!$A$2:$A$51,[1]Metadata!$C$2:$C$51)</f>
        <v>1899</v>
      </c>
      <c r="C76" s="6" t="str">
        <f>_xlfn.XLOOKUP(A76,[1]Metadata!$A$2:$A$51,[1]Metadata!$E$2:$E$51)</f>
        <v>Selayar Island</v>
      </c>
      <c r="D76" s="12" t="s">
        <v>112</v>
      </c>
      <c r="E76" s="9" t="s">
        <v>92</v>
      </c>
      <c r="F76" s="10">
        <v>5.3874746400737097</v>
      </c>
      <c r="G76" s="10">
        <v>1.20522353902904</v>
      </c>
      <c r="H76" s="14">
        <f t="shared" si="3"/>
        <v>0.64931112521388401</v>
      </c>
      <c r="I76" s="5">
        <v>10</v>
      </c>
      <c r="J76" s="5">
        <v>10</v>
      </c>
      <c r="K76" s="5">
        <v>1887</v>
      </c>
      <c r="L76" s="5">
        <v>1897</v>
      </c>
      <c r="M76" s="8">
        <f t="shared" ref="M76" si="7">(F76/J76)*10</f>
        <v>5.3874746400737097</v>
      </c>
      <c r="N76" s="9" t="s">
        <v>89</v>
      </c>
    </row>
    <row r="77" spans="1:14" ht="19" x14ac:dyDescent="0.25">
      <c r="A77" s="5" t="s">
        <v>37</v>
      </c>
      <c r="B77" s="27">
        <f>_xlfn.XLOOKUP(A77,[1]Metadata!$A$2:$A$51,[1]Metadata!$C$2:$C$51)</f>
        <v>1899</v>
      </c>
      <c r="C77" s="6" t="str">
        <f>_xlfn.XLOOKUP(A77,[1]Metadata!$A$2:$A$51,[1]Metadata!$E$2:$E$51)</f>
        <v>Selayar Island</v>
      </c>
      <c r="D77" s="12" t="s">
        <v>112</v>
      </c>
      <c r="E77" s="9" t="s">
        <v>92</v>
      </c>
      <c r="F77" s="10">
        <v>5.3874746400737097</v>
      </c>
      <c r="G77" s="10">
        <v>1.20522353902904</v>
      </c>
      <c r="H77" s="14">
        <f t="shared" si="3"/>
        <v>0.64931112521388401</v>
      </c>
      <c r="I77" s="5">
        <v>10</v>
      </c>
      <c r="J77" s="5">
        <v>10</v>
      </c>
      <c r="K77" s="5">
        <v>1887</v>
      </c>
      <c r="L77" s="5">
        <v>1897</v>
      </c>
      <c r="M77" s="8">
        <f t="shared" ref="M77" si="8">(F77/I77)*10</f>
        <v>5.3874746400737097</v>
      </c>
      <c r="N77" s="9" t="s">
        <v>90</v>
      </c>
    </row>
    <row r="78" spans="1:14" ht="19" x14ac:dyDescent="0.25">
      <c r="A78" s="5" t="s">
        <v>37</v>
      </c>
      <c r="B78" s="27">
        <f>_xlfn.XLOOKUP(A78,[1]Metadata!$A$2:$A$51,[1]Metadata!$C$2:$C$51)</f>
        <v>1899</v>
      </c>
      <c r="C78" s="6" t="str">
        <f>_xlfn.XLOOKUP(A78,[1]Metadata!$A$2:$A$51,[1]Metadata!$E$2:$E$51)</f>
        <v>Selayar Island</v>
      </c>
      <c r="D78" s="12" t="s">
        <v>112</v>
      </c>
      <c r="E78" s="9" t="s">
        <v>93</v>
      </c>
      <c r="F78" s="10">
        <v>0.75242267744410696</v>
      </c>
      <c r="G78" s="10">
        <v>1.52194579054672</v>
      </c>
      <c r="H78" s="14">
        <f t="shared" si="3"/>
        <v>1.145146526647951</v>
      </c>
      <c r="I78" s="5">
        <v>1</v>
      </c>
      <c r="J78" s="5">
        <v>1</v>
      </c>
      <c r="K78" s="5">
        <v>1897</v>
      </c>
      <c r="L78" s="5">
        <v>1898</v>
      </c>
      <c r="M78" s="8">
        <f t="shared" ref="M78" si="9">(F78/J78)*10</f>
        <v>7.52422677444107</v>
      </c>
      <c r="N78" s="9" t="s">
        <v>89</v>
      </c>
    </row>
    <row r="79" spans="1:14" ht="20" thickBot="1" x14ac:dyDescent="0.3">
      <c r="A79" s="20" t="s">
        <v>37</v>
      </c>
      <c r="B79" s="28">
        <f>_xlfn.XLOOKUP(A79,[1]Metadata!$A$2:$A$51,[1]Metadata!$C$2:$C$51)</f>
        <v>1899</v>
      </c>
      <c r="C79" s="16" t="str">
        <f>_xlfn.XLOOKUP(A79,[1]Metadata!$A$2:$A$51,[1]Metadata!$E$2:$E$51)</f>
        <v>Selayar Island</v>
      </c>
      <c r="D79" s="17" t="s">
        <v>112</v>
      </c>
      <c r="E79" s="15" t="s">
        <v>93</v>
      </c>
      <c r="F79" s="21">
        <v>0.75242267744410696</v>
      </c>
      <c r="G79" s="21">
        <v>1.52194579054672</v>
      </c>
      <c r="H79" s="18">
        <f t="shared" si="3"/>
        <v>1.145146526647951</v>
      </c>
      <c r="I79" s="20">
        <v>1</v>
      </c>
      <c r="J79" s="20">
        <v>1</v>
      </c>
      <c r="K79" s="20">
        <v>1897</v>
      </c>
      <c r="L79" s="20">
        <v>1898</v>
      </c>
      <c r="M79" s="19">
        <f t="shared" ref="M79" si="10">(F79/I79)*10</f>
        <v>7.52422677444107</v>
      </c>
      <c r="N79" s="15" t="s">
        <v>90</v>
      </c>
    </row>
    <row r="80" spans="1:14" ht="19" x14ac:dyDescent="0.25">
      <c r="A80" s="5" t="s">
        <v>51</v>
      </c>
      <c r="B80" s="27">
        <f>_xlfn.XLOOKUP(A80,[1]Metadata!$A$2:$A$51,[1]Metadata!$C$2:$C$51)</f>
        <v>1899</v>
      </c>
      <c r="C80" s="6" t="str">
        <f>_xlfn.XLOOKUP(A80,[1]Metadata!$A$2:$A$51,[1]Metadata!$E$2:$E$51)</f>
        <v>Selayar Island</v>
      </c>
      <c r="D80" s="12" t="s">
        <v>113</v>
      </c>
      <c r="E80" s="9" t="s">
        <v>88</v>
      </c>
      <c r="F80" s="10">
        <v>1.79223389213422</v>
      </c>
      <c r="G80" s="10">
        <v>1.2656327661618201</v>
      </c>
      <c r="H80" s="14">
        <f t="shared" si="3"/>
        <v>1.1341549692553989</v>
      </c>
      <c r="I80" s="5">
        <v>2</v>
      </c>
      <c r="J80" s="5">
        <v>2</v>
      </c>
      <c r="K80" s="5">
        <v>1893</v>
      </c>
      <c r="L80" s="5">
        <v>1895</v>
      </c>
      <c r="M80" s="8">
        <f>(F80/J80)*10</f>
        <v>8.9611694606710994</v>
      </c>
      <c r="N80" s="9" t="s">
        <v>89</v>
      </c>
    </row>
    <row r="81" spans="1:14" ht="19" x14ac:dyDescent="0.25">
      <c r="A81" s="5" t="s">
        <v>51</v>
      </c>
      <c r="B81" s="27">
        <f>_xlfn.XLOOKUP(A81,[1]Metadata!$A$2:$A$51,[1]Metadata!$C$2:$C$51)</f>
        <v>1899</v>
      </c>
      <c r="C81" s="6" t="str">
        <f>_xlfn.XLOOKUP(A81,[1]Metadata!$A$2:$A$51,[1]Metadata!$E$2:$E$51)</f>
        <v>Selayar Island</v>
      </c>
      <c r="D81" s="12" t="s">
        <v>113</v>
      </c>
      <c r="E81" s="9" t="s">
        <v>88</v>
      </c>
      <c r="F81" s="10">
        <v>1.79223389213422</v>
      </c>
      <c r="G81" s="10">
        <v>1.2656327661618201</v>
      </c>
      <c r="H81" s="14">
        <f t="shared" si="3"/>
        <v>1.1341549692553989</v>
      </c>
      <c r="I81" s="5">
        <v>2</v>
      </c>
      <c r="J81" s="5">
        <v>2</v>
      </c>
      <c r="K81" s="5">
        <v>1893</v>
      </c>
      <c r="L81" s="5">
        <v>1895</v>
      </c>
      <c r="M81" s="8">
        <f>(F81/I81)*10</f>
        <v>8.9611694606710994</v>
      </c>
      <c r="N81" s="9" t="s">
        <v>90</v>
      </c>
    </row>
    <row r="82" spans="1:14" ht="19" x14ac:dyDescent="0.25">
      <c r="A82" s="5" t="s">
        <v>51</v>
      </c>
      <c r="B82" s="27">
        <f>_xlfn.XLOOKUP(A82,[1]Metadata!$A$2:$A$51,[1]Metadata!$C$2:$C$51)</f>
        <v>1899</v>
      </c>
      <c r="C82" s="6" t="str">
        <f>_xlfn.XLOOKUP(A82,[1]Metadata!$A$2:$A$51,[1]Metadata!$E$2:$E$51)</f>
        <v>Selayar Island</v>
      </c>
      <c r="D82" s="12" t="s">
        <v>113</v>
      </c>
      <c r="E82" s="9" t="s">
        <v>92</v>
      </c>
      <c r="F82" s="10">
        <v>2.2369400148481802</v>
      </c>
      <c r="G82" s="10">
        <v>1.2145018917983099</v>
      </c>
      <c r="H82" s="14">
        <f t="shared" si="3"/>
        <v>1.3583839399362272</v>
      </c>
      <c r="I82" s="5">
        <v>2</v>
      </c>
      <c r="J82" s="5">
        <v>2</v>
      </c>
      <c r="K82" s="5">
        <v>1895</v>
      </c>
      <c r="L82" s="5">
        <v>1897</v>
      </c>
      <c r="M82" s="8">
        <f t="shared" ref="M82" si="11">(F82/J82)*10</f>
        <v>11.184700074240901</v>
      </c>
      <c r="N82" s="9" t="s">
        <v>89</v>
      </c>
    </row>
    <row r="83" spans="1:14" ht="19" x14ac:dyDescent="0.25">
      <c r="A83" s="5" t="s">
        <v>51</v>
      </c>
      <c r="B83" s="27">
        <f>_xlfn.XLOOKUP(A83,[1]Metadata!$A$2:$A$51,[1]Metadata!$C$2:$C$51)</f>
        <v>1899</v>
      </c>
      <c r="C83" s="6" t="str">
        <f>_xlfn.XLOOKUP(A83,[1]Metadata!$A$2:$A$51,[1]Metadata!$E$2:$E$51)</f>
        <v>Selayar Island</v>
      </c>
      <c r="D83" s="12" t="s">
        <v>113</v>
      </c>
      <c r="E83" s="9" t="s">
        <v>92</v>
      </c>
      <c r="F83" s="10">
        <v>2.2369400148481802</v>
      </c>
      <c r="G83" s="10">
        <v>1.2145018917983099</v>
      </c>
      <c r="H83" s="14">
        <f t="shared" si="3"/>
        <v>1.3583839399362272</v>
      </c>
      <c r="I83" s="5">
        <v>2</v>
      </c>
      <c r="J83" s="5">
        <v>2</v>
      </c>
      <c r="K83" s="5">
        <v>1895</v>
      </c>
      <c r="L83" s="5">
        <v>1897</v>
      </c>
      <c r="M83" s="8">
        <f t="shared" ref="M83" si="12">(F83/I83)*10</f>
        <v>11.184700074240901</v>
      </c>
      <c r="N83" s="9" t="s">
        <v>90</v>
      </c>
    </row>
    <row r="84" spans="1:14" ht="19" x14ac:dyDescent="0.25">
      <c r="A84" s="5" t="s">
        <v>51</v>
      </c>
      <c r="B84" s="27">
        <f>_xlfn.XLOOKUP(A84,[1]Metadata!$A$2:$A$51,[1]Metadata!$C$2:$C$51)</f>
        <v>1899</v>
      </c>
      <c r="C84" s="6" t="str">
        <f>_xlfn.XLOOKUP(A84,[1]Metadata!$A$2:$A$51,[1]Metadata!$E$2:$E$51)</f>
        <v>Selayar Island</v>
      </c>
      <c r="D84" s="12" t="s">
        <v>113</v>
      </c>
      <c r="E84" s="9" t="s">
        <v>93</v>
      </c>
      <c r="F84" s="10">
        <v>2.46539965457323</v>
      </c>
      <c r="G84" s="10">
        <v>1.25662115927734</v>
      </c>
      <c r="H84" s="14">
        <f t="shared" si="3"/>
        <v>1.5490366860058828</v>
      </c>
      <c r="I84" s="5">
        <v>2</v>
      </c>
      <c r="J84" s="5">
        <v>2</v>
      </c>
      <c r="K84" s="5">
        <v>1897</v>
      </c>
      <c r="L84" s="5">
        <v>1899</v>
      </c>
      <c r="M84" s="8">
        <f t="shared" ref="M84" si="13">(F84/J84)*10</f>
        <v>12.326998272866149</v>
      </c>
      <c r="N84" s="9" t="s">
        <v>89</v>
      </c>
    </row>
    <row r="85" spans="1:14" ht="20" thickBot="1" x14ac:dyDescent="0.3">
      <c r="A85" s="20" t="s">
        <v>51</v>
      </c>
      <c r="B85" s="28">
        <f>_xlfn.XLOOKUP(A85,[1]Metadata!$A$2:$A$51,[1]Metadata!$C$2:$C$51)</f>
        <v>1899</v>
      </c>
      <c r="C85" s="16" t="str">
        <f>_xlfn.XLOOKUP(A85,[1]Metadata!$A$2:$A$51,[1]Metadata!$E$2:$E$51)</f>
        <v>Selayar Island</v>
      </c>
      <c r="D85" s="17" t="s">
        <v>113</v>
      </c>
      <c r="E85" s="15" t="s">
        <v>93</v>
      </c>
      <c r="F85" s="21">
        <v>2.46539965457323</v>
      </c>
      <c r="G85" s="21">
        <v>1.25662115927734</v>
      </c>
      <c r="H85" s="18">
        <f t="shared" si="3"/>
        <v>1.5490366860058828</v>
      </c>
      <c r="I85" s="20">
        <v>2</v>
      </c>
      <c r="J85" s="20">
        <v>2</v>
      </c>
      <c r="K85" s="20">
        <v>1897</v>
      </c>
      <c r="L85" s="20">
        <v>1899</v>
      </c>
      <c r="M85" s="19">
        <f t="shared" ref="M85" si="14">(F85/I85)*10</f>
        <v>12.326998272866149</v>
      </c>
      <c r="N85" s="15" t="s">
        <v>90</v>
      </c>
    </row>
    <row r="86" spans="1:14" ht="19" x14ac:dyDescent="0.25">
      <c r="A86" s="5" t="s">
        <v>48</v>
      </c>
      <c r="B86" s="27">
        <f>_xlfn.XLOOKUP(A86,[1]Metadata!$A$2:$A$51,[1]Metadata!$C$2:$C$51)</f>
        <v>1900</v>
      </c>
      <c r="C86" s="6" t="str">
        <f>_xlfn.XLOOKUP(A86,[1]Metadata!$A$2:$A$51,[1]Metadata!$E$2:$E$51)</f>
        <v>Maluku, Romang Island</v>
      </c>
      <c r="D86" s="12" t="s">
        <v>114</v>
      </c>
      <c r="E86" s="5" t="s">
        <v>88</v>
      </c>
      <c r="F86" s="10">
        <v>2.2009348856156499</v>
      </c>
      <c r="G86" s="10">
        <v>1.33259975063223</v>
      </c>
      <c r="H86" s="14">
        <f t="shared" si="3"/>
        <v>0.73324131993229769</v>
      </c>
      <c r="I86" s="5">
        <v>4</v>
      </c>
      <c r="J86" s="5">
        <v>4</v>
      </c>
      <c r="K86" s="5">
        <v>1885</v>
      </c>
      <c r="L86" s="5">
        <v>1889</v>
      </c>
      <c r="M86" s="5">
        <f>(F86/J86)*10</f>
        <v>5.5023372140391249</v>
      </c>
      <c r="N86" s="5" t="s">
        <v>89</v>
      </c>
    </row>
    <row r="87" spans="1:14" ht="19" x14ac:dyDescent="0.25">
      <c r="A87" s="5" t="s">
        <v>48</v>
      </c>
      <c r="B87" s="27">
        <f>_xlfn.XLOOKUP(A87,[1]Metadata!$A$2:$A$51,[1]Metadata!$C$2:$C$51)</f>
        <v>1900</v>
      </c>
      <c r="C87" s="6" t="str">
        <f>_xlfn.XLOOKUP(A87,[1]Metadata!$A$2:$A$51,[1]Metadata!$E$2:$E$51)</f>
        <v>Maluku, Romang Island</v>
      </c>
      <c r="D87" s="12" t="s">
        <v>114</v>
      </c>
      <c r="E87" s="5" t="s">
        <v>88</v>
      </c>
      <c r="F87" s="10">
        <v>2.2009348856156499</v>
      </c>
      <c r="G87" s="10">
        <v>1.33259975063223</v>
      </c>
      <c r="H87" s="14">
        <f t="shared" si="3"/>
        <v>0.73324131993229769</v>
      </c>
      <c r="I87" s="5">
        <v>4</v>
      </c>
      <c r="J87" s="5">
        <v>4</v>
      </c>
      <c r="K87" s="5">
        <v>1885</v>
      </c>
      <c r="L87" s="5">
        <v>1889</v>
      </c>
      <c r="M87" s="5">
        <f>(F87/I87)*10</f>
        <v>5.5023372140391249</v>
      </c>
      <c r="N87" s="5" t="s">
        <v>90</v>
      </c>
    </row>
    <row r="88" spans="1:14" ht="19" x14ac:dyDescent="0.25">
      <c r="A88" s="5" t="s">
        <v>48</v>
      </c>
      <c r="B88" s="27">
        <f>_xlfn.XLOOKUP(A88,[1]Metadata!$A$2:$A$51,[1]Metadata!$C$2:$C$51)</f>
        <v>1900</v>
      </c>
      <c r="C88" s="6" t="str">
        <f>_xlfn.XLOOKUP(A88,[1]Metadata!$A$2:$A$51,[1]Metadata!$E$2:$E$51)</f>
        <v>Maluku, Romang Island</v>
      </c>
      <c r="D88" s="12" t="s">
        <v>114</v>
      </c>
      <c r="E88" s="5" t="s">
        <v>92</v>
      </c>
      <c r="F88" s="10">
        <v>2.4685817544423601</v>
      </c>
      <c r="G88" s="10">
        <v>1.2207693995986599</v>
      </c>
      <c r="H88" s="14">
        <f t="shared" si="3"/>
        <v>1.0045230220769354</v>
      </c>
      <c r="I88" s="5">
        <v>3</v>
      </c>
      <c r="J88" s="5">
        <v>3</v>
      </c>
      <c r="K88" s="5">
        <v>1889</v>
      </c>
      <c r="L88" s="5">
        <v>1892</v>
      </c>
      <c r="M88" s="5">
        <f>(F88/J88)*10</f>
        <v>8.2286058481411999</v>
      </c>
      <c r="N88" s="5" t="s">
        <v>89</v>
      </c>
    </row>
    <row r="89" spans="1:14" ht="19" x14ac:dyDescent="0.25">
      <c r="A89" s="5" t="s">
        <v>48</v>
      </c>
      <c r="B89" s="27">
        <f>_xlfn.XLOOKUP(A89,[1]Metadata!$A$2:$A$51,[1]Metadata!$C$2:$C$51)</f>
        <v>1900</v>
      </c>
      <c r="C89" s="6" t="str">
        <f>_xlfn.XLOOKUP(A89,[1]Metadata!$A$2:$A$51,[1]Metadata!$E$2:$E$51)</f>
        <v>Maluku, Romang Island</v>
      </c>
      <c r="D89" s="12" t="s">
        <v>114</v>
      </c>
      <c r="E89" s="5" t="s">
        <v>92</v>
      </c>
      <c r="F89" s="10">
        <v>2.4685817544423601</v>
      </c>
      <c r="G89" s="10">
        <v>1.2207693995986599</v>
      </c>
      <c r="H89" s="14">
        <f t="shared" si="3"/>
        <v>1.0045230220769354</v>
      </c>
      <c r="I89" s="5">
        <v>3</v>
      </c>
      <c r="J89" s="5">
        <v>3</v>
      </c>
      <c r="K89" s="5">
        <v>1889</v>
      </c>
      <c r="L89" s="5">
        <v>1892</v>
      </c>
      <c r="M89" s="5">
        <f>(F89/I89)*10</f>
        <v>8.2286058481411999</v>
      </c>
      <c r="N89" s="5" t="s">
        <v>90</v>
      </c>
    </row>
    <row r="90" spans="1:14" ht="19" x14ac:dyDescent="0.25">
      <c r="A90" s="5" t="s">
        <v>48</v>
      </c>
      <c r="B90" s="27">
        <f>_xlfn.XLOOKUP(A90,[1]Metadata!$A$2:$A$51,[1]Metadata!$C$2:$C$51)</f>
        <v>1900</v>
      </c>
      <c r="C90" s="6" t="str">
        <f>_xlfn.XLOOKUP(A90,[1]Metadata!$A$2:$A$51,[1]Metadata!$E$2:$E$51)</f>
        <v>Maluku, Romang Island</v>
      </c>
      <c r="D90" s="12" t="s">
        <v>114</v>
      </c>
      <c r="E90" s="5" t="s">
        <v>93</v>
      </c>
      <c r="F90" s="10">
        <v>3.4004684899014701</v>
      </c>
      <c r="G90" s="10">
        <v>1.4269824925741199</v>
      </c>
      <c r="H90" s="14">
        <f t="shared" si="3"/>
        <v>1.6174696672131177</v>
      </c>
      <c r="I90" s="5">
        <v>3</v>
      </c>
      <c r="J90" s="5">
        <v>3</v>
      </c>
      <c r="K90" s="5">
        <v>1892</v>
      </c>
      <c r="L90" s="5">
        <v>1895</v>
      </c>
      <c r="M90" s="5">
        <f>(F90/J90)*10</f>
        <v>11.334894966338233</v>
      </c>
      <c r="N90" s="5" t="s">
        <v>89</v>
      </c>
    </row>
    <row r="91" spans="1:14" ht="19" x14ac:dyDescent="0.25">
      <c r="A91" s="5" t="s">
        <v>48</v>
      </c>
      <c r="B91" s="27">
        <f>_xlfn.XLOOKUP(A91,[1]Metadata!$A$2:$A$51,[1]Metadata!$C$2:$C$51)</f>
        <v>1900</v>
      </c>
      <c r="C91" s="6" t="str">
        <f>_xlfn.XLOOKUP(A91,[1]Metadata!$A$2:$A$51,[1]Metadata!$E$2:$E$51)</f>
        <v>Maluku, Romang Island</v>
      </c>
      <c r="D91" s="12" t="s">
        <v>114</v>
      </c>
      <c r="E91" s="5" t="s">
        <v>93</v>
      </c>
      <c r="F91" s="10">
        <v>3.4004684899014701</v>
      </c>
      <c r="G91" s="10">
        <v>1.4269824925741199</v>
      </c>
      <c r="H91" s="14">
        <f t="shared" si="3"/>
        <v>1.6174696672131177</v>
      </c>
      <c r="I91" s="5">
        <v>3</v>
      </c>
      <c r="J91" s="5">
        <v>3</v>
      </c>
      <c r="K91" s="5">
        <v>1892</v>
      </c>
      <c r="L91" s="5">
        <v>1895</v>
      </c>
      <c r="M91" s="5">
        <f>(F91/I91)*10</f>
        <v>11.334894966338233</v>
      </c>
      <c r="N91" s="5" t="s">
        <v>90</v>
      </c>
    </row>
    <row r="92" spans="1:14" ht="19" x14ac:dyDescent="0.25">
      <c r="A92" s="5" t="s">
        <v>48</v>
      </c>
      <c r="B92" s="27">
        <f>_xlfn.XLOOKUP(A92,[1]Metadata!$A$2:$A$51,[1]Metadata!$C$2:$C$51)</f>
        <v>1900</v>
      </c>
      <c r="C92" s="6" t="str">
        <f>_xlfn.XLOOKUP(A92,[1]Metadata!$A$2:$A$51,[1]Metadata!$E$2:$E$51)</f>
        <v>Maluku, Romang Island</v>
      </c>
      <c r="D92" s="12" t="s">
        <v>114</v>
      </c>
      <c r="E92" s="5" t="s">
        <v>115</v>
      </c>
      <c r="F92" s="10">
        <v>1.8740285266697501</v>
      </c>
      <c r="G92" s="10">
        <v>1.414743025713</v>
      </c>
      <c r="H92" s="14">
        <f t="shared" si="3"/>
        <v>1.3256343940466189</v>
      </c>
      <c r="I92" s="5">
        <v>2</v>
      </c>
      <c r="J92" s="5">
        <v>2</v>
      </c>
      <c r="K92" s="5">
        <v>1895</v>
      </c>
      <c r="L92" s="5">
        <v>1897</v>
      </c>
      <c r="M92" s="5">
        <f>(F92/J92)*10</f>
        <v>9.3701426333487507</v>
      </c>
      <c r="N92" s="5" t="s">
        <v>89</v>
      </c>
    </row>
    <row r="93" spans="1:14" ht="19" x14ac:dyDescent="0.25">
      <c r="A93" s="5" t="s">
        <v>48</v>
      </c>
      <c r="B93" s="27">
        <f>_xlfn.XLOOKUP(A93,[1]Metadata!$A$2:$A$51,[1]Metadata!$C$2:$C$51)</f>
        <v>1900</v>
      </c>
      <c r="C93" s="6" t="str">
        <f>_xlfn.XLOOKUP(A93,[1]Metadata!$A$2:$A$51,[1]Metadata!$E$2:$E$51)</f>
        <v>Maluku, Romang Island</v>
      </c>
      <c r="D93" s="12" t="s">
        <v>114</v>
      </c>
      <c r="E93" s="5" t="s">
        <v>115</v>
      </c>
      <c r="F93" s="10">
        <v>1.8740285266697501</v>
      </c>
      <c r="G93" s="10">
        <v>1.414743025713</v>
      </c>
      <c r="H93" s="14">
        <f t="shared" si="3"/>
        <v>1.3256343940466189</v>
      </c>
      <c r="I93" s="5">
        <v>2</v>
      </c>
      <c r="J93" s="5">
        <v>2</v>
      </c>
      <c r="K93" s="5">
        <v>1895</v>
      </c>
      <c r="L93" s="5">
        <v>1897</v>
      </c>
      <c r="M93" s="5">
        <f>(F93/I93)*10</f>
        <v>9.3701426333487507</v>
      </c>
      <c r="N93" s="5" t="s">
        <v>90</v>
      </c>
    </row>
    <row r="94" spans="1:14" ht="19" x14ac:dyDescent="0.25">
      <c r="A94" s="5" t="s">
        <v>48</v>
      </c>
      <c r="B94" s="27">
        <f>_xlfn.XLOOKUP(A94,[1]Metadata!$A$2:$A$51,[1]Metadata!$C$2:$C$51)</f>
        <v>1900</v>
      </c>
      <c r="C94" s="6" t="str">
        <f>_xlfn.XLOOKUP(A94,[1]Metadata!$A$2:$A$51,[1]Metadata!$E$2:$E$51)</f>
        <v>Maluku, Romang Island</v>
      </c>
      <c r="D94" s="12" t="s">
        <v>114</v>
      </c>
      <c r="E94" s="5" t="s">
        <v>116</v>
      </c>
      <c r="F94" s="10">
        <v>1.40928595110971</v>
      </c>
      <c r="G94" s="10">
        <v>1.87680180523192</v>
      </c>
      <c r="H94" s="14">
        <f t="shared" si="3"/>
        <v>1.7633002780871245</v>
      </c>
      <c r="I94" s="5">
        <v>1.5</v>
      </c>
      <c r="J94" s="5">
        <v>1.5</v>
      </c>
      <c r="K94" s="5">
        <v>1897</v>
      </c>
      <c r="L94" s="5">
        <v>1899</v>
      </c>
      <c r="M94" s="5">
        <f>(F94/J94)*10</f>
        <v>9.395239674064733</v>
      </c>
      <c r="N94" s="5" t="s">
        <v>89</v>
      </c>
    </row>
    <row r="95" spans="1:14" ht="20" thickBot="1" x14ac:dyDescent="0.3">
      <c r="A95" s="20" t="s">
        <v>48</v>
      </c>
      <c r="B95" s="28">
        <f>_xlfn.XLOOKUP(A95,[1]Metadata!$A$2:$A$51,[1]Metadata!$C$2:$C$51)</f>
        <v>1900</v>
      </c>
      <c r="C95" s="16" t="str">
        <f>_xlfn.XLOOKUP(A95,[1]Metadata!$A$2:$A$51,[1]Metadata!$E$2:$E$51)</f>
        <v>Maluku, Romang Island</v>
      </c>
      <c r="D95" s="17" t="s">
        <v>114</v>
      </c>
      <c r="E95" s="20" t="s">
        <v>116</v>
      </c>
      <c r="F95" s="21">
        <v>1.40928595110971</v>
      </c>
      <c r="G95" s="21">
        <v>1.87680180523192</v>
      </c>
      <c r="H95" s="18">
        <f t="shared" si="3"/>
        <v>1.7633002780871245</v>
      </c>
      <c r="I95" s="20">
        <v>1.5</v>
      </c>
      <c r="J95" s="20">
        <v>1.5</v>
      </c>
      <c r="K95" s="20">
        <v>1897</v>
      </c>
      <c r="L95" s="20">
        <v>1899</v>
      </c>
      <c r="M95" s="20">
        <f>(F95/I95)*10</f>
        <v>9.395239674064733</v>
      </c>
      <c r="N95" s="20" t="s">
        <v>90</v>
      </c>
    </row>
    <row r="96" spans="1:14" ht="19" x14ac:dyDescent="0.25">
      <c r="A96" s="5" t="s">
        <v>61</v>
      </c>
      <c r="B96" s="27">
        <f>_xlfn.XLOOKUP(A96,[1]Metadata!$A$2:$A$51,[1]Metadata!$C$2:$C$51)</f>
        <v>1930</v>
      </c>
      <c r="C96" s="6" t="str">
        <f>_xlfn.XLOOKUP(A96,[1]Metadata!$A$2:$A$51,[1]Metadata!$E$2:$E$51)</f>
        <v>Tana Jampea Island</v>
      </c>
      <c r="D96" s="12" t="s">
        <v>117</v>
      </c>
      <c r="E96" s="5" t="s">
        <v>88</v>
      </c>
      <c r="F96" s="10">
        <v>6.0533014351821199</v>
      </c>
      <c r="G96" s="10">
        <v>1.3362089024102799</v>
      </c>
      <c r="H96" s="14">
        <f t="shared" si="3"/>
        <v>1.3480792111105455</v>
      </c>
      <c r="I96" s="5">
        <v>6</v>
      </c>
      <c r="J96" s="5">
        <v>6</v>
      </c>
      <c r="K96" s="5">
        <v>1923</v>
      </c>
      <c r="L96" s="5">
        <v>1929</v>
      </c>
      <c r="M96" s="5">
        <f>(F96/J96)*10</f>
        <v>10.088835725303532</v>
      </c>
      <c r="N96" s="5" t="s">
        <v>89</v>
      </c>
    </row>
    <row r="97" spans="1:14" ht="20" thickBot="1" x14ac:dyDescent="0.3">
      <c r="A97" s="20" t="s">
        <v>61</v>
      </c>
      <c r="B97" s="28">
        <f>_xlfn.XLOOKUP(A97,[1]Metadata!$A$2:$A$51,[1]Metadata!$C$2:$C$51)</f>
        <v>1930</v>
      </c>
      <c r="C97" s="16" t="str">
        <f>_xlfn.XLOOKUP(A97,[1]Metadata!$A$2:$A$51,[1]Metadata!$E$2:$E$51)</f>
        <v>Tana Jampea Island</v>
      </c>
      <c r="D97" s="17" t="s">
        <v>117</v>
      </c>
      <c r="E97" s="20" t="s">
        <v>88</v>
      </c>
      <c r="F97" s="21">
        <v>6.0533014351821199</v>
      </c>
      <c r="G97" s="21">
        <v>1.3362089024102799</v>
      </c>
      <c r="H97" s="18">
        <f t="shared" si="3"/>
        <v>1.3480792111105455</v>
      </c>
      <c r="I97" s="20">
        <v>6</v>
      </c>
      <c r="J97" s="20">
        <v>6</v>
      </c>
      <c r="K97" s="20">
        <v>1923</v>
      </c>
      <c r="L97" s="20">
        <v>1929</v>
      </c>
      <c r="M97" s="20">
        <f>(F97/I97)*10</f>
        <v>10.088835725303532</v>
      </c>
      <c r="N97" s="20" t="s">
        <v>90</v>
      </c>
    </row>
    <row r="98" spans="1:14" ht="19" x14ac:dyDescent="0.25">
      <c r="A98" s="5" t="s">
        <v>26</v>
      </c>
      <c r="B98" s="27">
        <f>_xlfn.XLOOKUP(A98,[1]Metadata!$A$2:$A$51,[1]Metadata!$C$2:$C$51)</f>
        <v>1930</v>
      </c>
      <c r="C98" s="6" t="str">
        <f>_xlfn.XLOOKUP(A98,[1]Metadata!$A$2:$A$51,[1]Metadata!$E$2:$E$51)</f>
        <v>Sulawesi SW, Pankaja Cay</v>
      </c>
      <c r="D98" s="12" t="s">
        <v>99</v>
      </c>
      <c r="E98" s="5" t="s">
        <v>88</v>
      </c>
      <c r="F98" s="10">
        <v>5.7145785778962903</v>
      </c>
      <c r="G98" s="10">
        <v>1.1274366274580001</v>
      </c>
      <c r="H98" s="14">
        <f t="shared" si="3"/>
        <v>1.610706299801782</v>
      </c>
      <c r="I98" s="5">
        <v>4</v>
      </c>
      <c r="J98" s="5">
        <v>4</v>
      </c>
      <c r="K98" s="5">
        <v>1925</v>
      </c>
      <c r="L98" s="5">
        <v>1929</v>
      </c>
      <c r="M98" s="5">
        <f>(F98/J98)*10</f>
        <v>14.286446444740726</v>
      </c>
      <c r="N98" s="5" t="s">
        <v>89</v>
      </c>
    </row>
    <row r="99" spans="1:14" ht="21" customHeight="1" thickBot="1" x14ac:dyDescent="0.3">
      <c r="A99" s="20" t="s">
        <v>26</v>
      </c>
      <c r="B99" s="28">
        <f>_xlfn.XLOOKUP(A99,[1]Metadata!$A$2:$A$51,[1]Metadata!$C$2:$C$51)</f>
        <v>1930</v>
      </c>
      <c r="C99" s="16" t="str">
        <f>_xlfn.XLOOKUP(A99,[1]Metadata!$A$2:$A$51,[1]Metadata!$E$2:$E$51)</f>
        <v>Sulawesi SW, Pankaja Cay</v>
      </c>
      <c r="D99" s="17" t="s">
        <v>99</v>
      </c>
      <c r="E99" s="20" t="s">
        <v>88</v>
      </c>
      <c r="F99" s="21">
        <v>5.7145785778962903</v>
      </c>
      <c r="G99" s="21">
        <v>1.1274366274580001</v>
      </c>
      <c r="H99" s="18">
        <f t="shared" si="3"/>
        <v>1.610706299801782</v>
      </c>
      <c r="I99" s="20">
        <v>4</v>
      </c>
      <c r="J99" s="20">
        <v>4</v>
      </c>
      <c r="K99" s="20">
        <v>1925</v>
      </c>
      <c r="L99" s="20">
        <v>1929</v>
      </c>
      <c r="M99" s="20">
        <f>(F99/I99)*10</f>
        <v>14.286446444740726</v>
      </c>
      <c r="N99" s="20" t="s">
        <v>90</v>
      </c>
    </row>
    <row r="100" spans="1:14" ht="19" x14ac:dyDescent="0.25">
      <c r="A100" s="5" t="s">
        <v>69</v>
      </c>
      <c r="B100" s="27">
        <f>_xlfn.XLOOKUP(A100,[1]Metadata!$A$2:$A$51,[1]Metadata!$C$2:$C$51)</f>
        <v>1979</v>
      </c>
      <c r="C100" s="6" t="str">
        <f>_xlfn.XLOOKUP(A100,[1]Metadata!$A$2:$A$51,[1]Metadata!$E$2:$E$51)</f>
        <v>Sulawesi SW, Samalona</v>
      </c>
      <c r="D100" s="12" t="s">
        <v>118</v>
      </c>
      <c r="E100" s="5" t="s">
        <v>88</v>
      </c>
      <c r="F100" s="10">
        <v>1.7135558651894001</v>
      </c>
      <c r="G100" s="10">
        <v>1.3447662568282399</v>
      </c>
      <c r="H100" s="14">
        <f t="shared" si="3"/>
        <v>1.1521660533484128</v>
      </c>
      <c r="I100" s="5">
        <v>2</v>
      </c>
      <c r="J100" s="5">
        <v>2</v>
      </c>
      <c r="K100" s="5">
        <v>1976</v>
      </c>
      <c r="L100" s="5">
        <v>1978</v>
      </c>
      <c r="M100" s="5">
        <f>(F100/J100)*10</f>
        <v>8.5677793259470008</v>
      </c>
      <c r="N100" s="5" t="s">
        <v>89</v>
      </c>
    </row>
    <row r="101" spans="1:14" ht="20" thickBot="1" x14ac:dyDescent="0.3">
      <c r="A101" s="20" t="s">
        <v>69</v>
      </c>
      <c r="B101" s="28">
        <f>_xlfn.XLOOKUP(A101,[1]Metadata!$A$2:$A$51,[1]Metadata!$C$2:$C$51)</f>
        <v>1979</v>
      </c>
      <c r="C101" s="16" t="str">
        <f>_xlfn.XLOOKUP(A101,[1]Metadata!$A$2:$A$51,[1]Metadata!$E$2:$E$51)</f>
        <v>Sulawesi SW, Samalona</v>
      </c>
      <c r="D101" s="17" t="s">
        <v>118</v>
      </c>
      <c r="E101" s="20" t="s">
        <v>88</v>
      </c>
      <c r="F101" s="21">
        <v>1.7135558651894001</v>
      </c>
      <c r="G101" s="21">
        <v>1.3447662568282399</v>
      </c>
      <c r="H101" s="18">
        <f t="shared" si="3"/>
        <v>1.1521660533484128</v>
      </c>
      <c r="I101" s="20">
        <v>2</v>
      </c>
      <c r="J101" s="20">
        <v>2</v>
      </c>
      <c r="K101" s="20">
        <v>1976</v>
      </c>
      <c r="L101" s="20">
        <v>1978</v>
      </c>
      <c r="M101" s="20">
        <f>(F101/I101)*10</f>
        <v>8.5677793259470008</v>
      </c>
      <c r="N101" s="20" t="s">
        <v>90</v>
      </c>
    </row>
    <row r="102" spans="1:14" ht="19" x14ac:dyDescent="0.25">
      <c r="A102" s="5" t="s">
        <v>70</v>
      </c>
      <c r="B102" s="27">
        <f>_xlfn.XLOOKUP(A102,[1]Metadata!$A$2:$A$51,[1]Metadata!$C$2:$C$51)</f>
        <v>1979</v>
      </c>
      <c r="C102" s="6" t="str">
        <f>_xlfn.XLOOKUP(A102,[1]Metadata!$A$2:$A$51,[1]Metadata!$E$2:$E$51)</f>
        <v>Sulawesi SW, Samalona</v>
      </c>
      <c r="D102" s="12" t="s">
        <v>118</v>
      </c>
      <c r="E102" s="5" t="s">
        <v>88</v>
      </c>
      <c r="F102" s="10">
        <v>3.4881039249497698</v>
      </c>
      <c r="G102" s="10">
        <v>1.1330032187140799</v>
      </c>
      <c r="H102" s="14">
        <f t="shared" si="3"/>
        <v>1.9760164870886523</v>
      </c>
      <c r="I102" s="5">
        <v>2</v>
      </c>
      <c r="J102" s="5">
        <v>2</v>
      </c>
      <c r="K102" s="5">
        <v>1976</v>
      </c>
      <c r="L102" s="5">
        <v>1978</v>
      </c>
      <c r="M102" s="5">
        <f>(F102/J102)*10</f>
        <v>17.440519624748848</v>
      </c>
      <c r="N102" s="5" t="s">
        <v>89</v>
      </c>
    </row>
    <row r="103" spans="1:14" ht="20" thickBot="1" x14ac:dyDescent="0.3">
      <c r="A103" s="20" t="s">
        <v>70</v>
      </c>
      <c r="B103" s="28">
        <f>_xlfn.XLOOKUP(A103,[1]Metadata!$A$2:$A$51,[1]Metadata!$C$2:$C$51)</f>
        <v>1979</v>
      </c>
      <c r="C103" s="16" t="str">
        <f>_xlfn.XLOOKUP(A103,[1]Metadata!$A$2:$A$51,[1]Metadata!$E$2:$E$51)</f>
        <v>Sulawesi SW, Samalona</v>
      </c>
      <c r="D103" s="17" t="s">
        <v>118</v>
      </c>
      <c r="E103" s="20" t="s">
        <v>88</v>
      </c>
      <c r="F103" s="21">
        <v>3.4881039249497698</v>
      </c>
      <c r="G103" s="21">
        <v>1.1330032187140799</v>
      </c>
      <c r="H103" s="18">
        <f t="shared" si="3"/>
        <v>1.9760164870886523</v>
      </c>
      <c r="I103" s="20">
        <v>2</v>
      </c>
      <c r="J103" s="20">
        <v>2</v>
      </c>
      <c r="K103" s="20">
        <v>1976</v>
      </c>
      <c r="L103" s="20">
        <v>1978</v>
      </c>
      <c r="M103" s="20">
        <f>(F103/I103)*10</f>
        <v>17.440519624748848</v>
      </c>
      <c r="N103" s="20" t="s">
        <v>90</v>
      </c>
    </row>
    <row r="104" spans="1:14" ht="19" x14ac:dyDescent="0.25">
      <c r="A104" s="5" t="s">
        <v>76</v>
      </c>
      <c r="B104" s="27">
        <f>_xlfn.XLOOKUP(A104,[1]Metadata!$A$2:$A$51,[1]Metadata!$C$2:$C$51)</f>
        <v>1984</v>
      </c>
      <c r="C104" s="6" t="str">
        <f>_xlfn.XLOOKUP(A104,[1]Metadata!$A$2:$A$51,[1]Metadata!$E$2:$E$51)</f>
        <v>Taka Bonerate, Tiger Island</v>
      </c>
      <c r="D104" s="12" t="s">
        <v>119</v>
      </c>
      <c r="E104" s="5" t="s">
        <v>88</v>
      </c>
      <c r="F104" s="10">
        <v>5.0958796129647403</v>
      </c>
      <c r="G104" s="10">
        <v>1.2740158505917301</v>
      </c>
      <c r="H104" s="14">
        <f t="shared" si="3"/>
        <v>1.0820385666040551</v>
      </c>
      <c r="I104" s="5">
        <v>6</v>
      </c>
      <c r="J104" s="5">
        <v>6</v>
      </c>
      <c r="K104" s="5">
        <v>1976</v>
      </c>
      <c r="L104" s="5">
        <v>1981</v>
      </c>
      <c r="M104" s="5">
        <f>(F104/J104)*10</f>
        <v>8.4931326882745672</v>
      </c>
      <c r="N104" s="5" t="s">
        <v>89</v>
      </c>
    </row>
    <row r="105" spans="1:14" ht="19" x14ac:dyDescent="0.25">
      <c r="A105" s="5" t="s">
        <v>76</v>
      </c>
      <c r="B105" s="27">
        <f>_xlfn.XLOOKUP(A105,[1]Metadata!$A$2:$A$51,[1]Metadata!$C$2:$C$51)</f>
        <v>1984</v>
      </c>
      <c r="C105" s="6" t="str">
        <f>_xlfn.XLOOKUP(A105,[1]Metadata!$A$2:$A$51,[1]Metadata!$E$2:$E$51)</f>
        <v>Taka Bonerate, Tiger Island</v>
      </c>
      <c r="D105" s="12" t="s">
        <v>119</v>
      </c>
      <c r="E105" s="5" t="s">
        <v>88</v>
      </c>
      <c r="F105" s="10">
        <v>5.0958796129647403</v>
      </c>
      <c r="G105" s="10">
        <v>1.2740158505917301</v>
      </c>
      <c r="H105" s="14">
        <f t="shared" si="3"/>
        <v>1.0820385666040551</v>
      </c>
      <c r="I105" s="5">
        <v>6</v>
      </c>
      <c r="J105" s="5">
        <v>6</v>
      </c>
      <c r="K105" s="5">
        <v>1976</v>
      </c>
      <c r="L105" s="5">
        <v>1981</v>
      </c>
      <c r="M105" s="5">
        <f>(F105/I105)*10</f>
        <v>8.4931326882745672</v>
      </c>
      <c r="N105" s="5" t="s">
        <v>90</v>
      </c>
    </row>
    <row r="106" spans="1:14" ht="19" x14ac:dyDescent="0.25">
      <c r="A106" s="5" t="s">
        <v>76</v>
      </c>
      <c r="B106" s="27">
        <f>_xlfn.XLOOKUP(A106,[1]Metadata!$A$2:$A$51,[1]Metadata!$C$2:$C$51)</f>
        <v>1984</v>
      </c>
      <c r="C106" s="6" t="str">
        <f>_xlfn.XLOOKUP(A106,[1]Metadata!$A$2:$A$51,[1]Metadata!$E$2:$E$51)</f>
        <v>Taka Bonerate, Tiger Island</v>
      </c>
      <c r="D106" s="12" t="s">
        <v>119</v>
      </c>
      <c r="E106" s="5" t="s">
        <v>92</v>
      </c>
      <c r="F106" s="10">
        <v>1.01276553700607</v>
      </c>
      <c r="G106" s="10">
        <v>1.3213963952604899</v>
      </c>
      <c r="H106" s="14">
        <f t="shared" si="3"/>
        <v>0.66913236492193762</v>
      </c>
      <c r="I106" s="5">
        <v>2</v>
      </c>
      <c r="J106" s="5">
        <v>2</v>
      </c>
      <c r="K106" s="5">
        <v>1981</v>
      </c>
      <c r="L106" s="5">
        <v>1983</v>
      </c>
      <c r="M106" s="5">
        <f>(F106/J106)*10</f>
        <v>5.0638276850303496</v>
      </c>
      <c r="N106" s="5" t="s">
        <v>89</v>
      </c>
    </row>
    <row r="107" spans="1:14" ht="19" x14ac:dyDescent="0.25">
      <c r="A107" s="5" t="s">
        <v>76</v>
      </c>
      <c r="B107" s="27">
        <f>_xlfn.XLOOKUP(A107,[1]Metadata!$A$2:$A$51,[1]Metadata!$C$2:$C$51)</f>
        <v>1984</v>
      </c>
      <c r="C107" s="6" t="str">
        <f>_xlfn.XLOOKUP(A107,[1]Metadata!$A$2:$A$51,[1]Metadata!$E$2:$E$51)</f>
        <v>Taka Bonerate, Tiger Island</v>
      </c>
      <c r="D107" s="12" t="s">
        <v>119</v>
      </c>
      <c r="E107" s="5" t="s">
        <v>92</v>
      </c>
      <c r="F107" s="10">
        <v>1.01276553700607</v>
      </c>
      <c r="G107" s="10">
        <v>1.3213963952604899</v>
      </c>
      <c r="H107" s="14">
        <f t="shared" si="3"/>
        <v>0.66913236492193762</v>
      </c>
      <c r="I107" s="5">
        <v>2</v>
      </c>
      <c r="J107" s="5">
        <v>2</v>
      </c>
      <c r="K107" s="5">
        <v>1981</v>
      </c>
      <c r="L107" s="5">
        <v>1983</v>
      </c>
      <c r="M107" s="5">
        <f>(F107/I107)*10</f>
        <v>5.0638276850303496</v>
      </c>
      <c r="N107" s="5" t="s">
        <v>90</v>
      </c>
    </row>
    <row r="108" spans="1:14" ht="19" x14ac:dyDescent="0.25">
      <c r="A108" s="5" t="s">
        <v>76</v>
      </c>
      <c r="B108" s="27">
        <f>_xlfn.XLOOKUP(A108,[1]Metadata!$A$2:$A$51,[1]Metadata!$C$2:$C$51)</f>
        <v>1984</v>
      </c>
      <c r="C108" s="6" t="str">
        <f>_xlfn.XLOOKUP(A108,[1]Metadata!$A$2:$A$51,[1]Metadata!$E$2:$E$51)</f>
        <v>Taka Bonerate, Tiger Island</v>
      </c>
      <c r="D108" s="12" t="s">
        <v>119</v>
      </c>
      <c r="E108" s="5" t="s">
        <v>93</v>
      </c>
      <c r="F108" s="10">
        <v>0.62476680652723504</v>
      </c>
      <c r="G108" s="10">
        <v>1.1629074968977</v>
      </c>
      <c r="H108" s="14">
        <f t="shared" si="3"/>
        <v>0.72654600312335649</v>
      </c>
      <c r="I108" s="5">
        <v>1</v>
      </c>
      <c r="J108" s="5">
        <v>1</v>
      </c>
      <c r="K108" s="5">
        <v>1983</v>
      </c>
      <c r="L108" s="5">
        <v>1984</v>
      </c>
      <c r="M108" s="5">
        <f>(F108/J108)*10</f>
        <v>6.2476680652723502</v>
      </c>
      <c r="N108" s="5" t="s">
        <v>89</v>
      </c>
    </row>
    <row r="109" spans="1:14" ht="20" thickBot="1" x14ac:dyDescent="0.3">
      <c r="A109" s="20" t="s">
        <v>76</v>
      </c>
      <c r="B109" s="28">
        <f>_xlfn.XLOOKUP(A109,[1]Metadata!$A$2:$A$51,[1]Metadata!$C$2:$C$51)</f>
        <v>1984</v>
      </c>
      <c r="C109" s="16" t="str">
        <f>_xlfn.XLOOKUP(A109,[1]Metadata!$A$2:$A$51,[1]Metadata!$E$2:$E$51)</f>
        <v>Taka Bonerate, Tiger Island</v>
      </c>
      <c r="D109" s="17" t="s">
        <v>119</v>
      </c>
      <c r="E109" s="20" t="s">
        <v>93</v>
      </c>
      <c r="F109" s="21">
        <v>0.62476680652723504</v>
      </c>
      <c r="G109" s="21">
        <v>1.1629074968977</v>
      </c>
      <c r="H109" s="18">
        <f t="shared" si="3"/>
        <v>0.72654600312335649</v>
      </c>
      <c r="I109" s="20">
        <v>1</v>
      </c>
      <c r="J109" s="20">
        <v>1</v>
      </c>
      <c r="K109" s="20">
        <v>1983</v>
      </c>
      <c r="L109" s="20">
        <v>1984</v>
      </c>
      <c r="M109" s="20">
        <f>(F109/I109)*10</f>
        <v>6.2476680652723502</v>
      </c>
      <c r="N109" s="20" t="s">
        <v>90</v>
      </c>
    </row>
    <row r="110" spans="1:14" ht="19" x14ac:dyDescent="0.25">
      <c r="A110" s="5" t="s">
        <v>75</v>
      </c>
      <c r="B110" s="27">
        <f>_xlfn.XLOOKUP(A110,[1]Metadata!$A$2:$A$51,[1]Metadata!$C$2:$C$51)</f>
        <v>1984</v>
      </c>
      <c r="C110" s="6" t="str">
        <f>_xlfn.XLOOKUP(A110,[1]Metadata!$A$2:$A$51,[1]Metadata!$E$2:$E$51)</f>
        <v>Tukang Besi Islands</v>
      </c>
      <c r="D110" s="12" t="s">
        <v>120</v>
      </c>
      <c r="E110" s="5" t="s">
        <v>88</v>
      </c>
      <c r="F110" s="10">
        <v>5.03255267198423</v>
      </c>
      <c r="G110" s="10">
        <v>1.17057872013911</v>
      </c>
      <c r="H110" s="14">
        <f t="shared" si="3"/>
        <v>0.98183317763399292</v>
      </c>
      <c r="I110" s="5">
        <v>5</v>
      </c>
      <c r="J110" s="5">
        <v>6</v>
      </c>
      <c r="K110" s="5">
        <v>1978</v>
      </c>
      <c r="L110" s="5">
        <v>1984</v>
      </c>
      <c r="M110" s="5">
        <f>(F110/J110)*10</f>
        <v>8.387587786640383</v>
      </c>
      <c r="N110" s="5" t="s">
        <v>89</v>
      </c>
    </row>
    <row r="111" spans="1:14" ht="20" thickBot="1" x14ac:dyDescent="0.3">
      <c r="A111" s="20" t="s">
        <v>75</v>
      </c>
      <c r="B111" s="28">
        <f>_xlfn.XLOOKUP(A111,[1]Metadata!$A$2:$A$51,[1]Metadata!$C$2:$C$51)</f>
        <v>1984</v>
      </c>
      <c r="C111" s="16" t="str">
        <f>_xlfn.XLOOKUP(A111,[1]Metadata!$A$2:$A$51,[1]Metadata!$E$2:$E$51)</f>
        <v>Tukang Besi Islands</v>
      </c>
      <c r="D111" s="17" t="s">
        <v>120</v>
      </c>
      <c r="E111" s="20" t="s">
        <v>88</v>
      </c>
      <c r="F111" s="21">
        <v>5.03255267198423</v>
      </c>
      <c r="G111" s="21">
        <v>1.17057872013911</v>
      </c>
      <c r="H111" s="18">
        <f t="shared" si="3"/>
        <v>1.1781998131607916</v>
      </c>
      <c r="I111" s="20">
        <v>5</v>
      </c>
      <c r="J111" s="20">
        <v>6</v>
      </c>
      <c r="K111" s="20">
        <v>1978</v>
      </c>
      <c r="L111" s="20">
        <v>1984</v>
      </c>
      <c r="M111" s="20">
        <f>(F111/I111)*10</f>
        <v>10.065105343968458</v>
      </c>
      <c r="N111" s="20" t="s">
        <v>90</v>
      </c>
    </row>
    <row r="112" spans="1:14" ht="19" x14ac:dyDescent="0.25">
      <c r="A112" s="5" t="s">
        <v>44</v>
      </c>
      <c r="B112" s="27">
        <f>_xlfn.XLOOKUP(A112,[1]Metadata!$A$2:$A$51,[1]Metadata!$C$2:$C$51)</f>
        <v>1855</v>
      </c>
      <c r="C112" s="6" t="str">
        <f>_xlfn.XLOOKUP(A112,[1]Metadata!$A$2:$A$51,[1]Metadata!$E$2:$E$51)</f>
        <v>Maluku, metadata deficient</v>
      </c>
      <c r="D112" s="12" t="s">
        <v>98</v>
      </c>
      <c r="E112" s="5" t="s">
        <v>88</v>
      </c>
      <c r="F112" s="10">
        <v>2.76912632272832</v>
      </c>
      <c r="G112" s="10">
        <v>1.35492519307883</v>
      </c>
      <c r="H112" s="14">
        <f t="shared" si="3"/>
        <v>0.75039180349646795</v>
      </c>
      <c r="I112" s="5">
        <v>5</v>
      </c>
      <c r="J112" s="5">
        <v>5</v>
      </c>
      <c r="K112" s="5">
        <v>1844</v>
      </c>
      <c r="L112" s="5">
        <v>1849</v>
      </c>
      <c r="M112" s="5">
        <f>(F112/J112)*10</f>
        <v>5.538252645456641</v>
      </c>
      <c r="N112" s="5" t="s">
        <v>89</v>
      </c>
    </row>
    <row r="113" spans="1:14" ht="19" x14ac:dyDescent="0.25">
      <c r="A113" s="5" t="s">
        <v>44</v>
      </c>
      <c r="B113" s="27">
        <f>_xlfn.XLOOKUP(A113,[1]Metadata!$A$2:$A$51,[1]Metadata!$C$2:$C$51)</f>
        <v>1855</v>
      </c>
      <c r="C113" s="6" t="str">
        <f>_xlfn.XLOOKUP(A113,[1]Metadata!$A$2:$A$51,[1]Metadata!$E$2:$E$51)</f>
        <v>Maluku, metadata deficient</v>
      </c>
      <c r="D113" s="12" t="s">
        <v>98</v>
      </c>
      <c r="E113" s="5" t="s">
        <v>88</v>
      </c>
      <c r="F113" s="10">
        <v>2.76912632272832</v>
      </c>
      <c r="G113" s="10">
        <v>1.35492519307883</v>
      </c>
      <c r="H113" s="14">
        <f t="shared" si="3"/>
        <v>0.75039180349646795</v>
      </c>
      <c r="I113" s="5">
        <v>5</v>
      </c>
      <c r="J113" s="5">
        <v>5</v>
      </c>
      <c r="K113" s="5">
        <v>1844</v>
      </c>
      <c r="L113" s="5">
        <v>1849</v>
      </c>
      <c r="M113" s="5">
        <f>(F113/I113)*10</f>
        <v>5.538252645456641</v>
      </c>
      <c r="N113" s="5" t="s">
        <v>90</v>
      </c>
    </row>
    <row r="114" spans="1:14" ht="19" x14ac:dyDescent="0.25">
      <c r="A114" s="5" t="s">
        <v>44</v>
      </c>
      <c r="B114" s="27">
        <f>_xlfn.XLOOKUP(A114,[1]Metadata!$A$2:$A$51,[1]Metadata!$C$2:$C$51)</f>
        <v>1855</v>
      </c>
      <c r="C114" s="6" t="str">
        <f>_xlfn.XLOOKUP(A114,[1]Metadata!$A$2:$A$51,[1]Metadata!$E$2:$E$51)</f>
        <v>Maluku, metadata deficient</v>
      </c>
      <c r="D114" s="12" t="s">
        <v>98</v>
      </c>
      <c r="E114" s="5" t="s">
        <v>92</v>
      </c>
      <c r="F114" s="10">
        <v>1.45012017981981</v>
      </c>
      <c r="G114" s="10">
        <v>1.07212708986542</v>
      </c>
      <c r="H114" s="14">
        <f t="shared" si="3"/>
        <v>0.7773565641726663</v>
      </c>
      <c r="I114" s="5">
        <v>2</v>
      </c>
      <c r="J114" s="5">
        <v>2</v>
      </c>
      <c r="K114" s="5">
        <v>1849</v>
      </c>
      <c r="L114" s="5">
        <v>1851</v>
      </c>
      <c r="M114" s="5">
        <f>(F114/J114)*10</f>
        <v>7.2506008990990498</v>
      </c>
      <c r="N114" s="5" t="s">
        <v>89</v>
      </c>
    </row>
    <row r="115" spans="1:14" ht="19" x14ac:dyDescent="0.25">
      <c r="A115" s="5" t="s">
        <v>44</v>
      </c>
      <c r="B115" s="27">
        <f>_xlfn.XLOOKUP(A115,[1]Metadata!$A$2:$A$51,[1]Metadata!$C$2:$C$51)</f>
        <v>1855</v>
      </c>
      <c r="C115" s="6" t="str">
        <f>_xlfn.XLOOKUP(A115,[1]Metadata!$A$2:$A$51,[1]Metadata!$E$2:$E$51)</f>
        <v>Maluku, metadata deficient</v>
      </c>
      <c r="D115" s="12" t="s">
        <v>98</v>
      </c>
      <c r="E115" s="5" t="s">
        <v>92</v>
      </c>
      <c r="F115" s="10">
        <v>1.45012017981981</v>
      </c>
      <c r="G115" s="10">
        <v>1.07212708986542</v>
      </c>
      <c r="H115" s="14">
        <f t="shared" si="3"/>
        <v>0.7773565641726663</v>
      </c>
      <c r="I115" s="5">
        <v>2</v>
      </c>
      <c r="J115" s="5">
        <v>2</v>
      </c>
      <c r="K115" s="5">
        <v>1849</v>
      </c>
      <c r="L115" s="5">
        <v>1851</v>
      </c>
      <c r="M115" s="5">
        <f>(F115/I115)*10</f>
        <v>7.2506008990990498</v>
      </c>
      <c r="N115" s="5" t="s">
        <v>90</v>
      </c>
    </row>
    <row r="116" spans="1:14" ht="19" x14ac:dyDescent="0.25">
      <c r="A116" s="5" t="s">
        <v>44</v>
      </c>
      <c r="B116" s="27">
        <f>_xlfn.XLOOKUP(A116,[1]Metadata!$A$2:$A$51,[1]Metadata!$C$2:$C$51)</f>
        <v>1855</v>
      </c>
      <c r="C116" s="6" t="str">
        <f>_xlfn.XLOOKUP(A116,[1]Metadata!$A$2:$A$51,[1]Metadata!$E$2:$E$51)</f>
        <v>Maluku, metadata deficient</v>
      </c>
      <c r="D116" s="12" t="s">
        <v>98</v>
      </c>
      <c r="E116" s="5" t="s">
        <v>93</v>
      </c>
      <c r="F116" s="10">
        <v>3.9514339697902998</v>
      </c>
      <c r="G116" s="10">
        <v>1.1029701526790401</v>
      </c>
      <c r="H116" s="14">
        <f t="shared" si="3"/>
        <v>1.4527712429869175</v>
      </c>
      <c r="I116" s="5">
        <v>3</v>
      </c>
      <c r="J116" s="5">
        <v>3</v>
      </c>
      <c r="K116" s="5">
        <v>1851</v>
      </c>
      <c r="L116" s="5">
        <v>1854</v>
      </c>
      <c r="M116" s="5">
        <f>(F116/J116)*10</f>
        <v>13.171446565967667</v>
      </c>
      <c r="N116" s="5" t="s">
        <v>89</v>
      </c>
    </row>
    <row r="117" spans="1:14" ht="19" x14ac:dyDescent="0.25">
      <c r="A117" s="5" t="s">
        <v>44</v>
      </c>
      <c r="B117" s="27">
        <f>_xlfn.XLOOKUP(A117,[1]Metadata!$A$2:$A$51,[1]Metadata!$C$2:$C$51)</f>
        <v>1855</v>
      </c>
      <c r="C117" s="6" t="str">
        <f>_xlfn.XLOOKUP(A117,[1]Metadata!$A$2:$A$51,[1]Metadata!$E$2:$E$51)</f>
        <v>Maluku, metadata deficient</v>
      </c>
      <c r="D117" s="12" t="s">
        <v>98</v>
      </c>
      <c r="E117" s="5" t="s">
        <v>93</v>
      </c>
      <c r="F117" s="10">
        <v>3.9514339697902998</v>
      </c>
      <c r="G117" s="10">
        <v>1.1029701526790401</v>
      </c>
      <c r="H117" s="14">
        <f t="shared" si="3"/>
        <v>1.4527712429869175</v>
      </c>
      <c r="I117" s="5">
        <v>3</v>
      </c>
      <c r="J117" s="5">
        <v>3</v>
      </c>
      <c r="K117" s="5">
        <v>1851</v>
      </c>
      <c r="L117" s="5">
        <v>1854</v>
      </c>
      <c r="M117" s="5">
        <f>(F117/I117)*10</f>
        <v>13.171446565967667</v>
      </c>
      <c r="N117" s="5" t="s">
        <v>90</v>
      </c>
    </row>
    <row r="118" spans="1:14" ht="19" x14ac:dyDescent="0.25">
      <c r="A118" s="5" t="s">
        <v>44</v>
      </c>
      <c r="B118" s="27">
        <f>_xlfn.XLOOKUP(A118,[1]Metadata!$A$2:$A$51,[1]Metadata!$C$2:$C$51)</f>
        <v>1855</v>
      </c>
      <c r="C118" s="6" t="str">
        <f>_xlfn.XLOOKUP(A118,[1]Metadata!$A$2:$A$51,[1]Metadata!$E$2:$E$51)</f>
        <v>Maluku, metadata deficient</v>
      </c>
      <c r="D118" s="12" t="s">
        <v>98</v>
      </c>
      <c r="E118" s="5" t="s">
        <v>115</v>
      </c>
      <c r="F118" s="10">
        <v>0.989650901652254</v>
      </c>
      <c r="G118" s="10">
        <v>1.45773499502063</v>
      </c>
      <c r="H118" s="14">
        <f t="shared" si="3"/>
        <v>1.4426487521922104</v>
      </c>
      <c r="I118" s="5">
        <v>1</v>
      </c>
      <c r="J118" s="5">
        <v>1</v>
      </c>
      <c r="K118" s="5">
        <v>1854</v>
      </c>
      <c r="L118" s="5">
        <v>1855</v>
      </c>
      <c r="M118" s="5">
        <f>(F118/J118)*10</f>
        <v>9.8965090165225398</v>
      </c>
      <c r="N118" s="5" t="s">
        <v>89</v>
      </c>
    </row>
    <row r="119" spans="1:14" ht="20" thickBot="1" x14ac:dyDescent="0.3">
      <c r="A119" s="20" t="s">
        <v>44</v>
      </c>
      <c r="B119" s="28">
        <f>_xlfn.XLOOKUP(A119,[1]Metadata!$A$2:$A$51,[1]Metadata!$C$2:$C$51)</f>
        <v>1855</v>
      </c>
      <c r="C119" s="16" t="str">
        <f>_xlfn.XLOOKUP(A119,[1]Metadata!$A$2:$A$51,[1]Metadata!$E$2:$E$51)</f>
        <v>Maluku, metadata deficient</v>
      </c>
      <c r="D119" s="17" t="s">
        <v>98</v>
      </c>
      <c r="E119" s="20" t="s">
        <v>115</v>
      </c>
      <c r="F119" s="21">
        <v>0.989650901652254</v>
      </c>
      <c r="G119" s="21">
        <v>1.45773499502063</v>
      </c>
      <c r="H119" s="18">
        <f t="shared" si="3"/>
        <v>1.4426487521922104</v>
      </c>
      <c r="I119" s="20">
        <v>1</v>
      </c>
      <c r="J119" s="20">
        <v>1</v>
      </c>
      <c r="K119" s="20">
        <v>1854</v>
      </c>
      <c r="L119" s="20">
        <v>1855</v>
      </c>
      <c r="M119" s="20">
        <f>(F119/I119)*10</f>
        <v>9.8965090165225398</v>
      </c>
      <c r="N119" s="20" t="s">
        <v>90</v>
      </c>
    </row>
    <row r="120" spans="1:14" ht="19" x14ac:dyDescent="0.25">
      <c r="A120" s="5" t="s">
        <v>50</v>
      </c>
      <c r="B120" s="27">
        <f>_xlfn.XLOOKUP(A120,[1]Metadata!$A$2:$A$51,[1]Metadata!$C$2:$C$51)</f>
        <v>1921</v>
      </c>
      <c r="C120" s="6" t="str">
        <f>_xlfn.XLOOKUP(A120,[1]Metadata!$A$2:$A$51,[1]Metadata!$E$2:$E$51)</f>
        <v>Leksoela Island</v>
      </c>
      <c r="D120" s="12" t="s">
        <v>97</v>
      </c>
      <c r="E120" s="5" t="s">
        <v>88</v>
      </c>
      <c r="F120" s="10">
        <v>3.8272385752194999</v>
      </c>
      <c r="G120" s="10">
        <v>1.3716975644576399</v>
      </c>
      <c r="H120" s="14">
        <f t="shared" si="3"/>
        <v>1.7499379440756389</v>
      </c>
      <c r="I120" s="5">
        <v>3</v>
      </c>
      <c r="J120" s="5">
        <v>3</v>
      </c>
      <c r="K120" s="5">
        <v>1917</v>
      </c>
      <c r="L120" s="5">
        <v>1920</v>
      </c>
      <c r="M120" s="5">
        <f>(F120/J120)*10</f>
        <v>12.757461917398334</v>
      </c>
      <c r="N120" s="5" t="s">
        <v>89</v>
      </c>
    </row>
    <row r="121" spans="1:14" ht="20" thickBot="1" x14ac:dyDescent="0.3">
      <c r="A121" s="20" t="s">
        <v>50</v>
      </c>
      <c r="B121" s="28">
        <f>_xlfn.XLOOKUP(A121,[1]Metadata!$A$2:$A$51,[1]Metadata!$C$2:$C$51)</f>
        <v>1921</v>
      </c>
      <c r="C121" s="16" t="str">
        <f>_xlfn.XLOOKUP(A121,[1]Metadata!$A$2:$A$51,[1]Metadata!$E$2:$E$51)</f>
        <v>Leksoela Island</v>
      </c>
      <c r="D121" s="17" t="s">
        <v>97</v>
      </c>
      <c r="E121" s="20" t="s">
        <v>88</v>
      </c>
      <c r="F121" s="21">
        <v>3.8272385752194999</v>
      </c>
      <c r="G121" s="21">
        <v>1.3716975644576399</v>
      </c>
      <c r="H121" s="18">
        <f t="shared" si="3"/>
        <v>1.7499379440756389</v>
      </c>
      <c r="I121" s="20">
        <v>3</v>
      </c>
      <c r="J121" s="20">
        <v>3</v>
      </c>
      <c r="K121" s="20">
        <v>1917</v>
      </c>
      <c r="L121" s="20">
        <v>1920</v>
      </c>
      <c r="M121" s="20">
        <f>(F121/I121)*10</f>
        <v>12.757461917398334</v>
      </c>
      <c r="N121" s="20" t="s">
        <v>90</v>
      </c>
    </row>
    <row r="122" spans="1:14" ht="19" x14ac:dyDescent="0.25">
      <c r="A122" s="5" t="s">
        <v>77</v>
      </c>
      <c r="B122" s="27">
        <f>_xlfn.XLOOKUP(A122,[1]Metadata!$A$2:$A$51,[1]Metadata!$C$2:$C$51)</f>
        <v>1930</v>
      </c>
      <c r="C122" s="6" t="str">
        <f>_xlfn.XLOOKUP(A122,[1]Metadata!$A$2:$A$51,[1]Metadata!$E$2:$E$51)</f>
        <v>Sulawesi N, Karakelong Island</v>
      </c>
      <c r="D122" s="12" t="s">
        <v>117</v>
      </c>
      <c r="E122" s="5" t="s">
        <v>88</v>
      </c>
      <c r="F122" s="10">
        <v>9.3652712383722196</v>
      </c>
      <c r="G122" s="10">
        <v>1.2675829442915101</v>
      </c>
      <c r="H122" s="14">
        <f t="shared" si="3"/>
        <v>1.9785430150707426</v>
      </c>
      <c r="I122" s="5">
        <v>6</v>
      </c>
      <c r="J122" s="5">
        <v>6</v>
      </c>
      <c r="K122" s="5">
        <v>1923</v>
      </c>
      <c r="L122" s="5">
        <v>1929</v>
      </c>
      <c r="M122" s="5">
        <f>(F122/J122)*10</f>
        <v>15.608785397287033</v>
      </c>
      <c r="N122" s="5" t="s">
        <v>89</v>
      </c>
    </row>
    <row r="123" spans="1:14" ht="20" thickBot="1" x14ac:dyDescent="0.3">
      <c r="A123" s="20" t="s">
        <v>77</v>
      </c>
      <c r="B123" s="28">
        <f>_xlfn.XLOOKUP(A123,[1]Metadata!$A$2:$A$51,[1]Metadata!$C$2:$C$51)</f>
        <v>1930</v>
      </c>
      <c r="C123" s="16" t="str">
        <f>_xlfn.XLOOKUP(A123,[1]Metadata!$A$2:$A$51,[1]Metadata!$E$2:$E$51)</f>
        <v>Sulawesi N, Karakelong Island</v>
      </c>
      <c r="D123" s="17" t="s">
        <v>117</v>
      </c>
      <c r="E123" s="20" t="s">
        <v>88</v>
      </c>
      <c r="F123" s="21">
        <v>9.3652712383722196</v>
      </c>
      <c r="G123" s="21">
        <v>1.2675829442915101</v>
      </c>
      <c r="H123" s="18">
        <f t="shared" si="3"/>
        <v>1.9785430150707426</v>
      </c>
      <c r="I123" s="20">
        <v>6</v>
      </c>
      <c r="J123" s="20">
        <v>6</v>
      </c>
      <c r="K123" s="20">
        <v>1923</v>
      </c>
      <c r="L123" s="20">
        <v>1929</v>
      </c>
      <c r="M123" s="20">
        <f>(F123/I123)*10</f>
        <v>15.608785397287033</v>
      </c>
      <c r="N123" s="20" t="s">
        <v>90</v>
      </c>
    </row>
    <row r="124" spans="1:14" ht="19" x14ac:dyDescent="0.25">
      <c r="A124" s="5" t="s">
        <v>71</v>
      </c>
      <c r="B124" s="27">
        <f>_xlfn.XLOOKUP(A124,[1]Metadata!$A$2:$A$51,[1]Metadata!$C$2:$C$51)</f>
        <v>1930</v>
      </c>
      <c r="C124" s="6" t="str">
        <f>_xlfn.XLOOKUP(A124,[1]Metadata!$A$2:$A$51,[1]Metadata!$E$2:$E$51)</f>
        <v>Sulawesi N, Karakelong Island</v>
      </c>
      <c r="D124" s="12" t="s">
        <v>117</v>
      </c>
      <c r="E124" s="5" t="s">
        <v>88</v>
      </c>
      <c r="F124" s="10">
        <v>4.2063268437999799</v>
      </c>
      <c r="G124" s="10">
        <v>1.4754514865203201</v>
      </c>
      <c r="H124" s="14">
        <f t="shared" si="3"/>
        <v>2.068743731491669</v>
      </c>
      <c r="I124" s="5">
        <v>3</v>
      </c>
      <c r="J124" s="5">
        <v>3</v>
      </c>
      <c r="K124" s="5">
        <v>1922</v>
      </c>
      <c r="L124" s="5">
        <v>1925</v>
      </c>
      <c r="M124" s="5">
        <f>(F124/J124)*10</f>
        <v>14.021089479333266</v>
      </c>
      <c r="N124" s="5" t="s">
        <v>89</v>
      </c>
    </row>
    <row r="125" spans="1:14" ht="19" x14ac:dyDescent="0.25">
      <c r="A125" s="5" t="s">
        <v>71</v>
      </c>
      <c r="B125" s="27">
        <f>_xlfn.XLOOKUP(A125,[1]Metadata!$A$2:$A$51,[1]Metadata!$C$2:$C$51)</f>
        <v>1930</v>
      </c>
      <c r="C125" s="6" t="str">
        <f>_xlfn.XLOOKUP(A125,[1]Metadata!$A$2:$A$51,[1]Metadata!$E$2:$E$51)</f>
        <v>Sulawesi N, Karakelong Island</v>
      </c>
      <c r="D125" s="12" t="s">
        <v>117</v>
      </c>
      <c r="E125" s="5" t="s">
        <v>88</v>
      </c>
      <c r="F125" s="10">
        <v>4.2063268437999799</v>
      </c>
      <c r="G125" s="10">
        <v>1.4754514865203201</v>
      </c>
      <c r="H125" s="14">
        <f t="shared" si="3"/>
        <v>2.068743731491669</v>
      </c>
      <c r="I125" s="5">
        <v>3</v>
      </c>
      <c r="J125" s="5">
        <v>3</v>
      </c>
      <c r="K125" s="5">
        <v>1922</v>
      </c>
      <c r="L125" s="5">
        <v>1925</v>
      </c>
      <c r="M125" s="5">
        <f>(F125/I125)*10</f>
        <v>14.021089479333266</v>
      </c>
      <c r="N125" s="5" t="s">
        <v>90</v>
      </c>
    </row>
    <row r="126" spans="1:14" ht="19" x14ac:dyDescent="0.25">
      <c r="A126" s="5" t="s">
        <v>71</v>
      </c>
      <c r="B126" s="27">
        <f>_xlfn.XLOOKUP(A126,[1]Metadata!$A$2:$A$51,[1]Metadata!$C$2:$C$51)</f>
        <v>1930</v>
      </c>
      <c r="C126" s="6" t="str">
        <f>_xlfn.XLOOKUP(A126,[1]Metadata!$A$2:$A$51,[1]Metadata!$E$2:$E$51)</f>
        <v>Sulawesi N, Karakelong Island</v>
      </c>
      <c r="D126" s="12" t="s">
        <v>117</v>
      </c>
      <c r="E126" s="5" t="s">
        <v>92</v>
      </c>
      <c r="F126" s="10">
        <v>1.8396750307672101</v>
      </c>
      <c r="G126" s="10">
        <v>1.45150194026526</v>
      </c>
      <c r="H126" s="14">
        <f t="shared" si="3"/>
        <v>1.3351459383080786</v>
      </c>
      <c r="I126" s="5">
        <v>2</v>
      </c>
      <c r="J126" s="5">
        <v>2</v>
      </c>
      <c r="K126" s="5">
        <v>1925</v>
      </c>
      <c r="L126" s="5">
        <v>1927</v>
      </c>
      <c r="M126" s="5">
        <f>(F126/J126)*10</f>
        <v>9.1983751538360501</v>
      </c>
      <c r="N126" s="5" t="s">
        <v>89</v>
      </c>
    </row>
    <row r="127" spans="1:14" ht="19" x14ac:dyDescent="0.25">
      <c r="A127" s="5" t="s">
        <v>71</v>
      </c>
      <c r="B127" s="27">
        <f>_xlfn.XLOOKUP(A127,[1]Metadata!$A$2:$A$51,[1]Metadata!$C$2:$C$51)</f>
        <v>1930</v>
      </c>
      <c r="C127" s="6" t="str">
        <f>_xlfn.XLOOKUP(A127,[1]Metadata!$A$2:$A$51,[1]Metadata!$E$2:$E$51)</f>
        <v>Sulawesi N, Karakelong Island</v>
      </c>
      <c r="D127" s="12" t="s">
        <v>117</v>
      </c>
      <c r="E127" s="5" t="s">
        <v>92</v>
      </c>
      <c r="F127" s="10">
        <v>1.8396750307672101</v>
      </c>
      <c r="G127" s="10">
        <v>1.45150194026526</v>
      </c>
      <c r="H127" s="14">
        <f t="shared" si="3"/>
        <v>1.3351459383080786</v>
      </c>
      <c r="I127" s="5">
        <v>2</v>
      </c>
      <c r="J127" s="5">
        <v>2</v>
      </c>
      <c r="K127" s="5">
        <v>1925</v>
      </c>
      <c r="L127" s="5">
        <v>1927</v>
      </c>
      <c r="M127" s="5">
        <f>(F127/I127)*10</f>
        <v>9.1983751538360501</v>
      </c>
      <c r="N127" s="5" t="s">
        <v>90</v>
      </c>
    </row>
    <row r="128" spans="1:14" ht="19" x14ac:dyDescent="0.25">
      <c r="A128" s="5" t="s">
        <v>71</v>
      </c>
      <c r="B128" s="27">
        <f>_xlfn.XLOOKUP(A128,[1]Metadata!$A$2:$A$51,[1]Metadata!$C$2:$C$51)</f>
        <v>1930</v>
      </c>
      <c r="C128" s="6" t="str">
        <f>_xlfn.XLOOKUP(A128,[1]Metadata!$A$2:$A$51,[1]Metadata!$E$2:$E$51)</f>
        <v>Sulawesi N, Karakelong Island</v>
      </c>
      <c r="D128" s="12" t="s">
        <v>117</v>
      </c>
      <c r="E128" s="5" t="s">
        <v>93</v>
      </c>
      <c r="F128" s="10">
        <v>2.29345711959109</v>
      </c>
      <c r="G128" s="10">
        <v>1.5394597324983299</v>
      </c>
      <c r="H128" s="14">
        <f t="shared" si="3"/>
        <v>1.7653424419110448</v>
      </c>
      <c r="I128" s="5">
        <v>2</v>
      </c>
      <c r="J128" s="5">
        <v>2</v>
      </c>
      <c r="K128" s="5">
        <v>1927</v>
      </c>
      <c r="L128" s="5">
        <v>1929</v>
      </c>
      <c r="M128" s="5">
        <f>(F128/J128)*10</f>
        <v>11.467285597955449</v>
      </c>
      <c r="N128" s="5" t="s">
        <v>89</v>
      </c>
    </row>
    <row r="129" spans="1:14" ht="20" thickBot="1" x14ac:dyDescent="0.3">
      <c r="A129" s="20" t="s">
        <v>71</v>
      </c>
      <c r="B129" s="28">
        <f>_xlfn.XLOOKUP(A129,[1]Metadata!$A$2:$A$51,[1]Metadata!$C$2:$C$51)</f>
        <v>1930</v>
      </c>
      <c r="C129" s="16" t="str">
        <f>_xlfn.XLOOKUP(A129,[1]Metadata!$A$2:$A$51,[1]Metadata!$E$2:$E$51)</f>
        <v>Sulawesi N, Karakelong Island</v>
      </c>
      <c r="D129" s="17" t="s">
        <v>117</v>
      </c>
      <c r="E129" s="20" t="s">
        <v>93</v>
      </c>
      <c r="F129" s="21">
        <v>2.29345711959109</v>
      </c>
      <c r="G129" s="21">
        <v>1.5394597324983299</v>
      </c>
      <c r="H129" s="18">
        <f t="shared" si="3"/>
        <v>1.7653424419110448</v>
      </c>
      <c r="I129" s="20">
        <v>2</v>
      </c>
      <c r="J129" s="20">
        <v>2</v>
      </c>
      <c r="K129" s="20">
        <v>1927</v>
      </c>
      <c r="L129" s="20">
        <v>1929</v>
      </c>
      <c r="M129" s="20">
        <f>(F129/I129)*10</f>
        <v>11.467285597955449</v>
      </c>
      <c r="N129" s="20" t="s">
        <v>90</v>
      </c>
    </row>
    <row r="130" spans="1:14" ht="19" x14ac:dyDescent="0.25">
      <c r="A130" s="5" t="s">
        <v>67</v>
      </c>
      <c r="B130" s="27">
        <f>_xlfn.XLOOKUP(A130,[1]Metadata!$A$2:$A$51,[1]Metadata!$C$2:$C$51)</f>
        <v>1930</v>
      </c>
      <c r="C130" s="6" t="str">
        <f>_xlfn.XLOOKUP(A130,[1]Metadata!$A$2:$A$51,[1]Metadata!$E$2:$E$51)</f>
        <v>Sulawesi N, Karakelong Island</v>
      </c>
      <c r="D130" s="12" t="s">
        <v>118</v>
      </c>
      <c r="E130" s="5" t="s">
        <v>88</v>
      </c>
      <c r="F130" s="10">
        <v>2.4450193299760699</v>
      </c>
      <c r="G130" s="10">
        <v>1.46491094860639</v>
      </c>
      <c r="H130" s="14">
        <f t="shared" si="3"/>
        <v>1.7908677930181023</v>
      </c>
      <c r="I130" s="5">
        <v>2</v>
      </c>
      <c r="J130" s="5">
        <v>2</v>
      </c>
      <c r="K130" s="5">
        <v>1928</v>
      </c>
      <c r="L130" s="5">
        <v>1930</v>
      </c>
      <c r="M130" s="5">
        <f>(F130/J130)*10</f>
        <v>12.225096649880349</v>
      </c>
      <c r="N130" s="5" t="s">
        <v>89</v>
      </c>
    </row>
    <row r="131" spans="1:14" ht="20" thickBot="1" x14ac:dyDescent="0.3">
      <c r="A131" s="20" t="s">
        <v>67</v>
      </c>
      <c r="B131" s="28">
        <f>_xlfn.XLOOKUP(A131,[1]Metadata!$A$2:$A$51,[1]Metadata!$C$2:$C$51)</f>
        <v>1930</v>
      </c>
      <c r="C131" s="16" t="str">
        <f>_xlfn.XLOOKUP(A131,[1]Metadata!$A$2:$A$51,[1]Metadata!$E$2:$E$51)</f>
        <v>Sulawesi N, Karakelong Island</v>
      </c>
      <c r="D131" s="17" t="s">
        <v>118</v>
      </c>
      <c r="E131" s="20" t="s">
        <v>88</v>
      </c>
      <c r="F131" s="21">
        <v>2.4450193299760699</v>
      </c>
      <c r="G131" s="21">
        <v>1.46491094860639</v>
      </c>
      <c r="H131" s="18">
        <f t="shared" si="3"/>
        <v>1.7908677930181023</v>
      </c>
      <c r="I131" s="20">
        <v>2</v>
      </c>
      <c r="J131" s="20">
        <v>2</v>
      </c>
      <c r="K131" s="20">
        <v>1928</v>
      </c>
      <c r="L131" s="20">
        <v>1930</v>
      </c>
      <c r="M131" s="20">
        <f>(F131/I131)*10</f>
        <v>12.225096649880349</v>
      </c>
      <c r="N131" s="20" t="s">
        <v>90</v>
      </c>
    </row>
    <row r="132" spans="1:14" ht="19" x14ac:dyDescent="0.25">
      <c r="A132" s="5" t="s">
        <v>68</v>
      </c>
      <c r="B132" s="27">
        <f>_xlfn.XLOOKUP(A132,[1]Metadata!$A$2:$A$51,[1]Metadata!$C$2:$C$51)</f>
        <v>1930</v>
      </c>
      <c r="C132" s="6" t="str">
        <f>_xlfn.XLOOKUP(A132,[1]Metadata!$A$2:$A$51,[1]Metadata!$E$2:$E$51)</f>
        <v>Sulawesi N, Karakelong Island</v>
      </c>
      <c r="D132" s="12" t="s">
        <v>121</v>
      </c>
      <c r="E132" s="5" t="s">
        <v>88</v>
      </c>
      <c r="F132" s="10">
        <v>2.5946892539001398</v>
      </c>
      <c r="G132" s="10">
        <v>1.67109679573834</v>
      </c>
      <c r="H132" s="14">
        <f t="shared" si="3"/>
        <v>2.1679884490646137</v>
      </c>
      <c r="I132" s="5">
        <v>2</v>
      </c>
      <c r="J132" s="5">
        <v>2</v>
      </c>
      <c r="K132" s="5">
        <v>1926</v>
      </c>
      <c r="L132" s="5">
        <v>1928</v>
      </c>
      <c r="M132" s="5">
        <f>(F132/J132)*10</f>
        <v>12.973446269500698</v>
      </c>
      <c r="N132" s="5" t="s">
        <v>89</v>
      </c>
    </row>
    <row r="133" spans="1:14" ht="19" x14ac:dyDescent="0.25">
      <c r="A133" s="5" t="s">
        <v>68</v>
      </c>
      <c r="B133" s="27">
        <f>_xlfn.XLOOKUP(A133,[1]Metadata!$A$2:$A$51,[1]Metadata!$C$2:$C$51)</f>
        <v>1930</v>
      </c>
      <c r="C133" s="6" t="str">
        <f>_xlfn.XLOOKUP(A133,[1]Metadata!$A$2:$A$51,[1]Metadata!$E$2:$E$51)</f>
        <v>Sulawesi N, Karakelong Island</v>
      </c>
      <c r="D133" s="12" t="s">
        <v>121</v>
      </c>
      <c r="E133" s="5" t="s">
        <v>88</v>
      </c>
      <c r="F133" s="10">
        <v>2.5946892539001398</v>
      </c>
      <c r="G133" s="10">
        <v>1.67109679573834</v>
      </c>
      <c r="H133" s="14">
        <f t="shared" si="3"/>
        <v>2.1679884490646137</v>
      </c>
      <c r="I133" s="5">
        <v>2</v>
      </c>
      <c r="J133" s="5">
        <v>2</v>
      </c>
      <c r="K133" s="5">
        <v>1926</v>
      </c>
      <c r="L133" s="5">
        <v>1928</v>
      </c>
      <c r="M133" s="5">
        <f>(F133/I133)*10</f>
        <v>12.973446269500698</v>
      </c>
      <c r="N133" s="5" t="s">
        <v>90</v>
      </c>
    </row>
    <row r="134" spans="1:14" ht="19" x14ac:dyDescent="0.25">
      <c r="A134" s="5" t="s">
        <v>68</v>
      </c>
      <c r="B134" s="27">
        <f>_xlfn.XLOOKUP(A134,[1]Metadata!$A$2:$A$51,[1]Metadata!$C$2:$C$51)</f>
        <v>1930</v>
      </c>
      <c r="C134" s="6" t="str">
        <f>_xlfn.XLOOKUP(A134,[1]Metadata!$A$2:$A$51,[1]Metadata!$E$2:$E$51)</f>
        <v>Sulawesi N, Karakelong Island</v>
      </c>
      <c r="D134" s="12" t="s">
        <v>121</v>
      </c>
      <c r="E134" s="5" t="s">
        <v>92</v>
      </c>
      <c r="F134" s="10">
        <v>1.3594129211086701</v>
      </c>
      <c r="G134" s="10">
        <v>1.70197702024523</v>
      </c>
      <c r="H134" s="14">
        <f t="shared" si="3"/>
        <v>1.156844776375699</v>
      </c>
      <c r="I134" s="5">
        <v>2</v>
      </c>
      <c r="J134" s="5">
        <v>2</v>
      </c>
      <c r="K134" s="5">
        <v>1928</v>
      </c>
      <c r="L134" s="5">
        <v>1930</v>
      </c>
      <c r="M134" s="5">
        <f>(F134/J134)*10</f>
        <v>6.7970646055433503</v>
      </c>
      <c r="N134" s="5" t="s">
        <v>89</v>
      </c>
    </row>
    <row r="135" spans="1:14" ht="20" thickBot="1" x14ac:dyDescent="0.3">
      <c r="A135" s="20" t="s">
        <v>68</v>
      </c>
      <c r="B135" s="28">
        <f>_xlfn.XLOOKUP(A135,[1]Metadata!$A$2:$A$51,[1]Metadata!$C$2:$C$51)</f>
        <v>1930</v>
      </c>
      <c r="C135" s="16" t="str">
        <f>_xlfn.XLOOKUP(A135,[1]Metadata!$A$2:$A$51,[1]Metadata!$E$2:$E$51)</f>
        <v>Sulawesi N, Karakelong Island</v>
      </c>
      <c r="D135" s="17" t="s">
        <v>121</v>
      </c>
      <c r="E135" s="20" t="s">
        <v>92</v>
      </c>
      <c r="F135" s="21">
        <v>1.3594129211086701</v>
      </c>
      <c r="G135" s="21">
        <v>1.70197702024523</v>
      </c>
      <c r="H135" s="18">
        <f t="shared" ref="H135:H177" si="15">G135*(M135/10)</f>
        <v>1.156844776375699</v>
      </c>
      <c r="I135" s="20">
        <v>2</v>
      </c>
      <c r="J135" s="20">
        <v>2</v>
      </c>
      <c r="K135" s="20">
        <v>1928</v>
      </c>
      <c r="L135" s="20">
        <v>1930</v>
      </c>
      <c r="M135" s="20">
        <f>(F135/I135)*10</f>
        <v>6.7970646055433503</v>
      </c>
      <c r="N135" s="20" t="s">
        <v>90</v>
      </c>
    </row>
    <row r="136" spans="1:14" ht="19" x14ac:dyDescent="0.25">
      <c r="A136" s="5" t="s">
        <v>39</v>
      </c>
      <c r="B136" s="27">
        <f>_xlfn.XLOOKUP(A136,[1]Metadata!$A$2:$A$51,[1]Metadata!$C$2:$C$51)</f>
        <v>1928</v>
      </c>
      <c r="C136" s="6" t="str">
        <f>_xlfn.XLOOKUP(A136,[1]Metadata!$A$2:$A$51,[1]Metadata!$E$2:$E$51)</f>
        <v>Togian Island</v>
      </c>
      <c r="D136" s="12" t="s">
        <v>122</v>
      </c>
      <c r="E136" s="5" t="s">
        <v>88</v>
      </c>
      <c r="F136" s="10">
        <v>1.94718258649071</v>
      </c>
      <c r="G136" s="10">
        <v>1.24401004205855</v>
      </c>
      <c r="H136" s="14">
        <f t="shared" si="15"/>
        <v>1.2111573456579923</v>
      </c>
      <c r="I136" s="5">
        <v>2</v>
      </c>
      <c r="J136" s="5">
        <v>2</v>
      </c>
      <c r="K136" s="5">
        <v>1921</v>
      </c>
      <c r="L136" s="5">
        <v>1923</v>
      </c>
      <c r="M136" s="5">
        <f>(F136/J136)*10</f>
        <v>9.7359129324535498</v>
      </c>
      <c r="N136" s="5" t="s">
        <v>89</v>
      </c>
    </row>
    <row r="137" spans="1:14" ht="19" x14ac:dyDescent="0.25">
      <c r="A137" s="5" t="s">
        <v>39</v>
      </c>
      <c r="B137" s="27">
        <f>_xlfn.XLOOKUP(A137,[1]Metadata!$A$2:$A$51,[1]Metadata!$C$2:$C$51)</f>
        <v>1928</v>
      </c>
      <c r="C137" s="6" t="str">
        <f>_xlfn.XLOOKUP(A137,[1]Metadata!$A$2:$A$51,[1]Metadata!$E$2:$E$51)</f>
        <v>Togian Island</v>
      </c>
      <c r="D137" s="12" t="s">
        <v>122</v>
      </c>
      <c r="E137" s="5" t="s">
        <v>88</v>
      </c>
      <c r="F137" s="10">
        <v>1.94718258649071</v>
      </c>
      <c r="G137" s="10">
        <v>1.24401004205855</v>
      </c>
      <c r="H137" s="14">
        <f t="shared" si="15"/>
        <v>1.2111573456579923</v>
      </c>
      <c r="I137" s="5">
        <v>2</v>
      </c>
      <c r="J137" s="5">
        <v>2</v>
      </c>
      <c r="K137" s="5">
        <v>1921</v>
      </c>
      <c r="L137" s="5">
        <v>1923</v>
      </c>
      <c r="M137" s="5">
        <f>(F137/I137)*10</f>
        <v>9.7359129324535498</v>
      </c>
      <c r="N137" s="5" t="s">
        <v>90</v>
      </c>
    </row>
    <row r="138" spans="1:14" ht="19" x14ac:dyDescent="0.25">
      <c r="A138" s="5" t="s">
        <v>39</v>
      </c>
      <c r="B138" s="27">
        <f>_xlfn.XLOOKUP(A138,[1]Metadata!$A$2:$A$51,[1]Metadata!$C$2:$C$51)</f>
        <v>1928</v>
      </c>
      <c r="C138" s="6" t="str">
        <f>_xlfn.XLOOKUP(A138,[1]Metadata!$A$2:$A$51,[1]Metadata!$E$2:$E$51)</f>
        <v>Togian Island</v>
      </c>
      <c r="D138" s="12" t="s">
        <v>122</v>
      </c>
      <c r="E138" s="5" t="s">
        <v>92</v>
      </c>
      <c r="F138" s="10">
        <v>1.80669776840068</v>
      </c>
      <c r="G138" s="10">
        <v>1.23346846397501</v>
      </c>
      <c r="H138" s="14">
        <f t="shared" si="15"/>
        <v>1.1142523606281327</v>
      </c>
      <c r="I138" s="5">
        <v>2</v>
      </c>
      <c r="J138" s="5">
        <v>2</v>
      </c>
      <c r="K138" s="5">
        <v>1923</v>
      </c>
      <c r="L138" s="5">
        <v>1925</v>
      </c>
      <c r="M138" s="5">
        <f>(F138/J138)*10</f>
        <v>9.0334888420034005</v>
      </c>
      <c r="N138" s="5" t="s">
        <v>89</v>
      </c>
    </row>
    <row r="139" spans="1:14" ht="19" x14ac:dyDescent="0.25">
      <c r="A139" s="5" t="s">
        <v>39</v>
      </c>
      <c r="B139" s="27">
        <f>_xlfn.XLOOKUP(A139,[1]Metadata!$A$2:$A$51,[1]Metadata!$C$2:$C$51)</f>
        <v>1928</v>
      </c>
      <c r="C139" s="6" t="str">
        <f>_xlfn.XLOOKUP(A139,[1]Metadata!$A$2:$A$51,[1]Metadata!$E$2:$E$51)</f>
        <v>Togian Island</v>
      </c>
      <c r="D139" s="12" t="s">
        <v>122</v>
      </c>
      <c r="E139" s="5" t="s">
        <v>92</v>
      </c>
      <c r="F139" s="10">
        <v>1.80669776840068</v>
      </c>
      <c r="G139" s="10">
        <v>1.23346846397501</v>
      </c>
      <c r="H139" s="14">
        <f t="shared" si="15"/>
        <v>1.1142523606281327</v>
      </c>
      <c r="I139" s="5">
        <v>2</v>
      </c>
      <c r="J139" s="5">
        <v>2</v>
      </c>
      <c r="K139" s="5">
        <v>1923</v>
      </c>
      <c r="L139" s="5">
        <v>1925</v>
      </c>
      <c r="M139" s="5">
        <f>(F139/I139)*10</f>
        <v>9.0334888420034005</v>
      </c>
      <c r="N139" s="5" t="s">
        <v>90</v>
      </c>
    </row>
    <row r="140" spans="1:14" ht="19" x14ac:dyDescent="0.25">
      <c r="A140" s="5" t="s">
        <v>39</v>
      </c>
      <c r="B140" s="27">
        <f>_xlfn.XLOOKUP(A140,[1]Metadata!$A$2:$A$51,[1]Metadata!$C$2:$C$51)</f>
        <v>1928</v>
      </c>
      <c r="C140" s="6" t="str">
        <f>_xlfn.XLOOKUP(A140,[1]Metadata!$A$2:$A$51,[1]Metadata!$E$2:$E$51)</f>
        <v>Togian Island</v>
      </c>
      <c r="D140" s="12" t="s">
        <v>122</v>
      </c>
      <c r="E140" s="5" t="s">
        <v>93</v>
      </c>
      <c r="F140" s="10">
        <v>3.0479471672693101</v>
      </c>
      <c r="G140" s="10">
        <v>1.47044698180454</v>
      </c>
      <c r="H140" s="14">
        <f t="shared" si="15"/>
        <v>1.4939482376036184</v>
      </c>
      <c r="I140" s="5">
        <v>3</v>
      </c>
      <c r="J140" s="5">
        <v>3</v>
      </c>
      <c r="K140" s="5">
        <v>1925</v>
      </c>
      <c r="L140" s="5">
        <v>1928</v>
      </c>
      <c r="M140" s="5">
        <f>(F140/J140)*10</f>
        <v>10.159823890897702</v>
      </c>
      <c r="N140" s="5" t="s">
        <v>89</v>
      </c>
    </row>
    <row r="141" spans="1:14" ht="20" thickBot="1" x14ac:dyDescent="0.3">
      <c r="A141" s="20" t="s">
        <v>39</v>
      </c>
      <c r="B141" s="28">
        <f>_xlfn.XLOOKUP(A141,[1]Metadata!$A$2:$A$51,[1]Metadata!$C$2:$C$51)</f>
        <v>1928</v>
      </c>
      <c r="C141" s="16" t="str">
        <f>_xlfn.XLOOKUP(A141,[1]Metadata!$A$2:$A$51,[1]Metadata!$E$2:$E$51)</f>
        <v>Togian Island</v>
      </c>
      <c r="D141" s="17" t="s">
        <v>122</v>
      </c>
      <c r="E141" s="20" t="s">
        <v>93</v>
      </c>
      <c r="F141" s="21">
        <v>3.0479471672693101</v>
      </c>
      <c r="G141" s="21">
        <v>1.47044698180454</v>
      </c>
      <c r="H141" s="18">
        <f t="shared" si="15"/>
        <v>1.4939482376036184</v>
      </c>
      <c r="I141" s="20">
        <v>3</v>
      </c>
      <c r="J141" s="20">
        <v>3</v>
      </c>
      <c r="K141" s="20">
        <v>1925</v>
      </c>
      <c r="L141" s="20">
        <v>1928</v>
      </c>
      <c r="M141" s="20">
        <f>(F141/I141)*10</f>
        <v>10.159823890897702</v>
      </c>
      <c r="N141" s="20" t="s">
        <v>90</v>
      </c>
    </row>
    <row r="142" spans="1:14" ht="19" x14ac:dyDescent="0.25">
      <c r="A142" s="5" t="s">
        <v>58</v>
      </c>
      <c r="B142" s="27">
        <f>_xlfn.XLOOKUP(A142,[1]Metadata!$A$2:$A$51,[1]Metadata!$C$2:$C$51)</f>
        <v>1928</v>
      </c>
      <c r="C142" s="6" t="str">
        <f>_xlfn.XLOOKUP(A142,[1]Metadata!$A$2:$A$51,[1]Metadata!$E$2:$E$51)</f>
        <v>Togian Island</v>
      </c>
      <c r="D142" s="12" t="s">
        <v>96</v>
      </c>
      <c r="E142" s="5" t="s">
        <v>88</v>
      </c>
      <c r="F142" s="10">
        <v>4.8862461145774301</v>
      </c>
      <c r="G142" s="10">
        <v>1.4644077348109199</v>
      </c>
      <c r="H142" s="14">
        <f t="shared" si="15"/>
        <v>2.3851522014589976</v>
      </c>
      <c r="I142" s="5">
        <v>3</v>
      </c>
      <c r="J142" s="5">
        <v>3</v>
      </c>
      <c r="K142" s="5">
        <v>1925</v>
      </c>
      <c r="L142" s="5">
        <v>1928</v>
      </c>
      <c r="M142" s="5">
        <f>(F142/J142)*10</f>
        <v>16.287487048591434</v>
      </c>
      <c r="N142" s="5" t="s">
        <v>89</v>
      </c>
    </row>
    <row r="143" spans="1:14" ht="20" thickBot="1" x14ac:dyDescent="0.3">
      <c r="A143" s="20" t="s">
        <v>58</v>
      </c>
      <c r="B143" s="28">
        <f>_xlfn.XLOOKUP(A143,[1]Metadata!$A$2:$A$51,[1]Metadata!$C$2:$C$51)</f>
        <v>1928</v>
      </c>
      <c r="C143" s="16" t="str">
        <f>_xlfn.XLOOKUP(A143,[1]Metadata!$A$2:$A$51,[1]Metadata!$E$2:$E$51)</f>
        <v>Togian Island</v>
      </c>
      <c r="D143" s="17" t="s">
        <v>96</v>
      </c>
      <c r="E143" s="20" t="s">
        <v>88</v>
      </c>
      <c r="F143" s="21">
        <v>4.8862461145774301</v>
      </c>
      <c r="G143" s="21">
        <v>1.4644077348109199</v>
      </c>
      <c r="H143" s="18">
        <f t="shared" si="15"/>
        <v>2.3851522014589976</v>
      </c>
      <c r="I143" s="20">
        <v>3</v>
      </c>
      <c r="J143" s="20">
        <v>3</v>
      </c>
      <c r="K143" s="20">
        <v>1925</v>
      </c>
      <c r="L143" s="20">
        <v>1928</v>
      </c>
      <c r="M143" s="20">
        <f>(F143/I143)*10</f>
        <v>16.287487048591434</v>
      </c>
      <c r="N143" s="20" t="s">
        <v>90</v>
      </c>
    </row>
    <row r="144" spans="1:14" ht="19" x14ac:dyDescent="0.25">
      <c r="A144" s="5" t="s">
        <v>45</v>
      </c>
      <c r="B144" s="27">
        <f>_xlfn.XLOOKUP(A144,[1]Metadata!$A$2:$A$51,[1]Metadata!$C$2:$C$51)</f>
        <v>1928</v>
      </c>
      <c r="C144" s="6" t="str">
        <f>_xlfn.XLOOKUP(A144,[1]Metadata!$A$2:$A$51,[1]Metadata!$E$2:$E$51)</f>
        <v>Togian Island</v>
      </c>
      <c r="D144" s="12" t="s">
        <v>123</v>
      </c>
      <c r="E144" s="5" t="s">
        <v>88</v>
      </c>
      <c r="F144" s="10">
        <v>4.4148661077695701</v>
      </c>
      <c r="G144" s="10">
        <v>1.41272584326899</v>
      </c>
      <c r="H144" s="14">
        <f t="shared" si="15"/>
        <v>1.2473990890036899</v>
      </c>
      <c r="I144" s="5">
        <v>5</v>
      </c>
      <c r="J144" s="5">
        <v>5</v>
      </c>
      <c r="K144" s="5">
        <v>1918</v>
      </c>
      <c r="L144" s="5">
        <v>1923</v>
      </c>
      <c r="M144" s="5">
        <f>(F144/J144)*10</f>
        <v>8.8297322155391402</v>
      </c>
      <c r="N144" s="5" t="s">
        <v>89</v>
      </c>
    </row>
    <row r="145" spans="1:14" ht="19" x14ac:dyDescent="0.25">
      <c r="A145" s="5" t="s">
        <v>45</v>
      </c>
      <c r="B145" s="27">
        <f>_xlfn.XLOOKUP(A145,[1]Metadata!$A$2:$A$51,[1]Metadata!$C$2:$C$51)</f>
        <v>1928</v>
      </c>
      <c r="C145" s="6" t="str">
        <f>_xlfn.XLOOKUP(A145,[1]Metadata!$A$2:$A$51,[1]Metadata!$E$2:$E$51)</f>
        <v>Togian Island</v>
      </c>
      <c r="D145" s="12" t="s">
        <v>123</v>
      </c>
      <c r="E145" s="5" t="s">
        <v>88</v>
      </c>
      <c r="F145" s="10">
        <v>4.4148661077695701</v>
      </c>
      <c r="G145" s="10">
        <v>1.41272584326899</v>
      </c>
      <c r="H145" s="14">
        <f t="shared" si="15"/>
        <v>1.2473990890036899</v>
      </c>
      <c r="I145" s="5">
        <v>5</v>
      </c>
      <c r="J145" s="5">
        <v>5</v>
      </c>
      <c r="K145" s="5">
        <v>1918</v>
      </c>
      <c r="L145" s="5">
        <v>1923</v>
      </c>
      <c r="M145" s="5">
        <f>(F145/I145)*10</f>
        <v>8.8297322155391402</v>
      </c>
      <c r="N145" s="5" t="s">
        <v>90</v>
      </c>
    </row>
    <row r="146" spans="1:14" ht="19" x14ac:dyDescent="0.25">
      <c r="A146" s="5" t="s">
        <v>45</v>
      </c>
      <c r="B146" s="27">
        <f>_xlfn.XLOOKUP(A146,[1]Metadata!$A$2:$A$51,[1]Metadata!$C$2:$C$51)</f>
        <v>1928</v>
      </c>
      <c r="C146" s="6" t="str">
        <f>_xlfn.XLOOKUP(A146,[1]Metadata!$A$2:$A$51,[1]Metadata!$E$2:$E$51)</f>
        <v>Togian Island</v>
      </c>
      <c r="D146" s="12" t="s">
        <v>123</v>
      </c>
      <c r="E146" s="5" t="s">
        <v>92</v>
      </c>
      <c r="F146" s="10">
        <v>6.96328305508474</v>
      </c>
      <c r="G146" s="10">
        <v>1.2156048113732101</v>
      </c>
      <c r="H146" s="14">
        <f t="shared" si="15"/>
        <v>1.6929200769429111</v>
      </c>
      <c r="I146" s="5">
        <v>5</v>
      </c>
      <c r="J146" s="5">
        <v>5</v>
      </c>
      <c r="K146" s="5">
        <v>1923</v>
      </c>
      <c r="L146" s="5">
        <v>1928</v>
      </c>
      <c r="M146" s="5">
        <f>(F146/J146)*10</f>
        <v>13.92656611016948</v>
      </c>
      <c r="N146" s="5" t="s">
        <v>89</v>
      </c>
    </row>
    <row r="147" spans="1:14" ht="20" thickBot="1" x14ac:dyDescent="0.3">
      <c r="A147" s="20" t="s">
        <v>45</v>
      </c>
      <c r="B147" s="28">
        <f>_xlfn.XLOOKUP(A147,[1]Metadata!$A$2:$A$51,[1]Metadata!$C$2:$C$51)</f>
        <v>1928</v>
      </c>
      <c r="C147" s="16" t="str">
        <f>_xlfn.XLOOKUP(A147,[1]Metadata!$A$2:$A$51,[1]Metadata!$E$2:$E$51)</f>
        <v>Togian Island</v>
      </c>
      <c r="D147" s="17" t="s">
        <v>123</v>
      </c>
      <c r="E147" s="20" t="s">
        <v>92</v>
      </c>
      <c r="F147" s="21">
        <v>6.96328305508474</v>
      </c>
      <c r="G147" s="21">
        <v>1.2156048113732101</v>
      </c>
      <c r="H147" s="18">
        <f t="shared" si="15"/>
        <v>1.6929200769429111</v>
      </c>
      <c r="I147" s="20">
        <v>5</v>
      </c>
      <c r="J147" s="20">
        <v>5</v>
      </c>
      <c r="K147" s="20">
        <v>1923</v>
      </c>
      <c r="L147" s="20">
        <v>1928</v>
      </c>
      <c r="M147" s="20">
        <f>(F147/I147)*10</f>
        <v>13.92656611016948</v>
      </c>
      <c r="N147" s="20" t="s">
        <v>90</v>
      </c>
    </row>
    <row r="148" spans="1:14" ht="19" x14ac:dyDescent="0.25">
      <c r="A148" s="5" t="s">
        <v>38</v>
      </c>
      <c r="B148" s="27">
        <f>_xlfn.XLOOKUP(A148,[1]Metadata!$A$2:$A$51,[1]Metadata!$C$2:$C$51)</f>
        <v>1929</v>
      </c>
      <c r="C148" s="6" t="str">
        <f>_xlfn.XLOOKUP(A148,[1]Metadata!$A$2:$A$51,[1]Metadata!$E$2:$E$51)</f>
        <v>Kupang, SW Timor</v>
      </c>
      <c r="D148" s="12" t="s">
        <v>110</v>
      </c>
      <c r="E148" s="5" t="s">
        <v>88</v>
      </c>
      <c r="F148" s="10">
        <v>2.8036673982502598</v>
      </c>
      <c r="G148" s="10">
        <v>1.13110316439667</v>
      </c>
      <c r="H148" s="14">
        <f t="shared" si="15"/>
        <v>1.5856185330383239</v>
      </c>
      <c r="I148" s="5">
        <v>2</v>
      </c>
      <c r="J148" s="5">
        <v>2</v>
      </c>
      <c r="K148" s="5">
        <v>1922</v>
      </c>
      <c r="L148" s="5">
        <v>1924</v>
      </c>
      <c r="M148" s="5">
        <f>(F148/J148)*10</f>
        <v>14.018336991251299</v>
      </c>
      <c r="N148" s="5" t="s">
        <v>89</v>
      </c>
    </row>
    <row r="149" spans="1:14" ht="19" x14ac:dyDescent="0.25">
      <c r="A149" s="5" t="s">
        <v>38</v>
      </c>
      <c r="B149" s="27">
        <f>_xlfn.XLOOKUP(A149,[1]Metadata!$A$2:$A$51,[1]Metadata!$C$2:$C$51)</f>
        <v>1929</v>
      </c>
      <c r="C149" s="6" t="str">
        <f>_xlfn.XLOOKUP(A149,[1]Metadata!$A$2:$A$51,[1]Metadata!$E$2:$E$51)</f>
        <v>Kupang, SW Timor</v>
      </c>
      <c r="D149" s="12" t="s">
        <v>110</v>
      </c>
      <c r="E149" s="5" t="s">
        <v>88</v>
      </c>
      <c r="F149" s="10">
        <v>2.8036673982502598</v>
      </c>
      <c r="G149" s="10">
        <v>1.13110316439667</v>
      </c>
      <c r="H149" s="14">
        <f t="shared" si="15"/>
        <v>1.5856185330383239</v>
      </c>
      <c r="I149" s="5">
        <v>2</v>
      </c>
      <c r="J149" s="5">
        <v>2</v>
      </c>
      <c r="K149" s="5">
        <v>1922</v>
      </c>
      <c r="L149" s="5">
        <v>1924</v>
      </c>
      <c r="M149" s="5">
        <f>(F149/I149)*10</f>
        <v>14.018336991251299</v>
      </c>
      <c r="N149" s="5" t="s">
        <v>90</v>
      </c>
    </row>
    <row r="150" spans="1:14" ht="19" x14ac:dyDescent="0.25">
      <c r="A150" s="5" t="s">
        <v>38</v>
      </c>
      <c r="B150" s="27">
        <f>_xlfn.XLOOKUP(A150,[1]Metadata!$A$2:$A$51,[1]Metadata!$C$2:$C$51)</f>
        <v>1929</v>
      </c>
      <c r="C150" s="6" t="str">
        <f>_xlfn.XLOOKUP(A150,[1]Metadata!$A$2:$A$51,[1]Metadata!$E$2:$E$51)</f>
        <v>Kupang, SW Timor</v>
      </c>
      <c r="D150" s="12" t="s">
        <v>110</v>
      </c>
      <c r="E150" s="5" t="s">
        <v>92</v>
      </c>
      <c r="F150" s="10">
        <v>0.98165120055959798</v>
      </c>
      <c r="G150" s="10">
        <v>1.2167433157873799</v>
      </c>
      <c r="H150" s="14">
        <f t="shared" si="15"/>
        <v>0.59720876835777381</v>
      </c>
      <c r="I150" s="5">
        <v>1</v>
      </c>
      <c r="J150" s="5">
        <v>2</v>
      </c>
      <c r="K150" s="5">
        <v>1924</v>
      </c>
      <c r="L150" s="5">
        <v>1926</v>
      </c>
      <c r="M150" s="5">
        <f>(F150/J150)*10</f>
        <v>4.90825600279799</v>
      </c>
      <c r="N150" s="5" t="s">
        <v>89</v>
      </c>
    </row>
    <row r="151" spans="1:14" ht="19" x14ac:dyDescent="0.25">
      <c r="A151" s="5" t="s">
        <v>38</v>
      </c>
      <c r="B151" s="27">
        <f>_xlfn.XLOOKUP(A151,[1]Metadata!$A$2:$A$51,[1]Metadata!$C$2:$C$51)</f>
        <v>1929</v>
      </c>
      <c r="C151" s="6" t="str">
        <f>_xlfn.XLOOKUP(A151,[1]Metadata!$A$2:$A$51,[1]Metadata!$E$2:$E$51)</f>
        <v>Kupang, SW Timor</v>
      </c>
      <c r="D151" s="12" t="s">
        <v>110</v>
      </c>
      <c r="E151" s="5" t="s">
        <v>92</v>
      </c>
      <c r="F151" s="10">
        <v>0.98165120055959798</v>
      </c>
      <c r="G151" s="10">
        <v>1.2167433157873799</v>
      </c>
      <c r="H151" s="14">
        <f t="shared" si="15"/>
        <v>1.1944175367155476</v>
      </c>
      <c r="I151" s="5">
        <v>1</v>
      </c>
      <c r="J151" s="5">
        <v>2</v>
      </c>
      <c r="K151" s="5">
        <v>1924</v>
      </c>
      <c r="L151" s="5">
        <v>1926</v>
      </c>
      <c r="M151" s="5">
        <f>(F151/I151)*10</f>
        <v>9.81651200559598</v>
      </c>
      <c r="N151" s="5" t="s">
        <v>90</v>
      </c>
    </row>
    <row r="152" spans="1:14" ht="19" x14ac:dyDescent="0.25">
      <c r="A152" s="5" t="s">
        <v>38</v>
      </c>
      <c r="B152" s="27">
        <f>_xlfn.XLOOKUP(A152,[1]Metadata!$A$2:$A$51,[1]Metadata!$C$2:$C$51)</f>
        <v>1929</v>
      </c>
      <c r="C152" s="6" t="str">
        <f>_xlfn.XLOOKUP(A152,[1]Metadata!$A$2:$A$51,[1]Metadata!$E$2:$E$51)</f>
        <v>Kupang, SW Timor</v>
      </c>
      <c r="D152" s="12" t="s">
        <v>110</v>
      </c>
      <c r="E152" s="5" t="s">
        <v>93</v>
      </c>
      <c r="F152" s="10">
        <v>3.6046001756274002</v>
      </c>
      <c r="G152" s="10">
        <v>1.46307155528884</v>
      </c>
      <c r="H152" s="14">
        <f t="shared" si="15"/>
        <v>1.757929328383202</v>
      </c>
      <c r="I152" s="5">
        <v>2</v>
      </c>
      <c r="J152" s="5">
        <v>3</v>
      </c>
      <c r="K152" s="5">
        <v>1926</v>
      </c>
      <c r="L152" s="5">
        <v>1929</v>
      </c>
      <c r="M152" s="5">
        <f>(F152/J152)*10</f>
        <v>12.015333918757999</v>
      </c>
      <c r="N152" s="5" t="s">
        <v>89</v>
      </c>
    </row>
    <row r="153" spans="1:14" ht="20" thickBot="1" x14ac:dyDescent="0.3">
      <c r="A153" s="20" t="s">
        <v>38</v>
      </c>
      <c r="B153" s="28">
        <f>_xlfn.XLOOKUP(A153,[1]Metadata!$A$2:$A$51,[1]Metadata!$C$2:$C$51)</f>
        <v>1929</v>
      </c>
      <c r="C153" s="16" t="str">
        <f>_xlfn.XLOOKUP(A153,[1]Metadata!$A$2:$A$51,[1]Metadata!$E$2:$E$51)</f>
        <v>Kupang, SW Timor</v>
      </c>
      <c r="D153" s="17" t="s">
        <v>110</v>
      </c>
      <c r="E153" s="20" t="s">
        <v>93</v>
      </c>
      <c r="F153" s="21">
        <v>3.6046001756274002</v>
      </c>
      <c r="G153" s="21">
        <v>1.46307155528884</v>
      </c>
      <c r="H153" s="18">
        <f t="shared" si="15"/>
        <v>2.6368939925748034</v>
      </c>
      <c r="I153" s="20">
        <v>2</v>
      </c>
      <c r="J153" s="20">
        <v>3</v>
      </c>
      <c r="K153" s="20">
        <v>1926</v>
      </c>
      <c r="L153" s="20">
        <v>1929</v>
      </c>
      <c r="M153" s="20">
        <f>(F153/I153)*10</f>
        <v>18.023000878137001</v>
      </c>
      <c r="N153" s="20" t="s">
        <v>90</v>
      </c>
    </row>
    <row r="154" spans="1:14" ht="19" x14ac:dyDescent="0.25">
      <c r="A154" s="5" t="s">
        <v>62</v>
      </c>
      <c r="B154" s="27">
        <f>_xlfn.XLOOKUP(A154,[1]Metadata!$A$2:$A$51,[1]Metadata!$C$2:$C$51)</f>
        <v>1929</v>
      </c>
      <c r="C154" s="6" t="str">
        <f>_xlfn.XLOOKUP(A154,[1]Metadata!$A$2:$A$51,[1]Metadata!$E$2:$E$51)</f>
        <v>Kupang, SW Timor</v>
      </c>
      <c r="D154" s="12" t="s">
        <v>121</v>
      </c>
      <c r="E154" s="5" t="s">
        <v>88</v>
      </c>
      <c r="F154" s="10">
        <v>2.5387907665109402</v>
      </c>
      <c r="G154" s="10">
        <v>1.5335804071718999</v>
      </c>
      <c r="H154" s="14">
        <f t="shared" si="15"/>
        <v>1.2978132591433691</v>
      </c>
      <c r="I154" s="5">
        <v>3</v>
      </c>
      <c r="J154" s="5">
        <v>3</v>
      </c>
      <c r="K154" s="5">
        <v>1924</v>
      </c>
      <c r="L154" s="5">
        <v>1927</v>
      </c>
      <c r="M154" s="5">
        <f>(F154/J154)*10</f>
        <v>8.4626358883697996</v>
      </c>
      <c r="N154" s="5" t="s">
        <v>89</v>
      </c>
    </row>
    <row r="155" spans="1:14" ht="19" x14ac:dyDescent="0.25">
      <c r="A155" s="5" t="s">
        <v>62</v>
      </c>
      <c r="B155" s="27">
        <f>_xlfn.XLOOKUP(A155,[1]Metadata!$A$2:$A$51,[1]Metadata!$C$2:$C$51)</f>
        <v>1929</v>
      </c>
      <c r="C155" s="6" t="str">
        <f>_xlfn.XLOOKUP(A155,[1]Metadata!$A$2:$A$51,[1]Metadata!$E$2:$E$51)</f>
        <v>Kupang, SW Timor</v>
      </c>
      <c r="D155" s="12" t="s">
        <v>121</v>
      </c>
      <c r="E155" s="5" t="s">
        <v>88</v>
      </c>
      <c r="F155" s="10">
        <v>2.5387907665109402</v>
      </c>
      <c r="G155" s="10">
        <v>1.5335804071718999</v>
      </c>
      <c r="H155" s="14">
        <f t="shared" si="15"/>
        <v>1.2978132591433691</v>
      </c>
      <c r="I155" s="5">
        <v>3</v>
      </c>
      <c r="J155" s="5">
        <v>3</v>
      </c>
      <c r="K155" s="5">
        <v>1924</v>
      </c>
      <c r="L155" s="5">
        <v>1927</v>
      </c>
      <c r="M155" s="5">
        <f>(F155/I155)*10</f>
        <v>8.4626358883697996</v>
      </c>
      <c r="N155" s="5" t="s">
        <v>90</v>
      </c>
    </row>
    <row r="156" spans="1:14" ht="19" x14ac:dyDescent="0.25">
      <c r="A156" s="5" t="s">
        <v>62</v>
      </c>
      <c r="B156" s="27">
        <f>_xlfn.XLOOKUP(A156,[1]Metadata!$A$2:$A$51,[1]Metadata!$C$2:$C$51)</f>
        <v>1929</v>
      </c>
      <c r="C156" s="6" t="str">
        <f>_xlfn.XLOOKUP(A156,[1]Metadata!$A$2:$A$51,[1]Metadata!$E$2:$E$51)</f>
        <v>Kupang, SW Timor</v>
      </c>
      <c r="D156" s="12" t="s">
        <v>121</v>
      </c>
      <c r="E156" s="5" t="s">
        <v>92</v>
      </c>
      <c r="F156" s="10">
        <v>2.3256245981796999</v>
      </c>
      <c r="G156" s="10">
        <v>1.28887988467832</v>
      </c>
      <c r="H156" s="14">
        <f t="shared" si="15"/>
        <v>1.9983005092712773</v>
      </c>
      <c r="I156" s="5">
        <v>1.5</v>
      </c>
      <c r="J156" s="5">
        <v>1.5</v>
      </c>
      <c r="K156" s="5">
        <v>1927</v>
      </c>
      <c r="L156" s="5">
        <v>1929</v>
      </c>
      <c r="M156" s="5">
        <f>(F156/J156)*10</f>
        <v>15.504163987864665</v>
      </c>
      <c r="N156" s="5" t="s">
        <v>89</v>
      </c>
    </row>
    <row r="157" spans="1:14" ht="20" thickBot="1" x14ac:dyDescent="0.3">
      <c r="A157" s="20" t="s">
        <v>62</v>
      </c>
      <c r="B157" s="28">
        <f>_xlfn.XLOOKUP(A157,[1]Metadata!$A$2:$A$51,[1]Metadata!$C$2:$C$51)</f>
        <v>1929</v>
      </c>
      <c r="C157" s="16" t="str">
        <f>_xlfn.XLOOKUP(A157,[1]Metadata!$A$2:$A$51,[1]Metadata!$E$2:$E$51)</f>
        <v>Kupang, SW Timor</v>
      </c>
      <c r="D157" s="17" t="s">
        <v>121</v>
      </c>
      <c r="E157" s="20" t="s">
        <v>92</v>
      </c>
      <c r="F157" s="21">
        <v>2.3256245981796999</v>
      </c>
      <c r="G157" s="21">
        <v>1.28887988467832</v>
      </c>
      <c r="H157" s="18">
        <f t="shared" si="15"/>
        <v>1.9983005092712773</v>
      </c>
      <c r="I157" s="20">
        <v>1.5</v>
      </c>
      <c r="J157" s="20">
        <v>1.5</v>
      </c>
      <c r="K157" s="20">
        <v>1927</v>
      </c>
      <c r="L157" s="20">
        <v>1929</v>
      </c>
      <c r="M157" s="20">
        <f>(F157/I157)*10</f>
        <v>15.504163987864665</v>
      </c>
      <c r="N157" s="20" t="s">
        <v>90</v>
      </c>
    </row>
    <row r="158" spans="1:14" ht="19" x14ac:dyDescent="0.25">
      <c r="A158" s="5" t="s">
        <v>63</v>
      </c>
      <c r="B158" s="27">
        <f>_xlfn.XLOOKUP(A158,[1]Metadata!$A$2:$A$51,[1]Metadata!$C$2:$C$51)</f>
        <v>1929</v>
      </c>
      <c r="C158" s="6" t="str">
        <f>_xlfn.XLOOKUP(A158,[1]Metadata!$A$2:$A$51,[1]Metadata!$E$2:$E$51)</f>
        <v>Kupang, SW Timor</v>
      </c>
      <c r="D158" s="12" t="s">
        <v>124</v>
      </c>
      <c r="E158" s="5" t="s">
        <v>88</v>
      </c>
      <c r="F158" s="10">
        <v>2.5801222652494502</v>
      </c>
      <c r="G158" s="10">
        <v>1.6054492988902</v>
      </c>
      <c r="H158" s="14">
        <f t="shared" si="15"/>
        <v>2.0711277408978623</v>
      </c>
      <c r="I158" s="5">
        <v>2</v>
      </c>
      <c r="J158" s="5">
        <v>2</v>
      </c>
      <c r="K158" s="5">
        <v>1927</v>
      </c>
      <c r="L158" s="5">
        <v>1929</v>
      </c>
      <c r="M158" s="5">
        <f>(F158/J158)*10</f>
        <v>12.900611326247251</v>
      </c>
      <c r="N158" s="5" t="s">
        <v>89</v>
      </c>
    </row>
    <row r="159" spans="1:14" ht="20" thickBot="1" x14ac:dyDescent="0.3">
      <c r="A159" s="20" t="s">
        <v>63</v>
      </c>
      <c r="B159" s="28">
        <f>_xlfn.XLOOKUP(A159,[1]Metadata!$A$2:$A$51,[1]Metadata!$C$2:$C$51)</f>
        <v>1929</v>
      </c>
      <c r="C159" s="16" t="str">
        <f>_xlfn.XLOOKUP(A159,[1]Metadata!$A$2:$A$51,[1]Metadata!$E$2:$E$51)</f>
        <v>Kupang, SW Timor</v>
      </c>
      <c r="D159" s="17" t="s">
        <v>124</v>
      </c>
      <c r="E159" s="20" t="s">
        <v>88</v>
      </c>
      <c r="F159" s="21">
        <v>2.5801222652494502</v>
      </c>
      <c r="G159" s="21">
        <v>1.6054492988902</v>
      </c>
      <c r="H159" s="18">
        <f t="shared" si="15"/>
        <v>2.0711277408978623</v>
      </c>
      <c r="I159" s="20">
        <v>2</v>
      </c>
      <c r="J159" s="20">
        <v>2</v>
      </c>
      <c r="K159" s="20">
        <v>1927</v>
      </c>
      <c r="L159" s="20">
        <v>1929</v>
      </c>
      <c r="M159" s="20">
        <f>(F159/I159)*10</f>
        <v>12.900611326247251</v>
      </c>
      <c r="N159" s="20" t="s">
        <v>90</v>
      </c>
    </row>
    <row r="160" spans="1:14" ht="19" x14ac:dyDescent="0.25">
      <c r="A160" s="5" t="s">
        <v>49</v>
      </c>
      <c r="B160" s="27">
        <f>_xlfn.XLOOKUP(A160,[1]Metadata!$A$2:$A$51,[1]Metadata!$C$2:$C$51)</f>
        <v>1929</v>
      </c>
      <c r="C160" s="6" t="str">
        <f>_xlfn.XLOOKUP(A160,[1]Metadata!$A$2:$A$51,[1]Metadata!$E$2:$E$51)</f>
        <v>Kupang, SW Timor</v>
      </c>
      <c r="D160" s="12" t="s">
        <v>107</v>
      </c>
      <c r="E160" s="5" t="s">
        <v>88</v>
      </c>
      <c r="F160" s="10">
        <v>2.5905995522076801</v>
      </c>
      <c r="G160" s="10">
        <v>1.3433757839335101</v>
      </c>
      <c r="H160" s="14">
        <f t="shared" si="15"/>
        <v>1.7400743521523963</v>
      </c>
      <c r="I160" s="5">
        <v>2</v>
      </c>
      <c r="J160" s="5">
        <v>2</v>
      </c>
      <c r="K160" s="5">
        <v>1923</v>
      </c>
      <c r="L160" s="5">
        <v>1925</v>
      </c>
      <c r="M160" s="5">
        <f>(F160/J160)*10</f>
        <v>12.9529977610384</v>
      </c>
      <c r="N160" s="5" t="s">
        <v>89</v>
      </c>
    </row>
    <row r="161" spans="1:14" ht="19" x14ac:dyDescent="0.25">
      <c r="A161" s="5" t="s">
        <v>49</v>
      </c>
      <c r="B161" s="27">
        <f>_xlfn.XLOOKUP(A161,[1]Metadata!$A$2:$A$51,[1]Metadata!$C$2:$C$51)</f>
        <v>1929</v>
      </c>
      <c r="C161" s="6" t="str">
        <f>_xlfn.XLOOKUP(A161,[1]Metadata!$A$2:$A$51,[1]Metadata!$E$2:$E$51)</f>
        <v>Kupang, SW Timor</v>
      </c>
      <c r="D161" s="12" t="s">
        <v>107</v>
      </c>
      <c r="E161" s="5" t="s">
        <v>88</v>
      </c>
      <c r="F161" s="10">
        <v>2.5905995522076801</v>
      </c>
      <c r="G161" s="10">
        <v>1.3433757839335101</v>
      </c>
      <c r="H161" s="14">
        <f t="shared" si="15"/>
        <v>1.7400743521523963</v>
      </c>
      <c r="I161" s="5">
        <v>2</v>
      </c>
      <c r="J161" s="5">
        <v>2</v>
      </c>
      <c r="K161" s="5">
        <v>1923</v>
      </c>
      <c r="L161" s="5">
        <v>1925</v>
      </c>
      <c r="M161" s="5">
        <f>(F161/I161)*10</f>
        <v>12.9529977610384</v>
      </c>
      <c r="N161" s="5" t="s">
        <v>90</v>
      </c>
    </row>
    <row r="162" spans="1:14" ht="19" x14ac:dyDescent="0.25">
      <c r="A162" s="5" t="s">
        <v>49</v>
      </c>
      <c r="B162" s="27">
        <f>_xlfn.XLOOKUP(A162,[1]Metadata!$A$2:$A$51,[1]Metadata!$C$2:$C$51)</f>
        <v>1929</v>
      </c>
      <c r="C162" s="6" t="str">
        <f>_xlfn.XLOOKUP(A162,[1]Metadata!$A$2:$A$51,[1]Metadata!$E$2:$E$51)</f>
        <v>Kupang, SW Timor</v>
      </c>
      <c r="D162" s="12" t="s">
        <v>107</v>
      </c>
      <c r="E162" s="5" t="s">
        <v>92</v>
      </c>
      <c r="F162" s="10">
        <v>3.2354142342299999</v>
      </c>
      <c r="G162" s="10">
        <v>1.1332010522309</v>
      </c>
      <c r="H162" s="14">
        <f t="shared" si="15"/>
        <v>1.8331874073161338</v>
      </c>
      <c r="I162" s="5">
        <v>2</v>
      </c>
      <c r="J162" s="5">
        <v>2</v>
      </c>
      <c r="K162" s="5">
        <v>1925</v>
      </c>
      <c r="L162" s="5">
        <v>1927</v>
      </c>
      <c r="M162" s="5">
        <f>(F162/J162)*10</f>
        <v>16.177071171150001</v>
      </c>
      <c r="N162" s="5" t="s">
        <v>89</v>
      </c>
    </row>
    <row r="163" spans="1:14" ht="19" x14ac:dyDescent="0.25">
      <c r="A163" s="5" t="s">
        <v>49</v>
      </c>
      <c r="B163" s="27">
        <f>_xlfn.XLOOKUP(A163,[1]Metadata!$A$2:$A$51,[1]Metadata!$C$2:$C$51)</f>
        <v>1929</v>
      </c>
      <c r="C163" s="6" t="str">
        <f>_xlfn.XLOOKUP(A163,[1]Metadata!$A$2:$A$51,[1]Metadata!$E$2:$E$51)</f>
        <v>Kupang, SW Timor</v>
      </c>
      <c r="D163" s="12" t="s">
        <v>107</v>
      </c>
      <c r="E163" s="5" t="s">
        <v>92</v>
      </c>
      <c r="F163" s="10">
        <v>3.2354142342299999</v>
      </c>
      <c r="G163" s="10">
        <v>1.1332010522309</v>
      </c>
      <c r="H163" s="14">
        <f t="shared" si="15"/>
        <v>1.8331874073161338</v>
      </c>
      <c r="I163" s="5">
        <v>2</v>
      </c>
      <c r="J163" s="5">
        <v>2</v>
      </c>
      <c r="K163" s="5">
        <v>1925</v>
      </c>
      <c r="L163" s="5">
        <v>1927</v>
      </c>
      <c r="M163" s="5">
        <f>(F163/I163)*10</f>
        <v>16.177071171150001</v>
      </c>
      <c r="N163" s="5" t="s">
        <v>90</v>
      </c>
    </row>
    <row r="164" spans="1:14" ht="19" x14ac:dyDescent="0.25">
      <c r="A164" s="5" t="s">
        <v>49</v>
      </c>
      <c r="B164" s="27">
        <f>_xlfn.XLOOKUP(A164,[1]Metadata!$A$2:$A$51,[1]Metadata!$C$2:$C$51)</f>
        <v>1929</v>
      </c>
      <c r="C164" s="6" t="str">
        <f>_xlfn.XLOOKUP(A164,[1]Metadata!$A$2:$A$51,[1]Metadata!$E$2:$E$51)</f>
        <v>Kupang, SW Timor</v>
      </c>
      <c r="D164" s="12" t="s">
        <v>107</v>
      </c>
      <c r="E164" s="5" t="s">
        <v>93</v>
      </c>
      <c r="F164" s="10">
        <v>2.8563542334891299</v>
      </c>
      <c r="G164" s="10">
        <v>1.4955144312997499</v>
      </c>
      <c r="H164" s="14">
        <f t="shared" si="15"/>
        <v>2.1358594885435647</v>
      </c>
      <c r="I164" s="5">
        <v>2</v>
      </c>
      <c r="J164" s="5">
        <v>2</v>
      </c>
      <c r="K164" s="5">
        <v>1927</v>
      </c>
      <c r="L164" s="5">
        <v>1929</v>
      </c>
      <c r="M164" s="5">
        <f>(F164/J164)*10</f>
        <v>14.281771167445649</v>
      </c>
      <c r="N164" s="5" t="s">
        <v>89</v>
      </c>
    </row>
    <row r="165" spans="1:14" ht="20" thickBot="1" x14ac:dyDescent="0.3">
      <c r="A165" s="20" t="s">
        <v>49</v>
      </c>
      <c r="B165" s="28">
        <f>_xlfn.XLOOKUP(A165,[1]Metadata!$A$2:$A$51,[1]Metadata!$C$2:$C$51)</f>
        <v>1929</v>
      </c>
      <c r="C165" s="16" t="str">
        <f>_xlfn.XLOOKUP(A165,[1]Metadata!$A$2:$A$51,[1]Metadata!$E$2:$E$51)</f>
        <v>Kupang, SW Timor</v>
      </c>
      <c r="D165" s="17" t="s">
        <v>107</v>
      </c>
      <c r="E165" s="20" t="s">
        <v>93</v>
      </c>
      <c r="F165" s="21">
        <v>2.8563542334891299</v>
      </c>
      <c r="G165" s="21">
        <v>1.4955144312997499</v>
      </c>
      <c r="H165" s="18">
        <f t="shared" si="15"/>
        <v>2.1358594885435647</v>
      </c>
      <c r="I165" s="20">
        <v>2</v>
      </c>
      <c r="J165" s="20">
        <v>2</v>
      </c>
      <c r="K165" s="20">
        <v>1927</v>
      </c>
      <c r="L165" s="20">
        <v>1929</v>
      </c>
      <c r="M165" s="20">
        <f>(F165/I165)*10</f>
        <v>14.281771167445649</v>
      </c>
      <c r="N165" s="20" t="s">
        <v>90</v>
      </c>
    </row>
    <row r="166" spans="1:14" ht="19" x14ac:dyDescent="0.25">
      <c r="A166" s="5" t="s">
        <v>59</v>
      </c>
      <c r="B166" s="27">
        <f>_xlfn.XLOOKUP(A166,[1]Metadata!$A$2:$A$51,[1]Metadata!$C$2:$C$51)</f>
        <v>1955</v>
      </c>
      <c r="C166" s="6" t="str">
        <f>_xlfn.XLOOKUP(A166,[1]Metadata!$A$2:$A$51,[1]Metadata!$E$2:$E$51)</f>
        <v>Biak, Papua</v>
      </c>
      <c r="D166" s="12" t="s">
        <v>125</v>
      </c>
      <c r="E166" s="5" t="s">
        <v>88</v>
      </c>
      <c r="F166" s="10">
        <v>3.5634133113614501</v>
      </c>
      <c r="G166" s="10">
        <v>1.5097878085679399</v>
      </c>
      <c r="H166" s="14">
        <f t="shared" si="15"/>
        <v>1.7933326581274101</v>
      </c>
      <c r="I166" s="5">
        <v>3</v>
      </c>
      <c r="J166" s="5">
        <v>3</v>
      </c>
      <c r="K166" s="5">
        <v>1944</v>
      </c>
      <c r="L166" s="5">
        <v>1947</v>
      </c>
      <c r="M166" s="5">
        <f>(F166/J166)*10</f>
        <v>11.878044371204835</v>
      </c>
      <c r="N166" s="5" t="s">
        <v>89</v>
      </c>
    </row>
    <row r="167" spans="1:14" ht="19" x14ac:dyDescent="0.25">
      <c r="A167" s="5" t="s">
        <v>59</v>
      </c>
      <c r="B167" s="27">
        <f>_xlfn.XLOOKUP(A167,[1]Metadata!$A$2:$A$51,[1]Metadata!$C$2:$C$51)</f>
        <v>1955</v>
      </c>
      <c r="C167" s="6" t="str">
        <f>_xlfn.XLOOKUP(A167,[1]Metadata!$A$2:$A$51,[1]Metadata!$E$2:$E$51)</f>
        <v>Biak, Papua</v>
      </c>
      <c r="D167" s="12" t="s">
        <v>125</v>
      </c>
      <c r="E167" s="5" t="s">
        <v>88</v>
      </c>
      <c r="F167" s="10">
        <v>3.5634133113614501</v>
      </c>
      <c r="G167" s="10">
        <v>1.5097878085679399</v>
      </c>
      <c r="H167" s="14">
        <f t="shared" si="15"/>
        <v>1.7933326581274101</v>
      </c>
      <c r="I167" s="5">
        <v>3</v>
      </c>
      <c r="J167" s="5">
        <v>3</v>
      </c>
      <c r="K167" s="5">
        <v>1944</v>
      </c>
      <c r="L167" s="5">
        <v>1947</v>
      </c>
      <c r="M167" s="5">
        <f>(F167/I167)*10</f>
        <v>11.878044371204835</v>
      </c>
      <c r="N167" s="5" t="s">
        <v>90</v>
      </c>
    </row>
    <row r="168" spans="1:14" ht="19" x14ac:dyDescent="0.25">
      <c r="A168" s="5" t="s">
        <v>59</v>
      </c>
      <c r="B168" s="27">
        <f>_xlfn.XLOOKUP(A168,[1]Metadata!$A$2:$A$51,[1]Metadata!$C$2:$C$51)</f>
        <v>1955</v>
      </c>
      <c r="C168" s="6" t="str">
        <f>_xlfn.XLOOKUP(A168,[1]Metadata!$A$2:$A$51,[1]Metadata!$E$2:$E$51)</f>
        <v>Biak, Papua</v>
      </c>
      <c r="D168" s="12" t="s">
        <v>125</v>
      </c>
      <c r="E168" s="5" t="s">
        <v>92</v>
      </c>
      <c r="F168" s="10">
        <v>4.5124206321990803</v>
      </c>
      <c r="G168" s="10">
        <v>1.2733119093095699</v>
      </c>
      <c r="H168" s="14">
        <f t="shared" si="15"/>
        <v>1.9152396435977692</v>
      </c>
      <c r="I168" s="5">
        <v>3</v>
      </c>
      <c r="J168" s="5">
        <v>3</v>
      </c>
      <c r="K168" s="5">
        <v>1947</v>
      </c>
      <c r="L168" s="5">
        <v>1950</v>
      </c>
      <c r="M168" s="5">
        <f>(F168/J168)*10</f>
        <v>15.041402107330269</v>
      </c>
      <c r="N168" s="5" t="s">
        <v>89</v>
      </c>
    </row>
    <row r="169" spans="1:14" ht="19" x14ac:dyDescent="0.25">
      <c r="A169" s="5" t="s">
        <v>59</v>
      </c>
      <c r="B169" s="27">
        <f>_xlfn.XLOOKUP(A169,[1]Metadata!$A$2:$A$51,[1]Metadata!$C$2:$C$51)</f>
        <v>1955</v>
      </c>
      <c r="C169" s="6" t="str">
        <f>_xlfn.XLOOKUP(A169,[1]Metadata!$A$2:$A$51,[1]Metadata!$E$2:$E$51)</f>
        <v>Biak, Papua</v>
      </c>
      <c r="D169" s="12" t="s">
        <v>125</v>
      </c>
      <c r="E169" s="5" t="s">
        <v>92</v>
      </c>
      <c r="F169" s="10">
        <v>4.5124206321990803</v>
      </c>
      <c r="G169" s="10">
        <v>1.2733119093095699</v>
      </c>
      <c r="H169" s="14">
        <f t="shared" si="15"/>
        <v>1.9152396435977692</v>
      </c>
      <c r="I169" s="5">
        <v>3</v>
      </c>
      <c r="J169" s="5">
        <v>3</v>
      </c>
      <c r="K169" s="5">
        <v>1947</v>
      </c>
      <c r="L169" s="5">
        <v>1950</v>
      </c>
      <c r="M169" s="5">
        <f>(F169/I169)*10</f>
        <v>15.041402107330269</v>
      </c>
      <c r="N169" s="5" t="s">
        <v>90</v>
      </c>
    </row>
    <row r="170" spans="1:14" ht="19" x14ac:dyDescent="0.25">
      <c r="A170" s="5" t="s">
        <v>59</v>
      </c>
      <c r="B170" s="27">
        <f>_xlfn.XLOOKUP(A170,[1]Metadata!$A$2:$A$51,[1]Metadata!$C$2:$C$51)</f>
        <v>1955</v>
      </c>
      <c r="C170" s="6" t="str">
        <f>_xlfn.XLOOKUP(A170,[1]Metadata!$A$2:$A$51,[1]Metadata!$E$2:$E$51)</f>
        <v>Biak, Papua</v>
      </c>
      <c r="D170" s="12" t="s">
        <v>125</v>
      </c>
      <c r="E170" s="5" t="s">
        <v>93</v>
      </c>
      <c r="F170" s="10">
        <v>4.19323119616603</v>
      </c>
      <c r="G170" s="10">
        <v>1.5191274226940401</v>
      </c>
      <c r="H170" s="14">
        <f t="shared" si="15"/>
        <v>1.8200149999405566</v>
      </c>
      <c r="I170" s="5">
        <v>3</v>
      </c>
      <c r="J170" s="5">
        <v>3.5</v>
      </c>
      <c r="K170" s="22">
        <v>1950</v>
      </c>
      <c r="L170" s="22">
        <v>1954</v>
      </c>
      <c r="M170" s="5">
        <f>(F170/J170)*10</f>
        <v>11.980660560474373</v>
      </c>
      <c r="N170" s="5" t="s">
        <v>89</v>
      </c>
    </row>
    <row r="171" spans="1:14" ht="20" thickBot="1" x14ac:dyDescent="0.3">
      <c r="A171" s="20" t="s">
        <v>59</v>
      </c>
      <c r="B171" s="28">
        <f>_xlfn.XLOOKUP(A171,[1]Metadata!$A$2:$A$51,[1]Metadata!$C$2:$C$51)</f>
        <v>1955</v>
      </c>
      <c r="C171" s="16" t="str">
        <f>_xlfn.XLOOKUP(A171,[1]Metadata!$A$2:$A$51,[1]Metadata!$E$2:$E$51)</f>
        <v>Biak, Papua</v>
      </c>
      <c r="D171" s="17" t="s">
        <v>125</v>
      </c>
      <c r="E171" s="20" t="s">
        <v>93</v>
      </c>
      <c r="F171" s="21">
        <v>4.19323119616603</v>
      </c>
      <c r="G171" s="21">
        <v>1.5191274226940401</v>
      </c>
      <c r="H171" s="18">
        <f t="shared" si="15"/>
        <v>2.123350833263983</v>
      </c>
      <c r="I171" s="20">
        <v>3</v>
      </c>
      <c r="J171" s="20">
        <v>3.5</v>
      </c>
      <c r="K171" s="23">
        <v>1950</v>
      </c>
      <c r="L171" s="23">
        <v>1954</v>
      </c>
      <c r="M171" s="20">
        <f>(F171/I171)*10</f>
        <v>13.977437320553435</v>
      </c>
      <c r="N171" s="20" t="s">
        <v>90</v>
      </c>
    </row>
    <row r="172" spans="1:14" ht="19" x14ac:dyDescent="0.25">
      <c r="A172" s="5" t="s">
        <v>60</v>
      </c>
      <c r="B172" s="27">
        <f>_xlfn.XLOOKUP(A172,[1]Metadata!$A$2:$A$51,[1]Metadata!$C$2:$C$51)</f>
        <v>1955</v>
      </c>
      <c r="C172" s="6" t="str">
        <f>_xlfn.XLOOKUP(A172,[1]Metadata!$A$2:$A$51,[1]Metadata!$E$2:$E$51)</f>
        <v>Biak, Papua</v>
      </c>
      <c r="D172" s="12" t="s">
        <v>121</v>
      </c>
      <c r="E172" s="5" t="s">
        <v>88</v>
      </c>
      <c r="F172" s="10">
        <v>1.5163824154877199</v>
      </c>
      <c r="G172" s="10">
        <v>1.4051228280288801</v>
      </c>
      <c r="H172" s="14">
        <f t="shared" si="15"/>
        <v>2.1307035480233694</v>
      </c>
      <c r="I172" s="5">
        <v>1</v>
      </c>
      <c r="J172" s="5">
        <v>1</v>
      </c>
      <c r="K172" s="5">
        <v>1951</v>
      </c>
      <c r="L172" s="5">
        <v>1952</v>
      </c>
      <c r="M172" s="5">
        <f>(F172/J172)*10</f>
        <v>15.163824154877199</v>
      </c>
      <c r="N172" s="5" t="s">
        <v>89</v>
      </c>
    </row>
    <row r="173" spans="1:14" ht="19" x14ac:dyDescent="0.25">
      <c r="A173" s="5" t="s">
        <v>60</v>
      </c>
      <c r="B173" s="27">
        <f>_xlfn.XLOOKUP(A173,[1]Metadata!$A$2:$A$51,[1]Metadata!$C$2:$C$51)</f>
        <v>1955</v>
      </c>
      <c r="C173" s="6" t="str">
        <f>_xlfn.XLOOKUP(A173,[1]Metadata!$A$2:$A$51,[1]Metadata!$E$2:$E$51)</f>
        <v>Biak, Papua</v>
      </c>
      <c r="D173" s="12" t="s">
        <v>121</v>
      </c>
      <c r="E173" s="5" t="s">
        <v>88</v>
      </c>
      <c r="F173" s="10">
        <v>1.5163824154877199</v>
      </c>
      <c r="G173" s="10">
        <v>1.4051228280288801</v>
      </c>
      <c r="H173" s="14">
        <f t="shared" si="15"/>
        <v>2.1307035480233694</v>
      </c>
      <c r="I173" s="5">
        <v>1</v>
      </c>
      <c r="J173" s="5">
        <v>1</v>
      </c>
      <c r="K173" s="5">
        <v>1951</v>
      </c>
      <c r="L173" s="5">
        <v>1952</v>
      </c>
      <c r="M173" s="5">
        <f>(F173/I173)*10</f>
        <v>15.163824154877199</v>
      </c>
      <c r="N173" s="5" t="s">
        <v>90</v>
      </c>
    </row>
    <row r="174" spans="1:14" ht="19" x14ac:dyDescent="0.25">
      <c r="A174" s="5" t="s">
        <v>60</v>
      </c>
      <c r="B174" s="27">
        <f>_xlfn.XLOOKUP(A174,[1]Metadata!$A$2:$A$51,[1]Metadata!$C$2:$C$51)</f>
        <v>1955</v>
      </c>
      <c r="C174" s="6" t="str">
        <f>_xlfn.XLOOKUP(A174,[1]Metadata!$A$2:$A$51,[1]Metadata!$E$2:$E$51)</f>
        <v>Biak, Papua</v>
      </c>
      <c r="D174" s="12" t="s">
        <v>121</v>
      </c>
      <c r="E174" s="5" t="s">
        <v>92</v>
      </c>
      <c r="F174" s="10">
        <v>2.9870856795599998</v>
      </c>
      <c r="G174" s="10">
        <v>1.1925266647008499</v>
      </c>
      <c r="H174" s="14">
        <f t="shared" si="15"/>
        <v>1.1873931075404527</v>
      </c>
      <c r="I174" s="5">
        <v>3</v>
      </c>
      <c r="J174" s="5">
        <v>3</v>
      </c>
      <c r="K174" s="5">
        <v>1952</v>
      </c>
      <c r="L174" s="5">
        <v>1955</v>
      </c>
      <c r="M174" s="5">
        <f>(F174/J174)*10</f>
        <v>9.9569522652</v>
      </c>
      <c r="N174" s="5" t="s">
        <v>89</v>
      </c>
    </row>
    <row r="175" spans="1:14" ht="20" thickBot="1" x14ac:dyDescent="0.3">
      <c r="A175" s="20" t="s">
        <v>60</v>
      </c>
      <c r="B175" s="28">
        <f>_xlfn.XLOOKUP(A175,[1]Metadata!$A$2:$A$51,[1]Metadata!$C$2:$C$51)</f>
        <v>1955</v>
      </c>
      <c r="C175" s="16" t="str">
        <f>_xlfn.XLOOKUP(A175,[1]Metadata!$A$2:$A$51,[1]Metadata!$E$2:$E$51)</f>
        <v>Biak, Papua</v>
      </c>
      <c r="D175" s="17" t="s">
        <v>121</v>
      </c>
      <c r="E175" s="20" t="s">
        <v>92</v>
      </c>
      <c r="F175" s="21">
        <v>2.9870856795599998</v>
      </c>
      <c r="G175" s="21">
        <v>1.1925266647008499</v>
      </c>
      <c r="H175" s="18">
        <f t="shared" si="15"/>
        <v>1.1873931075404527</v>
      </c>
      <c r="I175" s="20">
        <v>3</v>
      </c>
      <c r="J175" s="20">
        <v>3</v>
      </c>
      <c r="K175" s="20">
        <v>1952</v>
      </c>
      <c r="L175" s="20">
        <v>1955</v>
      </c>
      <c r="M175" s="20">
        <f>(F175/I175)*10</f>
        <v>9.9569522652</v>
      </c>
      <c r="N175" s="20" t="s">
        <v>90</v>
      </c>
    </row>
    <row r="176" spans="1:14" ht="19" x14ac:dyDescent="0.25">
      <c r="A176" s="5" t="s">
        <v>46</v>
      </c>
      <c r="B176" s="27">
        <f>_xlfn.XLOOKUP(A176,[1]Metadata!$A$2:$A$51,[1]Metadata!$C$2:$C$51)</f>
        <v>1929</v>
      </c>
      <c r="C176" s="6" t="str">
        <f>_xlfn.XLOOKUP(A176,[1]Metadata!$A$2:$A$51,[1]Metadata!$E$2:$E$51)</f>
        <v>Tanimbar Islands</v>
      </c>
      <c r="D176" s="12" t="s">
        <v>126</v>
      </c>
      <c r="E176" s="5" t="s">
        <v>88</v>
      </c>
      <c r="F176" s="10">
        <v>6.84870886860244</v>
      </c>
      <c r="G176" s="10">
        <v>1.6069536698639599</v>
      </c>
      <c r="H176" s="14">
        <f t="shared" si="15"/>
        <v>1.3756947312788177</v>
      </c>
      <c r="I176" s="5">
        <v>8</v>
      </c>
      <c r="J176" s="5">
        <v>8</v>
      </c>
      <c r="K176" s="5">
        <v>1921</v>
      </c>
      <c r="L176" s="5">
        <v>1929</v>
      </c>
      <c r="M176" s="5">
        <f>(F176/J176)*10</f>
        <v>8.5608860857530509</v>
      </c>
      <c r="N176" s="5" t="s">
        <v>89</v>
      </c>
    </row>
    <row r="177" spans="1:14" ht="20" thickBot="1" x14ac:dyDescent="0.3">
      <c r="A177" s="20" t="s">
        <v>46</v>
      </c>
      <c r="B177" s="28">
        <f>_xlfn.XLOOKUP(A177,[1]Metadata!$A$2:$A$51,[1]Metadata!$C$2:$C$51)</f>
        <v>1929</v>
      </c>
      <c r="C177" s="16" t="str">
        <f>_xlfn.XLOOKUP(A177,[1]Metadata!$A$2:$A$51,[1]Metadata!$E$2:$E$51)</f>
        <v>Tanimbar Islands</v>
      </c>
      <c r="D177" s="17" t="s">
        <v>126</v>
      </c>
      <c r="E177" s="20" t="s">
        <v>88</v>
      </c>
      <c r="F177" s="21">
        <v>6.84870886860244</v>
      </c>
      <c r="G177" s="21">
        <v>1.6069536698639599</v>
      </c>
      <c r="H177" s="18">
        <f t="shared" si="15"/>
        <v>1.3756947312788177</v>
      </c>
      <c r="I177" s="20">
        <v>8</v>
      </c>
      <c r="J177" s="20">
        <v>8</v>
      </c>
      <c r="K177" s="20">
        <v>1921</v>
      </c>
      <c r="L177" s="20">
        <v>1929</v>
      </c>
      <c r="M177" s="20">
        <f>(F177/I177)*10</f>
        <v>8.5608860857530509</v>
      </c>
      <c r="N177" s="20" t="s">
        <v>90</v>
      </c>
    </row>
    <row r="178" spans="1:14" ht="16" x14ac:dyDescent="0.2">
      <c r="D178" s="12"/>
    </row>
    <row r="179" spans="1:14" ht="19" x14ac:dyDescent="0.25">
      <c r="B179" s="29"/>
      <c r="D179" s="12"/>
    </row>
    <row r="180" spans="1:14" x14ac:dyDescent="0.2">
      <c r="A180"/>
      <c r="B180"/>
      <c r="C180"/>
      <c r="D180"/>
      <c r="E180"/>
      <c r="F180"/>
      <c r="G180"/>
      <c r="H180"/>
      <c r="M180" s="11"/>
    </row>
    <row r="181" spans="1:14" x14ac:dyDescent="0.2">
      <c r="A181"/>
      <c r="B181"/>
      <c r="C181"/>
      <c r="D181"/>
      <c r="E181"/>
      <c r="F181"/>
      <c r="G181"/>
      <c r="H181"/>
    </row>
    <row r="182" spans="1:14" x14ac:dyDescent="0.2">
      <c r="A182"/>
      <c r="B182"/>
      <c r="C182"/>
      <c r="D182"/>
      <c r="E182"/>
      <c r="F182"/>
      <c r="G182"/>
      <c r="H182"/>
    </row>
    <row r="183" spans="1:14" x14ac:dyDescent="0.2">
      <c r="A183"/>
      <c r="B183"/>
      <c r="C183"/>
      <c r="D183"/>
      <c r="E183"/>
      <c r="F183"/>
      <c r="G183"/>
      <c r="H183"/>
    </row>
    <row r="184" spans="1:14" x14ac:dyDescent="0.2">
      <c r="A184"/>
      <c r="B184"/>
      <c r="C184"/>
      <c r="D184"/>
      <c r="E184"/>
      <c r="F184"/>
      <c r="G184"/>
      <c r="H184"/>
    </row>
    <row r="185" spans="1:14" x14ac:dyDescent="0.2">
      <c r="A185"/>
      <c r="B185"/>
      <c r="C185"/>
      <c r="D185"/>
      <c r="E185"/>
      <c r="F185"/>
      <c r="G185"/>
      <c r="H185"/>
    </row>
    <row r="186" spans="1:14" x14ac:dyDescent="0.2">
      <c r="A186"/>
      <c r="B186"/>
      <c r="C186"/>
      <c r="D186"/>
      <c r="E186"/>
      <c r="F186"/>
      <c r="G186"/>
      <c r="H186"/>
    </row>
    <row r="187" spans="1:14" x14ac:dyDescent="0.2">
      <c r="A187"/>
      <c r="B187"/>
      <c r="C187"/>
      <c r="D187"/>
      <c r="E187"/>
      <c r="F187"/>
      <c r="G187"/>
      <c r="H187"/>
    </row>
    <row r="188" spans="1:14" x14ac:dyDescent="0.2">
      <c r="A188"/>
      <c r="B188"/>
      <c r="C188"/>
      <c r="D188"/>
      <c r="E188"/>
      <c r="F188"/>
      <c r="G188"/>
      <c r="H188"/>
    </row>
    <row r="189" spans="1:14" x14ac:dyDescent="0.2">
      <c r="A189"/>
      <c r="B189"/>
      <c r="C189"/>
      <c r="D189"/>
      <c r="E189"/>
      <c r="F189"/>
      <c r="G189"/>
      <c r="H189"/>
    </row>
    <row r="190" spans="1:14" x14ac:dyDescent="0.2">
      <c r="A190"/>
      <c r="B190"/>
      <c r="C190"/>
      <c r="D190"/>
      <c r="E190"/>
      <c r="F190"/>
      <c r="G190"/>
      <c r="H190"/>
    </row>
    <row r="191" spans="1:14" x14ac:dyDescent="0.2">
      <c r="A191"/>
      <c r="B191"/>
      <c r="C191"/>
      <c r="D191"/>
      <c r="E191"/>
      <c r="F191"/>
      <c r="G191"/>
      <c r="H191"/>
    </row>
    <row r="192" spans="1:14" x14ac:dyDescent="0.2">
      <c r="A192"/>
      <c r="B192"/>
      <c r="C192"/>
      <c r="D192"/>
      <c r="E192"/>
      <c r="F192"/>
      <c r="G192"/>
      <c r="H192"/>
    </row>
    <row r="193" spans="1:8" x14ac:dyDescent="0.2">
      <c r="A193"/>
      <c r="B193"/>
      <c r="C193"/>
      <c r="D193"/>
      <c r="E193"/>
      <c r="F193"/>
      <c r="G193"/>
      <c r="H193"/>
    </row>
    <row r="194" spans="1:8" x14ac:dyDescent="0.2">
      <c r="A194"/>
      <c r="B194"/>
      <c r="C194"/>
      <c r="D194"/>
      <c r="E194"/>
      <c r="F194"/>
      <c r="G194"/>
      <c r="H194"/>
    </row>
    <row r="195" spans="1:8" x14ac:dyDescent="0.2">
      <c r="A195"/>
      <c r="B195"/>
      <c r="C195"/>
      <c r="D195"/>
      <c r="E195"/>
      <c r="F195"/>
      <c r="G195"/>
      <c r="H195"/>
    </row>
    <row r="196" spans="1:8" x14ac:dyDescent="0.2">
      <c r="A196"/>
      <c r="B196"/>
      <c r="C196"/>
      <c r="D196"/>
      <c r="E196"/>
      <c r="F196"/>
      <c r="G196"/>
      <c r="H196"/>
    </row>
    <row r="197" spans="1:8" x14ac:dyDescent="0.2">
      <c r="A197"/>
      <c r="B197"/>
      <c r="C197"/>
      <c r="D197"/>
      <c r="E197"/>
      <c r="F197"/>
      <c r="G197"/>
      <c r="H197"/>
    </row>
    <row r="198" spans="1:8" x14ac:dyDescent="0.2">
      <c r="A198"/>
      <c r="B198"/>
      <c r="C198"/>
      <c r="D198"/>
      <c r="E198"/>
      <c r="F198"/>
      <c r="G198"/>
      <c r="H198"/>
    </row>
    <row r="199" spans="1:8" x14ac:dyDescent="0.2">
      <c r="A199"/>
      <c r="B199"/>
      <c r="C199"/>
      <c r="D199"/>
      <c r="E199"/>
      <c r="F199"/>
      <c r="G199"/>
      <c r="H199"/>
    </row>
    <row r="200" spans="1:8" x14ac:dyDescent="0.2">
      <c r="A200"/>
      <c r="B200"/>
      <c r="C200"/>
      <c r="D200"/>
      <c r="E200"/>
      <c r="F200"/>
      <c r="G200"/>
      <c r="H200"/>
    </row>
    <row r="201" spans="1:8" x14ac:dyDescent="0.2">
      <c r="A201"/>
      <c r="B201"/>
      <c r="C201"/>
      <c r="D201"/>
      <c r="E201"/>
      <c r="F201"/>
      <c r="G201"/>
      <c r="H201"/>
    </row>
    <row r="202" spans="1:8" x14ac:dyDescent="0.2">
      <c r="A202"/>
      <c r="B202"/>
      <c r="C202"/>
      <c r="D202"/>
      <c r="E202"/>
      <c r="F202"/>
      <c r="G202"/>
      <c r="H202"/>
    </row>
    <row r="203" spans="1:8" x14ac:dyDescent="0.2">
      <c r="A203"/>
      <c r="B203"/>
      <c r="C203"/>
      <c r="D203"/>
      <c r="E203"/>
      <c r="F203"/>
      <c r="G203"/>
      <c r="H203"/>
    </row>
    <row r="204" spans="1:8" x14ac:dyDescent="0.2">
      <c r="A204"/>
      <c r="B204"/>
      <c r="C204"/>
      <c r="D204"/>
      <c r="E204"/>
      <c r="F204"/>
      <c r="G204"/>
      <c r="H204"/>
    </row>
    <row r="205" spans="1:8" x14ac:dyDescent="0.2">
      <c r="A205"/>
      <c r="B205"/>
      <c r="C205"/>
      <c r="D205"/>
      <c r="E205"/>
      <c r="F205"/>
      <c r="G205"/>
      <c r="H205"/>
    </row>
    <row r="206" spans="1:8" x14ac:dyDescent="0.2">
      <c r="A206"/>
      <c r="B206"/>
      <c r="C206"/>
      <c r="D206"/>
      <c r="E206"/>
      <c r="F206"/>
      <c r="G206"/>
      <c r="H206"/>
    </row>
    <row r="207" spans="1:8" x14ac:dyDescent="0.2">
      <c r="A207"/>
      <c r="B207"/>
      <c r="C207"/>
      <c r="D207"/>
      <c r="E207"/>
      <c r="F207"/>
      <c r="G207"/>
      <c r="H207"/>
    </row>
    <row r="208" spans="1:8" x14ac:dyDescent="0.2">
      <c r="A208"/>
      <c r="B208"/>
      <c r="C208"/>
      <c r="D208"/>
      <c r="E208"/>
      <c r="F208"/>
      <c r="G208"/>
      <c r="H208"/>
    </row>
    <row r="209" spans="1:8" x14ac:dyDescent="0.2">
      <c r="A209"/>
      <c r="B209"/>
      <c r="C209"/>
      <c r="D209"/>
      <c r="E209"/>
      <c r="F209"/>
      <c r="G209"/>
      <c r="H209"/>
    </row>
    <row r="210" spans="1:8" x14ac:dyDescent="0.2">
      <c r="A210"/>
      <c r="B210"/>
      <c r="C210"/>
      <c r="D210"/>
      <c r="E210"/>
      <c r="F210"/>
      <c r="G210"/>
      <c r="H210"/>
    </row>
    <row r="211" spans="1:8" x14ac:dyDescent="0.2">
      <c r="A211"/>
      <c r="B211"/>
      <c r="C211"/>
      <c r="D211"/>
      <c r="E211"/>
      <c r="F211"/>
      <c r="G211"/>
      <c r="H211"/>
    </row>
    <row r="212" spans="1:8" x14ac:dyDescent="0.2">
      <c r="A212"/>
      <c r="B212"/>
      <c r="C212"/>
      <c r="D212"/>
      <c r="E212"/>
      <c r="F212"/>
      <c r="G212"/>
      <c r="H212"/>
    </row>
    <row r="213" spans="1:8" x14ac:dyDescent="0.2">
      <c r="A213"/>
      <c r="B213"/>
      <c r="C213"/>
      <c r="D213"/>
      <c r="E213"/>
      <c r="F213"/>
      <c r="G213"/>
      <c r="H213"/>
    </row>
    <row r="214" spans="1:8" x14ac:dyDescent="0.2">
      <c r="A214"/>
      <c r="B214"/>
      <c r="C214"/>
      <c r="D214"/>
      <c r="E214"/>
      <c r="F214"/>
      <c r="G214"/>
      <c r="H214"/>
    </row>
    <row r="215" spans="1:8" x14ac:dyDescent="0.2">
      <c r="A215"/>
      <c r="B215"/>
      <c r="C215"/>
      <c r="D215"/>
      <c r="E215"/>
      <c r="F215"/>
      <c r="G215"/>
      <c r="H215"/>
    </row>
    <row r="216" spans="1:8" x14ac:dyDescent="0.2">
      <c r="A216"/>
      <c r="B216"/>
      <c r="C216"/>
      <c r="D216"/>
      <c r="E216"/>
      <c r="F216"/>
      <c r="G216"/>
      <c r="H216"/>
    </row>
    <row r="217" spans="1:8" x14ac:dyDescent="0.2">
      <c r="A217"/>
      <c r="B217"/>
      <c r="C217"/>
      <c r="D217"/>
      <c r="E217"/>
      <c r="F217"/>
      <c r="G217"/>
      <c r="H217"/>
    </row>
    <row r="218" spans="1:8" x14ac:dyDescent="0.2">
      <c r="A218"/>
      <c r="B218"/>
      <c r="C218"/>
      <c r="D218"/>
      <c r="E218"/>
      <c r="F218"/>
      <c r="G218"/>
      <c r="H218"/>
    </row>
    <row r="219" spans="1:8" x14ac:dyDescent="0.2">
      <c r="A219"/>
      <c r="B219"/>
      <c r="C219"/>
      <c r="D219"/>
      <c r="E219"/>
      <c r="F219"/>
      <c r="G219"/>
      <c r="H219"/>
    </row>
    <row r="220" spans="1:8" x14ac:dyDescent="0.2">
      <c r="A220"/>
      <c r="B220"/>
      <c r="C220"/>
      <c r="D220"/>
      <c r="E220"/>
      <c r="F220"/>
      <c r="G220"/>
      <c r="H220"/>
    </row>
    <row r="221" spans="1:8" x14ac:dyDescent="0.2">
      <c r="A221"/>
      <c r="B221"/>
      <c r="C221"/>
      <c r="D221"/>
      <c r="E221"/>
      <c r="F221"/>
      <c r="G221"/>
      <c r="H221"/>
    </row>
    <row r="222" spans="1:8" x14ac:dyDescent="0.2">
      <c r="A222"/>
      <c r="B222"/>
      <c r="C222"/>
      <c r="D222"/>
      <c r="E222"/>
      <c r="F222"/>
      <c r="G222"/>
      <c r="H222"/>
    </row>
    <row r="223" spans="1:8" x14ac:dyDescent="0.2">
      <c r="A223"/>
      <c r="B223"/>
      <c r="C223"/>
      <c r="D223"/>
      <c r="E223"/>
      <c r="F223"/>
      <c r="G223"/>
      <c r="H223"/>
    </row>
    <row r="224" spans="1:8" x14ac:dyDescent="0.2">
      <c r="A224"/>
      <c r="B224"/>
      <c r="C224"/>
      <c r="D224"/>
      <c r="E224"/>
      <c r="F224"/>
      <c r="G224"/>
      <c r="H224"/>
    </row>
    <row r="225" spans="1:8" x14ac:dyDescent="0.2">
      <c r="A225"/>
      <c r="B225"/>
      <c r="C225"/>
      <c r="D225"/>
      <c r="E225"/>
      <c r="F225"/>
      <c r="G225"/>
      <c r="H225"/>
    </row>
    <row r="226" spans="1:8" x14ac:dyDescent="0.2">
      <c r="A226"/>
      <c r="B226"/>
      <c r="C226"/>
      <c r="D226"/>
      <c r="E226"/>
      <c r="F226"/>
      <c r="G226"/>
      <c r="H226"/>
    </row>
    <row r="227" spans="1:8" x14ac:dyDescent="0.2">
      <c r="A227"/>
      <c r="B227"/>
      <c r="C227"/>
      <c r="D227"/>
      <c r="E227"/>
      <c r="F227"/>
      <c r="G227"/>
      <c r="H227"/>
    </row>
    <row r="228" spans="1:8" x14ac:dyDescent="0.2">
      <c r="A228"/>
      <c r="B228"/>
      <c r="C228"/>
      <c r="D228"/>
      <c r="E228"/>
      <c r="F228"/>
      <c r="G228"/>
      <c r="H228"/>
    </row>
    <row r="229" spans="1:8" x14ac:dyDescent="0.2">
      <c r="A229"/>
      <c r="B229"/>
      <c r="C229"/>
      <c r="D229"/>
      <c r="E229"/>
      <c r="F229"/>
      <c r="G229"/>
      <c r="H229"/>
    </row>
    <row r="230" spans="1:8" x14ac:dyDescent="0.2">
      <c r="A230"/>
      <c r="B230"/>
      <c r="C230"/>
      <c r="D230"/>
      <c r="E230"/>
      <c r="F230"/>
      <c r="G230"/>
      <c r="H230"/>
    </row>
    <row r="231" spans="1:8" x14ac:dyDescent="0.2">
      <c r="A231"/>
      <c r="B231"/>
      <c r="C231"/>
      <c r="D231"/>
      <c r="E231"/>
      <c r="F231"/>
      <c r="G231"/>
      <c r="H231"/>
    </row>
    <row r="232" spans="1:8" x14ac:dyDescent="0.2">
      <c r="A232"/>
      <c r="B232"/>
      <c r="C232"/>
      <c r="D232"/>
      <c r="E232"/>
      <c r="F232"/>
      <c r="G232"/>
      <c r="H232"/>
    </row>
    <row r="233" spans="1:8" x14ac:dyDescent="0.2">
      <c r="A233"/>
      <c r="B233"/>
      <c r="C233"/>
      <c r="D233"/>
      <c r="E233"/>
      <c r="F233"/>
      <c r="G233"/>
      <c r="H233"/>
    </row>
    <row r="234" spans="1:8" x14ac:dyDescent="0.2">
      <c r="A234"/>
      <c r="B234"/>
      <c r="C234"/>
      <c r="D234"/>
      <c r="E234"/>
      <c r="F234"/>
      <c r="G234"/>
      <c r="H234"/>
    </row>
    <row r="235" spans="1:8" x14ac:dyDescent="0.2">
      <c r="A235"/>
      <c r="B235"/>
      <c r="C235"/>
      <c r="D235"/>
      <c r="E235"/>
      <c r="F235"/>
      <c r="G235"/>
      <c r="H235"/>
    </row>
    <row r="236" spans="1:8" x14ac:dyDescent="0.2">
      <c r="A236"/>
      <c r="B236"/>
      <c r="C236"/>
      <c r="D236"/>
      <c r="E236"/>
      <c r="F236"/>
      <c r="G236"/>
      <c r="H236"/>
    </row>
    <row r="237" spans="1:8" x14ac:dyDescent="0.2">
      <c r="A237"/>
      <c r="B237"/>
      <c r="C237"/>
      <c r="D237"/>
      <c r="E237"/>
      <c r="F237"/>
      <c r="G237"/>
      <c r="H237"/>
    </row>
    <row r="238" spans="1:8" x14ac:dyDescent="0.2">
      <c r="A238"/>
      <c r="B238"/>
      <c r="C238"/>
      <c r="D238"/>
      <c r="E238"/>
      <c r="F238"/>
      <c r="G238"/>
      <c r="H238"/>
    </row>
    <row r="239" spans="1:8" x14ac:dyDescent="0.2">
      <c r="A239"/>
      <c r="B239"/>
      <c r="C239"/>
      <c r="D239"/>
      <c r="E239"/>
      <c r="F239"/>
      <c r="G239"/>
      <c r="H239"/>
    </row>
    <row r="333" spans="4:4" ht="16" x14ac:dyDescent="0.2">
      <c r="D333" s="12"/>
    </row>
    <row r="334" spans="4:4" ht="16" x14ac:dyDescent="0.2">
      <c r="D334" s="12"/>
    </row>
    <row r="335" spans="4:4" ht="16" x14ac:dyDescent="0.2">
      <c r="D335" s="12"/>
    </row>
    <row r="336" spans="4:4" ht="16" x14ac:dyDescent="0.2">
      <c r="D336" s="12"/>
    </row>
    <row r="337" spans="4:4" ht="16" x14ac:dyDescent="0.2">
      <c r="D337" s="12"/>
    </row>
    <row r="338" spans="4:4" ht="16" x14ac:dyDescent="0.2">
      <c r="D338" s="12"/>
    </row>
    <row r="339" spans="4:4" ht="16" x14ac:dyDescent="0.2">
      <c r="D339" s="12"/>
    </row>
    <row r="340" spans="4:4" ht="16" x14ac:dyDescent="0.2">
      <c r="D340" s="12"/>
    </row>
    <row r="341" spans="4:4" ht="16" x14ac:dyDescent="0.2">
      <c r="D341" s="12"/>
    </row>
    <row r="342" spans="4:4" ht="16" x14ac:dyDescent="0.2">
      <c r="D342" s="12"/>
    </row>
    <row r="343" spans="4:4" ht="16" x14ac:dyDescent="0.2">
      <c r="D343" s="12"/>
    </row>
    <row r="344" spans="4:4" ht="16" x14ac:dyDescent="0.2">
      <c r="D344" s="12"/>
    </row>
    <row r="345" spans="4:4" ht="16" x14ac:dyDescent="0.2">
      <c r="D345" s="12"/>
    </row>
    <row r="346" spans="4:4" ht="16" x14ac:dyDescent="0.2">
      <c r="D346" s="12"/>
    </row>
    <row r="347" spans="4:4" ht="16" x14ac:dyDescent="0.2">
      <c r="D347" s="12"/>
    </row>
  </sheetData>
  <autoFilter ref="A1:N177" xr:uid="{2EA81E6D-53D3-7643-8B5C-F1983D014E6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50A92-2C8C-8147-8AB7-B5D4D7302198}">
  <dimension ref="A1:AJ340"/>
  <sheetViews>
    <sheetView tabSelected="1" zoomScale="69" workbookViewId="0">
      <selection activeCell="AD18" sqref="AD18"/>
    </sheetView>
  </sheetViews>
  <sheetFormatPr baseColWidth="10" defaultColWidth="11.5" defaultRowHeight="15" x14ac:dyDescent="0.2"/>
  <cols>
    <col min="1" max="1" width="16.33203125" bestFit="1" customWidth="1"/>
    <col min="2" max="2" width="16.1640625" bestFit="1" customWidth="1"/>
    <col min="3" max="3" width="38.33203125" bestFit="1" customWidth="1"/>
    <col min="4" max="5" width="20.33203125" customWidth="1"/>
    <col min="6" max="6" width="19.33203125" style="5" bestFit="1" customWidth="1"/>
    <col min="7" max="8" width="19.33203125" style="5" customWidth="1"/>
    <col min="9" max="9" width="18.83203125" style="5" bestFit="1" customWidth="1"/>
    <col min="10" max="10" width="19" style="5" bestFit="1" customWidth="1"/>
    <col min="11" max="11" width="13.6640625" bestFit="1" customWidth="1"/>
    <col min="12" max="12" width="12.6640625" bestFit="1" customWidth="1"/>
    <col min="13" max="13" width="25.33203125" bestFit="1" customWidth="1"/>
    <col min="14" max="14" width="25.33203125" customWidth="1"/>
    <col min="15" max="15" width="26.5" bestFit="1" customWidth="1"/>
    <col min="16" max="16" width="17.5" bestFit="1" customWidth="1"/>
    <col min="17" max="17" width="16.6640625" bestFit="1" customWidth="1"/>
    <col min="18" max="18" width="17" bestFit="1" customWidth="1"/>
    <col min="19" max="19" width="19.6640625" bestFit="1" customWidth="1"/>
    <col min="20" max="20" width="19.1640625" bestFit="1" customWidth="1"/>
    <col min="21" max="22" width="19.1640625" customWidth="1"/>
    <col min="23" max="23" width="19.33203125" customWidth="1"/>
    <col min="24" max="24" width="19.1640625" customWidth="1"/>
    <col min="25" max="25" width="30" bestFit="1" customWidth="1"/>
    <col min="26" max="26" width="29.5" bestFit="1" customWidth="1"/>
    <col min="27" max="27" width="20.6640625" bestFit="1" customWidth="1"/>
    <col min="28" max="28" width="20.1640625" bestFit="1" customWidth="1"/>
    <col min="29" max="29" width="22.5" bestFit="1" customWidth="1"/>
    <col min="30" max="30" width="22" bestFit="1" customWidth="1"/>
    <col min="31" max="31" width="20" bestFit="1" customWidth="1"/>
    <col min="32" max="32" width="19.5" bestFit="1" customWidth="1"/>
    <col min="33" max="33" width="17.5" bestFit="1" customWidth="1"/>
    <col min="34" max="34" width="18" bestFit="1" customWidth="1"/>
  </cols>
  <sheetData>
    <row r="1" spans="1:3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" x14ac:dyDescent="0.25">
      <c r="A2" s="5" t="s">
        <v>26</v>
      </c>
      <c r="B2" s="5">
        <f>_xlfn.XLOOKUP(A2,[1]Metadata!$A$2:$A$51,[1]Metadata!$C$2:$C$51)</f>
        <v>1930</v>
      </c>
      <c r="C2" s="6" t="str">
        <f>_xlfn.XLOOKUP(A2,[1]Metadata!$A$2:$A$51,[1]Metadata!$E$2:$E$51)</f>
        <v>Sulawesi SW, Pankaja Cay</v>
      </c>
      <c r="D2" s="6">
        <f>_xlfn.XLOOKUP(A2,[1]Metadata!$A$2:$A$51,[1]Metadata!$H$2:$H$51)</f>
        <v>643.5</v>
      </c>
      <c r="E2" s="7">
        <f>_xlfn.XLOOKUP(A2,[1]Metadata!$A$2:$A$51,[1]Metadata!$K$2:$K$51)</f>
        <v>564.42918756424694</v>
      </c>
      <c r="F2" s="8">
        <v>6</v>
      </c>
      <c r="G2" s="8">
        <v>7</v>
      </c>
      <c r="H2" s="8">
        <f>AVERAGE(F2:G2)</f>
        <v>6.5</v>
      </c>
      <c r="I2" s="9">
        <f>_xlfn.XLOOKUP(A2, [1]DataArrangedForPlot!$A$2:$A$177, [1]DataArrangedForPlot!$K$2:$K$177)</f>
        <v>1925</v>
      </c>
      <c r="J2" s="9">
        <f>_xlfn.XLOOKUP(A2, [1]DataArrangedForPlot!$A$2:$A$177, [1]DataArrangedForPlot!$L$2:$L$177)</f>
        <v>1929</v>
      </c>
      <c r="K2" s="5" t="s">
        <v>27</v>
      </c>
      <c r="L2" s="10">
        <v>7.4643000000000001E-2</v>
      </c>
      <c r="M2" s="10">
        <v>5.4480000000000004</v>
      </c>
      <c r="N2" s="10">
        <f>(M2*10)/H2</f>
        <v>8.3815384615384616</v>
      </c>
      <c r="O2" s="10">
        <v>1.141</v>
      </c>
      <c r="P2" s="10">
        <v>84.626999999999995</v>
      </c>
      <c r="Q2" s="10">
        <v>25.266999999999999</v>
      </c>
      <c r="R2" s="10">
        <v>29.943000000000001</v>
      </c>
      <c r="S2" s="10">
        <f>(M2/F2)*O2</f>
        <v>1.0360279999999999</v>
      </c>
      <c r="T2" s="10">
        <f>(M2/G2)*O2</f>
        <v>0.88802400000000015</v>
      </c>
      <c r="U2" s="10">
        <f t="shared" ref="U2:U65" si="0">AVERAGE(S2:T2)</f>
        <v>0.96202600000000005</v>
      </c>
      <c r="V2" s="10" t="s">
        <v>28</v>
      </c>
      <c r="W2" s="10" t="s">
        <v>28</v>
      </c>
      <c r="X2" s="10" t="s">
        <v>28</v>
      </c>
      <c r="Y2" s="10">
        <f>D2/P2/F2</f>
        <v>1.2673260306994223</v>
      </c>
      <c r="Z2" s="10">
        <f t="shared" ref="Z2:Z65" si="1">D2/P2/G2</f>
        <v>1.086279454885219</v>
      </c>
      <c r="AA2" s="10"/>
      <c r="AB2" s="10"/>
      <c r="AC2" s="11"/>
      <c r="AD2" s="11"/>
      <c r="AE2" s="10"/>
      <c r="AF2" s="10"/>
      <c r="AG2" s="10"/>
      <c r="AH2" s="10"/>
    </row>
    <row r="3" spans="1:36" ht="19" x14ac:dyDescent="0.25">
      <c r="A3" s="5" t="s">
        <v>26</v>
      </c>
      <c r="B3" s="5">
        <f>_xlfn.XLOOKUP(A3,[1]Metadata!$A$2:$A$51,[1]Metadata!$C$2:$C$51)</f>
        <v>1930</v>
      </c>
      <c r="C3" s="6" t="str">
        <f>_xlfn.XLOOKUP(A3,[1]Metadata!$A$2:$A$51,[1]Metadata!$E$2:$E$51)</f>
        <v>Sulawesi SW, Pankaja Cay</v>
      </c>
      <c r="D3" s="6">
        <f>_xlfn.XLOOKUP(A3,[1]Metadata!$A$2:$A$51,[1]Metadata!$H$2:$H$51)</f>
        <v>643.5</v>
      </c>
      <c r="E3" s="7">
        <f>_xlfn.XLOOKUP(A3,[1]Metadata!$A$2:$A$51,[1]Metadata!$K$2:$K$51)</f>
        <v>564.42918756424694</v>
      </c>
      <c r="F3" s="8">
        <v>6</v>
      </c>
      <c r="G3" s="8">
        <v>7</v>
      </c>
      <c r="H3" s="8">
        <f>AVERAGE(F3:G3)</f>
        <v>6.5</v>
      </c>
      <c r="I3" s="9">
        <f>_xlfn.XLOOKUP(A3, [1]DataArrangedForPlot!$A$2:$A$177, [1]DataArrangedForPlot!$K$2:$K$177)</f>
        <v>1925</v>
      </c>
      <c r="J3" s="9">
        <f>_xlfn.XLOOKUP(A3, [1]DataArrangedForPlot!$A$2:$A$177, [1]DataArrangedForPlot!$L$2:$L$177)</f>
        <v>1929</v>
      </c>
      <c r="K3" s="5" t="s">
        <v>29</v>
      </c>
      <c r="L3" s="10">
        <v>7.4643000000000001E-2</v>
      </c>
      <c r="M3" s="10">
        <v>9.3729999999999993</v>
      </c>
      <c r="N3" s="10">
        <f>(M3*10)/H3</f>
        <v>14.419999999999998</v>
      </c>
      <c r="O3" s="10">
        <v>1.1499999999999999</v>
      </c>
      <c r="P3" s="10">
        <v>78.466999999999999</v>
      </c>
      <c r="Q3" s="10">
        <v>23.428000000000001</v>
      </c>
      <c r="R3" s="10">
        <v>27.178000000000001</v>
      </c>
      <c r="S3" s="10">
        <f>(M3/F3)*O3</f>
        <v>1.7964916666666664</v>
      </c>
      <c r="T3" s="10">
        <f>(M3/G3)*O3</f>
        <v>1.5398499999999999</v>
      </c>
      <c r="U3" s="10">
        <f>AVERAGE(S3:T3)</f>
        <v>1.6681708333333332</v>
      </c>
      <c r="V3" s="10">
        <f>AVERAGE(W3:X3)</f>
        <v>1.610706299801782</v>
      </c>
      <c r="W3" s="10">
        <f>_xlfn.MINIFS([1]DataArrangedForPlot!$H$2:$H$177,[1]DataArrangedForPlot!$A$2:$A$177,A3)</f>
        <v>1.610706299801782</v>
      </c>
      <c r="X3" s="10">
        <f>_xlfn.MAXIFS([1]DataArrangedForPlot!$H$2:$H$177,[1]DataArrangedForPlot!$A$2:$A$177,A3)</f>
        <v>1.610706299801782</v>
      </c>
      <c r="Y3" s="10">
        <f t="shared" ref="Y2:Y65" si="2">D3/P3/F3</f>
        <v>1.3668166235487531</v>
      </c>
      <c r="Z3" s="10">
        <f t="shared" si="1"/>
        <v>1.1715571058989311</v>
      </c>
      <c r="AA3" s="10"/>
      <c r="AB3" s="10"/>
      <c r="AC3" s="11"/>
      <c r="AD3" s="11"/>
      <c r="AE3" s="10"/>
      <c r="AF3" s="10"/>
      <c r="AG3" s="10"/>
      <c r="AH3" s="10"/>
    </row>
    <row r="4" spans="1:36" ht="19" x14ac:dyDescent="0.25">
      <c r="A4" s="5" t="s">
        <v>30</v>
      </c>
      <c r="B4" s="5" t="str">
        <f>_xlfn.XLOOKUP(A4,[1]Metadata!$A$2:$A$51,[1]Metadata!$C$2:$C$51)</f>
        <v>1821-1823</v>
      </c>
      <c r="C4" s="6" t="str">
        <f>_xlfn.XLOOKUP(A4,[1]Metadata!$A$2:$A$51,[1]Metadata!$E$2:$E$51)</f>
        <v>Java, metadata deficient</v>
      </c>
      <c r="D4" s="6">
        <f>_xlfn.XLOOKUP(A4,[1]Metadata!$A$2:$A$51,[1]Metadata!$H$2:$H$51)</f>
        <v>1402.8</v>
      </c>
      <c r="E4" s="7">
        <f>_xlfn.XLOOKUP(A4,[1]Metadata!$A$2:$A$51,[1]Metadata!$K$2:$K$51)</f>
        <v>969.79044585193287</v>
      </c>
      <c r="F4" s="8">
        <v>10</v>
      </c>
      <c r="G4" s="8">
        <v>11</v>
      </c>
      <c r="H4" s="8">
        <f t="shared" ref="H4:H67" si="3">AVERAGE(F4:G4)</f>
        <v>10.5</v>
      </c>
      <c r="I4" s="9">
        <f>_xlfn.XLOOKUP(A4, [1]DataArrangedForPlot!$A$2:$A$177, [1]DataArrangedForPlot!$K$2:$K$177)</f>
        <v>1810</v>
      </c>
      <c r="J4" s="9">
        <f>_xlfn.XLOOKUP(A4, [1]DataArrangedForPlot!$A$2:$A$177, [1]DataArrangedForPlot!$L$2:$L$177)</f>
        <v>1815</v>
      </c>
      <c r="K4" s="5" t="s">
        <v>27</v>
      </c>
      <c r="L4" s="10">
        <v>0.115457</v>
      </c>
      <c r="M4" s="10">
        <v>7.2350000000000003</v>
      </c>
      <c r="N4" s="10">
        <f t="shared" ref="N4:N67" si="4">(M4*10)/H4</f>
        <v>6.8904761904761909</v>
      </c>
      <c r="O4" s="10">
        <v>1.31</v>
      </c>
      <c r="P4" s="10">
        <v>162.387</v>
      </c>
      <c r="Q4" s="10">
        <v>46.872</v>
      </c>
      <c r="R4" s="10">
        <v>64.043000000000006</v>
      </c>
      <c r="S4" s="10">
        <f t="shared" ref="S2:S32" si="5">(M4/F4)*O4</f>
        <v>0.9477850000000001</v>
      </c>
      <c r="T4" s="10">
        <f t="shared" ref="T2:T32" si="6">(M4/G4)*O4</f>
        <v>0.86162272727272726</v>
      </c>
      <c r="U4" s="10">
        <f t="shared" si="0"/>
        <v>0.90470386363636368</v>
      </c>
      <c r="V4" s="10" t="s">
        <v>28</v>
      </c>
      <c r="W4" s="10" t="s">
        <v>28</v>
      </c>
      <c r="X4" s="10" t="s">
        <v>28</v>
      </c>
      <c r="Y4" s="10">
        <f t="shared" si="2"/>
        <v>0.86386225498346536</v>
      </c>
      <c r="Z4" s="10">
        <f t="shared" si="1"/>
        <v>0.78532932271224132</v>
      </c>
      <c r="AA4" s="10"/>
      <c r="AB4" s="10"/>
      <c r="AC4" s="11"/>
      <c r="AD4" s="11"/>
      <c r="AE4" s="10"/>
      <c r="AF4" s="10"/>
      <c r="AG4" s="10"/>
      <c r="AH4" s="10"/>
    </row>
    <row r="5" spans="1:36" ht="19" x14ac:dyDescent="0.25">
      <c r="A5" s="5" t="s">
        <v>30</v>
      </c>
      <c r="B5" s="5" t="str">
        <f>_xlfn.XLOOKUP(A5,[1]Metadata!$A$2:$A$51,[1]Metadata!$C$2:$C$51)</f>
        <v>1821-1823</v>
      </c>
      <c r="C5" s="6" t="str">
        <f>_xlfn.XLOOKUP(A5,[1]Metadata!$A$2:$A$51,[1]Metadata!$E$2:$E$51)</f>
        <v>Java, metadata deficient</v>
      </c>
      <c r="D5" s="6">
        <f>_xlfn.XLOOKUP(A5,[1]Metadata!$A$2:$A$51,[1]Metadata!$H$2:$H$51)</f>
        <v>1402.8</v>
      </c>
      <c r="E5" s="7">
        <f>_xlfn.XLOOKUP(A5,[1]Metadata!$A$2:$A$51,[1]Metadata!$K$2:$K$51)</f>
        <v>969.79044585193287</v>
      </c>
      <c r="F5" s="8">
        <v>10</v>
      </c>
      <c r="G5" s="8">
        <v>11</v>
      </c>
      <c r="H5" s="8">
        <f t="shared" si="3"/>
        <v>10.5</v>
      </c>
      <c r="I5" s="9">
        <f>_xlfn.XLOOKUP(A5, [1]DataArrangedForPlot!$A$2:$A$177, [1]DataArrangedForPlot!$K$2:$K$177)</f>
        <v>1810</v>
      </c>
      <c r="J5" s="9">
        <f>_xlfn.XLOOKUP(A5, [1]DataArrangedForPlot!$A$2:$A$177, [1]DataArrangedForPlot!$L$2:$L$177)</f>
        <v>1815</v>
      </c>
      <c r="K5" s="5" t="s">
        <v>29</v>
      </c>
      <c r="L5" s="10">
        <v>0.115457</v>
      </c>
      <c r="M5" s="10">
        <v>5.6319999999999997</v>
      </c>
      <c r="N5" s="10">
        <f t="shared" si="4"/>
        <v>5.3638095238095236</v>
      </c>
      <c r="O5" s="10">
        <v>1.43</v>
      </c>
      <c r="P5" s="10">
        <v>84.98</v>
      </c>
      <c r="Q5" s="10">
        <v>24.529</v>
      </c>
      <c r="R5" s="10">
        <v>31.603999999999999</v>
      </c>
      <c r="S5" s="10">
        <f>(M5/F5)*O5</f>
        <v>0.80537599999999987</v>
      </c>
      <c r="T5" s="10">
        <f>(M5/G5)*O5</f>
        <v>0.73216000000000003</v>
      </c>
      <c r="U5" s="10">
        <f t="shared" si="0"/>
        <v>0.7687679999999999</v>
      </c>
      <c r="V5" s="10">
        <f>AVERAGE(W5:X5)</f>
        <v>0.80949605923933499</v>
      </c>
      <c r="W5" s="10">
        <f>_xlfn.MINIFS([1]DataArrangedForPlot!$H$2:$H$177,[1]DataArrangedForPlot!$A$2:$A$177,A5)</f>
        <v>0.50646362489330021</v>
      </c>
      <c r="X5" s="10">
        <f>_xlfn.MAXIFS([1]DataArrangedForPlot!$H$2:$H$177,[1]DataArrangedForPlot!$A$2:$A$177,A5)</f>
        <v>1.1125284935853699</v>
      </c>
      <c r="Y5" s="10">
        <f t="shared" si="2"/>
        <v>1.6507413509060953</v>
      </c>
      <c r="Z5" s="10">
        <f t="shared" si="1"/>
        <v>1.5006739553691775</v>
      </c>
      <c r="AA5" s="10"/>
      <c r="AB5" s="10"/>
      <c r="AC5" s="11"/>
      <c r="AD5" s="11"/>
      <c r="AE5" s="10"/>
      <c r="AF5" s="10"/>
      <c r="AG5" s="10"/>
      <c r="AH5" s="10"/>
    </row>
    <row r="6" spans="1:36" ht="19" x14ac:dyDescent="0.25">
      <c r="A6" s="5" t="s">
        <v>31</v>
      </c>
      <c r="B6" s="5">
        <v>1829</v>
      </c>
      <c r="C6" s="6" t="str">
        <f>_xlfn.XLOOKUP(A6,[1]Metadata!$A$2:$A$51,[1]Metadata!$E$2:$E$51)</f>
        <v>Java, metadata deficient</v>
      </c>
      <c r="D6" s="6">
        <f>_xlfn.XLOOKUP(A6,[1]Metadata!$A$2:$A$51,[1]Metadata!$H$2:$H$51)</f>
        <v>770.3</v>
      </c>
      <c r="E6" s="7">
        <f>_xlfn.XLOOKUP(A6,[1]Metadata!$A$2:$A$51,[1]Metadata!$K$2:$K$51)</f>
        <v>668.10637578535261</v>
      </c>
      <c r="F6" s="8">
        <v>12</v>
      </c>
      <c r="G6" s="8">
        <v>12</v>
      </c>
      <c r="H6" s="8">
        <f t="shared" si="3"/>
        <v>12</v>
      </c>
      <c r="I6" s="9">
        <f>_xlfn.XLOOKUP(A6, [1]DataArrangedForPlot!$A$2:$A$177, [1]DataArrangedForPlot!$K$2:$K$177)</f>
        <v>1808</v>
      </c>
      <c r="J6" s="9">
        <f>_xlfn.XLOOKUP(A6, [1]DataArrangedForPlot!$A$2:$A$177, [1]DataArrangedForPlot!$L$2:$L$177)</f>
        <v>1819</v>
      </c>
      <c r="K6" s="5" t="s">
        <v>27</v>
      </c>
      <c r="L6" s="10">
        <v>0.124166</v>
      </c>
      <c r="M6" s="10">
        <v>8.452</v>
      </c>
      <c r="N6" s="10">
        <f t="shared" si="4"/>
        <v>7.043333333333333</v>
      </c>
      <c r="O6" s="10">
        <v>1.1140000000000001</v>
      </c>
      <c r="P6" s="10">
        <v>226.767</v>
      </c>
      <c r="Q6" s="10">
        <v>70.391999999999996</v>
      </c>
      <c r="R6" s="10">
        <v>78.405000000000001</v>
      </c>
      <c r="S6" s="10">
        <f t="shared" si="5"/>
        <v>0.78462733333333345</v>
      </c>
      <c r="T6" s="10">
        <f t="shared" si="6"/>
        <v>0.78462733333333345</v>
      </c>
      <c r="U6" s="10">
        <f t="shared" si="0"/>
        <v>0.78462733333333345</v>
      </c>
      <c r="V6" s="10" t="s">
        <v>28</v>
      </c>
      <c r="W6" s="10" t="s">
        <v>28</v>
      </c>
      <c r="X6" s="10" t="s">
        <v>28</v>
      </c>
      <c r="Y6" s="10">
        <f t="shared" si="2"/>
        <v>0.28307322788001194</v>
      </c>
      <c r="Z6" s="10">
        <f t="shared" si="1"/>
        <v>0.28307322788001194</v>
      </c>
      <c r="AA6" s="10"/>
      <c r="AB6" s="10"/>
      <c r="AC6" s="11"/>
      <c r="AD6" s="11"/>
      <c r="AE6" s="10"/>
      <c r="AF6" s="10"/>
      <c r="AG6" s="10"/>
      <c r="AH6" s="10"/>
    </row>
    <row r="7" spans="1:36" ht="19" x14ac:dyDescent="0.25">
      <c r="A7" s="5" t="s">
        <v>31</v>
      </c>
      <c r="B7" s="5">
        <v>1820</v>
      </c>
      <c r="C7" s="6" t="str">
        <f>_xlfn.XLOOKUP(A7,[1]Metadata!$A$2:$A$51,[1]Metadata!$E$2:$E$51)</f>
        <v>Java, metadata deficient</v>
      </c>
      <c r="D7" s="6">
        <f>_xlfn.XLOOKUP(A7,[1]Metadata!$A$2:$A$51,[1]Metadata!$H$2:$H$51)</f>
        <v>770.3</v>
      </c>
      <c r="E7" s="7">
        <f>_xlfn.XLOOKUP(A7,[1]Metadata!$A$2:$A$51,[1]Metadata!$K$2:$K$51)</f>
        <v>668.10637578535261</v>
      </c>
      <c r="F7" s="8">
        <v>12</v>
      </c>
      <c r="G7" s="8">
        <v>12</v>
      </c>
      <c r="H7" s="8">
        <f t="shared" si="3"/>
        <v>12</v>
      </c>
      <c r="I7" s="9">
        <f>_xlfn.XLOOKUP(A7, [1]DataArrangedForPlot!$A$2:$A$177, [1]DataArrangedForPlot!$K$2:$K$177)</f>
        <v>1808</v>
      </c>
      <c r="J7" s="9">
        <f>_xlfn.XLOOKUP(A7, [1]DataArrangedForPlot!$A$2:$A$177, [1]DataArrangedForPlot!$L$2:$L$177)</f>
        <v>1819</v>
      </c>
      <c r="K7" s="5" t="s">
        <v>29</v>
      </c>
      <c r="L7" s="10">
        <v>0.124166</v>
      </c>
      <c r="M7" s="10">
        <v>5.4409999999999998</v>
      </c>
      <c r="N7" s="10">
        <f t="shared" si="4"/>
        <v>4.5341666666666667</v>
      </c>
      <c r="O7" s="10">
        <v>1.198</v>
      </c>
      <c r="P7" s="10">
        <v>71.903000000000006</v>
      </c>
      <c r="Q7" s="10">
        <v>22.32</v>
      </c>
      <c r="R7" s="10">
        <v>26.779</v>
      </c>
      <c r="S7" s="10">
        <f>(M7/F7)*O7</f>
        <v>0.54319316666666662</v>
      </c>
      <c r="T7" s="10">
        <f>(M7/G7)*O7</f>
        <v>0.54319316666666662</v>
      </c>
      <c r="U7" s="10">
        <f t="shared" si="0"/>
        <v>0.54319316666666662</v>
      </c>
      <c r="V7" s="10">
        <f>AVERAGE(W7:X7)</f>
        <v>0.61568380097720432</v>
      </c>
      <c r="W7" s="10">
        <f>_xlfn.MINIFS([1]DataArrangedForPlot!$H$2:$H$177,[1]DataArrangedForPlot!$A$2:$A$177,A7)</f>
        <v>0.61568380097720432</v>
      </c>
      <c r="X7" s="10">
        <f>_xlfn.MAXIFS([1]DataArrangedForPlot!$H$2:$H$177,[1]DataArrangedForPlot!$A$2:$A$177,A7)</f>
        <v>0.61568380097720432</v>
      </c>
      <c r="Y7" s="10">
        <f t="shared" si="2"/>
        <v>0.89275366350036378</v>
      </c>
      <c r="Z7" s="10">
        <f t="shared" si="1"/>
        <v>0.89275366350036378</v>
      </c>
      <c r="AA7" s="10"/>
      <c r="AB7" s="10"/>
      <c r="AC7" s="11"/>
      <c r="AD7" s="11"/>
      <c r="AE7" s="10"/>
      <c r="AF7" s="10"/>
      <c r="AG7" s="10"/>
      <c r="AH7" s="10"/>
    </row>
    <row r="8" spans="1:36" ht="19" x14ac:dyDescent="0.25">
      <c r="A8" s="5" t="s">
        <v>32</v>
      </c>
      <c r="B8" s="5" t="str">
        <f>_xlfn.XLOOKUP(A8,[1]Metadata!$A$2:$A$51,[1]Metadata!$C$2:$C$51)</f>
        <v>1821-1823</v>
      </c>
      <c r="C8" s="6" t="str">
        <f>_xlfn.XLOOKUP(A8,[1]Metadata!$A$2:$A$51,[1]Metadata!$E$2:$E$51)</f>
        <v>Java, metadata deficient</v>
      </c>
      <c r="D8" s="6">
        <f>_xlfn.XLOOKUP(A8,[1]Metadata!$A$2:$A$51,[1]Metadata!$H$2:$H$51)</f>
        <v>2032.5</v>
      </c>
      <c r="E8" s="7">
        <f>_xlfn.XLOOKUP(A8,[1]Metadata!$A$2:$A$51,[1]Metadata!$K$2:$K$51)</f>
        <v>1687.9547497846941</v>
      </c>
      <c r="F8" s="8">
        <v>9</v>
      </c>
      <c r="G8" s="8">
        <v>12</v>
      </c>
      <c r="H8" s="8">
        <f t="shared" si="3"/>
        <v>10.5</v>
      </c>
      <c r="I8" s="9">
        <f>_xlfn.XLOOKUP(A8, [1]DataArrangedForPlot!$A$2:$A$177, [1]DataArrangedForPlot!$K$2:$K$177)</f>
        <v>1809</v>
      </c>
      <c r="J8" s="9">
        <f>_xlfn.XLOOKUP(A8, [1]DataArrangedForPlot!$A$2:$A$177, [1]DataArrangedForPlot!$L$2:$L$177)</f>
        <v>1815</v>
      </c>
      <c r="K8" s="5" t="s">
        <v>27</v>
      </c>
      <c r="L8" s="10">
        <v>0.11784500000000001</v>
      </c>
      <c r="M8" s="10">
        <v>7.9610000000000003</v>
      </c>
      <c r="N8" s="10">
        <f t="shared" si="4"/>
        <v>7.5819047619047621</v>
      </c>
      <c r="O8" s="10">
        <v>1.1359999999999999</v>
      </c>
      <c r="P8" s="10">
        <v>198.23099999999999</v>
      </c>
      <c r="Q8" s="10">
        <v>56.064999999999998</v>
      </c>
      <c r="R8" s="10">
        <v>63.351999999999997</v>
      </c>
      <c r="S8" s="10">
        <f t="shared" si="5"/>
        <v>1.004855111111111</v>
      </c>
      <c r="T8" s="10">
        <f t="shared" si="6"/>
        <v>0.75364133333333327</v>
      </c>
      <c r="U8" s="10">
        <f t="shared" si="0"/>
        <v>0.87924822222222221</v>
      </c>
      <c r="V8" s="10" t="s">
        <v>28</v>
      </c>
      <c r="W8" s="10" t="s">
        <v>28</v>
      </c>
      <c r="X8" s="10" t="s">
        <v>28</v>
      </c>
      <c r="Y8" s="10">
        <f t="shared" si="2"/>
        <v>1.1392432734200673</v>
      </c>
      <c r="Z8" s="10">
        <f t="shared" si="1"/>
        <v>0.8544324550650505</v>
      </c>
      <c r="AA8" s="10"/>
      <c r="AB8" s="10"/>
      <c r="AC8" s="11"/>
      <c r="AD8" s="11"/>
      <c r="AE8" s="10"/>
      <c r="AF8" s="10"/>
      <c r="AG8" s="10"/>
      <c r="AH8" s="10"/>
    </row>
    <row r="9" spans="1:36" ht="21" customHeight="1" x14ac:dyDescent="0.25">
      <c r="A9" s="5" t="s">
        <v>32</v>
      </c>
      <c r="B9" s="5" t="str">
        <f>_xlfn.XLOOKUP(A9,[1]Metadata!$A$2:$A$51,[1]Metadata!$C$2:$C$51)</f>
        <v>1821-1823</v>
      </c>
      <c r="C9" s="6" t="str">
        <f>_xlfn.XLOOKUP(A9,[1]Metadata!$A$2:$A$51,[1]Metadata!$E$2:$E$51)</f>
        <v>Java, metadata deficient</v>
      </c>
      <c r="D9" s="6">
        <f>_xlfn.XLOOKUP(A9,[1]Metadata!$A$2:$A$51,[1]Metadata!$H$2:$H$51)</f>
        <v>2032.5</v>
      </c>
      <c r="E9" s="7">
        <f>_xlfn.XLOOKUP(A9,[1]Metadata!$A$2:$A$51,[1]Metadata!$K$2:$K$51)</f>
        <v>1687.9547497846941</v>
      </c>
      <c r="F9" s="8">
        <v>9</v>
      </c>
      <c r="G9" s="8">
        <v>12</v>
      </c>
      <c r="H9" s="8">
        <f t="shared" si="3"/>
        <v>10.5</v>
      </c>
      <c r="I9" s="9">
        <f>_xlfn.XLOOKUP(A9, [1]DataArrangedForPlot!$A$2:$A$177, [1]DataArrangedForPlot!$K$2:$K$177)</f>
        <v>1809</v>
      </c>
      <c r="J9" s="9">
        <f>_xlfn.XLOOKUP(A9, [1]DataArrangedForPlot!$A$2:$A$177, [1]DataArrangedForPlot!$L$2:$L$177)</f>
        <v>1815</v>
      </c>
      <c r="K9" s="5" t="s">
        <v>29</v>
      </c>
      <c r="L9" s="10">
        <v>0.11784500000000001</v>
      </c>
      <c r="M9" s="10">
        <v>8.1379999999999999</v>
      </c>
      <c r="N9" s="10">
        <f t="shared" si="4"/>
        <v>7.7504761904761903</v>
      </c>
      <c r="O9" s="10">
        <v>1.1559999999999999</v>
      </c>
      <c r="P9" s="10">
        <v>122.64100000000001</v>
      </c>
      <c r="Q9" s="10">
        <v>34.686</v>
      </c>
      <c r="R9" s="10">
        <v>39.290999999999997</v>
      </c>
      <c r="S9" s="10">
        <f>(M9/F9)*O9</f>
        <v>1.0452808888888889</v>
      </c>
      <c r="T9" s="10">
        <f>(M9/G9)*O9</f>
        <v>0.78396066666666664</v>
      </c>
      <c r="U9" s="10">
        <f t="shared" si="0"/>
        <v>0.91462077777777773</v>
      </c>
      <c r="V9" s="10">
        <f>AVERAGE(W9:X9)</f>
        <v>1.1757342395076904</v>
      </c>
      <c r="W9" s="10">
        <f>_xlfn.MINIFS([1]DataArrangedForPlot!$H$2:$H$177,[1]DataArrangedForPlot!$A$2:$A$177,A9)</f>
        <v>0.46304657156161078</v>
      </c>
      <c r="X9" s="10">
        <f>_xlfn.MAXIFS([1]DataArrangedForPlot!$H$2:$H$177,[1]DataArrangedForPlot!$A$2:$A$177,A9)</f>
        <v>1.8884219074537703</v>
      </c>
      <c r="Y9" s="10">
        <f t="shared" si="2"/>
        <v>1.8414179053769404</v>
      </c>
      <c r="Z9" s="10">
        <f t="shared" si="1"/>
        <v>1.3810634290327053</v>
      </c>
      <c r="AA9" s="10"/>
      <c r="AB9" s="10"/>
      <c r="AC9" s="11"/>
      <c r="AD9" s="11"/>
      <c r="AE9" s="10"/>
      <c r="AF9" s="10"/>
      <c r="AG9" s="10"/>
      <c r="AH9" s="10"/>
    </row>
    <row r="10" spans="1:36" ht="19" x14ac:dyDescent="0.25">
      <c r="A10" s="5" t="s">
        <v>33</v>
      </c>
      <c r="B10" s="5">
        <f>_xlfn.XLOOKUP(A10,[1]Metadata!$A$2:$A$51,[1]Metadata!$C$2:$C$51)</f>
        <v>1928</v>
      </c>
      <c r="C10" s="6" t="str">
        <f>_xlfn.XLOOKUP(A10,[1]Metadata!$A$2:$A$51,[1]Metadata!$E$2:$E$51)</f>
        <v>Jakarta Bay</v>
      </c>
      <c r="D10" s="6">
        <f>_xlfn.XLOOKUP(A10,[1]Metadata!$A$2:$A$51,[1]Metadata!$H$2:$H$51)</f>
        <v>817.3</v>
      </c>
      <c r="E10" s="7">
        <f>_xlfn.XLOOKUP(A10,[1]Metadata!$A$2:$A$51,[1]Metadata!$K$2:$K$51)</f>
        <v>657.41281718730158</v>
      </c>
      <c r="F10" s="8">
        <v>6</v>
      </c>
      <c r="G10" s="8">
        <v>6.25</v>
      </c>
      <c r="H10" s="8">
        <f t="shared" si="3"/>
        <v>6.125</v>
      </c>
      <c r="I10" s="9">
        <f>_xlfn.XLOOKUP(A10, [1]DataArrangedForPlot!$A$2:$A$177, [1]DataArrangedForPlot!$K$2:$K$177)</f>
        <v>1921</v>
      </c>
      <c r="J10" s="9">
        <f>_xlfn.XLOOKUP(A10, [1]DataArrangedForPlot!$A$2:$A$177, [1]DataArrangedForPlot!$L$2:$L$177)</f>
        <v>1927</v>
      </c>
      <c r="K10" s="5" t="s">
        <v>27</v>
      </c>
      <c r="L10" s="10">
        <v>9.4922999999999993E-2</v>
      </c>
      <c r="M10" s="10">
        <v>5.6079999999999997</v>
      </c>
      <c r="N10" s="10">
        <f t="shared" si="4"/>
        <v>9.1559183673469384</v>
      </c>
      <c r="O10" s="10">
        <v>1.169</v>
      </c>
      <c r="P10" s="10">
        <v>102.90600000000001</v>
      </c>
      <c r="Q10" s="10">
        <v>30.280999999999999</v>
      </c>
      <c r="R10" s="10">
        <v>36.729999999999997</v>
      </c>
      <c r="S10" s="10">
        <f t="shared" si="5"/>
        <v>1.0926253333333333</v>
      </c>
      <c r="T10" s="10">
        <f t="shared" si="6"/>
        <v>1.0489203199999999</v>
      </c>
      <c r="U10" s="10">
        <f t="shared" si="0"/>
        <v>1.0707728266666665</v>
      </c>
      <c r="V10" s="10" t="s">
        <v>28</v>
      </c>
      <c r="W10" s="10" t="s">
        <v>28</v>
      </c>
      <c r="X10" s="10" t="s">
        <v>28</v>
      </c>
      <c r="Y10" s="10">
        <f t="shared" si="2"/>
        <v>1.3236999462292447</v>
      </c>
      <c r="Z10" s="10">
        <f t="shared" si="1"/>
        <v>1.2707519483800749</v>
      </c>
      <c r="AA10" s="10"/>
      <c r="AB10" s="10"/>
      <c r="AC10" s="11"/>
      <c r="AD10" s="11"/>
      <c r="AE10" s="10"/>
      <c r="AF10" s="10"/>
      <c r="AG10" s="10"/>
      <c r="AH10" s="10"/>
    </row>
    <row r="11" spans="1:36" ht="19" x14ac:dyDescent="0.25">
      <c r="A11" s="5" t="s">
        <v>33</v>
      </c>
      <c r="B11" s="5">
        <f>_xlfn.XLOOKUP(A11,[1]Metadata!$A$2:$A$51,[1]Metadata!$C$2:$C$51)</f>
        <v>1928</v>
      </c>
      <c r="C11" s="6" t="str">
        <f>_xlfn.XLOOKUP(A11,[1]Metadata!$A$2:$A$51,[1]Metadata!$E$2:$E$51)</f>
        <v>Jakarta Bay</v>
      </c>
      <c r="D11" s="6">
        <f>_xlfn.XLOOKUP(A11,[1]Metadata!$A$2:$A$51,[1]Metadata!$H$2:$H$51)</f>
        <v>817.3</v>
      </c>
      <c r="E11" s="7">
        <f>_xlfn.XLOOKUP(A11,[1]Metadata!$A$2:$A$51,[1]Metadata!$K$2:$K$51)</f>
        <v>657.41281718730158</v>
      </c>
      <c r="F11" s="8">
        <v>6</v>
      </c>
      <c r="G11" s="8">
        <v>6.25</v>
      </c>
      <c r="H11" s="8">
        <f t="shared" si="3"/>
        <v>6.125</v>
      </c>
      <c r="I11" s="9">
        <f>_xlfn.XLOOKUP(A11, [1]DataArrangedForPlot!$A$2:$A$177, [1]DataArrangedForPlot!$K$2:$K$177)</f>
        <v>1921</v>
      </c>
      <c r="J11" s="9">
        <f>_xlfn.XLOOKUP(A11, [1]DataArrangedForPlot!$A$2:$A$177, [1]DataArrangedForPlot!$L$2:$L$177)</f>
        <v>1927</v>
      </c>
      <c r="K11" s="5" t="s">
        <v>29</v>
      </c>
      <c r="L11" s="10">
        <v>9.4922999999999993E-2</v>
      </c>
      <c r="M11" s="10">
        <v>8.4589999999999996</v>
      </c>
      <c r="N11" s="10">
        <f t="shared" si="4"/>
        <v>13.81061224489796</v>
      </c>
      <c r="O11" s="10">
        <v>1.2150000000000001</v>
      </c>
      <c r="P11" s="10">
        <v>89.332999999999998</v>
      </c>
      <c r="Q11" s="10">
        <v>26.286999999999999</v>
      </c>
      <c r="R11" s="10">
        <v>33.311999999999998</v>
      </c>
      <c r="S11" s="10">
        <f>(M11/F11)*O11</f>
        <v>1.7129475000000001</v>
      </c>
      <c r="T11" s="10">
        <f>(M11/G11)*O11</f>
        <v>1.6444296</v>
      </c>
      <c r="U11" s="10">
        <f t="shared" si="0"/>
        <v>1.6786885499999999</v>
      </c>
      <c r="V11" s="10">
        <f>AVERAGE(W11:X11)</f>
        <v>1.7372958939526433</v>
      </c>
      <c r="W11" s="10">
        <f>_xlfn.MINIFS([1]DataArrangedForPlot!$H$2:$H$177,[1]DataArrangedForPlot!$A$2:$A$177,A11)</f>
        <v>1.7372958939526433</v>
      </c>
      <c r="X11" s="10">
        <f>_xlfn.MAXIFS([1]DataArrangedForPlot!$H$2:$H$177,[1]DataArrangedForPlot!$A$2:$A$177,A11)</f>
        <v>1.7372958939526433</v>
      </c>
      <c r="Y11" s="10">
        <f t="shared" si="2"/>
        <v>1.5248191224594121</v>
      </c>
      <c r="Z11" s="10">
        <f t="shared" si="1"/>
        <v>1.4638263575610355</v>
      </c>
      <c r="AA11" s="10"/>
      <c r="AB11" s="10"/>
      <c r="AC11" s="11"/>
      <c r="AD11" s="11"/>
      <c r="AE11" s="10"/>
      <c r="AF11" s="10"/>
      <c r="AG11" s="10"/>
      <c r="AH11" s="10"/>
    </row>
    <row r="12" spans="1:36" ht="19" x14ac:dyDescent="0.25">
      <c r="A12" s="5" t="s">
        <v>34</v>
      </c>
      <c r="B12" s="5">
        <f>_xlfn.XLOOKUP(A12,[1]Metadata!$A$2:$A$51,[1]Metadata!$C$2:$C$51)</f>
        <v>1927</v>
      </c>
      <c r="C12" s="6" t="str">
        <f>_xlfn.XLOOKUP(A12,[1]Metadata!$A$2:$A$51,[1]Metadata!$E$2:$E$51)</f>
        <v>Jakarta Bay</v>
      </c>
      <c r="D12" s="6">
        <f>_xlfn.XLOOKUP(A12,[1]Metadata!$A$2:$A$51,[1]Metadata!$H$2:$H$51)</f>
        <v>532</v>
      </c>
      <c r="E12" s="7">
        <f>_xlfn.XLOOKUP(A12,[1]Metadata!$A$2:$A$51,[1]Metadata!$K$2:$K$51)</f>
        <v>442.0910692702609</v>
      </c>
      <c r="F12" s="8">
        <v>9</v>
      </c>
      <c r="G12" s="8">
        <v>11</v>
      </c>
      <c r="H12" s="8">
        <f t="shared" si="3"/>
        <v>10</v>
      </c>
      <c r="I12" s="9">
        <f>_xlfn.XLOOKUP(A12, [1]DataArrangedForPlot!$A$2:$A$177, [1]DataArrangedForPlot!$K$2:$K$177)</f>
        <v>1918</v>
      </c>
      <c r="J12" s="9">
        <f>_xlfn.XLOOKUP(A12, [1]DataArrangedForPlot!$A$2:$A$177, [1]DataArrangedForPlot!$L$2:$L$177)</f>
        <v>1920</v>
      </c>
      <c r="K12" s="5" t="s">
        <v>27</v>
      </c>
      <c r="L12" s="10">
        <v>7.9594999999999999E-2</v>
      </c>
      <c r="M12" s="10">
        <v>4.8140000000000001</v>
      </c>
      <c r="N12" s="10">
        <f t="shared" si="4"/>
        <v>4.8140000000000001</v>
      </c>
      <c r="O12" s="10">
        <v>1.169</v>
      </c>
      <c r="P12" s="10">
        <v>71.546000000000006</v>
      </c>
      <c r="Q12" s="10">
        <v>21.071000000000002</v>
      </c>
      <c r="R12" s="10">
        <v>26.062999999999999</v>
      </c>
      <c r="S12" s="10">
        <f t="shared" si="5"/>
        <v>0.62528511111111107</v>
      </c>
      <c r="T12" s="10">
        <f t="shared" si="6"/>
        <v>0.51159690909090916</v>
      </c>
      <c r="U12" s="10">
        <f t="shared" si="0"/>
        <v>0.56844101010101011</v>
      </c>
      <c r="V12" s="10" t="s">
        <v>28</v>
      </c>
      <c r="W12" s="10" t="s">
        <v>28</v>
      </c>
      <c r="X12" s="10" t="s">
        <v>28</v>
      </c>
      <c r="Y12" s="10">
        <f t="shared" si="2"/>
        <v>0.82619728721537333</v>
      </c>
      <c r="Z12" s="10">
        <f t="shared" si="1"/>
        <v>0.67597959863076007</v>
      </c>
      <c r="AA12" s="10"/>
      <c r="AB12" s="10"/>
      <c r="AC12" s="11"/>
      <c r="AD12" s="11"/>
      <c r="AE12" s="10"/>
      <c r="AF12" s="10"/>
      <c r="AG12" s="10"/>
      <c r="AH12" s="10"/>
    </row>
    <row r="13" spans="1:36" ht="19" x14ac:dyDescent="0.25">
      <c r="A13" s="5" t="s">
        <v>34</v>
      </c>
      <c r="B13" s="5">
        <f>_xlfn.XLOOKUP(A13,[1]Metadata!$A$2:$A$51,[1]Metadata!$C$2:$C$51)</f>
        <v>1927</v>
      </c>
      <c r="C13" s="6" t="str">
        <f>_xlfn.XLOOKUP(A13,[1]Metadata!$A$2:$A$51,[1]Metadata!$E$2:$E$51)</f>
        <v>Jakarta Bay</v>
      </c>
      <c r="D13" s="6">
        <f>_xlfn.XLOOKUP(A13,[1]Metadata!$A$2:$A$51,[1]Metadata!$H$2:$H$51)</f>
        <v>532</v>
      </c>
      <c r="E13" s="7">
        <f>_xlfn.XLOOKUP(A13,[1]Metadata!$A$2:$A$51,[1]Metadata!$K$2:$K$51)</f>
        <v>442.0910692702609</v>
      </c>
      <c r="F13" s="8">
        <v>9</v>
      </c>
      <c r="G13" s="8">
        <v>11</v>
      </c>
      <c r="H13" s="8">
        <f t="shared" si="3"/>
        <v>10</v>
      </c>
      <c r="I13" s="9">
        <f>_xlfn.XLOOKUP(A13, [1]DataArrangedForPlot!$A$2:$A$177, [1]DataArrangedForPlot!$K$2:$K$177)</f>
        <v>1918</v>
      </c>
      <c r="J13" s="9">
        <f>_xlfn.XLOOKUP(A13, [1]DataArrangedForPlot!$A$2:$A$177, [1]DataArrangedForPlot!$L$2:$L$177)</f>
        <v>1920</v>
      </c>
      <c r="K13" s="5" t="s">
        <v>29</v>
      </c>
      <c r="L13" s="10">
        <v>7.9594999999999999E-2</v>
      </c>
      <c r="M13" s="10">
        <v>4.9909999999999997</v>
      </c>
      <c r="N13" s="10">
        <f t="shared" si="4"/>
        <v>4.9909999999999997</v>
      </c>
      <c r="O13" s="10">
        <v>1.2130000000000001</v>
      </c>
      <c r="P13" s="10">
        <v>76.228999999999999</v>
      </c>
      <c r="Q13" s="10">
        <v>22.45</v>
      </c>
      <c r="R13" s="10">
        <v>28.125</v>
      </c>
      <c r="S13" s="10">
        <f>(M13/F13)*O13</f>
        <v>0.67267588888888885</v>
      </c>
      <c r="T13" s="10">
        <f>(M13/G13)*O13</f>
        <v>0.55037118181818179</v>
      </c>
      <c r="U13" s="10">
        <f t="shared" si="0"/>
        <v>0.61152353535353532</v>
      </c>
      <c r="V13" s="10">
        <f>AVERAGE(W13:X13)</f>
        <v>0.73807336269466917</v>
      </c>
      <c r="W13" s="10">
        <f>_xlfn.MINIFS([1]DataArrangedForPlot!$H$2:$H$177,[1]DataArrangedForPlot!$A$2:$A$177,A13)</f>
        <v>0.56920288605617231</v>
      </c>
      <c r="X13" s="10">
        <f>_xlfn.MAXIFS([1]DataArrangedForPlot!$H$2:$H$177,[1]DataArrangedForPlot!$A$2:$A$177,A13)</f>
        <v>0.90694383933316602</v>
      </c>
      <c r="Y13" s="10">
        <f t="shared" si="2"/>
        <v>0.7754412508508719</v>
      </c>
      <c r="Z13" s="10">
        <f t="shared" si="1"/>
        <v>0.63445193251434973</v>
      </c>
      <c r="AA13" s="10"/>
      <c r="AB13" s="10"/>
      <c r="AC13" s="11"/>
      <c r="AD13" s="11"/>
      <c r="AE13" s="10"/>
      <c r="AF13" s="10"/>
      <c r="AG13" s="10"/>
      <c r="AH13" s="10"/>
    </row>
    <row r="14" spans="1:36" ht="19" x14ac:dyDescent="0.25">
      <c r="A14" s="5" t="s">
        <v>35</v>
      </c>
      <c r="B14" s="5">
        <f>_xlfn.XLOOKUP(A14,[1]Metadata!$A$2:$A$51,[1]Metadata!$C$2:$C$51)</f>
        <v>1927</v>
      </c>
      <c r="C14" s="6" t="str">
        <f>_xlfn.XLOOKUP(A14,[1]Metadata!$A$2:$A$51,[1]Metadata!$E$2:$E$51)</f>
        <v>Jakarta Bay</v>
      </c>
      <c r="D14" s="6">
        <f>_xlfn.XLOOKUP(A14,[1]Metadata!$A$2:$A$51,[1]Metadata!$H$2:$H$51)</f>
        <v>448.6</v>
      </c>
      <c r="E14" s="7">
        <f>_xlfn.XLOOKUP(A14,[1]Metadata!$A$2:$A$51,[1]Metadata!$K$2:$K$51)</f>
        <v>312.69983400417158</v>
      </c>
      <c r="F14" s="8">
        <v>7</v>
      </c>
      <c r="G14" s="8">
        <v>9</v>
      </c>
      <c r="H14" s="8">
        <f t="shared" si="3"/>
        <v>8</v>
      </c>
      <c r="I14" s="9">
        <f>_xlfn.XLOOKUP(A14, [1]DataArrangedForPlot!$A$2:$A$177, [1]DataArrangedForPlot!$K$2:$K$177)</f>
        <v>1919</v>
      </c>
      <c r="J14" s="9">
        <f>_xlfn.XLOOKUP(A14, [1]DataArrangedForPlot!$A$2:$A$177, [1]DataArrangedForPlot!$L$2:$L$177)</f>
        <v>1925</v>
      </c>
      <c r="K14" s="5" t="s">
        <v>27</v>
      </c>
      <c r="L14" s="10">
        <v>8.3580000000000002E-2</v>
      </c>
      <c r="M14" s="10">
        <v>5.56</v>
      </c>
      <c r="N14" s="10">
        <f t="shared" si="4"/>
        <v>6.9499999999999993</v>
      </c>
      <c r="O14" s="10">
        <v>1.3029999999999999</v>
      </c>
      <c r="P14" s="10">
        <v>75.090999999999994</v>
      </c>
      <c r="Q14" s="10">
        <v>21.966000000000001</v>
      </c>
      <c r="R14" s="10">
        <v>31.927</v>
      </c>
      <c r="S14" s="10">
        <f t="shared" si="5"/>
        <v>1.0349542857142857</v>
      </c>
      <c r="T14" s="10">
        <f t="shared" si="6"/>
        <v>0.80496444444444437</v>
      </c>
      <c r="U14" s="10">
        <f t="shared" si="0"/>
        <v>0.91995936507936504</v>
      </c>
      <c r="V14" s="10" t="s">
        <v>28</v>
      </c>
      <c r="W14" s="10" t="s">
        <v>28</v>
      </c>
      <c r="X14" s="10" t="s">
        <v>28</v>
      </c>
      <c r="Y14" s="10">
        <f t="shared" si="2"/>
        <v>0.85344068244815341</v>
      </c>
      <c r="Z14" s="10">
        <f t="shared" si="1"/>
        <v>0.66378719745967496</v>
      </c>
      <c r="AA14" s="10"/>
      <c r="AB14" s="10"/>
      <c r="AC14" s="11"/>
      <c r="AD14" s="11"/>
      <c r="AE14" s="10"/>
      <c r="AF14" s="10"/>
      <c r="AG14" s="10"/>
      <c r="AH14" s="10"/>
    </row>
    <row r="15" spans="1:36" ht="19" x14ac:dyDescent="0.25">
      <c r="A15" s="5" t="s">
        <v>35</v>
      </c>
      <c r="B15" s="5">
        <f>_xlfn.XLOOKUP(A15,[1]Metadata!$A$2:$A$51,[1]Metadata!$C$2:$C$51)</f>
        <v>1927</v>
      </c>
      <c r="C15" s="6" t="str">
        <f>_xlfn.XLOOKUP(A15,[1]Metadata!$A$2:$A$51,[1]Metadata!$E$2:$E$51)</f>
        <v>Jakarta Bay</v>
      </c>
      <c r="D15" s="6">
        <f>_xlfn.XLOOKUP(A15,[1]Metadata!$A$2:$A$51,[1]Metadata!$H$2:$H$51)</f>
        <v>448.6</v>
      </c>
      <c r="E15" s="7">
        <f>_xlfn.XLOOKUP(A15,[1]Metadata!$A$2:$A$51,[1]Metadata!$K$2:$K$51)</f>
        <v>312.69983400417158</v>
      </c>
      <c r="F15" s="8">
        <v>7</v>
      </c>
      <c r="G15" s="8">
        <v>9</v>
      </c>
      <c r="H15" s="8">
        <f t="shared" si="3"/>
        <v>8</v>
      </c>
      <c r="I15" s="9">
        <f>_xlfn.XLOOKUP(A15, [1]DataArrangedForPlot!$A$2:$A$177, [1]DataArrangedForPlot!$K$2:$K$177)</f>
        <v>1919</v>
      </c>
      <c r="J15" s="9">
        <f>_xlfn.XLOOKUP(A15, [1]DataArrangedForPlot!$A$2:$A$177, [1]DataArrangedForPlot!$L$2:$L$177)</f>
        <v>1925</v>
      </c>
      <c r="K15" s="5" t="s">
        <v>29</v>
      </c>
      <c r="L15" s="10">
        <v>8.3580000000000002E-2</v>
      </c>
      <c r="M15" s="10">
        <v>8.5589999999999993</v>
      </c>
      <c r="N15" s="10">
        <f t="shared" si="4"/>
        <v>10.698749999999999</v>
      </c>
      <c r="O15" s="10">
        <v>1.4019999999999999</v>
      </c>
      <c r="P15" s="10">
        <v>43.685000000000002</v>
      </c>
      <c r="Q15" s="10">
        <v>12.779</v>
      </c>
      <c r="R15" s="10">
        <v>18.712</v>
      </c>
      <c r="S15" s="10">
        <f>(M15/F15)*O15</f>
        <v>1.7142454285714284</v>
      </c>
      <c r="T15" s="10">
        <f>(M15/G15)*O15</f>
        <v>1.3333019999999998</v>
      </c>
      <c r="U15" s="10">
        <f t="shared" si="0"/>
        <v>1.523773714285714</v>
      </c>
      <c r="V15" s="10">
        <f>AVERAGE(W15:X15)</f>
        <v>0.9563463328701638</v>
      </c>
      <c r="W15" s="10">
        <f>_xlfn.MINIFS([1]DataArrangedForPlot!$H$2:$H$177,[1]DataArrangedForPlot!$A$2:$A$177,A15)</f>
        <v>0.81972542817442606</v>
      </c>
      <c r="X15" s="10">
        <f>_xlfn.MAXIFS([1]DataArrangedForPlot!$H$2:$H$177,[1]DataArrangedForPlot!$A$2:$A$177,A15)</f>
        <v>1.0929672375659014</v>
      </c>
      <c r="Y15" s="10">
        <f t="shared" si="2"/>
        <v>1.4669958632417142</v>
      </c>
      <c r="Z15" s="10">
        <f t="shared" si="1"/>
        <v>1.1409967825213334</v>
      </c>
      <c r="AA15" s="10"/>
      <c r="AB15" s="10"/>
      <c r="AC15" s="11"/>
      <c r="AD15" s="11"/>
      <c r="AE15" s="10"/>
      <c r="AF15" s="10"/>
      <c r="AG15" s="10"/>
      <c r="AH15" s="10"/>
    </row>
    <row r="16" spans="1:36" ht="19" x14ac:dyDescent="0.25">
      <c r="A16" s="5" t="s">
        <v>36</v>
      </c>
      <c r="B16" s="5">
        <f>_xlfn.XLOOKUP(A16,[1]Metadata!$A$2:$A$51,[1]Metadata!$C$2:$C$51)</f>
        <v>1931</v>
      </c>
      <c r="C16" s="6" t="str">
        <f>_xlfn.XLOOKUP(A16,[1]Metadata!$A$2:$A$51,[1]Metadata!$E$2:$E$51)</f>
        <v>Jakarta Bay</v>
      </c>
      <c r="D16" s="6">
        <f>_xlfn.XLOOKUP(A16,[1]Metadata!$A$2:$A$51,[1]Metadata!$H$2:$H$51)</f>
        <v>846.2</v>
      </c>
      <c r="E16" s="7">
        <f>_xlfn.XLOOKUP(A16,[1]Metadata!$A$2:$A$51,[1]Metadata!$K$2:$K$51)</f>
        <v>729.69734830915013</v>
      </c>
      <c r="F16" s="8">
        <v>5.5</v>
      </c>
      <c r="G16" s="8">
        <v>6</v>
      </c>
      <c r="H16" s="8">
        <f t="shared" si="3"/>
        <v>5.75</v>
      </c>
      <c r="I16" s="9">
        <f>_xlfn.XLOOKUP(A16, [1]DataArrangedForPlot!$A$2:$A$177, [1]DataArrangedForPlot!$K$2:$K$177)</f>
        <v>1925</v>
      </c>
      <c r="J16" s="9">
        <f>_xlfn.XLOOKUP(A16, [1]DataArrangedForPlot!$A$2:$A$177, [1]DataArrangedForPlot!$L$2:$L$177)</f>
        <v>1930</v>
      </c>
      <c r="K16" s="5" t="s">
        <v>27</v>
      </c>
      <c r="L16" s="10">
        <v>0.107927</v>
      </c>
      <c r="M16" s="10">
        <v>6.7850000000000001</v>
      </c>
      <c r="N16" s="10">
        <f t="shared" si="4"/>
        <v>11.799999999999999</v>
      </c>
      <c r="O16" s="10">
        <v>1.0880000000000001</v>
      </c>
      <c r="P16" s="10">
        <v>131.00299999999999</v>
      </c>
      <c r="Q16" s="10">
        <v>38.174999999999997</v>
      </c>
      <c r="R16" s="10">
        <v>46.072000000000003</v>
      </c>
      <c r="S16" s="10">
        <f t="shared" si="5"/>
        <v>1.3421963636363636</v>
      </c>
      <c r="T16" s="10">
        <f t="shared" si="6"/>
        <v>1.2303466666666667</v>
      </c>
      <c r="U16" s="10">
        <f t="shared" si="0"/>
        <v>1.2862715151515152</v>
      </c>
      <c r="V16" s="10" t="s">
        <v>28</v>
      </c>
      <c r="W16" s="10" t="s">
        <v>28</v>
      </c>
      <c r="X16" s="10" t="s">
        <v>28</v>
      </c>
      <c r="Y16" s="10">
        <f t="shared" si="2"/>
        <v>1.1744352835778225</v>
      </c>
      <c r="Z16" s="10">
        <f t="shared" si="1"/>
        <v>1.0765656766130041</v>
      </c>
      <c r="AA16" s="10"/>
      <c r="AB16" s="10"/>
      <c r="AC16" s="11"/>
      <c r="AD16" s="11"/>
      <c r="AE16" s="10"/>
      <c r="AF16" s="10"/>
      <c r="AG16" s="10"/>
      <c r="AH16" s="10"/>
    </row>
    <row r="17" spans="1:34" ht="19" x14ac:dyDescent="0.25">
      <c r="A17" s="5" t="s">
        <v>36</v>
      </c>
      <c r="B17" s="5">
        <f>_xlfn.XLOOKUP(A17,[1]Metadata!$A$2:$A$51,[1]Metadata!$C$2:$C$51)</f>
        <v>1931</v>
      </c>
      <c r="C17" s="6" t="str">
        <f>_xlfn.XLOOKUP(A17,[1]Metadata!$A$2:$A$51,[1]Metadata!$E$2:$E$51)</f>
        <v>Jakarta Bay</v>
      </c>
      <c r="D17" s="6">
        <f>_xlfn.XLOOKUP(A17,[1]Metadata!$A$2:$A$51,[1]Metadata!$H$2:$H$51)</f>
        <v>846.2</v>
      </c>
      <c r="E17" s="7">
        <f>_xlfn.XLOOKUP(A17,[1]Metadata!$A$2:$A$51,[1]Metadata!$K$2:$K$51)</f>
        <v>729.69734830915013</v>
      </c>
      <c r="F17" s="8">
        <v>5.5</v>
      </c>
      <c r="G17" s="8">
        <v>6</v>
      </c>
      <c r="H17" s="8">
        <f t="shared" si="3"/>
        <v>5.75</v>
      </c>
      <c r="I17" s="9">
        <f>_xlfn.XLOOKUP(A17, [1]DataArrangedForPlot!$A$2:$A$177, [1]DataArrangedForPlot!$K$2:$K$177)</f>
        <v>1925</v>
      </c>
      <c r="J17" s="9">
        <f>_xlfn.XLOOKUP(A17, [1]DataArrangedForPlot!$A$2:$A$177, [1]DataArrangedForPlot!$L$2:$L$177)</f>
        <v>1930</v>
      </c>
      <c r="K17" s="5" t="s">
        <v>29</v>
      </c>
      <c r="L17" s="10">
        <v>0.107927</v>
      </c>
      <c r="M17" s="10">
        <v>9.8719999999999999</v>
      </c>
      <c r="N17" s="10">
        <f t="shared" si="4"/>
        <v>17.168695652173913</v>
      </c>
      <c r="O17" s="10">
        <v>1.085</v>
      </c>
      <c r="P17" s="10">
        <v>105.407</v>
      </c>
      <c r="Q17" s="10">
        <v>30.716000000000001</v>
      </c>
      <c r="R17" s="10">
        <v>37.195</v>
      </c>
      <c r="S17" s="10">
        <f>(M17/F17)*O17</f>
        <v>1.9474763636363635</v>
      </c>
      <c r="T17" s="10">
        <f>(M17/G17)*O17</f>
        <v>1.7851866666666665</v>
      </c>
      <c r="U17" s="10">
        <f t="shared" si="0"/>
        <v>1.866331515151515</v>
      </c>
      <c r="V17" s="10">
        <f>AVERAGE(W17:X17)</f>
        <v>1.8505322745273256</v>
      </c>
      <c r="W17" s="10">
        <f>_xlfn.MINIFS([1]DataArrangedForPlot!$H$2:$H$177,[1]DataArrangedForPlot!$A$2:$A$177,A17)</f>
        <v>1.8505322745273256</v>
      </c>
      <c r="X17" s="10">
        <f>_xlfn.MAXIFS([1]DataArrangedForPlot!$H$2:$H$177,[1]DataArrangedForPlot!$A$2:$A$177,A17)</f>
        <v>1.8505322745273256</v>
      </c>
      <c r="Y17" s="10">
        <f t="shared" si="2"/>
        <v>1.4596236061603636</v>
      </c>
      <c r="Z17" s="10">
        <f t="shared" si="1"/>
        <v>1.3379883056470001</v>
      </c>
      <c r="AA17" s="10"/>
      <c r="AB17" s="10"/>
      <c r="AC17" s="11"/>
      <c r="AD17" s="11"/>
      <c r="AE17" s="10"/>
      <c r="AF17" s="10"/>
      <c r="AG17" s="10"/>
      <c r="AH17" s="10"/>
    </row>
    <row r="18" spans="1:34" ht="19" x14ac:dyDescent="0.25">
      <c r="A18" s="5" t="s">
        <v>37</v>
      </c>
      <c r="B18" s="5">
        <f>_xlfn.XLOOKUP(A18,[1]Metadata!$A$2:$A$51,[1]Metadata!$C$2:$C$51)</f>
        <v>1899</v>
      </c>
      <c r="C18" s="6" t="str">
        <f>_xlfn.XLOOKUP(A18,[1]Metadata!$A$2:$A$51,[1]Metadata!$E$2:$E$51)</f>
        <v>Selayar Island</v>
      </c>
      <c r="D18" s="6">
        <f>_xlfn.XLOOKUP(A18,[1]Metadata!$A$2:$A$51,[1]Metadata!$H$2:$H$51)</f>
        <v>1297.8</v>
      </c>
      <c r="E18" s="7">
        <f>_xlfn.XLOOKUP(A18,[1]Metadata!$A$2:$A$51,[1]Metadata!$K$2:$K$51)</f>
        <v>968.23171719629613</v>
      </c>
      <c r="F18" s="8">
        <v>14</v>
      </c>
      <c r="G18" s="8">
        <v>15</v>
      </c>
      <c r="H18" s="8">
        <f t="shared" si="3"/>
        <v>14.5</v>
      </c>
      <c r="I18" s="9">
        <f>_xlfn.XLOOKUP(A18, [1]DataArrangedForPlot!$A$2:$A$177, [1]DataArrangedForPlot!$K$2:$K$177)</f>
        <v>1884</v>
      </c>
      <c r="J18" s="9">
        <f>_xlfn.XLOOKUP(A18, [1]DataArrangedForPlot!$A$2:$A$177, [1]DataArrangedForPlot!$L$2:$L$177)</f>
        <v>1887</v>
      </c>
      <c r="K18" s="5" t="s">
        <v>27</v>
      </c>
      <c r="L18" s="10">
        <v>6.7526000000000003E-2</v>
      </c>
      <c r="M18" s="10">
        <v>5.9870000000000001</v>
      </c>
      <c r="N18" s="10">
        <f t="shared" si="4"/>
        <v>4.1289655172413795</v>
      </c>
      <c r="O18" s="10">
        <v>1.2490000000000001</v>
      </c>
      <c r="P18" s="10">
        <v>109.401</v>
      </c>
      <c r="Q18" s="10">
        <v>32.505000000000003</v>
      </c>
      <c r="R18" s="10">
        <v>41.444000000000003</v>
      </c>
      <c r="S18" s="10">
        <f t="shared" si="5"/>
        <v>0.5341259285714286</v>
      </c>
      <c r="T18" s="10">
        <f t="shared" si="6"/>
        <v>0.49851753333333337</v>
      </c>
      <c r="U18" s="10">
        <f t="shared" si="0"/>
        <v>0.51632173095238099</v>
      </c>
      <c r="V18" s="10" t="s">
        <v>28</v>
      </c>
      <c r="W18" s="10" t="s">
        <v>28</v>
      </c>
      <c r="X18" s="10" t="s">
        <v>28</v>
      </c>
      <c r="Y18" s="10">
        <f t="shared" si="2"/>
        <v>0.84734143197959799</v>
      </c>
      <c r="Z18" s="10">
        <f t="shared" si="1"/>
        <v>0.79085200318095816</v>
      </c>
      <c r="AA18" s="10"/>
      <c r="AB18" s="10"/>
      <c r="AC18" s="11"/>
      <c r="AD18" s="11"/>
      <c r="AE18" s="10"/>
      <c r="AF18" s="10"/>
      <c r="AG18" s="10"/>
      <c r="AH18" s="10"/>
    </row>
    <row r="19" spans="1:34" ht="19" x14ac:dyDescent="0.25">
      <c r="A19" s="5" t="s">
        <v>37</v>
      </c>
      <c r="B19" s="5">
        <f>_xlfn.XLOOKUP(A19,[1]Metadata!$A$2:$A$51,[1]Metadata!$C$2:$C$51)</f>
        <v>1899</v>
      </c>
      <c r="C19" s="6" t="str">
        <f>_xlfn.XLOOKUP(A19,[1]Metadata!$A$2:$A$51,[1]Metadata!$E$2:$E$51)</f>
        <v>Selayar Island</v>
      </c>
      <c r="D19" s="6">
        <f>_xlfn.XLOOKUP(A19,[1]Metadata!$A$2:$A$51,[1]Metadata!$H$2:$H$51)</f>
        <v>1297.8</v>
      </c>
      <c r="E19" s="7">
        <f>_xlfn.XLOOKUP(A19,[1]Metadata!$A$2:$A$51,[1]Metadata!$K$2:$K$51)</f>
        <v>968.23171719629613</v>
      </c>
      <c r="F19" s="8">
        <v>14</v>
      </c>
      <c r="G19" s="8">
        <v>15</v>
      </c>
      <c r="H19" s="8">
        <f t="shared" si="3"/>
        <v>14.5</v>
      </c>
      <c r="I19" s="9">
        <f>_xlfn.XLOOKUP(A19, [1]DataArrangedForPlot!$A$2:$A$177, [1]DataArrangedForPlot!$K$2:$K$177)</f>
        <v>1884</v>
      </c>
      <c r="J19" s="9">
        <f>_xlfn.XLOOKUP(A19, [1]DataArrangedForPlot!$A$2:$A$177, [1]DataArrangedForPlot!$L$2:$L$177)</f>
        <v>1887</v>
      </c>
      <c r="K19" s="5" t="s">
        <v>29</v>
      </c>
      <c r="L19" s="10">
        <v>6.7526000000000003E-2</v>
      </c>
      <c r="M19" s="10">
        <v>10.637</v>
      </c>
      <c r="N19" s="10">
        <f t="shared" si="4"/>
        <v>7.3358620689655174</v>
      </c>
      <c r="O19" s="10">
        <v>1.266</v>
      </c>
      <c r="P19" s="10">
        <v>118.084</v>
      </c>
      <c r="Q19" s="10">
        <v>35.085000000000001</v>
      </c>
      <c r="R19" s="10">
        <v>44.368000000000002</v>
      </c>
      <c r="S19" s="10">
        <f>(M19/F19)*O19</f>
        <v>0.96188871428571432</v>
      </c>
      <c r="T19" s="10">
        <f>(M19/G19)*O19</f>
        <v>0.89776280000000008</v>
      </c>
      <c r="U19" s="10">
        <f t="shared" si="0"/>
        <v>0.9298257571428572</v>
      </c>
      <c r="V19" s="10">
        <f>AVERAGE(W19:X19)</f>
        <v>0.99153614774044918</v>
      </c>
      <c r="W19" s="10">
        <f>_xlfn.MINIFS([1]DataArrangedForPlot!$H$2:$H$177,[1]DataArrangedForPlot!$A$2:$A$177,A19)</f>
        <v>0.64931112521388401</v>
      </c>
      <c r="X19" s="10">
        <f>_xlfn.MAXIFS([1]DataArrangedForPlot!$H$2:$H$177,[1]DataArrangedForPlot!$A$2:$A$177,A19)</f>
        <v>1.3337611702670145</v>
      </c>
      <c r="Y19" s="10">
        <f t="shared" si="2"/>
        <v>0.78503438230412237</v>
      </c>
      <c r="Z19" s="10">
        <f t="shared" si="1"/>
        <v>0.73269875681718089</v>
      </c>
      <c r="AA19" s="10"/>
      <c r="AB19" s="10"/>
      <c r="AC19" s="11"/>
      <c r="AD19" s="11"/>
      <c r="AE19" s="10"/>
      <c r="AF19" s="10"/>
      <c r="AG19" s="10"/>
      <c r="AH19" s="10"/>
    </row>
    <row r="20" spans="1:34" ht="19" x14ac:dyDescent="0.25">
      <c r="A20" s="5" t="s">
        <v>38</v>
      </c>
      <c r="B20" s="5">
        <f>_xlfn.XLOOKUP(A20,[1]Metadata!$A$2:$A$51,[1]Metadata!$C$2:$C$51)</f>
        <v>1929</v>
      </c>
      <c r="C20" s="6" t="str">
        <f>_xlfn.XLOOKUP(A20,[1]Metadata!$A$2:$A$51,[1]Metadata!$E$2:$E$51)</f>
        <v>Kupang, SW Timor</v>
      </c>
      <c r="D20" s="6">
        <f>_xlfn.XLOOKUP(A20,[1]Metadata!$A$2:$A$51,[1]Metadata!$H$2:$H$51)</f>
        <v>1595</v>
      </c>
      <c r="E20" s="7">
        <f>_xlfn.XLOOKUP(A20,[1]Metadata!$A$2:$A$51,[1]Metadata!$K$2:$K$51)</f>
        <v>1169.074739827091</v>
      </c>
      <c r="F20" s="8">
        <v>6</v>
      </c>
      <c r="G20" s="8">
        <v>8</v>
      </c>
      <c r="H20" s="8">
        <f t="shared" si="3"/>
        <v>7</v>
      </c>
      <c r="I20" s="9">
        <f>_xlfn.XLOOKUP(A20, [1]DataArrangedForPlot!$A$2:$A$177, [1]DataArrangedForPlot!$K$2:$K$177)</f>
        <v>1922</v>
      </c>
      <c r="J20" s="9">
        <f>_xlfn.XLOOKUP(A20, [1]DataArrangedForPlot!$A$2:$A$177, [1]DataArrangedForPlot!$L$2:$L$177)</f>
        <v>1924</v>
      </c>
      <c r="K20" s="5" t="s">
        <v>27</v>
      </c>
      <c r="L20" s="10">
        <v>8.0447000000000005E-2</v>
      </c>
      <c r="M20" s="10">
        <v>7.343</v>
      </c>
      <c r="N20" s="10">
        <f t="shared" si="4"/>
        <v>10.49</v>
      </c>
      <c r="O20" s="10">
        <v>1.194</v>
      </c>
      <c r="P20" s="10">
        <v>166.05600000000001</v>
      </c>
      <c r="Q20" s="10">
        <v>49.427</v>
      </c>
      <c r="R20" s="10">
        <v>59.343000000000004</v>
      </c>
      <c r="S20" s="10">
        <f t="shared" si="5"/>
        <v>1.461257</v>
      </c>
      <c r="T20" s="10">
        <f t="shared" si="6"/>
        <v>1.0959427499999999</v>
      </c>
      <c r="U20" s="10">
        <f t="shared" si="0"/>
        <v>1.2785998749999998</v>
      </c>
      <c r="V20" s="10" t="s">
        <v>28</v>
      </c>
      <c r="W20" s="10" t="s">
        <v>28</v>
      </c>
      <c r="X20" s="10" t="s">
        <v>28</v>
      </c>
      <c r="Y20" s="10">
        <f t="shared" si="2"/>
        <v>1.6008655714538067</v>
      </c>
      <c r="Z20" s="10">
        <f t="shared" si="1"/>
        <v>1.200649178590355</v>
      </c>
      <c r="AA20" s="10"/>
      <c r="AB20" s="10"/>
      <c r="AC20" s="11"/>
      <c r="AD20" s="11"/>
      <c r="AE20" s="10"/>
      <c r="AF20" s="10"/>
      <c r="AG20" s="10"/>
      <c r="AH20" s="10"/>
    </row>
    <row r="21" spans="1:34" ht="19" x14ac:dyDescent="0.25">
      <c r="A21" s="5" t="s">
        <v>38</v>
      </c>
      <c r="B21" s="5">
        <f>_xlfn.XLOOKUP(A21,[1]Metadata!$A$2:$A$51,[1]Metadata!$C$2:$C$51)</f>
        <v>1929</v>
      </c>
      <c r="C21" s="6" t="str">
        <f>_xlfn.XLOOKUP(A21,[1]Metadata!$A$2:$A$51,[1]Metadata!$E$2:$E$51)</f>
        <v>Kupang, SW Timor</v>
      </c>
      <c r="D21" s="6">
        <f>_xlfn.XLOOKUP(A21,[1]Metadata!$A$2:$A$51,[1]Metadata!$H$2:$H$51)</f>
        <v>1595</v>
      </c>
      <c r="E21" s="7">
        <f>_xlfn.XLOOKUP(A21,[1]Metadata!$A$2:$A$51,[1]Metadata!$K$2:$K$51)</f>
        <v>1169.074739827091</v>
      </c>
      <c r="F21" s="8">
        <v>6</v>
      </c>
      <c r="G21" s="8">
        <v>8</v>
      </c>
      <c r="H21" s="8">
        <f t="shared" si="3"/>
        <v>7</v>
      </c>
      <c r="I21" s="9">
        <f>_xlfn.XLOOKUP(A21, [1]DataArrangedForPlot!$A$2:$A$177, [1]DataArrangedForPlot!$K$2:$K$177)</f>
        <v>1922</v>
      </c>
      <c r="J21" s="9">
        <f>_xlfn.XLOOKUP(A21, [1]DataArrangedForPlot!$A$2:$A$177, [1]DataArrangedForPlot!$L$2:$L$177)</f>
        <v>1924</v>
      </c>
      <c r="K21" s="5" t="s">
        <v>29</v>
      </c>
      <c r="L21" s="10">
        <v>8.0447000000000005E-2</v>
      </c>
      <c r="M21" s="10">
        <v>8.3680000000000003</v>
      </c>
      <c r="N21" s="10">
        <f t="shared" si="4"/>
        <v>11.954285714285716</v>
      </c>
      <c r="O21" s="10">
        <v>1.272</v>
      </c>
      <c r="P21" s="10">
        <v>131.65700000000001</v>
      </c>
      <c r="Q21" s="10">
        <v>39.188000000000002</v>
      </c>
      <c r="R21" s="10">
        <v>49.372</v>
      </c>
      <c r="S21" s="10">
        <f>(M21/F21)*O21</f>
        <v>1.774016</v>
      </c>
      <c r="T21" s="10">
        <f>(M21/G21)*O21</f>
        <v>1.3305120000000001</v>
      </c>
      <c r="U21" s="10">
        <f t="shared" si="0"/>
        <v>1.5522640000000001</v>
      </c>
      <c r="V21" s="10">
        <f>AVERAGE(W21:X21)</f>
        <v>1.6170513804662887</v>
      </c>
      <c r="W21" s="10">
        <f>_xlfn.MINIFS([1]DataArrangedForPlot!$H$2:$H$177,[1]DataArrangedForPlot!$A$2:$A$177,A21)</f>
        <v>0.59720876835777381</v>
      </c>
      <c r="X21" s="10">
        <f>_xlfn.MAXIFS([1]DataArrangedForPlot!$H$2:$H$177,[1]DataArrangedForPlot!$A$2:$A$177,A21)</f>
        <v>2.6368939925748034</v>
      </c>
      <c r="Y21" s="10">
        <f t="shared" si="2"/>
        <v>2.0191355821060277</v>
      </c>
      <c r="Z21" s="10">
        <f t="shared" si="1"/>
        <v>1.5143516865795208</v>
      </c>
      <c r="AA21" s="10"/>
      <c r="AB21" s="10"/>
      <c r="AC21" s="11"/>
      <c r="AD21" s="11"/>
      <c r="AE21" s="10"/>
      <c r="AF21" s="10"/>
      <c r="AG21" s="10"/>
      <c r="AH21" s="10"/>
    </row>
    <row r="22" spans="1:34" ht="19" x14ac:dyDescent="0.25">
      <c r="A22" s="5" t="s">
        <v>39</v>
      </c>
      <c r="B22" s="5">
        <f>_xlfn.XLOOKUP(A22,[1]Metadata!$A$2:$A$51,[1]Metadata!$C$2:$C$51)</f>
        <v>1928</v>
      </c>
      <c r="C22" s="6" t="str">
        <f>_xlfn.XLOOKUP(A22,[1]Metadata!$A$2:$A$51,[1]Metadata!$E$2:$E$51)</f>
        <v>Togian Island</v>
      </c>
      <c r="D22" s="6">
        <f>_xlfn.XLOOKUP(A22,[1]Metadata!$A$2:$A$51,[1]Metadata!$H$2:$H$51)</f>
        <v>550.29999999999995</v>
      </c>
      <c r="E22" s="7">
        <f>_xlfn.XLOOKUP(A22,[1]Metadata!$A$2:$A$51,[1]Metadata!$K$2:$K$51)</f>
        <v>371.84697302092678</v>
      </c>
      <c r="F22" s="8">
        <v>9</v>
      </c>
      <c r="G22" s="8">
        <v>9</v>
      </c>
      <c r="H22" s="8">
        <f t="shared" si="3"/>
        <v>9</v>
      </c>
      <c r="I22" s="9">
        <f>_xlfn.XLOOKUP(A22, [1]DataArrangedForPlot!$A$2:$A$177, [1]DataArrangedForPlot!$K$2:$K$177)</f>
        <v>1921</v>
      </c>
      <c r="J22" s="9">
        <f>_xlfn.XLOOKUP(A22, [1]DataArrangedForPlot!$A$2:$A$177, [1]DataArrangedForPlot!$L$2:$L$177)</f>
        <v>1923</v>
      </c>
      <c r="K22" s="5" t="s">
        <v>27</v>
      </c>
      <c r="L22" s="10">
        <v>5.8493999999999997E-2</v>
      </c>
      <c r="M22" s="10">
        <v>4.766</v>
      </c>
      <c r="N22" s="10">
        <f t="shared" si="4"/>
        <v>5.2955555555555556</v>
      </c>
      <c r="O22" s="10">
        <v>1.3540000000000001</v>
      </c>
      <c r="P22" s="10">
        <v>66.703999999999994</v>
      </c>
      <c r="Q22" s="10">
        <v>19.899000000000001</v>
      </c>
      <c r="R22" s="10">
        <v>29.739000000000001</v>
      </c>
      <c r="S22" s="10">
        <f t="shared" si="5"/>
        <v>0.71701822222222222</v>
      </c>
      <c r="T22" s="10">
        <f t="shared" si="6"/>
        <v>0.71701822222222222</v>
      </c>
      <c r="U22" s="10">
        <f t="shared" si="0"/>
        <v>0.71701822222222222</v>
      </c>
      <c r="V22" s="10" t="s">
        <v>28</v>
      </c>
      <c r="W22" s="10" t="s">
        <v>28</v>
      </c>
      <c r="X22" s="10" t="s">
        <v>28</v>
      </c>
      <c r="Y22" s="10">
        <f t="shared" si="2"/>
        <v>0.91665334079582095</v>
      </c>
      <c r="Z22" s="10">
        <f t="shared" si="1"/>
        <v>0.91665334079582095</v>
      </c>
      <c r="AA22" s="10"/>
      <c r="AB22" s="10"/>
      <c r="AC22" s="11"/>
      <c r="AD22" s="11"/>
      <c r="AE22" s="10"/>
      <c r="AF22" s="10"/>
      <c r="AG22" s="10"/>
      <c r="AH22" s="10"/>
    </row>
    <row r="23" spans="1:34" ht="19" x14ac:dyDescent="0.25">
      <c r="A23" s="5" t="s">
        <v>39</v>
      </c>
      <c r="B23" s="5">
        <f>_xlfn.XLOOKUP(A23,[1]Metadata!$A$2:$A$51,[1]Metadata!$C$2:$C$51)</f>
        <v>1928</v>
      </c>
      <c r="C23" s="6" t="str">
        <f>_xlfn.XLOOKUP(A23,[1]Metadata!$A$2:$A$51,[1]Metadata!$E$2:$E$51)</f>
        <v>Togian Island</v>
      </c>
      <c r="D23" s="6">
        <f>_xlfn.XLOOKUP(A23,[1]Metadata!$A$2:$A$51,[1]Metadata!$H$2:$H$51)</f>
        <v>550.29999999999995</v>
      </c>
      <c r="E23" s="7">
        <f>_xlfn.XLOOKUP(A23,[1]Metadata!$A$2:$A$51,[1]Metadata!$K$2:$K$51)</f>
        <v>371.84697302092678</v>
      </c>
      <c r="F23" s="8">
        <v>9</v>
      </c>
      <c r="G23" s="8">
        <v>9</v>
      </c>
      <c r="H23" s="8">
        <f t="shared" si="3"/>
        <v>9</v>
      </c>
      <c r="I23" s="9">
        <f>_xlfn.XLOOKUP(A23, [1]DataArrangedForPlot!$A$2:$A$177, [1]DataArrangedForPlot!$K$2:$K$177)</f>
        <v>1921</v>
      </c>
      <c r="J23" s="9">
        <f>_xlfn.XLOOKUP(A23, [1]DataArrangedForPlot!$A$2:$A$177, [1]DataArrangedForPlot!$L$2:$L$177)</f>
        <v>1923</v>
      </c>
      <c r="K23" s="5" t="s">
        <v>29</v>
      </c>
      <c r="L23" s="10">
        <v>5.8493999999999997E-2</v>
      </c>
      <c r="M23" s="10">
        <v>6.8010000000000002</v>
      </c>
      <c r="N23" s="10">
        <f t="shared" si="4"/>
        <v>7.5566666666666675</v>
      </c>
      <c r="O23" s="10">
        <v>1.363</v>
      </c>
      <c r="P23" s="10">
        <v>69.388999999999996</v>
      </c>
      <c r="Q23" s="10">
        <v>20.7</v>
      </c>
      <c r="R23" s="10">
        <v>30.437000000000001</v>
      </c>
      <c r="S23" s="10">
        <f>(M23/F23)*O23</f>
        <v>1.0299736666666668</v>
      </c>
      <c r="T23" s="10">
        <f>(M23/G23)*O23</f>
        <v>1.0299736666666668</v>
      </c>
      <c r="U23" s="10">
        <f t="shared" si="0"/>
        <v>1.0299736666666668</v>
      </c>
      <c r="V23" s="10">
        <f>AVERAGE(W23:X23)</f>
        <v>1.3041002991158757</v>
      </c>
      <c r="W23" s="10">
        <f>_xlfn.MINIFS([1]DataArrangedForPlot!$H$2:$H$177,[1]DataArrangedForPlot!$A$2:$A$177,A23)</f>
        <v>1.1142523606281327</v>
      </c>
      <c r="X23" s="10">
        <f>_xlfn.MAXIFS([1]DataArrangedForPlot!$H$2:$H$177,[1]DataArrangedForPlot!$A$2:$A$177,A23)</f>
        <v>1.4939482376036184</v>
      </c>
      <c r="Y23" s="10">
        <f t="shared" si="2"/>
        <v>0.88118353693588958</v>
      </c>
      <c r="Z23" s="10">
        <f t="shared" si="1"/>
        <v>0.88118353693588958</v>
      </c>
      <c r="AA23" s="10"/>
      <c r="AB23" s="10"/>
      <c r="AC23" s="11"/>
      <c r="AD23" s="11"/>
      <c r="AE23" s="10"/>
      <c r="AF23" s="10"/>
      <c r="AG23" s="10"/>
      <c r="AH23" s="10"/>
    </row>
    <row r="24" spans="1:34" ht="19" x14ac:dyDescent="0.25">
      <c r="A24" s="5" t="s">
        <v>40</v>
      </c>
      <c r="B24" s="5">
        <f>_xlfn.XLOOKUP(A24,[1]Metadata!$A$2:$A$51,[1]Metadata!$C$2:$C$51)</f>
        <v>1931</v>
      </c>
      <c r="C24" s="6" t="str">
        <f>_xlfn.XLOOKUP(A24,[1]Metadata!$A$2:$A$51,[1]Metadata!$E$2:$E$51)</f>
        <v>Jakarta Bay</v>
      </c>
      <c r="D24" s="6">
        <f>_xlfn.XLOOKUP(A24,[1]Metadata!$A$2:$A$51,[1]Metadata!$H$2:$H$51)</f>
        <v>1097.4000000000001</v>
      </c>
      <c r="E24" s="7">
        <f>_xlfn.XLOOKUP(A24,[1]Metadata!$A$2:$A$51,[1]Metadata!$K$2:$K$51)</f>
        <v>992.24651939318858</v>
      </c>
      <c r="F24" s="8">
        <v>10</v>
      </c>
      <c r="G24" s="8">
        <v>12</v>
      </c>
      <c r="H24" s="8">
        <f t="shared" si="3"/>
        <v>11</v>
      </c>
      <c r="I24" s="9">
        <f>_xlfn.XLOOKUP(A24, [1]DataArrangedForPlot!$A$2:$A$177, [1]DataArrangedForPlot!$K$2:$K$177)</f>
        <v>1920</v>
      </c>
      <c r="J24" s="9">
        <f>_xlfn.XLOOKUP(A24, [1]DataArrangedForPlot!$A$2:$A$177, [1]DataArrangedForPlot!$L$2:$L$177)</f>
        <v>1925</v>
      </c>
      <c r="K24" s="5" t="s">
        <v>27</v>
      </c>
      <c r="L24" s="10">
        <v>9.0342000000000006E-2</v>
      </c>
      <c r="M24" s="10">
        <v>5.7919999999999998</v>
      </c>
      <c r="N24" s="10">
        <f t="shared" si="4"/>
        <v>5.2654545454545456</v>
      </c>
      <c r="O24" s="10">
        <v>1.137</v>
      </c>
      <c r="P24" s="10">
        <v>81.123000000000005</v>
      </c>
      <c r="Q24" s="10">
        <v>24.184999999999999</v>
      </c>
      <c r="R24" s="10">
        <v>27.483000000000001</v>
      </c>
      <c r="S24" s="10">
        <f t="shared" si="5"/>
        <v>0.65855039999999998</v>
      </c>
      <c r="T24" s="10">
        <f t="shared" si="6"/>
        <v>0.54879199999999995</v>
      </c>
      <c r="U24" s="10">
        <f t="shared" si="0"/>
        <v>0.60367119999999996</v>
      </c>
      <c r="V24" s="10" t="s">
        <v>28</v>
      </c>
      <c r="W24" s="10" t="s">
        <v>28</v>
      </c>
      <c r="X24" s="10" t="s">
        <v>28</v>
      </c>
      <c r="Y24" s="10">
        <f t="shared" si="2"/>
        <v>1.352760622758034</v>
      </c>
      <c r="Z24" s="10">
        <f t="shared" si="1"/>
        <v>1.1273005189650285</v>
      </c>
      <c r="AA24" s="10"/>
      <c r="AB24" s="10"/>
      <c r="AC24" s="11"/>
      <c r="AD24" s="11"/>
      <c r="AE24" s="10"/>
      <c r="AF24" s="10"/>
      <c r="AG24" s="10"/>
      <c r="AH24" s="10"/>
    </row>
    <row r="25" spans="1:34" ht="19" x14ac:dyDescent="0.25">
      <c r="A25" s="5" t="s">
        <v>40</v>
      </c>
      <c r="B25" s="5">
        <f>_xlfn.XLOOKUP(A25,[1]Metadata!$A$2:$A$51,[1]Metadata!$C$2:$C$51)</f>
        <v>1931</v>
      </c>
      <c r="C25" s="6" t="str">
        <f>_xlfn.XLOOKUP(A25,[1]Metadata!$A$2:$A$51,[1]Metadata!$E$2:$E$51)</f>
        <v>Jakarta Bay</v>
      </c>
      <c r="D25" s="6">
        <f>_xlfn.XLOOKUP(A25,[1]Metadata!$A$2:$A$51,[1]Metadata!$H$2:$H$51)</f>
        <v>1097.4000000000001</v>
      </c>
      <c r="E25" s="7">
        <f>_xlfn.XLOOKUP(A25,[1]Metadata!$A$2:$A$51,[1]Metadata!$K$2:$K$51)</f>
        <v>992.24651939318858</v>
      </c>
      <c r="F25" s="8">
        <v>10</v>
      </c>
      <c r="G25" s="8">
        <v>12</v>
      </c>
      <c r="H25" s="8">
        <f t="shared" si="3"/>
        <v>11</v>
      </c>
      <c r="I25" s="9">
        <f>_xlfn.XLOOKUP(A25, [1]DataArrangedForPlot!$A$2:$A$177, [1]DataArrangedForPlot!$K$2:$K$177)</f>
        <v>1920</v>
      </c>
      <c r="J25" s="9">
        <f>_xlfn.XLOOKUP(A25, [1]DataArrangedForPlot!$A$2:$A$177, [1]DataArrangedForPlot!$L$2:$L$177)</f>
        <v>1925</v>
      </c>
      <c r="K25" s="5" t="s">
        <v>29</v>
      </c>
      <c r="L25" s="10">
        <v>9.0342000000000006E-2</v>
      </c>
      <c r="M25" s="10">
        <v>13.278</v>
      </c>
      <c r="N25" s="10">
        <f t="shared" si="4"/>
        <v>12.07090909090909</v>
      </c>
      <c r="O25" s="10">
        <v>1.1819999999999999</v>
      </c>
      <c r="P25" s="10">
        <v>190.46299999999999</v>
      </c>
      <c r="Q25" s="10">
        <v>56.781999999999996</v>
      </c>
      <c r="R25" s="10">
        <v>65.685000000000002</v>
      </c>
      <c r="S25" s="10">
        <f>(M25/F25)*O25</f>
        <v>1.5694596000000001</v>
      </c>
      <c r="T25" s="10">
        <f>(M25/G25)*O25</f>
        <v>1.3078829999999999</v>
      </c>
      <c r="U25" s="10">
        <f t="shared" si="0"/>
        <v>1.4386713</v>
      </c>
      <c r="V25" s="10">
        <f>AVERAGE(W25:X25)</f>
        <v>1.6076419846100056</v>
      </c>
      <c r="W25" s="10">
        <f>_xlfn.MINIFS([1]DataArrangedForPlot!$H$2:$H$177,[1]DataArrangedForPlot!$A$2:$A$177,A25)</f>
        <v>1.1815797503279837</v>
      </c>
      <c r="X25" s="10">
        <f>_xlfn.MAXIFS([1]DataArrangedForPlot!$H$2:$H$177,[1]DataArrangedForPlot!$A$2:$A$177,A25)</f>
        <v>2.0337042188920278</v>
      </c>
      <c r="Y25" s="10">
        <f t="shared" si="2"/>
        <v>0.57617490011183281</v>
      </c>
      <c r="Z25" s="10">
        <f t="shared" si="1"/>
        <v>0.48014575009319405</v>
      </c>
      <c r="AA25" s="10"/>
      <c r="AB25" s="10"/>
      <c r="AC25" s="11"/>
      <c r="AD25" s="11"/>
      <c r="AE25" s="10"/>
      <c r="AF25" s="10"/>
      <c r="AG25" s="10"/>
      <c r="AH25" s="10"/>
    </row>
    <row r="26" spans="1:34" ht="19" x14ac:dyDescent="0.25">
      <c r="A26" s="5" t="s">
        <v>41</v>
      </c>
      <c r="B26" s="5">
        <f>_xlfn.XLOOKUP(A26,[1]Metadata!$A$2:$A$51,[1]Metadata!$C$2:$C$51)</f>
        <v>1899</v>
      </c>
      <c r="C26" s="6" t="str">
        <f>_xlfn.XLOOKUP(A26,[1]Metadata!$A$2:$A$51,[1]Metadata!$E$2:$E$51)</f>
        <v>Binongko Island</v>
      </c>
      <c r="D26" s="6">
        <f>_xlfn.XLOOKUP(A26,[1]Metadata!$A$2:$A$51,[1]Metadata!$H$2:$H$51)</f>
        <v>1848</v>
      </c>
      <c r="E26" s="7">
        <f>_xlfn.XLOOKUP(A26,[1]Metadata!$A$2:$A$51,[1]Metadata!$K$2:$K$51)</f>
        <v>1667.2717342294591</v>
      </c>
      <c r="F26" s="8">
        <v>5</v>
      </c>
      <c r="G26" s="8">
        <v>5</v>
      </c>
      <c r="H26" s="8">
        <f t="shared" si="3"/>
        <v>5</v>
      </c>
      <c r="I26" s="9">
        <f>_xlfn.XLOOKUP(A26, [1]DataArrangedForPlot!$A$2:$A$177, [1]DataArrangedForPlot!$K$2:$K$177)</f>
        <v>1894</v>
      </c>
      <c r="J26" s="9">
        <f>_xlfn.XLOOKUP(A26, [1]DataArrangedForPlot!$A$2:$A$177, [1]DataArrangedForPlot!$L$2:$L$177)</f>
        <v>1896</v>
      </c>
      <c r="K26" s="5" t="s">
        <v>27</v>
      </c>
      <c r="L26" s="10">
        <v>7.5008000000000005E-2</v>
      </c>
      <c r="M26" s="10">
        <v>6.2640000000000002</v>
      </c>
      <c r="N26" s="10">
        <f t="shared" si="4"/>
        <v>12.528</v>
      </c>
      <c r="O26" s="10">
        <v>1.0669999999999999</v>
      </c>
      <c r="P26" s="10">
        <v>160.78899999999999</v>
      </c>
      <c r="Q26" s="10">
        <v>42.212000000000003</v>
      </c>
      <c r="R26" s="10">
        <v>45.795000000000002</v>
      </c>
      <c r="S26" s="10">
        <f t="shared" si="5"/>
        <v>1.3367376</v>
      </c>
      <c r="T26" s="10">
        <f t="shared" si="6"/>
        <v>1.3367376</v>
      </c>
      <c r="U26" s="10">
        <f t="shared" si="0"/>
        <v>1.3367376</v>
      </c>
      <c r="V26" s="10" t="s">
        <v>28</v>
      </c>
      <c r="W26" s="10" t="s">
        <v>28</v>
      </c>
      <c r="X26" s="10" t="s">
        <v>28</v>
      </c>
      <c r="Y26" s="10">
        <f t="shared" si="2"/>
        <v>2.2986647096505362</v>
      </c>
      <c r="Z26" s="10">
        <f t="shared" si="1"/>
        <v>2.2986647096505362</v>
      </c>
      <c r="AA26" s="10"/>
      <c r="AB26" s="10"/>
      <c r="AC26" s="11"/>
      <c r="AD26" s="11"/>
      <c r="AE26" s="10"/>
      <c r="AF26" s="10"/>
      <c r="AG26" s="10"/>
      <c r="AH26" s="10"/>
    </row>
    <row r="27" spans="1:34" ht="19" x14ac:dyDescent="0.25">
      <c r="A27" s="5" t="s">
        <v>41</v>
      </c>
      <c r="B27" s="5">
        <f>_xlfn.XLOOKUP(A27,[1]Metadata!$A$2:$A$51,[1]Metadata!$C$2:$C$51)</f>
        <v>1899</v>
      </c>
      <c r="C27" s="6" t="str">
        <f>_xlfn.XLOOKUP(A27,[1]Metadata!$A$2:$A$51,[1]Metadata!$E$2:$E$51)</f>
        <v>Binongko Island</v>
      </c>
      <c r="D27" s="6">
        <f>_xlfn.XLOOKUP(A27,[1]Metadata!$A$2:$A$51,[1]Metadata!$H$2:$H$51)</f>
        <v>1848</v>
      </c>
      <c r="E27" s="7">
        <f>_xlfn.XLOOKUP(A27,[1]Metadata!$A$2:$A$51,[1]Metadata!$K$2:$K$51)</f>
        <v>1667.2717342294591</v>
      </c>
      <c r="F27" s="8">
        <v>5</v>
      </c>
      <c r="G27" s="8">
        <v>5</v>
      </c>
      <c r="H27" s="8">
        <f t="shared" si="3"/>
        <v>5</v>
      </c>
      <c r="I27" s="9">
        <f>_xlfn.XLOOKUP(A27, [1]DataArrangedForPlot!$A$2:$A$177, [1]DataArrangedForPlot!$K$2:$K$177)</f>
        <v>1894</v>
      </c>
      <c r="J27" s="9">
        <f>_xlfn.XLOOKUP(A27, [1]DataArrangedForPlot!$A$2:$A$177, [1]DataArrangedForPlot!$L$2:$L$177)</f>
        <v>1896</v>
      </c>
      <c r="K27" s="5" t="s">
        <v>29</v>
      </c>
      <c r="L27" s="10">
        <v>7.5008000000000005E-2</v>
      </c>
      <c r="M27" s="10">
        <v>8.5419999999999998</v>
      </c>
      <c r="N27" s="10">
        <f t="shared" si="4"/>
        <v>17.084</v>
      </c>
      <c r="O27" s="10">
        <v>1.0840000000000001</v>
      </c>
      <c r="P27" s="10">
        <v>129.29900000000001</v>
      </c>
      <c r="Q27" s="10">
        <v>33.945</v>
      </c>
      <c r="R27" s="10">
        <v>37.555999999999997</v>
      </c>
      <c r="S27" s="10">
        <f>(M27/F27)*O27</f>
        <v>1.8519056</v>
      </c>
      <c r="T27" s="10">
        <f>(M27/G27)*O27</f>
        <v>1.8519056</v>
      </c>
      <c r="U27" s="10">
        <f t="shared" si="0"/>
        <v>1.8519056</v>
      </c>
      <c r="V27" s="10">
        <f>AVERAGE(W27:X27)</f>
        <v>1.3880291790645285</v>
      </c>
      <c r="W27" s="10">
        <f>_xlfn.MINIFS([1]DataArrangedForPlot!$H$2:$H$177,[1]DataArrangedForPlot!$A$2:$A$177,A27)</f>
        <v>1.1868804959996087</v>
      </c>
      <c r="X27" s="10">
        <f>_xlfn.MAXIFS([1]DataArrangedForPlot!$H$2:$H$177,[1]DataArrangedForPlot!$A$2:$A$177,A27)</f>
        <v>1.5891778621294486</v>
      </c>
      <c r="Y27" s="10">
        <f t="shared" si="2"/>
        <v>2.858490784924864</v>
      </c>
      <c r="Z27" s="10">
        <f t="shared" si="1"/>
        <v>2.858490784924864</v>
      </c>
      <c r="AA27" s="10"/>
      <c r="AB27" s="10"/>
      <c r="AC27" s="11"/>
      <c r="AD27" s="11"/>
      <c r="AE27" s="10"/>
      <c r="AF27" s="10"/>
      <c r="AG27" s="10"/>
      <c r="AH27" s="10"/>
    </row>
    <row r="28" spans="1:34" ht="19" x14ac:dyDescent="0.25">
      <c r="A28" s="5" t="s">
        <v>42</v>
      </c>
      <c r="B28" s="5" t="str">
        <f>_xlfn.XLOOKUP(A28,[1]Metadata!$A$2:$A$51,[1]Metadata!$C$2:$C$51)</f>
        <v>1920-1922</v>
      </c>
      <c r="C28" s="6" t="str">
        <f>_xlfn.XLOOKUP(A28,[1]Metadata!$A$2:$A$51,[1]Metadata!$E$2:$E$51)</f>
        <v>Jakarta, Thousand Islands</v>
      </c>
      <c r="D28" s="6">
        <f>_xlfn.XLOOKUP(A28,[1]Metadata!$A$2:$A$51,[1]Metadata!$H$2:$H$51)</f>
        <v>1987</v>
      </c>
      <c r="E28" s="7">
        <f>_xlfn.XLOOKUP(A28,[1]Metadata!$A$2:$A$51,[1]Metadata!$K$2:$K$51)</f>
        <v>1371.0367454062459</v>
      </c>
      <c r="F28" s="8">
        <v>6</v>
      </c>
      <c r="G28" s="8">
        <v>6</v>
      </c>
      <c r="H28" s="8">
        <f t="shared" si="3"/>
        <v>6</v>
      </c>
      <c r="I28" s="9">
        <f>_xlfn.XLOOKUP(A28, [1]DataArrangedForPlot!$A$2:$A$177, [1]DataArrangedForPlot!$K$2:$K$177)</f>
        <v>1916</v>
      </c>
      <c r="J28" s="9">
        <f>_xlfn.XLOOKUP(A28, [1]DataArrangedForPlot!$A$2:$A$177, [1]DataArrangedForPlot!$L$2:$L$177)</f>
        <v>1919</v>
      </c>
      <c r="K28" s="5" t="s">
        <v>27</v>
      </c>
      <c r="L28" s="10">
        <v>7.5008000000000005E-2</v>
      </c>
      <c r="M28" s="10">
        <v>6.6950000000000003</v>
      </c>
      <c r="N28" s="10">
        <f t="shared" si="4"/>
        <v>11.158333333333333</v>
      </c>
      <c r="O28" s="10">
        <v>1.319</v>
      </c>
      <c r="P28" s="10">
        <v>138.87700000000001</v>
      </c>
      <c r="Q28" s="10">
        <v>40.625999999999998</v>
      </c>
      <c r="R28" s="10">
        <v>54.826999999999998</v>
      </c>
      <c r="S28" s="10">
        <f t="shared" si="5"/>
        <v>1.4717841666666667</v>
      </c>
      <c r="T28" s="10">
        <f t="shared" si="6"/>
        <v>1.4717841666666667</v>
      </c>
      <c r="U28" s="10">
        <f t="shared" si="0"/>
        <v>1.4717841666666667</v>
      </c>
      <c r="V28" s="10" t="s">
        <v>28</v>
      </c>
      <c r="W28" s="10" t="s">
        <v>28</v>
      </c>
      <c r="X28" s="10" t="s">
        <v>28</v>
      </c>
      <c r="Y28" s="10">
        <f t="shared" si="2"/>
        <v>2.3846041221128527</v>
      </c>
      <c r="Z28" s="10">
        <f t="shared" si="1"/>
        <v>2.3846041221128527</v>
      </c>
      <c r="AA28" s="10"/>
      <c r="AB28" s="10"/>
      <c r="AC28" s="11"/>
      <c r="AD28" s="11"/>
      <c r="AE28" s="10"/>
      <c r="AF28" s="10"/>
      <c r="AG28" s="10"/>
      <c r="AH28" s="10"/>
    </row>
    <row r="29" spans="1:34" ht="19" x14ac:dyDescent="0.25">
      <c r="A29" s="5" t="s">
        <v>42</v>
      </c>
      <c r="B29" s="5" t="str">
        <f>_xlfn.XLOOKUP(A29,[1]Metadata!$A$2:$A$51,[1]Metadata!$C$2:$C$51)</f>
        <v>1920-1922</v>
      </c>
      <c r="C29" s="6" t="str">
        <f>_xlfn.XLOOKUP(A29,[1]Metadata!$A$2:$A$51,[1]Metadata!$E$2:$E$51)</f>
        <v>Jakarta, Thousand Islands</v>
      </c>
      <c r="D29" s="6">
        <f>_xlfn.XLOOKUP(A29,[1]Metadata!$A$2:$A$51,[1]Metadata!$H$2:$H$51)</f>
        <v>1987</v>
      </c>
      <c r="E29" s="7">
        <f>_xlfn.XLOOKUP(A29,[1]Metadata!$A$2:$A$51,[1]Metadata!$K$2:$K$51)</f>
        <v>1371.0367454062459</v>
      </c>
      <c r="F29" s="8">
        <v>6</v>
      </c>
      <c r="G29" s="8">
        <v>6</v>
      </c>
      <c r="H29" s="8">
        <f t="shared" si="3"/>
        <v>6</v>
      </c>
      <c r="I29" s="9">
        <f>_xlfn.XLOOKUP(A29, [1]DataArrangedForPlot!$A$2:$A$177, [1]DataArrangedForPlot!$K$2:$K$177)</f>
        <v>1916</v>
      </c>
      <c r="J29" s="9">
        <f>_xlfn.XLOOKUP(A29, [1]DataArrangedForPlot!$A$2:$A$177, [1]DataArrangedForPlot!$L$2:$L$177)</f>
        <v>1919</v>
      </c>
      <c r="K29" s="5" t="s">
        <v>29</v>
      </c>
      <c r="L29" s="10">
        <v>7.5008000000000005E-2</v>
      </c>
      <c r="M29" s="10">
        <v>5.907</v>
      </c>
      <c r="N29" s="10">
        <f t="shared" si="4"/>
        <v>9.8450000000000006</v>
      </c>
      <c r="O29" s="10">
        <v>1.327</v>
      </c>
      <c r="P29" s="10">
        <v>198.05600000000001</v>
      </c>
      <c r="Q29" s="10">
        <v>57.938000000000002</v>
      </c>
      <c r="R29" s="10">
        <v>76.328000000000003</v>
      </c>
      <c r="S29" s="10">
        <f>(M29/F29)*O29</f>
        <v>1.3064315</v>
      </c>
      <c r="T29" s="10">
        <f>(M29/G29)*O29</f>
        <v>1.3064315</v>
      </c>
      <c r="U29" s="10">
        <f t="shared" si="0"/>
        <v>1.3064315</v>
      </c>
      <c r="V29" s="10">
        <f>AVERAGE(W29:X29)</f>
        <v>1.4079903100461928</v>
      </c>
      <c r="W29" s="10">
        <f>_xlfn.MINIFS([1]DataArrangedForPlot!$H$2:$H$177,[1]DataArrangedForPlot!$A$2:$A$177,A29)</f>
        <v>1.044059283237313</v>
      </c>
      <c r="X29" s="10">
        <f>_xlfn.MAXIFS([1]DataArrangedForPlot!$H$2:$H$177,[1]DataArrangedForPlot!$A$2:$A$177,A29)</f>
        <v>1.7719213368550726</v>
      </c>
      <c r="Y29" s="10">
        <f t="shared" si="2"/>
        <v>1.6720860093441585</v>
      </c>
      <c r="Z29" s="10">
        <f t="shared" si="1"/>
        <v>1.6720860093441585</v>
      </c>
      <c r="AA29" s="10"/>
      <c r="AB29" s="10"/>
      <c r="AC29" s="11"/>
      <c r="AD29" s="11"/>
      <c r="AE29" s="10"/>
      <c r="AF29" s="10"/>
      <c r="AG29" s="10"/>
      <c r="AH29" s="10"/>
    </row>
    <row r="30" spans="1:34" ht="19" x14ac:dyDescent="0.25">
      <c r="A30" s="5" t="s">
        <v>43</v>
      </c>
      <c r="B30" s="5" t="str">
        <f>_xlfn.XLOOKUP(A30,[1]Metadata!$A$2:$A$51,[1]Metadata!$C$2:$C$51)</f>
        <v>1821-1823</v>
      </c>
      <c r="C30" s="6" t="str">
        <f>_xlfn.XLOOKUP(A30,[1]Metadata!$A$2:$A$51,[1]Metadata!$E$2:$E$51)</f>
        <v>Java, metadata deficient</v>
      </c>
      <c r="D30" s="6">
        <f>_xlfn.XLOOKUP(A30,[1]Metadata!$A$2:$A$51,[1]Metadata!$H$2:$H$51)</f>
        <v>2082.6</v>
      </c>
      <c r="E30" s="7">
        <f>_xlfn.XLOOKUP(A30,[1]Metadata!$A$2:$A$51,[1]Metadata!$K$2:$K$51)</f>
        <v>1630.19017462499</v>
      </c>
      <c r="F30" s="8">
        <v>10</v>
      </c>
      <c r="G30" s="8">
        <v>11</v>
      </c>
      <c r="H30" s="8">
        <f t="shared" si="3"/>
        <v>10.5</v>
      </c>
      <c r="I30" s="9">
        <f>_xlfn.XLOOKUP(A30, [1]DataArrangedForPlot!$A$2:$A$177, [1]DataArrangedForPlot!$K$2:$K$177)</f>
        <v>1810</v>
      </c>
      <c r="J30" s="9">
        <f>_xlfn.XLOOKUP(A30, [1]DataArrangedForPlot!$A$2:$A$177, [1]DataArrangedForPlot!$L$2:$L$177)</f>
        <v>1821</v>
      </c>
      <c r="K30" s="5" t="s">
        <v>27</v>
      </c>
      <c r="L30" s="10">
        <v>7.5008000000000005E-2</v>
      </c>
      <c r="M30" s="10">
        <v>7.6970000000000001</v>
      </c>
      <c r="N30" s="10">
        <f t="shared" si="4"/>
        <v>7.3304761904761904</v>
      </c>
      <c r="O30" s="10">
        <v>1.175</v>
      </c>
      <c r="P30" s="10">
        <v>190.53899999999999</v>
      </c>
      <c r="Q30" s="10">
        <v>55.738</v>
      </c>
      <c r="R30" s="10">
        <v>70.335999999999999</v>
      </c>
      <c r="S30" s="10">
        <f t="shared" si="5"/>
        <v>0.90439750000000008</v>
      </c>
      <c r="T30" s="10">
        <f t="shared" si="6"/>
        <v>0.82217954545454552</v>
      </c>
      <c r="U30" s="10">
        <f t="shared" si="0"/>
        <v>0.86328852272727286</v>
      </c>
      <c r="V30" s="10" t="s">
        <v>28</v>
      </c>
      <c r="W30" s="10" t="s">
        <v>28</v>
      </c>
      <c r="X30" s="10" t="s">
        <v>28</v>
      </c>
      <c r="Y30" s="10">
        <f t="shared" si="2"/>
        <v>1.0930045817391716</v>
      </c>
      <c r="Z30" s="10">
        <f t="shared" si="1"/>
        <v>0.99364052885379228</v>
      </c>
      <c r="AA30" s="10"/>
      <c r="AB30" s="10"/>
      <c r="AC30" s="11"/>
      <c r="AD30" s="11"/>
      <c r="AE30" s="10"/>
      <c r="AF30" s="10"/>
      <c r="AG30" s="10"/>
      <c r="AH30" s="10"/>
    </row>
    <row r="31" spans="1:34" ht="19" x14ac:dyDescent="0.25">
      <c r="A31" s="5" t="s">
        <v>43</v>
      </c>
      <c r="B31" s="5" t="str">
        <f>_xlfn.XLOOKUP(A31,[1]Metadata!$A$2:$A$51,[1]Metadata!$C$2:$C$51)</f>
        <v>1821-1823</v>
      </c>
      <c r="C31" s="6" t="str">
        <f>_xlfn.XLOOKUP(A31,[1]Metadata!$A$2:$A$51,[1]Metadata!$E$2:$E$51)</f>
        <v>Java, metadata deficient</v>
      </c>
      <c r="D31" s="6">
        <f>_xlfn.XLOOKUP(A31,[1]Metadata!$A$2:$A$51,[1]Metadata!$H$2:$H$51)</f>
        <v>2082.6</v>
      </c>
      <c r="E31" s="7">
        <f>_xlfn.XLOOKUP(A31,[1]Metadata!$A$2:$A$51,[1]Metadata!$K$2:$K$51)</f>
        <v>1630.19017462499</v>
      </c>
      <c r="F31" s="8">
        <v>10</v>
      </c>
      <c r="G31" s="8">
        <v>11</v>
      </c>
      <c r="H31" s="8">
        <f t="shared" si="3"/>
        <v>10.5</v>
      </c>
      <c r="I31" s="9">
        <f>_xlfn.XLOOKUP(A31, [1]DataArrangedForPlot!$A$2:$A$177, [1]DataArrangedForPlot!$K$2:$K$177)</f>
        <v>1810</v>
      </c>
      <c r="J31" s="9">
        <f>_xlfn.XLOOKUP(A31, [1]DataArrangedForPlot!$A$2:$A$177, [1]DataArrangedForPlot!$L$2:$L$177)</f>
        <v>1821</v>
      </c>
      <c r="K31" s="5" t="s">
        <v>29</v>
      </c>
      <c r="L31" s="10">
        <v>7.5008000000000005E-2</v>
      </c>
      <c r="M31" s="10">
        <v>7.6639999999999997</v>
      </c>
      <c r="N31" s="10">
        <f t="shared" si="4"/>
        <v>7.2990476190476192</v>
      </c>
      <c r="O31" s="10">
        <v>1.2150000000000001</v>
      </c>
      <c r="P31" s="10">
        <v>143.59700000000001</v>
      </c>
      <c r="Q31" s="10">
        <v>42.006999999999998</v>
      </c>
      <c r="R31" s="10">
        <v>53.110999999999997</v>
      </c>
      <c r="S31" s="10">
        <f>(M31/F31)*O31</f>
        <v>0.931176</v>
      </c>
      <c r="T31" s="10">
        <f>(M31/G31)*O31</f>
        <v>0.84652363636363648</v>
      </c>
      <c r="U31" s="10">
        <f t="shared" si="0"/>
        <v>0.8888498181818183</v>
      </c>
      <c r="V31" s="10">
        <f>AVERAGE(W31:X31)</f>
        <v>0.94521443529376281</v>
      </c>
      <c r="W31" s="10">
        <f>_xlfn.MINIFS([1]DataArrangedForPlot!$H$2:$H$177,[1]DataArrangedForPlot!$A$2:$A$177,A31)</f>
        <v>0.9002042240892979</v>
      </c>
      <c r="X31" s="10">
        <f>_xlfn.MAXIFS([1]DataArrangedForPlot!$H$2:$H$177,[1]DataArrangedForPlot!$A$2:$A$177,A31)</f>
        <v>0.99022464649822772</v>
      </c>
      <c r="Y31" s="10">
        <f t="shared" si="2"/>
        <v>1.4503088504634496</v>
      </c>
      <c r="Z31" s="10">
        <f t="shared" si="1"/>
        <v>1.3184625913304087</v>
      </c>
      <c r="AA31" s="10"/>
      <c r="AB31" s="10"/>
      <c r="AC31" s="11"/>
      <c r="AD31" s="11"/>
      <c r="AE31" s="10"/>
      <c r="AF31" s="10"/>
      <c r="AG31" s="10"/>
      <c r="AH31" s="10"/>
    </row>
    <row r="32" spans="1:34" ht="19" x14ac:dyDescent="0.25">
      <c r="A32" s="5" t="s">
        <v>44</v>
      </c>
      <c r="B32" s="5">
        <f>_xlfn.XLOOKUP(A32,[1]Metadata!$A$2:$A$51,[1]Metadata!$C$2:$C$51)</f>
        <v>1855</v>
      </c>
      <c r="C32" s="6" t="str">
        <f>_xlfn.XLOOKUP(A32,[1]Metadata!$A$2:$A$51,[1]Metadata!$E$2:$E$51)</f>
        <v>Maluku, metadata deficient</v>
      </c>
      <c r="D32" s="6">
        <f>_xlfn.XLOOKUP(A32,[1]Metadata!$A$2:$A$51,[1]Metadata!$H$2:$H$51)</f>
        <v>1716</v>
      </c>
      <c r="E32" s="7">
        <f>_xlfn.XLOOKUP(A32,[1]Metadata!$A$2:$A$51,[1]Metadata!$K$2:$K$51)</f>
        <v>1323.956591859401</v>
      </c>
      <c r="F32" s="8">
        <v>11</v>
      </c>
      <c r="G32" s="8">
        <v>12</v>
      </c>
      <c r="H32" s="8">
        <f t="shared" si="3"/>
        <v>11.5</v>
      </c>
      <c r="I32" s="9">
        <f>_xlfn.XLOOKUP(A32, [1]DataArrangedForPlot!$A$2:$A$177, [1]DataArrangedForPlot!$K$2:$K$177)</f>
        <v>1844</v>
      </c>
      <c r="J32" s="9">
        <f>_xlfn.XLOOKUP(A32, [1]DataArrangedForPlot!$A$2:$A$177, [1]DataArrangedForPlot!$L$2:$L$177)</f>
        <v>1849</v>
      </c>
      <c r="K32" s="5" t="s">
        <v>27</v>
      </c>
      <c r="L32" s="10">
        <v>7.5008000000000005E-2</v>
      </c>
      <c r="M32" s="10">
        <v>7.1680000000000001</v>
      </c>
      <c r="N32" s="10">
        <f t="shared" si="4"/>
        <v>6.2330434782608704</v>
      </c>
      <c r="O32" s="10">
        <v>1.179</v>
      </c>
      <c r="P32" s="10">
        <v>163.56100000000001</v>
      </c>
      <c r="Q32" s="10">
        <v>47.847000000000001</v>
      </c>
      <c r="R32" s="10">
        <v>60.281999999999996</v>
      </c>
      <c r="S32" s="10">
        <f t="shared" si="5"/>
        <v>0.76827927272727281</v>
      </c>
      <c r="T32" s="10">
        <f t="shared" si="6"/>
        <v>0.7042560000000001</v>
      </c>
      <c r="U32" s="10">
        <f t="shared" si="0"/>
        <v>0.73626763636363646</v>
      </c>
      <c r="V32" s="10" t="s">
        <v>28</v>
      </c>
      <c r="W32" s="10" t="s">
        <v>28</v>
      </c>
      <c r="X32" s="10" t="s">
        <v>28</v>
      </c>
      <c r="Y32" s="10">
        <f t="shared" si="2"/>
        <v>0.9537725986023563</v>
      </c>
      <c r="Z32" s="10">
        <f t="shared" si="1"/>
        <v>0.87429154871882664</v>
      </c>
      <c r="AA32" s="10"/>
      <c r="AB32" s="10"/>
      <c r="AC32" s="11"/>
      <c r="AD32" s="11"/>
      <c r="AE32" s="10"/>
      <c r="AF32" s="10"/>
      <c r="AG32" s="10"/>
      <c r="AH32" s="10"/>
    </row>
    <row r="33" spans="1:34" ht="19" x14ac:dyDescent="0.25">
      <c r="A33" s="5" t="s">
        <v>44</v>
      </c>
      <c r="B33" s="5">
        <f>_xlfn.XLOOKUP(A33,[1]Metadata!$A$2:$A$51,[1]Metadata!$C$2:$C$51)</f>
        <v>1855</v>
      </c>
      <c r="C33" s="6" t="str">
        <f>_xlfn.XLOOKUP(A33,[1]Metadata!$A$2:$A$51,[1]Metadata!$E$2:$E$51)</f>
        <v>Maluku, metadata deficient</v>
      </c>
      <c r="D33" s="6">
        <f>_xlfn.XLOOKUP(A33,[1]Metadata!$A$2:$A$51,[1]Metadata!$H$2:$H$51)</f>
        <v>1716</v>
      </c>
      <c r="E33" s="7">
        <f>_xlfn.XLOOKUP(A33,[1]Metadata!$A$2:$A$51,[1]Metadata!$K$2:$K$51)</f>
        <v>1323.956591859401</v>
      </c>
      <c r="F33" s="8">
        <v>11</v>
      </c>
      <c r="G33" s="8">
        <v>12</v>
      </c>
      <c r="H33" s="8">
        <f t="shared" si="3"/>
        <v>11.5</v>
      </c>
      <c r="I33" s="9">
        <f>_xlfn.XLOOKUP(A33, [1]DataArrangedForPlot!$A$2:$A$177, [1]DataArrangedForPlot!$K$2:$K$177)</f>
        <v>1844</v>
      </c>
      <c r="J33" s="9">
        <f>_xlfn.XLOOKUP(A33, [1]DataArrangedForPlot!$A$2:$A$177, [1]DataArrangedForPlot!$L$2:$L$177)</f>
        <v>1849</v>
      </c>
      <c r="K33" s="5" t="s">
        <v>29</v>
      </c>
      <c r="L33" s="10">
        <v>7.5008000000000005E-2</v>
      </c>
      <c r="M33" s="10">
        <v>7.0810000000000004</v>
      </c>
      <c r="N33" s="10">
        <f t="shared" si="4"/>
        <v>6.1573913043478266</v>
      </c>
      <c r="O33" s="10">
        <v>1.21</v>
      </c>
      <c r="P33" s="10">
        <v>119.16500000000001</v>
      </c>
      <c r="Q33" s="10">
        <v>34.86</v>
      </c>
      <c r="R33" s="10">
        <v>43.787999999999997</v>
      </c>
      <c r="S33" s="10">
        <f>(M33/F33)*O33</f>
        <v>0.7789100000000001</v>
      </c>
      <c r="T33" s="10">
        <f>(M33/G33)*O33</f>
        <v>0.71400083333333342</v>
      </c>
      <c r="U33" s="10">
        <f t="shared" si="0"/>
        <v>0.74645541666666682</v>
      </c>
      <c r="V33" s="10">
        <f>AVERAGE(W33:X33)</f>
        <v>1.1015815232416928</v>
      </c>
      <c r="W33" s="10">
        <f>_xlfn.MINIFS([1]DataArrangedForPlot!$H$2:$H$177,[1]DataArrangedForPlot!$A$2:$A$177,A33)</f>
        <v>0.75039180349646795</v>
      </c>
      <c r="X33" s="10">
        <f>_xlfn.MAXIFS([1]DataArrangedForPlot!$H$2:$H$177,[1]DataArrangedForPlot!$A$2:$A$177,A33)</f>
        <v>1.4527712429869175</v>
      </c>
      <c r="Y33" s="10">
        <f t="shared" si="2"/>
        <v>1.3091092183107456</v>
      </c>
      <c r="Z33" s="10">
        <f t="shared" si="1"/>
        <v>1.2000167834515167</v>
      </c>
      <c r="AA33" s="10"/>
      <c r="AB33" s="10"/>
      <c r="AC33" s="11"/>
      <c r="AD33" s="11"/>
      <c r="AE33" s="10"/>
      <c r="AF33" s="10"/>
      <c r="AG33" s="10"/>
      <c r="AH33" s="10"/>
    </row>
    <row r="34" spans="1:34" ht="19" x14ac:dyDescent="0.25">
      <c r="A34" s="5" t="s">
        <v>45</v>
      </c>
      <c r="B34" s="5">
        <f>_xlfn.XLOOKUP(A34,[1]Metadata!$A$2:$A$51,[1]Metadata!$C$2:$C$51)</f>
        <v>1928</v>
      </c>
      <c r="C34" s="6" t="str">
        <f>_xlfn.XLOOKUP(A34,[1]Metadata!$A$2:$A$51,[1]Metadata!$E$2:$E$51)</f>
        <v>Togian Island</v>
      </c>
      <c r="D34" s="6">
        <f>_xlfn.XLOOKUP(A34,[1]Metadata!$A$2:$A$51,[1]Metadata!$H$2:$H$51)</f>
        <v>1079.4000000000001</v>
      </c>
      <c r="E34" s="7">
        <f>_xlfn.XLOOKUP(A34,[1]Metadata!$A$2:$A$51,[1]Metadata!$K$2:$K$51)</f>
        <v>868.76254528963523</v>
      </c>
      <c r="F34" s="8">
        <v>9</v>
      </c>
      <c r="G34" s="8">
        <v>10</v>
      </c>
      <c r="H34" s="8">
        <f t="shared" si="3"/>
        <v>9.5</v>
      </c>
      <c r="I34" s="9">
        <f>_xlfn.XLOOKUP(A34, [1]DataArrangedForPlot!$A$2:$A$177, [1]DataArrangedForPlot!$K$2:$K$177)</f>
        <v>1918</v>
      </c>
      <c r="J34" s="9">
        <f>_xlfn.XLOOKUP(A34, [1]DataArrangedForPlot!$A$2:$A$177, [1]DataArrangedForPlot!$L$2:$L$177)</f>
        <v>1923</v>
      </c>
      <c r="K34" s="5" t="s">
        <v>27</v>
      </c>
      <c r="L34" s="10">
        <v>7.9995999999999998E-2</v>
      </c>
      <c r="M34" s="10">
        <v>5.8449999999999998</v>
      </c>
      <c r="N34" s="10">
        <f t="shared" si="4"/>
        <v>6.1526315789473678</v>
      </c>
      <c r="O34" s="10">
        <v>1.165</v>
      </c>
      <c r="P34" s="10">
        <v>114.44</v>
      </c>
      <c r="Q34" s="10">
        <v>33.872</v>
      </c>
      <c r="R34" s="10">
        <v>38.835000000000001</v>
      </c>
      <c r="S34" s="10">
        <f t="shared" ref="S34:S64" si="7">(M34/F34)*O34</f>
        <v>0.75660277777777774</v>
      </c>
      <c r="T34" s="10">
        <f t="shared" ref="T34:T64" si="8">(M34/G34)*O34</f>
        <v>0.68094250000000001</v>
      </c>
      <c r="U34" s="10">
        <f t="shared" si="0"/>
        <v>0.71877263888888887</v>
      </c>
      <c r="V34" s="10" t="s">
        <v>28</v>
      </c>
      <c r="W34" s="10" t="s">
        <v>28</v>
      </c>
      <c r="X34" s="10" t="s">
        <v>28</v>
      </c>
      <c r="Y34" s="10">
        <f t="shared" si="2"/>
        <v>1.0480018641500641</v>
      </c>
      <c r="Z34" s="10">
        <f t="shared" si="1"/>
        <v>0.94320167773505781</v>
      </c>
      <c r="AA34" s="10"/>
      <c r="AB34" s="10"/>
      <c r="AC34" s="11"/>
      <c r="AD34" s="11"/>
      <c r="AE34" s="10"/>
      <c r="AF34" s="10"/>
      <c r="AG34" s="10"/>
      <c r="AH34" s="10"/>
    </row>
    <row r="35" spans="1:34" ht="19" x14ac:dyDescent="0.25">
      <c r="A35" s="5" t="s">
        <v>45</v>
      </c>
      <c r="B35" s="5">
        <f>_xlfn.XLOOKUP(A35,[1]Metadata!$A$2:$A$51,[1]Metadata!$C$2:$C$51)</f>
        <v>1928</v>
      </c>
      <c r="C35" s="6" t="str">
        <f>_xlfn.XLOOKUP(A35,[1]Metadata!$A$2:$A$51,[1]Metadata!$E$2:$E$51)</f>
        <v>Togian Island</v>
      </c>
      <c r="D35" s="6">
        <f>_xlfn.XLOOKUP(A35,[1]Metadata!$A$2:$A$51,[1]Metadata!$H$2:$H$51)</f>
        <v>1079.4000000000001</v>
      </c>
      <c r="E35" s="7">
        <f>_xlfn.XLOOKUP(A35,[1]Metadata!$A$2:$A$51,[1]Metadata!$K$2:$K$51)</f>
        <v>868.76254528963523</v>
      </c>
      <c r="F35" s="8">
        <v>9</v>
      </c>
      <c r="G35" s="8">
        <v>10</v>
      </c>
      <c r="H35" s="8">
        <f t="shared" si="3"/>
        <v>9.5</v>
      </c>
      <c r="I35" s="9">
        <f>_xlfn.XLOOKUP(A35, [1]DataArrangedForPlot!$A$2:$A$177, [1]DataArrangedForPlot!$K$2:$K$177)</f>
        <v>1918</v>
      </c>
      <c r="J35" s="9">
        <f>_xlfn.XLOOKUP(A35, [1]DataArrangedForPlot!$A$2:$A$177, [1]DataArrangedForPlot!$L$2:$L$177)</f>
        <v>1923</v>
      </c>
      <c r="K35" s="5" t="s">
        <v>29</v>
      </c>
      <c r="L35" s="10">
        <v>7.9995999999999998E-2</v>
      </c>
      <c r="M35" s="10">
        <v>11.048</v>
      </c>
      <c r="N35" s="10">
        <f t="shared" si="4"/>
        <v>11.629473684210527</v>
      </c>
      <c r="O35" s="10">
        <v>1.3169999999999999</v>
      </c>
      <c r="P35" s="10">
        <v>134.54</v>
      </c>
      <c r="Q35" s="10">
        <v>39.822000000000003</v>
      </c>
      <c r="R35" s="10">
        <v>44.42</v>
      </c>
      <c r="S35" s="10">
        <f>(M35/F35)*O35</f>
        <v>1.6166906666666665</v>
      </c>
      <c r="T35" s="10">
        <f>(M35/G35)*O35</f>
        <v>1.4550216</v>
      </c>
      <c r="U35" s="10">
        <f t="shared" si="0"/>
        <v>1.5358561333333332</v>
      </c>
      <c r="V35" s="10">
        <f>AVERAGE(W35:X35)</f>
        <v>1.4701595829733005</v>
      </c>
      <c r="W35" s="10">
        <f>_xlfn.MINIFS([1]DataArrangedForPlot!$H$2:$H$177,[1]DataArrangedForPlot!$A$2:$A$177,A35)</f>
        <v>1.2473990890036899</v>
      </c>
      <c r="X35" s="10">
        <f>_xlfn.MAXIFS([1]DataArrangedForPlot!$H$2:$H$177,[1]DataArrangedForPlot!$A$2:$A$177,A35)</f>
        <v>1.6929200769429111</v>
      </c>
      <c r="Y35" s="10">
        <f t="shared" si="2"/>
        <v>0.8914325355532432</v>
      </c>
      <c r="Z35" s="10">
        <f t="shared" si="1"/>
        <v>0.80228928199791893</v>
      </c>
      <c r="AA35" s="10"/>
      <c r="AB35" s="10"/>
      <c r="AC35" s="11"/>
      <c r="AD35" s="11"/>
      <c r="AE35" s="10"/>
      <c r="AF35" s="10"/>
      <c r="AG35" s="10"/>
      <c r="AH35" s="10"/>
    </row>
    <row r="36" spans="1:34" ht="19" x14ac:dyDescent="0.25">
      <c r="A36" s="5" t="s">
        <v>46</v>
      </c>
      <c r="B36" s="5">
        <f>_xlfn.XLOOKUP(A36,[1]Metadata!$A$2:$A$51,[1]Metadata!$C$2:$C$51)</f>
        <v>1929</v>
      </c>
      <c r="C36" s="6" t="str">
        <f>_xlfn.XLOOKUP(A36,[1]Metadata!$A$2:$A$51,[1]Metadata!$E$2:$E$51)</f>
        <v>Tanimbar Islands</v>
      </c>
      <c r="D36" s="6">
        <f>_xlfn.XLOOKUP(A36,[1]Metadata!$A$2:$A$51,[1]Metadata!$H$2:$H$51)</f>
        <v>611.1</v>
      </c>
      <c r="E36" s="7">
        <f>_xlfn.XLOOKUP(A36,[1]Metadata!$A$2:$A$51,[1]Metadata!$K$2:$K$51)</f>
        <v>446.15135668364582</v>
      </c>
      <c r="F36" s="8">
        <v>8</v>
      </c>
      <c r="G36" s="8">
        <v>8.5</v>
      </c>
      <c r="H36" s="8">
        <f t="shared" si="3"/>
        <v>8.25</v>
      </c>
      <c r="I36" s="9">
        <f>_xlfn.XLOOKUP(A36, [1]DataArrangedForPlot!$A$2:$A$177, [1]DataArrangedForPlot!$K$2:$K$177)</f>
        <v>1921</v>
      </c>
      <c r="J36" s="9">
        <f>_xlfn.XLOOKUP(A36, [1]DataArrangedForPlot!$A$2:$A$177, [1]DataArrangedForPlot!$L$2:$L$177)</f>
        <v>1929</v>
      </c>
      <c r="K36" s="5" t="s">
        <v>27</v>
      </c>
      <c r="L36" s="10">
        <v>7.9995999999999998E-2</v>
      </c>
      <c r="M36" s="10">
        <v>5.2140000000000004</v>
      </c>
      <c r="N36" s="10">
        <f t="shared" si="4"/>
        <v>6.32</v>
      </c>
      <c r="O36" s="10">
        <v>1.3169999999999999</v>
      </c>
      <c r="P36" s="10">
        <v>84.676000000000002</v>
      </c>
      <c r="Q36" s="10">
        <v>25.062999999999999</v>
      </c>
      <c r="R36" s="10">
        <v>34.927999999999997</v>
      </c>
      <c r="S36" s="10">
        <f t="shared" si="7"/>
        <v>0.85835475000000006</v>
      </c>
      <c r="T36" s="10">
        <f t="shared" si="8"/>
        <v>0.80786329411764712</v>
      </c>
      <c r="U36" s="10">
        <f t="shared" si="0"/>
        <v>0.83310902205882353</v>
      </c>
      <c r="V36" s="10" t="s">
        <v>28</v>
      </c>
      <c r="W36" s="10" t="s">
        <v>28</v>
      </c>
      <c r="X36" s="10" t="s">
        <v>28</v>
      </c>
      <c r="Y36" s="10">
        <f t="shared" si="2"/>
        <v>0.90211512116774528</v>
      </c>
      <c r="Z36" s="10">
        <f t="shared" si="1"/>
        <v>0.84904952580493676</v>
      </c>
      <c r="AA36" s="10"/>
      <c r="AB36" s="10"/>
      <c r="AC36" s="11"/>
      <c r="AD36" s="11"/>
      <c r="AE36" s="10"/>
      <c r="AF36" s="10"/>
      <c r="AG36" s="10"/>
      <c r="AH36" s="10"/>
    </row>
    <row r="37" spans="1:34" ht="19" x14ac:dyDescent="0.25">
      <c r="A37" s="5" t="s">
        <v>46</v>
      </c>
      <c r="B37" s="5">
        <f>_xlfn.XLOOKUP(A37,[1]Metadata!$A$2:$A$51,[1]Metadata!$C$2:$C$51)</f>
        <v>1929</v>
      </c>
      <c r="C37" s="6" t="str">
        <f>_xlfn.XLOOKUP(A37,[1]Metadata!$A$2:$A$51,[1]Metadata!$E$2:$E$51)</f>
        <v>Tanimbar Islands</v>
      </c>
      <c r="D37" s="6">
        <f>_xlfn.XLOOKUP(A37,[1]Metadata!$A$2:$A$51,[1]Metadata!$H$2:$H$51)</f>
        <v>611.1</v>
      </c>
      <c r="E37" s="7">
        <f>_xlfn.XLOOKUP(A37,[1]Metadata!$A$2:$A$51,[1]Metadata!$K$2:$K$51)</f>
        <v>446.15135668364582</v>
      </c>
      <c r="F37" s="8">
        <v>8</v>
      </c>
      <c r="G37" s="8">
        <v>8.5</v>
      </c>
      <c r="H37" s="8">
        <f t="shared" si="3"/>
        <v>8.25</v>
      </c>
      <c r="I37" s="9">
        <f>_xlfn.XLOOKUP(A37, [1]DataArrangedForPlot!$A$2:$A$177, [1]DataArrangedForPlot!$K$2:$K$177)</f>
        <v>1921</v>
      </c>
      <c r="J37" s="9">
        <f>_xlfn.XLOOKUP(A37, [1]DataArrangedForPlot!$A$2:$A$177, [1]DataArrangedForPlot!$L$2:$L$177)</f>
        <v>1929</v>
      </c>
      <c r="K37" s="5" t="s">
        <v>29</v>
      </c>
      <c r="L37" s="10">
        <v>7.9995999999999998E-2</v>
      </c>
      <c r="M37" s="10">
        <v>6.6219999999999999</v>
      </c>
      <c r="N37" s="10">
        <f t="shared" si="4"/>
        <v>8.0266666666666673</v>
      </c>
      <c r="O37" s="10">
        <v>1.337</v>
      </c>
      <c r="P37" s="10">
        <v>64.998999999999995</v>
      </c>
      <c r="Q37" s="10">
        <v>19.239000000000001</v>
      </c>
      <c r="R37" s="10">
        <v>26.666</v>
      </c>
      <c r="S37" s="10">
        <f>(M37/F37)*O37</f>
        <v>1.10670175</v>
      </c>
      <c r="T37" s="10">
        <f>(M37/G37)*O37</f>
        <v>1.0416016470588236</v>
      </c>
      <c r="U37" s="10">
        <f t="shared" si="0"/>
        <v>1.0741516985294117</v>
      </c>
      <c r="V37" s="10">
        <f>AVERAGE(W37:X37)</f>
        <v>1.3756947312788177</v>
      </c>
      <c r="W37" s="10">
        <f>_xlfn.MINIFS([1]DataArrangedForPlot!$H$2:$H$177,[1]DataArrangedForPlot!$A$2:$A$177,A37)</f>
        <v>1.3756947312788177</v>
      </c>
      <c r="X37" s="10">
        <f>_xlfn.MAXIFS([1]DataArrangedForPlot!$H$2:$H$177,[1]DataArrangedForPlot!$A$2:$A$177,A37)</f>
        <v>1.3756947312788177</v>
      </c>
      <c r="Y37" s="10">
        <f t="shared" si="2"/>
        <v>1.175210387852121</v>
      </c>
      <c r="Z37" s="10">
        <f t="shared" si="1"/>
        <v>1.1060803650372903</v>
      </c>
      <c r="AA37" s="10"/>
      <c r="AB37" s="10"/>
      <c r="AC37" s="11"/>
      <c r="AD37" s="11"/>
      <c r="AE37" s="10"/>
      <c r="AF37" s="10"/>
      <c r="AG37" s="10"/>
      <c r="AH37" s="10"/>
    </row>
    <row r="38" spans="1:34" ht="19" x14ac:dyDescent="0.25">
      <c r="A38" s="5" t="s">
        <v>47</v>
      </c>
      <c r="B38" s="5">
        <f>_xlfn.XLOOKUP(A38,[1]Metadata!$A$2:$A$51,[1]Metadata!$C$2:$C$51)</f>
        <v>1931</v>
      </c>
      <c r="C38" s="6" t="str">
        <f>_xlfn.XLOOKUP(A38,[1]Metadata!$A$2:$A$51,[1]Metadata!$E$2:$E$51)</f>
        <v>Jakarta, Thousand Islands</v>
      </c>
      <c r="D38" s="6">
        <f>_xlfn.XLOOKUP(A38,[1]Metadata!$A$2:$A$51,[1]Metadata!$H$2:$H$51)</f>
        <v>834.8</v>
      </c>
      <c r="E38" s="7">
        <f>_xlfn.XLOOKUP(A38,[1]Metadata!$A$2:$A$51,[1]Metadata!$K$2:$K$51)</f>
        <v>562.92411780583143</v>
      </c>
      <c r="F38" s="8">
        <v>10</v>
      </c>
      <c r="G38" s="8">
        <v>12</v>
      </c>
      <c r="H38" s="8">
        <f t="shared" si="3"/>
        <v>11</v>
      </c>
      <c r="I38" s="9">
        <f>_xlfn.XLOOKUP(A38, [1]DataArrangedForPlot!$A$2:$A$177, [1]DataArrangedForPlot!$K$2:$K$177)</f>
        <v>1919</v>
      </c>
      <c r="J38" s="9">
        <f>_xlfn.XLOOKUP(A38, [1]DataArrangedForPlot!$A$2:$A$177, [1]DataArrangedForPlot!$L$2:$L$177)</f>
        <v>1931</v>
      </c>
      <c r="K38" s="5" t="s">
        <v>27</v>
      </c>
      <c r="L38" s="10">
        <v>6.1101000000000003E-2</v>
      </c>
      <c r="M38" s="10">
        <v>5.2949999999999999</v>
      </c>
      <c r="N38" s="10">
        <f t="shared" si="4"/>
        <v>4.8136363636363635</v>
      </c>
      <c r="O38" s="10">
        <v>1.4339999999999999</v>
      </c>
      <c r="P38" s="10">
        <v>86.185000000000002</v>
      </c>
      <c r="Q38" s="10">
        <v>25.803000000000001</v>
      </c>
      <c r="R38" s="10">
        <v>35.607999999999997</v>
      </c>
      <c r="S38" s="10">
        <f t="shared" si="7"/>
        <v>0.75930299999999995</v>
      </c>
      <c r="T38" s="10">
        <f t="shared" si="8"/>
        <v>0.63275249999999994</v>
      </c>
      <c r="U38" s="10">
        <f t="shared" si="0"/>
        <v>0.69602774999999995</v>
      </c>
      <c r="V38" s="10" t="s">
        <v>28</v>
      </c>
      <c r="W38" s="10" t="s">
        <v>28</v>
      </c>
      <c r="X38" s="10" t="s">
        <v>28</v>
      </c>
      <c r="Y38" s="10">
        <f t="shared" si="2"/>
        <v>0.96861402796310259</v>
      </c>
      <c r="Z38" s="10">
        <f t="shared" si="1"/>
        <v>0.80717835663591886</v>
      </c>
      <c r="AA38" s="10"/>
      <c r="AB38" s="10"/>
      <c r="AC38" s="11"/>
      <c r="AD38" s="11"/>
      <c r="AE38" s="10"/>
      <c r="AF38" s="10"/>
      <c r="AG38" s="10"/>
      <c r="AH38" s="10"/>
    </row>
    <row r="39" spans="1:34" ht="19" x14ac:dyDescent="0.25">
      <c r="A39" s="5" t="s">
        <v>47</v>
      </c>
      <c r="B39" s="5">
        <f>_xlfn.XLOOKUP(A39,[1]Metadata!$A$2:$A$51,[1]Metadata!$C$2:$C$51)</f>
        <v>1931</v>
      </c>
      <c r="C39" s="6" t="str">
        <f>_xlfn.XLOOKUP(A39,[1]Metadata!$A$2:$A$51,[1]Metadata!$E$2:$E$51)</f>
        <v>Jakarta, Thousand Islands</v>
      </c>
      <c r="D39" s="6">
        <f>_xlfn.XLOOKUP(A39,[1]Metadata!$A$2:$A$51,[1]Metadata!$H$2:$H$51)</f>
        <v>834.8</v>
      </c>
      <c r="E39" s="7">
        <f>_xlfn.XLOOKUP(A39,[1]Metadata!$A$2:$A$51,[1]Metadata!$K$2:$K$51)</f>
        <v>562.92411780583143</v>
      </c>
      <c r="F39" s="8">
        <v>10</v>
      </c>
      <c r="G39" s="8">
        <v>12</v>
      </c>
      <c r="H39" s="8">
        <f t="shared" si="3"/>
        <v>11</v>
      </c>
      <c r="I39" s="9">
        <f>_xlfn.XLOOKUP(A39, [1]DataArrangedForPlot!$A$2:$A$177, [1]DataArrangedForPlot!$K$2:$K$177)</f>
        <v>1919</v>
      </c>
      <c r="J39" s="9">
        <f>_xlfn.XLOOKUP(A39, [1]DataArrangedForPlot!$A$2:$A$177, [1]DataArrangedForPlot!$L$2:$L$177)</f>
        <v>1931</v>
      </c>
      <c r="K39" s="5" t="s">
        <v>29</v>
      </c>
      <c r="L39" s="10">
        <v>6.1101000000000003E-2</v>
      </c>
      <c r="M39" s="10">
        <v>7.24</v>
      </c>
      <c r="N39" s="10">
        <f t="shared" si="4"/>
        <v>6.581818181818182</v>
      </c>
      <c r="O39" s="10">
        <v>1.4970000000000001</v>
      </c>
      <c r="P39" s="10">
        <v>88.430999999999997</v>
      </c>
      <c r="Q39" s="10">
        <v>26.475999999999999</v>
      </c>
      <c r="R39" s="10">
        <v>39.098999999999997</v>
      </c>
      <c r="S39" s="10">
        <f>(M39/F39)*O39</f>
        <v>1.083828</v>
      </c>
      <c r="T39" s="10">
        <f>(M39/G39)*O39</f>
        <v>0.90319000000000016</v>
      </c>
      <c r="U39" s="10">
        <f t="shared" si="0"/>
        <v>0.99350900000000009</v>
      </c>
      <c r="V39" s="10">
        <f>AVERAGE(W39:X39)</f>
        <v>1.2890735667611015</v>
      </c>
      <c r="W39" s="10">
        <f>_xlfn.MINIFS([1]DataArrangedForPlot!$H$2:$H$177,[1]DataArrangedForPlot!$A$2:$A$177,A39)</f>
        <v>1.1718850606919105</v>
      </c>
      <c r="X39" s="10">
        <f>_xlfn.MAXIFS([1]DataArrangedForPlot!$H$2:$H$177,[1]DataArrangedForPlot!$A$2:$A$177,A39)</f>
        <v>1.4062620728302926</v>
      </c>
      <c r="Y39" s="10">
        <f t="shared" si="2"/>
        <v>0.94401284617385295</v>
      </c>
      <c r="Z39" s="10">
        <f t="shared" si="1"/>
        <v>0.78667737181154418</v>
      </c>
      <c r="AA39" s="10"/>
      <c r="AB39" s="10"/>
      <c r="AC39" s="11"/>
      <c r="AD39" s="11"/>
      <c r="AE39" s="10"/>
      <c r="AF39" s="10"/>
      <c r="AG39" s="10"/>
      <c r="AH39" s="10"/>
    </row>
    <row r="40" spans="1:34" ht="19" x14ac:dyDescent="0.25">
      <c r="A40" s="5" t="s">
        <v>48</v>
      </c>
      <c r="B40" s="5">
        <f>_xlfn.XLOOKUP(A40,[1]Metadata!$A$2:$A$51,[1]Metadata!$C$2:$C$51)</f>
        <v>1900</v>
      </c>
      <c r="C40" s="6" t="str">
        <f>_xlfn.XLOOKUP(A40,[1]Metadata!$A$2:$A$51,[1]Metadata!$E$2:$E$51)</f>
        <v>Maluku, Romang Island</v>
      </c>
      <c r="D40" s="6">
        <f>_xlfn.XLOOKUP(A40,[1]Metadata!$A$2:$A$51,[1]Metadata!$H$2:$H$51)</f>
        <v>2176.5</v>
      </c>
      <c r="E40" s="7">
        <f>_xlfn.XLOOKUP(A40,[1]Metadata!$A$2:$A$51,[1]Metadata!$K$2:$K$51)</f>
        <v>1535.461706386968</v>
      </c>
      <c r="F40" s="8">
        <v>12</v>
      </c>
      <c r="G40" s="8">
        <v>13</v>
      </c>
      <c r="H40" s="8">
        <f t="shared" si="3"/>
        <v>12.5</v>
      </c>
      <c r="I40" s="9">
        <f>_xlfn.XLOOKUP(A40, [1]DataArrangedForPlot!$A$2:$A$177, [1]DataArrangedForPlot!$K$2:$K$177)</f>
        <v>1885</v>
      </c>
      <c r="J40" s="9">
        <f>_xlfn.XLOOKUP(A40, [1]DataArrangedForPlot!$A$2:$A$177, [1]DataArrangedForPlot!$L$2:$L$177)</f>
        <v>1889</v>
      </c>
      <c r="K40" s="5" t="s">
        <v>27</v>
      </c>
      <c r="L40" s="10">
        <v>8.4402000000000005E-2</v>
      </c>
      <c r="M40" s="10">
        <v>7.7329999999999997</v>
      </c>
      <c r="N40" s="10">
        <f t="shared" si="4"/>
        <v>6.1863999999999999</v>
      </c>
      <c r="O40" s="10">
        <v>1.2889999999999999</v>
      </c>
      <c r="P40" s="10">
        <v>189.501</v>
      </c>
      <c r="Q40" s="10">
        <v>55.98</v>
      </c>
      <c r="R40" s="10">
        <v>66.691000000000003</v>
      </c>
      <c r="S40" s="10">
        <f t="shared" si="7"/>
        <v>0.83065308333333321</v>
      </c>
      <c r="T40" s="10">
        <f t="shared" si="8"/>
        <v>0.76675669230769217</v>
      </c>
      <c r="U40" s="10">
        <f t="shared" si="0"/>
        <v>0.79870488782051274</v>
      </c>
      <c r="V40" s="10" t="s">
        <v>28</v>
      </c>
      <c r="W40" s="10" t="s">
        <v>28</v>
      </c>
      <c r="X40" s="10" t="s">
        <v>28</v>
      </c>
      <c r="Y40" s="10">
        <f t="shared" si="2"/>
        <v>0.95711895979440742</v>
      </c>
      <c r="Z40" s="10">
        <f t="shared" si="1"/>
        <v>0.88349442442560688</v>
      </c>
      <c r="AA40" s="10"/>
      <c r="AB40" s="10"/>
      <c r="AC40" s="11"/>
      <c r="AD40" s="11"/>
      <c r="AE40" s="10"/>
      <c r="AF40" s="10"/>
      <c r="AG40" s="10"/>
      <c r="AH40" s="10"/>
    </row>
    <row r="41" spans="1:34" ht="19" x14ac:dyDescent="0.25">
      <c r="A41" s="5" t="s">
        <v>48</v>
      </c>
      <c r="B41" s="5">
        <f>_xlfn.XLOOKUP(A41,[1]Metadata!$A$2:$A$51,[1]Metadata!$C$2:$C$51)</f>
        <v>1900</v>
      </c>
      <c r="C41" s="6" t="str">
        <f>_xlfn.XLOOKUP(A41,[1]Metadata!$A$2:$A$51,[1]Metadata!$E$2:$E$51)</f>
        <v>Maluku, Romang Island</v>
      </c>
      <c r="D41" s="6">
        <f>_xlfn.XLOOKUP(A41,[1]Metadata!$A$2:$A$51,[1]Metadata!$H$2:$H$51)</f>
        <v>2176.5</v>
      </c>
      <c r="E41" s="7">
        <f>_xlfn.XLOOKUP(A41,[1]Metadata!$A$2:$A$51,[1]Metadata!$K$2:$K$51)</f>
        <v>1535.461706386968</v>
      </c>
      <c r="F41" s="8">
        <v>12</v>
      </c>
      <c r="G41" s="8">
        <v>13</v>
      </c>
      <c r="H41" s="8">
        <f t="shared" si="3"/>
        <v>12.5</v>
      </c>
      <c r="I41" s="9">
        <f>_xlfn.XLOOKUP(A41, [1]DataArrangedForPlot!$A$2:$A$177, [1]DataArrangedForPlot!$K$2:$K$177)</f>
        <v>1885</v>
      </c>
      <c r="J41" s="9">
        <f>_xlfn.XLOOKUP(A41, [1]DataArrangedForPlot!$A$2:$A$177, [1]DataArrangedForPlot!$L$2:$L$177)</f>
        <v>1889</v>
      </c>
      <c r="K41" s="5" t="s">
        <v>29</v>
      </c>
      <c r="L41" s="10">
        <v>8.4402000000000005E-2</v>
      </c>
      <c r="M41" s="10">
        <v>9.41</v>
      </c>
      <c r="N41" s="10">
        <f t="shared" si="4"/>
        <v>7.5279999999999996</v>
      </c>
      <c r="O41" s="10">
        <v>1.2909999999999999</v>
      </c>
      <c r="P41" s="10">
        <v>151.43899999999999</v>
      </c>
      <c r="Q41" s="10">
        <v>44.735999999999997</v>
      </c>
      <c r="R41" s="10">
        <v>52.039000000000001</v>
      </c>
      <c r="S41" s="10">
        <f>(M41/F41)*O41</f>
        <v>1.0123591666666667</v>
      </c>
      <c r="T41" s="10">
        <f>(M41/G41)*O41</f>
        <v>0.93448538461538455</v>
      </c>
      <c r="U41" s="10">
        <f>AVERAGE(S41:T41)</f>
        <v>0.97342227564102557</v>
      </c>
      <c r="V41" s="10">
        <f>AVERAGE(W41:X41)</f>
        <v>1.2482707990097111</v>
      </c>
      <c r="W41" s="10">
        <f>_xlfn.MINIFS([1]DataArrangedForPlot!$H$2:$H$177,[1]DataArrangedForPlot!$A$2:$A$177,A41)</f>
        <v>0.73324131993229769</v>
      </c>
      <c r="X41" s="10">
        <f>_xlfn.MAXIFS([1]DataArrangedForPlot!$H$2:$H$177,[1]DataArrangedForPlot!$A$2:$A$177,A41)</f>
        <v>1.7633002780871245</v>
      </c>
      <c r="Y41" s="10">
        <f t="shared" si="2"/>
        <v>1.1976769524362945</v>
      </c>
      <c r="Z41" s="10">
        <f t="shared" si="1"/>
        <v>1.1055479560950412</v>
      </c>
      <c r="AA41" s="10"/>
      <c r="AB41" s="10"/>
      <c r="AC41" s="11"/>
      <c r="AD41" s="11"/>
      <c r="AE41" s="10"/>
      <c r="AF41" s="10"/>
      <c r="AG41" s="10"/>
      <c r="AH41" s="10"/>
    </row>
    <row r="42" spans="1:34" ht="19" x14ac:dyDescent="0.25">
      <c r="A42" s="5" t="s">
        <v>49</v>
      </c>
      <c r="B42" s="5">
        <f>_xlfn.XLOOKUP(A42,[1]Metadata!$A$2:$A$51,[1]Metadata!$C$2:$C$51)</f>
        <v>1929</v>
      </c>
      <c r="C42" s="6" t="str">
        <f>_xlfn.XLOOKUP(A42,[1]Metadata!$A$2:$A$51,[1]Metadata!$E$2:$E$51)</f>
        <v>Kupang, SW Timor</v>
      </c>
      <c r="D42" s="6">
        <f>_xlfn.XLOOKUP(A42,[1]Metadata!$A$2:$A$51,[1]Metadata!$H$2:$H$51)</f>
        <v>1092.9000000000001</v>
      </c>
      <c r="E42" s="7">
        <f>_xlfn.XLOOKUP(A42,[1]Metadata!$A$2:$A$51,[1]Metadata!$K$2:$K$51)</f>
        <v>770.69831033086007</v>
      </c>
      <c r="F42" s="8">
        <v>6</v>
      </c>
      <c r="G42" s="8">
        <v>6</v>
      </c>
      <c r="H42" s="8">
        <f t="shared" si="3"/>
        <v>6</v>
      </c>
      <c r="I42" s="9">
        <f>_xlfn.XLOOKUP(A42, [1]DataArrangedForPlot!$A$2:$A$177, [1]DataArrangedForPlot!$K$2:$K$177)</f>
        <v>1923</v>
      </c>
      <c r="J42" s="9">
        <f>_xlfn.XLOOKUP(A42, [1]DataArrangedForPlot!$A$2:$A$177, [1]DataArrangedForPlot!$L$2:$L$177)</f>
        <v>1925</v>
      </c>
      <c r="K42" s="5" t="s">
        <v>27</v>
      </c>
      <c r="L42" s="10">
        <v>7.0007E-2</v>
      </c>
      <c r="M42" s="10">
        <v>6.1289999999999996</v>
      </c>
      <c r="N42" s="10">
        <f t="shared" si="4"/>
        <v>10.214999999999998</v>
      </c>
      <c r="O42" s="10">
        <v>1.3660000000000001</v>
      </c>
      <c r="P42" s="10">
        <v>117.52</v>
      </c>
      <c r="Q42" s="10">
        <v>34.554000000000002</v>
      </c>
      <c r="R42" s="10">
        <v>45.771000000000001</v>
      </c>
      <c r="S42" s="10">
        <f t="shared" si="7"/>
        <v>1.3953689999999999</v>
      </c>
      <c r="T42" s="10">
        <f t="shared" si="8"/>
        <v>1.3953689999999999</v>
      </c>
      <c r="U42" s="10">
        <f t="shared" si="0"/>
        <v>1.3953689999999999</v>
      </c>
      <c r="V42" s="10" t="s">
        <v>28</v>
      </c>
      <c r="W42" s="10" t="s">
        <v>28</v>
      </c>
      <c r="X42" s="10" t="s">
        <v>28</v>
      </c>
      <c r="Y42" s="10">
        <f t="shared" si="2"/>
        <v>1.5499489448604493</v>
      </c>
      <c r="Z42" s="10">
        <f t="shared" si="1"/>
        <v>1.5499489448604493</v>
      </c>
      <c r="AA42" s="10"/>
      <c r="AB42" s="10"/>
      <c r="AC42" s="11"/>
      <c r="AD42" s="11"/>
      <c r="AE42" s="10"/>
      <c r="AF42" s="10"/>
      <c r="AG42" s="10"/>
      <c r="AH42" s="10"/>
    </row>
    <row r="43" spans="1:34" ht="19" x14ac:dyDescent="0.25">
      <c r="A43" s="5" t="s">
        <v>49</v>
      </c>
      <c r="B43" s="5">
        <f>_xlfn.XLOOKUP(A43,[1]Metadata!$A$2:$A$51,[1]Metadata!$C$2:$C$51)</f>
        <v>1929</v>
      </c>
      <c r="C43" s="6" t="str">
        <f>_xlfn.XLOOKUP(A43,[1]Metadata!$A$2:$A$51,[1]Metadata!$E$2:$E$51)</f>
        <v>Kupang, SW Timor</v>
      </c>
      <c r="D43" s="6">
        <f>_xlfn.XLOOKUP(A43,[1]Metadata!$A$2:$A$51,[1]Metadata!$H$2:$H$51)</f>
        <v>1092.9000000000001</v>
      </c>
      <c r="E43" s="7">
        <f>_xlfn.XLOOKUP(A43,[1]Metadata!$A$2:$A$51,[1]Metadata!$K$2:$K$51)</f>
        <v>770.69831033086007</v>
      </c>
      <c r="F43" s="8">
        <v>6</v>
      </c>
      <c r="G43" s="8">
        <v>6</v>
      </c>
      <c r="H43" s="8">
        <f t="shared" si="3"/>
        <v>6</v>
      </c>
      <c r="I43" s="9">
        <f>_xlfn.XLOOKUP(A43, [1]DataArrangedForPlot!$A$2:$A$177, [1]DataArrangedForPlot!$K$2:$K$177)</f>
        <v>1923</v>
      </c>
      <c r="J43" s="9">
        <f>_xlfn.XLOOKUP(A43, [1]DataArrangedForPlot!$A$2:$A$177, [1]DataArrangedForPlot!$L$2:$L$177)</f>
        <v>1925</v>
      </c>
      <c r="K43" s="5" t="s">
        <v>29</v>
      </c>
      <c r="L43" s="10">
        <v>7.0007E-2</v>
      </c>
      <c r="M43" s="10">
        <v>7.4939999999999998</v>
      </c>
      <c r="N43" s="10">
        <f t="shared" si="4"/>
        <v>12.49</v>
      </c>
      <c r="O43" s="10">
        <v>1.4079999999999999</v>
      </c>
      <c r="P43" s="10">
        <v>97.394000000000005</v>
      </c>
      <c r="Q43" s="10">
        <v>28.637</v>
      </c>
      <c r="R43" s="10">
        <v>37.064999999999998</v>
      </c>
      <c r="S43" s="10">
        <f>(M43/F43)*O43</f>
        <v>1.7585919999999997</v>
      </c>
      <c r="T43" s="10">
        <f>(M43/G43)*O43</f>
        <v>1.7585919999999997</v>
      </c>
      <c r="U43" s="10">
        <f t="shared" si="0"/>
        <v>1.7585919999999997</v>
      </c>
      <c r="V43" s="10">
        <f>AVERAGE(W43:X43)</f>
        <v>1.9379669203479803</v>
      </c>
      <c r="W43" s="10">
        <f>_xlfn.MINIFS([1]DataArrangedForPlot!$H$2:$H$177,[1]DataArrangedForPlot!$A$2:$A$177,A43)</f>
        <v>1.7400743521523963</v>
      </c>
      <c r="X43" s="10">
        <f>_xlfn.MAXIFS([1]DataArrangedForPlot!$H$2:$H$177,[1]DataArrangedForPlot!$A$2:$A$177,A43)</f>
        <v>2.1358594885435647</v>
      </c>
      <c r="Y43" s="10">
        <f t="shared" si="2"/>
        <v>1.8702384130439247</v>
      </c>
      <c r="Z43" s="10">
        <f t="shared" si="1"/>
        <v>1.8702384130439247</v>
      </c>
      <c r="AA43" s="10"/>
      <c r="AB43" s="10"/>
      <c r="AC43" s="11"/>
      <c r="AD43" s="11"/>
      <c r="AE43" s="10"/>
      <c r="AF43" s="10"/>
      <c r="AG43" s="10"/>
      <c r="AH43" s="10"/>
    </row>
    <row r="44" spans="1:34" ht="19" x14ac:dyDescent="0.25">
      <c r="A44" s="5" t="s">
        <v>50</v>
      </c>
      <c r="B44" s="5">
        <f>_xlfn.XLOOKUP(A44,[1]Metadata!$A$2:$A$51,[1]Metadata!$C$2:$C$51)</f>
        <v>1921</v>
      </c>
      <c r="C44" s="6" t="str">
        <f>_xlfn.XLOOKUP(A44,[1]Metadata!$A$2:$A$51,[1]Metadata!$E$2:$E$51)</f>
        <v>Leksoela Island</v>
      </c>
      <c r="D44" s="6">
        <f>_xlfn.XLOOKUP(A44,[1]Metadata!$A$2:$A$51,[1]Metadata!$H$2:$H$51)</f>
        <v>744.9</v>
      </c>
      <c r="E44" s="7">
        <f>_xlfn.XLOOKUP(A44,[1]Metadata!$A$2:$A$51,[1]Metadata!$K$2:$K$51)</f>
        <v>574.21315154036495</v>
      </c>
      <c r="F44" s="8">
        <v>3</v>
      </c>
      <c r="G44" s="8">
        <v>4</v>
      </c>
      <c r="H44" s="8">
        <f t="shared" si="3"/>
        <v>3.5</v>
      </c>
      <c r="I44" s="9">
        <f>_xlfn.XLOOKUP(A44, [1]DataArrangedForPlot!$A$2:$A$177, [1]DataArrangedForPlot!$K$2:$K$177)</f>
        <v>1917</v>
      </c>
      <c r="J44" s="9">
        <f>_xlfn.XLOOKUP(A44, [1]DataArrangedForPlot!$A$2:$A$177, [1]DataArrangedForPlot!$L$2:$L$177)</f>
        <v>1920</v>
      </c>
      <c r="K44" s="5" t="s">
        <v>27</v>
      </c>
      <c r="L44" s="10">
        <v>7.0007E-2</v>
      </c>
      <c r="M44" s="10">
        <v>5.2489999999999997</v>
      </c>
      <c r="N44" s="10">
        <f t="shared" si="4"/>
        <v>14.997142857142856</v>
      </c>
      <c r="O44" s="10">
        <v>1.2809999999999999</v>
      </c>
      <c r="P44" s="10">
        <v>85.674000000000007</v>
      </c>
      <c r="Q44" s="10">
        <v>25.190999999999999</v>
      </c>
      <c r="R44" s="10">
        <v>32.511000000000003</v>
      </c>
      <c r="S44" s="10">
        <f t="shared" si="7"/>
        <v>2.2413229999999995</v>
      </c>
      <c r="T44" s="10">
        <f t="shared" si="8"/>
        <v>1.6809922499999999</v>
      </c>
      <c r="U44" s="10">
        <f t="shared" si="0"/>
        <v>1.9611576249999998</v>
      </c>
      <c r="V44" s="10" t="s">
        <v>28</v>
      </c>
      <c r="W44" s="10" t="s">
        <v>28</v>
      </c>
      <c r="X44" s="10" t="s">
        <v>28</v>
      </c>
      <c r="Y44" s="10">
        <f t="shared" si="2"/>
        <v>2.898195485211382</v>
      </c>
      <c r="Z44" s="10">
        <f t="shared" si="1"/>
        <v>2.1736466139085366</v>
      </c>
      <c r="AA44" s="10"/>
      <c r="AB44" s="10"/>
      <c r="AC44" s="11"/>
      <c r="AD44" s="11"/>
      <c r="AE44" s="10"/>
      <c r="AF44" s="10"/>
      <c r="AG44" s="10"/>
      <c r="AH44" s="10"/>
    </row>
    <row r="45" spans="1:34" ht="19" x14ac:dyDescent="0.25">
      <c r="A45" s="5" t="s">
        <v>50</v>
      </c>
      <c r="B45" s="5">
        <f>_xlfn.XLOOKUP(A45,[1]Metadata!$A$2:$A$51,[1]Metadata!$C$2:$C$51)</f>
        <v>1921</v>
      </c>
      <c r="C45" s="6" t="str">
        <f>_xlfn.XLOOKUP(A45,[1]Metadata!$A$2:$A$51,[1]Metadata!$E$2:$E$51)</f>
        <v>Leksoela Island</v>
      </c>
      <c r="D45" s="6">
        <f>_xlfn.XLOOKUP(A45,[1]Metadata!$A$2:$A$51,[1]Metadata!$H$2:$H$51)</f>
        <v>744.9</v>
      </c>
      <c r="E45" s="7">
        <f>_xlfn.XLOOKUP(A45,[1]Metadata!$A$2:$A$51,[1]Metadata!$K$2:$K$51)</f>
        <v>574.21315154036495</v>
      </c>
      <c r="F45" s="8">
        <v>3</v>
      </c>
      <c r="G45" s="8">
        <v>4</v>
      </c>
      <c r="H45" s="8">
        <f t="shared" si="3"/>
        <v>3.5</v>
      </c>
      <c r="I45" s="9">
        <f>_xlfn.XLOOKUP(A45, [1]DataArrangedForPlot!$A$2:$A$177, [1]DataArrangedForPlot!$K$2:$K$177)</f>
        <v>1917</v>
      </c>
      <c r="J45" s="9">
        <f>_xlfn.XLOOKUP(A45, [1]DataArrangedForPlot!$A$2:$A$177, [1]DataArrangedForPlot!$L$2:$L$177)</f>
        <v>1920</v>
      </c>
      <c r="K45" s="5" t="s">
        <v>29</v>
      </c>
      <c r="L45" s="10">
        <v>7.0007E-2</v>
      </c>
      <c r="M45" s="10">
        <v>4.016</v>
      </c>
      <c r="N45" s="10">
        <f t="shared" si="4"/>
        <v>11.474285714285713</v>
      </c>
      <c r="O45" s="10">
        <v>1.369</v>
      </c>
      <c r="P45" s="10">
        <v>94.072000000000003</v>
      </c>
      <c r="Q45" s="10">
        <v>27.66</v>
      </c>
      <c r="R45" s="10">
        <v>33.445</v>
      </c>
      <c r="S45" s="10">
        <f>(M45/F45)*O45</f>
        <v>1.8326346666666666</v>
      </c>
      <c r="T45" s="10">
        <f>(M45/G45)*O45</f>
        <v>1.374476</v>
      </c>
      <c r="U45" s="10">
        <f t="shared" si="0"/>
        <v>1.6035553333333334</v>
      </c>
      <c r="V45" s="10">
        <f>AVERAGE(W45:X45)</f>
        <v>1.7499379440756389</v>
      </c>
      <c r="W45" s="10">
        <f>_xlfn.MINIFS([1]DataArrangedForPlot!$H$2:$H$177,[1]DataArrangedForPlot!$A$2:$A$177,A45)</f>
        <v>1.7499379440756389</v>
      </c>
      <c r="X45" s="10">
        <f>_xlfn.MAXIFS([1]DataArrangedForPlot!$H$2:$H$177,[1]DataArrangedForPlot!$A$2:$A$177,A45)</f>
        <v>1.7499379440756389</v>
      </c>
      <c r="Y45" s="10">
        <f t="shared" si="2"/>
        <v>2.6394676418062759</v>
      </c>
      <c r="Z45" s="10">
        <f t="shared" si="1"/>
        <v>1.9796007313547068</v>
      </c>
      <c r="AA45" s="10"/>
      <c r="AB45" s="10"/>
      <c r="AC45" s="11"/>
      <c r="AD45" s="11"/>
      <c r="AE45" s="10"/>
      <c r="AF45" s="10"/>
      <c r="AG45" s="10"/>
      <c r="AH45" s="10"/>
    </row>
    <row r="46" spans="1:34" ht="19" x14ac:dyDescent="0.25">
      <c r="A46" s="5" t="s">
        <v>51</v>
      </c>
      <c r="B46" s="5">
        <f>_xlfn.XLOOKUP(A46,[1]Metadata!$A$2:$A$51,[1]Metadata!$C$2:$C$51)</f>
        <v>1899</v>
      </c>
      <c r="C46" s="6" t="str">
        <f>_xlfn.XLOOKUP(A46,[1]Metadata!$A$2:$A$51,[1]Metadata!$E$2:$E$51)</f>
        <v>Selayar Island</v>
      </c>
      <c r="D46" s="6">
        <f>_xlfn.XLOOKUP(A46,[1]Metadata!$A$2:$A$51,[1]Metadata!$H$2:$H$51)</f>
        <v>753.6</v>
      </c>
      <c r="E46" s="7">
        <f>_xlfn.XLOOKUP(A46,[1]Metadata!$A$2:$A$51,[1]Metadata!$K$2:$K$51)</f>
        <v>600.02510050859871</v>
      </c>
      <c r="F46" s="8">
        <v>7</v>
      </c>
      <c r="G46" s="8">
        <v>7</v>
      </c>
      <c r="H46" s="8">
        <f t="shared" si="3"/>
        <v>7</v>
      </c>
      <c r="I46" s="9">
        <f>_xlfn.XLOOKUP(A46, [1]DataArrangedForPlot!$A$2:$A$177, [1]DataArrangedForPlot!$K$2:$K$177)</f>
        <v>1893</v>
      </c>
      <c r="J46" s="9">
        <f>_xlfn.XLOOKUP(A46, [1]DataArrangedForPlot!$A$2:$A$177, [1]DataArrangedForPlot!$L$2:$L$177)</f>
        <v>1895</v>
      </c>
      <c r="K46" s="5" t="s">
        <v>27</v>
      </c>
      <c r="L46" s="10">
        <v>7.0007E-2</v>
      </c>
      <c r="M46" s="10">
        <v>5.33</v>
      </c>
      <c r="N46" s="10">
        <f t="shared" si="4"/>
        <v>7.6142857142857139</v>
      </c>
      <c r="O46" s="10">
        <v>1.2669999999999999</v>
      </c>
      <c r="P46" s="10">
        <v>86.406000000000006</v>
      </c>
      <c r="Q46" s="10">
        <v>25.405999999999999</v>
      </c>
      <c r="R46" s="10">
        <v>32.106999999999999</v>
      </c>
      <c r="S46" s="10">
        <f t="shared" si="7"/>
        <v>0.96472999999999998</v>
      </c>
      <c r="T46" s="10">
        <f t="shared" si="8"/>
        <v>0.96472999999999998</v>
      </c>
      <c r="U46" s="10">
        <f t="shared" si="0"/>
        <v>0.96472999999999998</v>
      </c>
      <c r="V46" s="10" t="s">
        <v>28</v>
      </c>
      <c r="W46" s="10" t="s">
        <v>28</v>
      </c>
      <c r="X46" s="10" t="s">
        <v>28</v>
      </c>
      <c r="Y46" s="10">
        <f t="shared" si="2"/>
        <v>1.2459452220579921</v>
      </c>
      <c r="Z46" s="10">
        <f t="shared" si="1"/>
        <v>1.2459452220579921</v>
      </c>
      <c r="AA46" s="10"/>
      <c r="AB46" s="10"/>
      <c r="AC46" s="11"/>
      <c r="AD46" s="11"/>
      <c r="AE46" s="10"/>
      <c r="AF46" s="10"/>
      <c r="AG46" s="10"/>
      <c r="AH46" s="10"/>
    </row>
    <row r="47" spans="1:34" ht="19" x14ac:dyDescent="0.25">
      <c r="A47" s="5" t="s">
        <v>51</v>
      </c>
      <c r="B47" s="5">
        <f>_xlfn.XLOOKUP(A47,[1]Metadata!$A$2:$A$51,[1]Metadata!$C$2:$C$51)</f>
        <v>1899</v>
      </c>
      <c r="C47" s="6" t="str">
        <f>_xlfn.XLOOKUP(A47,[1]Metadata!$A$2:$A$51,[1]Metadata!$E$2:$E$51)</f>
        <v>Selayar Island</v>
      </c>
      <c r="D47" s="6">
        <f>_xlfn.XLOOKUP(A47,[1]Metadata!$A$2:$A$51,[1]Metadata!$H$2:$H$51)</f>
        <v>753.6</v>
      </c>
      <c r="E47" s="7">
        <f>_xlfn.XLOOKUP(A47,[1]Metadata!$A$2:$A$51,[1]Metadata!$K$2:$K$51)</f>
        <v>600.02510050859871</v>
      </c>
      <c r="F47" s="8">
        <v>7</v>
      </c>
      <c r="G47" s="8">
        <v>7</v>
      </c>
      <c r="H47" s="8">
        <f t="shared" si="3"/>
        <v>7</v>
      </c>
      <c r="I47" s="9">
        <f>_xlfn.XLOOKUP(A47, [1]DataArrangedForPlot!$A$2:$A$177, [1]DataArrangedForPlot!$K$2:$K$177)</f>
        <v>1893</v>
      </c>
      <c r="J47" s="9">
        <f>_xlfn.XLOOKUP(A47, [1]DataArrangedForPlot!$A$2:$A$177, [1]DataArrangedForPlot!$L$2:$L$177)</f>
        <v>1895</v>
      </c>
      <c r="K47" s="5" t="s">
        <v>29</v>
      </c>
      <c r="L47" s="10">
        <v>7.0007E-2</v>
      </c>
      <c r="M47" s="10">
        <v>7.8630000000000004</v>
      </c>
      <c r="N47" s="10">
        <f t="shared" si="4"/>
        <v>11.232857142857144</v>
      </c>
      <c r="O47" s="10">
        <v>1.3240000000000001</v>
      </c>
      <c r="P47" s="10">
        <v>98.488</v>
      </c>
      <c r="Q47" s="10">
        <v>28.957999999999998</v>
      </c>
      <c r="R47" s="10">
        <v>36.075000000000003</v>
      </c>
      <c r="S47" s="10">
        <f>(M47/F47)*O47</f>
        <v>1.4872302857142861</v>
      </c>
      <c r="T47" s="10">
        <f>(M47/G47)*O47</f>
        <v>1.4872302857142861</v>
      </c>
      <c r="U47" s="10">
        <f t="shared" si="0"/>
        <v>1.4872302857142861</v>
      </c>
      <c r="V47" s="10">
        <f>AVERAGE(W47:X47)</f>
        <v>1.3415958276306408</v>
      </c>
      <c r="W47" s="10">
        <f>_xlfn.MINIFS([1]DataArrangedForPlot!$H$2:$H$177,[1]DataArrangedForPlot!$A$2:$A$177,A47)</f>
        <v>1.1341549692553989</v>
      </c>
      <c r="X47" s="10">
        <f>_xlfn.MAXIFS([1]DataArrangedForPlot!$H$2:$H$177,[1]DataArrangedForPlot!$A$2:$A$177,A47)</f>
        <v>1.5490366860058828</v>
      </c>
      <c r="Y47" s="10">
        <f t="shared" si="2"/>
        <v>1.0930990867632895</v>
      </c>
      <c r="Z47" s="10">
        <f t="shared" si="1"/>
        <v>1.0930990867632895</v>
      </c>
      <c r="AA47" s="10"/>
      <c r="AB47" s="10"/>
      <c r="AC47" s="11"/>
      <c r="AD47" s="11"/>
      <c r="AE47" s="10"/>
      <c r="AF47" s="10"/>
      <c r="AG47" s="10"/>
      <c r="AH47" s="10"/>
    </row>
    <row r="48" spans="1:34" ht="19" x14ac:dyDescent="0.25">
      <c r="A48" s="5" t="s">
        <v>52</v>
      </c>
      <c r="B48" s="5">
        <f>_xlfn.XLOOKUP(A48,[1]Metadata!$A$2:$A$51,[1]Metadata!$C$2:$C$51)</f>
        <v>1927</v>
      </c>
      <c r="C48" s="6" t="str">
        <f>_xlfn.XLOOKUP(A48,[1]Metadata!$A$2:$A$51,[1]Metadata!$E$2:$E$51)</f>
        <v>Jakarta Bay</v>
      </c>
      <c r="D48" s="6">
        <f>_xlfn.XLOOKUP(A48,[1]Metadata!$A$2:$A$51,[1]Metadata!$H$2:$H$51)</f>
        <v>554.6</v>
      </c>
      <c r="E48" s="7">
        <f>_xlfn.XLOOKUP(A48,[1]Metadata!$A$2:$A$51,[1]Metadata!$K$2:$K$51)</f>
        <v>470.15330896320762</v>
      </c>
      <c r="F48" s="8">
        <v>3.5</v>
      </c>
      <c r="G48" s="8">
        <v>3.5</v>
      </c>
      <c r="H48" s="8">
        <f t="shared" si="3"/>
        <v>3.5</v>
      </c>
      <c r="I48" s="9">
        <f>_xlfn.XLOOKUP(A48, [1]DataArrangedForPlot!$A$2:$A$177, [1]DataArrangedForPlot!$K$2:$K$177)</f>
        <v>1924</v>
      </c>
      <c r="J48" s="9">
        <f>_xlfn.XLOOKUP(A48, [1]DataArrangedForPlot!$A$2:$A$177, [1]DataArrangedForPlot!$L$2:$L$177)</f>
        <v>1926</v>
      </c>
      <c r="K48" s="5" t="s">
        <v>27</v>
      </c>
      <c r="L48" s="10">
        <v>7.0007E-2</v>
      </c>
      <c r="M48" s="10">
        <v>5.3849999999999998</v>
      </c>
      <c r="N48" s="10">
        <f t="shared" si="4"/>
        <v>15.385714285714284</v>
      </c>
      <c r="O48" s="10">
        <v>1.232</v>
      </c>
      <c r="P48" s="10">
        <v>89.471000000000004</v>
      </c>
      <c r="Q48" s="10">
        <v>26.306999999999999</v>
      </c>
      <c r="R48" s="10">
        <v>31.620999999999999</v>
      </c>
      <c r="S48" s="10">
        <f t="shared" si="7"/>
        <v>1.8955199999999999</v>
      </c>
      <c r="T48" s="10">
        <f t="shared" si="8"/>
        <v>1.8955199999999999</v>
      </c>
      <c r="U48" s="10">
        <f t="shared" si="0"/>
        <v>1.8955199999999999</v>
      </c>
      <c r="V48" s="10" t="s">
        <v>28</v>
      </c>
      <c r="W48" s="10" t="s">
        <v>28</v>
      </c>
      <c r="X48" s="10" t="s">
        <v>28</v>
      </c>
      <c r="Y48" s="10">
        <f t="shared" si="2"/>
        <v>1.7710447279804948</v>
      </c>
      <c r="Z48" s="10">
        <f t="shared" si="1"/>
        <v>1.7710447279804948</v>
      </c>
      <c r="AA48" s="10"/>
      <c r="AB48" s="10"/>
      <c r="AC48" s="11"/>
      <c r="AD48" s="11"/>
      <c r="AE48" s="10"/>
      <c r="AF48" s="10"/>
      <c r="AG48" s="10"/>
      <c r="AH48" s="10"/>
    </row>
    <row r="49" spans="1:34" ht="19" x14ac:dyDescent="0.25">
      <c r="A49" s="5" t="s">
        <v>52</v>
      </c>
      <c r="B49" s="5">
        <f>_xlfn.XLOOKUP(A49,[1]Metadata!$A$2:$A$51,[1]Metadata!$C$2:$C$51)</f>
        <v>1927</v>
      </c>
      <c r="C49" s="6" t="str">
        <f>_xlfn.XLOOKUP(A49,[1]Metadata!$A$2:$A$51,[1]Metadata!$E$2:$E$51)</f>
        <v>Jakarta Bay</v>
      </c>
      <c r="D49" s="6">
        <f>_xlfn.XLOOKUP(A49,[1]Metadata!$A$2:$A$51,[1]Metadata!$H$2:$H$51)</f>
        <v>554.6</v>
      </c>
      <c r="E49" s="7">
        <f>_xlfn.XLOOKUP(A49,[1]Metadata!$A$2:$A$51,[1]Metadata!$K$2:$K$51)</f>
        <v>470.15330896320762</v>
      </c>
      <c r="F49" s="8">
        <v>3.5</v>
      </c>
      <c r="G49" s="8">
        <v>3.5</v>
      </c>
      <c r="H49" s="8">
        <f t="shared" si="3"/>
        <v>3.5</v>
      </c>
      <c r="I49" s="9">
        <f>_xlfn.XLOOKUP(A49, [1]DataArrangedForPlot!$A$2:$A$177, [1]DataArrangedForPlot!$K$2:$K$177)</f>
        <v>1924</v>
      </c>
      <c r="J49" s="9">
        <f>_xlfn.XLOOKUP(A49, [1]DataArrangedForPlot!$A$2:$A$177, [1]DataArrangedForPlot!$L$2:$L$177)</f>
        <v>1926</v>
      </c>
      <c r="K49" s="5" t="s">
        <v>29</v>
      </c>
      <c r="L49" s="10">
        <v>7.0007E-2</v>
      </c>
      <c r="M49" s="10">
        <v>6.4930000000000003</v>
      </c>
      <c r="N49" s="10">
        <f t="shared" si="4"/>
        <v>18.551428571428573</v>
      </c>
      <c r="O49" s="10">
        <v>1.1619999999999999</v>
      </c>
      <c r="P49" s="10">
        <v>71.462000000000003</v>
      </c>
      <c r="Q49" s="10">
        <v>21.012</v>
      </c>
      <c r="R49" s="10">
        <v>24.128</v>
      </c>
      <c r="S49" s="10">
        <f>(M49/F49)*O49</f>
        <v>2.1556760000000001</v>
      </c>
      <c r="T49" s="10">
        <f>(M49/G49)*O49</f>
        <v>2.1556760000000001</v>
      </c>
      <c r="U49" s="10">
        <f t="shared" si="0"/>
        <v>2.1556760000000001</v>
      </c>
      <c r="V49" s="10">
        <f>AVERAGE(W49:X49)</f>
        <v>2.5840203893356657</v>
      </c>
      <c r="W49" s="10">
        <f>_xlfn.MINIFS([1]DataArrangedForPlot!$H$2:$H$177,[1]DataArrangedForPlot!$A$2:$A$177,A49)</f>
        <v>2.5840203893356657</v>
      </c>
      <c r="X49" s="10">
        <f>_xlfn.MAXIFS([1]DataArrangedForPlot!$H$2:$H$177,[1]DataArrangedForPlot!$A$2:$A$177,A49)</f>
        <v>2.5840203893356657</v>
      </c>
      <c r="Y49" s="10">
        <f t="shared" si="2"/>
        <v>2.2173622744555548</v>
      </c>
      <c r="Z49" s="10">
        <f t="shared" si="1"/>
        <v>2.2173622744555548</v>
      </c>
      <c r="AA49" s="10"/>
      <c r="AB49" s="10"/>
      <c r="AC49" s="11"/>
      <c r="AD49" s="11"/>
      <c r="AE49" s="10"/>
      <c r="AF49" s="10"/>
      <c r="AG49" s="10"/>
      <c r="AH49" s="10"/>
    </row>
    <row r="50" spans="1:34" ht="19" x14ac:dyDescent="0.25">
      <c r="A50" s="5" t="s">
        <v>53</v>
      </c>
      <c r="B50" s="5" t="str">
        <f>_xlfn.XLOOKUP(A50,[1]Metadata!$A$2:$A$51,[1]Metadata!$C$2:$C$51)</f>
        <v>1920-1922</v>
      </c>
      <c r="C50" s="6" t="str">
        <f>_xlfn.XLOOKUP(A50,[1]Metadata!$A$2:$A$51,[1]Metadata!$E$2:$E$51)</f>
        <v>Jakarta Bay</v>
      </c>
      <c r="D50" s="6">
        <f>_xlfn.XLOOKUP(A50,[1]Metadata!$A$2:$A$51,[1]Metadata!$H$2:$H$51)</f>
        <v>706.7</v>
      </c>
      <c r="E50" s="7">
        <f>_xlfn.XLOOKUP(A50,[1]Metadata!$A$2:$A$51,[1]Metadata!$K$2:$K$51)</f>
        <v>594.5907659084894</v>
      </c>
      <c r="F50" s="8">
        <v>11</v>
      </c>
      <c r="G50" s="8">
        <v>12</v>
      </c>
      <c r="H50" s="8">
        <f t="shared" si="3"/>
        <v>11.5</v>
      </c>
      <c r="I50" s="9">
        <f>_xlfn.XLOOKUP(A50, [1]DataArrangedForPlot!$A$2:$A$177, [1]DataArrangedForPlot!$K$2:$K$177)</f>
        <v>1911</v>
      </c>
      <c r="J50" s="9">
        <f>_xlfn.XLOOKUP(A50, [1]DataArrangedForPlot!$A$2:$A$177, [1]DataArrangedForPlot!$L$2:$L$177)</f>
        <v>1921</v>
      </c>
      <c r="K50" s="5" t="s">
        <v>27</v>
      </c>
      <c r="L50" s="10">
        <v>6.8005999999999997E-2</v>
      </c>
      <c r="M50" s="10">
        <v>5.6449999999999996</v>
      </c>
      <c r="N50" s="10">
        <f t="shared" si="4"/>
        <v>4.9086956521739129</v>
      </c>
      <c r="O50" s="10">
        <v>1.2310000000000001</v>
      </c>
      <c r="P50" s="10">
        <v>80.340999999999994</v>
      </c>
      <c r="Q50" s="10">
        <v>24.04</v>
      </c>
      <c r="R50" s="10">
        <v>28.571000000000002</v>
      </c>
      <c r="S50" s="10">
        <f t="shared" si="7"/>
        <v>0.63172681818181819</v>
      </c>
      <c r="T50" s="10">
        <f t="shared" si="8"/>
        <v>0.57908291666666667</v>
      </c>
      <c r="U50" s="10">
        <f t="shared" si="0"/>
        <v>0.60540486742424249</v>
      </c>
      <c r="V50" s="10" t="s">
        <v>28</v>
      </c>
      <c r="W50" s="10" t="s">
        <v>28</v>
      </c>
      <c r="X50" s="10" t="s">
        <v>28</v>
      </c>
      <c r="Y50" s="10">
        <f t="shared" si="2"/>
        <v>0.79965963263407924</v>
      </c>
      <c r="Z50" s="10">
        <f t="shared" si="1"/>
        <v>0.73302132991457258</v>
      </c>
      <c r="AA50" s="10"/>
      <c r="AB50" s="10"/>
      <c r="AC50" s="11"/>
      <c r="AD50" s="11"/>
      <c r="AE50" s="10"/>
      <c r="AF50" s="10"/>
      <c r="AG50" s="10"/>
      <c r="AH50" s="10"/>
    </row>
    <row r="51" spans="1:34" ht="19" x14ac:dyDescent="0.25">
      <c r="A51" s="5" t="s">
        <v>53</v>
      </c>
      <c r="B51" s="5" t="str">
        <f>_xlfn.XLOOKUP(A51,[1]Metadata!$A$2:$A$51,[1]Metadata!$C$2:$C$51)</f>
        <v>1920-1922</v>
      </c>
      <c r="C51" s="6" t="str">
        <f>_xlfn.XLOOKUP(A51,[1]Metadata!$A$2:$A$51,[1]Metadata!$E$2:$E$51)</f>
        <v>Jakarta Bay</v>
      </c>
      <c r="D51" s="6">
        <f>_xlfn.XLOOKUP(A51,[1]Metadata!$A$2:$A$51,[1]Metadata!$H$2:$H$51)</f>
        <v>706.7</v>
      </c>
      <c r="E51" s="7">
        <f>_xlfn.XLOOKUP(A51,[1]Metadata!$A$2:$A$51,[1]Metadata!$K$2:$K$51)</f>
        <v>594.5907659084894</v>
      </c>
      <c r="F51" s="8">
        <v>11</v>
      </c>
      <c r="G51" s="8">
        <v>12</v>
      </c>
      <c r="H51" s="8">
        <f t="shared" si="3"/>
        <v>11.5</v>
      </c>
      <c r="I51" s="9">
        <f>_xlfn.XLOOKUP(A51, [1]DataArrangedForPlot!$A$2:$A$177, [1]DataArrangedForPlot!$K$2:$K$177)</f>
        <v>1911</v>
      </c>
      <c r="J51" s="9">
        <f>_xlfn.XLOOKUP(A51, [1]DataArrangedForPlot!$A$2:$A$177, [1]DataArrangedForPlot!$L$2:$L$177)</f>
        <v>1921</v>
      </c>
      <c r="K51" s="5" t="s">
        <v>29</v>
      </c>
      <c r="L51" s="10">
        <v>6.8005999999999997E-2</v>
      </c>
      <c r="M51" s="10">
        <v>9.2850000000000001</v>
      </c>
      <c r="N51" s="10">
        <f t="shared" si="4"/>
        <v>8.0739130434782602</v>
      </c>
      <c r="O51" s="10">
        <v>1.216</v>
      </c>
      <c r="P51" s="10">
        <v>93.12</v>
      </c>
      <c r="Q51" s="10">
        <v>27.864000000000001</v>
      </c>
      <c r="R51" s="10">
        <v>33.119</v>
      </c>
      <c r="S51" s="10">
        <f>(M51/F51)*O51</f>
        <v>1.0264145454545455</v>
      </c>
      <c r="T51" s="10">
        <f>(M51/G51)*O51</f>
        <v>0.94088000000000005</v>
      </c>
      <c r="U51" s="10">
        <f t="shared" si="0"/>
        <v>0.9836472727272727</v>
      </c>
      <c r="V51" s="10">
        <f>AVERAGE(W51:X51)</f>
        <v>0.87695731530819565</v>
      </c>
      <c r="W51" s="10">
        <f>_xlfn.MINIFS([1]DataArrangedForPlot!$H$2:$H$177,[1]DataArrangedForPlot!$A$2:$A$177,A51)</f>
        <v>0.83080166713407999</v>
      </c>
      <c r="X51" s="10">
        <f>_xlfn.MAXIFS([1]DataArrangedForPlot!$H$2:$H$177,[1]DataArrangedForPlot!$A$2:$A$177,A51)</f>
        <v>0.92311296348231131</v>
      </c>
      <c r="Y51" s="10">
        <f t="shared" si="2"/>
        <v>0.68992111840049986</v>
      </c>
      <c r="Z51" s="10">
        <f t="shared" si="1"/>
        <v>0.63242769186712489</v>
      </c>
      <c r="AA51" s="10"/>
      <c r="AB51" s="10"/>
      <c r="AC51" s="11"/>
      <c r="AD51" s="11"/>
      <c r="AE51" s="10"/>
      <c r="AF51" s="10"/>
      <c r="AG51" s="10"/>
      <c r="AH51" s="10"/>
    </row>
    <row r="52" spans="1:34" ht="19" x14ac:dyDescent="0.25">
      <c r="A52" s="5" t="s">
        <v>54</v>
      </c>
      <c r="B52" s="5" t="str">
        <f>_xlfn.XLOOKUP(A52,[1]Metadata!$A$2:$A$51,[1]Metadata!$C$2:$C$51)</f>
        <v>1920-1922</v>
      </c>
      <c r="C52" s="6" t="str">
        <f>_xlfn.XLOOKUP(A52,[1]Metadata!$A$2:$A$51,[1]Metadata!$E$2:$E$51)</f>
        <v>Jakarta Bay</v>
      </c>
      <c r="D52" s="6">
        <f>_xlfn.XLOOKUP(A52,[1]Metadata!$A$2:$A$51,[1]Metadata!$H$2:$H$51)</f>
        <v>620.4</v>
      </c>
      <c r="E52" s="7">
        <f>_xlfn.XLOOKUP(A52,[1]Metadata!$A$2:$A$51,[1]Metadata!$K$2:$K$51)</f>
        <v>398.85712477743272</v>
      </c>
      <c r="F52" s="8">
        <v>10</v>
      </c>
      <c r="G52" s="8">
        <v>11</v>
      </c>
      <c r="H52" s="8">
        <f t="shared" si="3"/>
        <v>10.5</v>
      </c>
      <c r="I52" s="9">
        <f>_xlfn.XLOOKUP(A52, [1]DataArrangedForPlot!$A$2:$A$177, [1]DataArrangedForPlot!$K$2:$K$177)</f>
        <v>1912</v>
      </c>
      <c r="J52" s="9">
        <f>_xlfn.XLOOKUP(A52, [1]DataArrangedForPlot!$A$2:$A$177, [1]DataArrangedForPlot!$L$2:$L$177)</f>
        <v>1922</v>
      </c>
      <c r="K52" s="5" t="s">
        <v>27</v>
      </c>
      <c r="L52" s="10">
        <v>6.8005999999999997E-2</v>
      </c>
      <c r="M52" s="10">
        <v>6.3890000000000002</v>
      </c>
      <c r="N52" s="10">
        <f t="shared" si="4"/>
        <v>6.0847619047619048</v>
      </c>
      <c r="O52" s="10">
        <v>1.4710000000000001</v>
      </c>
      <c r="P52" s="10">
        <v>89.227000000000004</v>
      </c>
      <c r="Q52" s="10">
        <v>26.699000000000002</v>
      </c>
      <c r="R52" s="10">
        <v>38.820999999999998</v>
      </c>
      <c r="S52" s="10">
        <f t="shared" si="7"/>
        <v>0.9398219000000001</v>
      </c>
      <c r="T52" s="10">
        <f t="shared" si="8"/>
        <v>0.85438354545454542</v>
      </c>
      <c r="U52" s="10">
        <f t="shared" si="0"/>
        <v>0.89710272272727276</v>
      </c>
      <c r="V52" s="10" t="s">
        <v>28</v>
      </c>
      <c r="W52" s="10" t="s">
        <v>28</v>
      </c>
      <c r="X52" s="10" t="s">
        <v>28</v>
      </c>
      <c r="Y52" s="10">
        <f t="shared" si="2"/>
        <v>0.69530523272103728</v>
      </c>
      <c r="Z52" s="10">
        <f t="shared" si="1"/>
        <v>0.63209566611003387</v>
      </c>
      <c r="AA52" s="10"/>
      <c r="AB52" s="10"/>
      <c r="AC52" s="11"/>
      <c r="AD52" s="11"/>
      <c r="AE52" s="10"/>
      <c r="AF52" s="10"/>
      <c r="AG52" s="10"/>
      <c r="AH52" s="10"/>
    </row>
    <row r="53" spans="1:34" ht="19" x14ac:dyDescent="0.25">
      <c r="A53" s="5" t="s">
        <v>54</v>
      </c>
      <c r="B53" s="5" t="str">
        <f>_xlfn.XLOOKUP(A53,[1]Metadata!$A$2:$A$51,[1]Metadata!$C$2:$C$51)</f>
        <v>1920-1922</v>
      </c>
      <c r="C53" s="6" t="str">
        <f>_xlfn.XLOOKUP(A53,[1]Metadata!$A$2:$A$51,[1]Metadata!$E$2:$E$51)</f>
        <v>Jakarta Bay</v>
      </c>
      <c r="D53" s="6">
        <f>_xlfn.XLOOKUP(A53,[1]Metadata!$A$2:$A$51,[1]Metadata!$H$2:$H$51)</f>
        <v>620.4</v>
      </c>
      <c r="E53" s="7">
        <f>_xlfn.XLOOKUP(A53,[1]Metadata!$A$2:$A$51,[1]Metadata!$K$2:$K$51)</f>
        <v>398.85712477743272</v>
      </c>
      <c r="F53" s="8">
        <v>10</v>
      </c>
      <c r="G53" s="8">
        <v>11</v>
      </c>
      <c r="H53" s="8">
        <f t="shared" si="3"/>
        <v>10.5</v>
      </c>
      <c r="I53" s="9">
        <f>_xlfn.XLOOKUP(A53, [1]DataArrangedForPlot!$A$2:$A$177, [1]DataArrangedForPlot!$K$2:$K$177)</f>
        <v>1912</v>
      </c>
      <c r="J53" s="9">
        <f>_xlfn.XLOOKUP(A53, [1]DataArrangedForPlot!$A$2:$A$177, [1]DataArrangedForPlot!$L$2:$L$177)</f>
        <v>1922</v>
      </c>
      <c r="K53" s="5" t="s">
        <v>29</v>
      </c>
      <c r="L53" s="10">
        <v>6.8005999999999997E-2</v>
      </c>
      <c r="M53" s="10">
        <v>6.2370000000000001</v>
      </c>
      <c r="N53" s="10">
        <f t="shared" si="4"/>
        <v>5.94</v>
      </c>
      <c r="O53" s="10">
        <v>1.4790000000000001</v>
      </c>
      <c r="P53" s="10">
        <v>60.701000000000001</v>
      </c>
      <c r="Q53" s="10">
        <v>18.163</v>
      </c>
      <c r="R53" s="10">
        <v>26.812000000000001</v>
      </c>
      <c r="S53" s="10">
        <f>(M53/F53)*O53</f>
        <v>0.92245230000000011</v>
      </c>
      <c r="T53" s="10">
        <f>(M53/G53)*O53</f>
        <v>0.83859300000000014</v>
      </c>
      <c r="U53" s="10">
        <f t="shared" si="0"/>
        <v>0.88052265000000007</v>
      </c>
      <c r="V53" s="10">
        <f>AVERAGE(W53:X53)</f>
        <v>1.2234291883453705</v>
      </c>
      <c r="W53" s="10">
        <f>_xlfn.MINIFS([1]DataArrangedForPlot!$H$2:$H$177,[1]DataArrangedForPlot!$A$2:$A$177,A53)</f>
        <v>1.2234291883453705</v>
      </c>
      <c r="X53" s="10">
        <f>_xlfn.MAXIFS([1]DataArrangedForPlot!$H$2:$H$177,[1]DataArrangedForPlot!$A$2:$A$177,A53)</f>
        <v>1.2234291883453705</v>
      </c>
      <c r="Y53" s="10">
        <f t="shared" si="2"/>
        <v>1.0220589446631849</v>
      </c>
      <c r="Z53" s="10">
        <f t="shared" si="1"/>
        <v>0.92914449514834996</v>
      </c>
      <c r="AA53" s="10"/>
      <c r="AB53" s="10"/>
      <c r="AC53" s="11"/>
      <c r="AD53" s="11"/>
      <c r="AE53" s="10"/>
      <c r="AF53" s="10"/>
      <c r="AG53" s="10"/>
      <c r="AH53" s="10"/>
    </row>
    <row r="54" spans="1:34" ht="19" x14ac:dyDescent="0.25">
      <c r="A54" s="5" t="s">
        <v>55</v>
      </c>
      <c r="B54" s="5" t="str">
        <f>_xlfn.XLOOKUP(A54,[1]Metadata!$A$2:$A$51,[1]Metadata!$C$2:$C$51)</f>
        <v>1920-1922</v>
      </c>
      <c r="C54" s="6" t="str">
        <f>_xlfn.XLOOKUP(A54,[1]Metadata!$A$2:$A$51,[1]Metadata!$E$2:$E$51)</f>
        <v>Jakarta Bay</v>
      </c>
      <c r="D54" s="6">
        <f>_xlfn.XLOOKUP(A54,[1]Metadata!$A$2:$A$51,[1]Metadata!$H$2:$H$51)</f>
        <v>289.39999999999998</v>
      </c>
      <c r="E54" s="7">
        <f>_xlfn.XLOOKUP(A54,[1]Metadata!$A$2:$A$51,[1]Metadata!$K$2:$K$51)</f>
        <v>222.6308781123598</v>
      </c>
      <c r="F54" s="8">
        <v>6</v>
      </c>
      <c r="G54" s="8">
        <v>7</v>
      </c>
      <c r="H54" s="8">
        <f t="shared" si="3"/>
        <v>6.5</v>
      </c>
      <c r="I54" s="9">
        <f>_xlfn.XLOOKUP(A54, [1]DataArrangedForPlot!$A$2:$A$177, [1]DataArrangedForPlot!$K$2:$K$177)</f>
        <v>1913</v>
      </c>
      <c r="J54" s="9">
        <f>_xlfn.XLOOKUP(A54, [1]DataArrangedForPlot!$A$2:$A$177, [1]DataArrangedForPlot!$L$2:$L$177)</f>
        <v>1917</v>
      </c>
      <c r="K54" s="5" t="s">
        <v>27</v>
      </c>
      <c r="L54" s="10">
        <v>6.7270999999999997E-2</v>
      </c>
      <c r="M54" s="10">
        <v>4.0860000000000003</v>
      </c>
      <c r="N54" s="10">
        <f t="shared" si="4"/>
        <v>6.2861538461538462</v>
      </c>
      <c r="O54" s="10">
        <v>0.90900000000000003</v>
      </c>
      <c r="P54" s="10">
        <v>43.676000000000002</v>
      </c>
      <c r="Q54" s="10">
        <v>12.928000000000001</v>
      </c>
      <c r="R54" s="10">
        <v>16.123999999999999</v>
      </c>
      <c r="S54" s="10">
        <f t="shared" si="7"/>
        <v>0.61902900000000005</v>
      </c>
      <c r="T54" s="10">
        <f t="shared" si="8"/>
        <v>0.53059628571428574</v>
      </c>
      <c r="U54" s="10">
        <f t="shared" si="0"/>
        <v>0.57481264285714295</v>
      </c>
      <c r="V54" s="10" t="s">
        <v>28</v>
      </c>
      <c r="W54" s="10" t="s">
        <v>28</v>
      </c>
      <c r="X54" s="10" t="s">
        <v>28</v>
      </c>
      <c r="Y54" s="10">
        <f t="shared" si="2"/>
        <v>1.1043441096559512</v>
      </c>
      <c r="Z54" s="10">
        <f t="shared" si="1"/>
        <v>0.94658066541938679</v>
      </c>
      <c r="AA54" s="10"/>
      <c r="AB54" s="10"/>
      <c r="AC54" s="11"/>
      <c r="AD54" s="11"/>
      <c r="AE54" s="10"/>
      <c r="AF54" s="10"/>
      <c r="AG54" s="10"/>
      <c r="AH54" s="10"/>
    </row>
    <row r="55" spans="1:34" ht="19" x14ac:dyDescent="0.25">
      <c r="A55" s="5" t="s">
        <v>55</v>
      </c>
      <c r="B55" s="5" t="str">
        <f>_xlfn.XLOOKUP(A55,[1]Metadata!$A$2:$A$51,[1]Metadata!$C$2:$C$51)</f>
        <v>1920-1922</v>
      </c>
      <c r="C55" s="6" t="str">
        <f>_xlfn.XLOOKUP(A55,[1]Metadata!$A$2:$A$51,[1]Metadata!$E$2:$E$51)</f>
        <v>Jakarta Bay</v>
      </c>
      <c r="D55" s="6">
        <f>_xlfn.XLOOKUP(A55,[1]Metadata!$A$2:$A$51,[1]Metadata!$H$2:$H$51)</f>
        <v>289.39999999999998</v>
      </c>
      <c r="E55" s="7">
        <f>_xlfn.XLOOKUP(A55,[1]Metadata!$A$2:$A$51,[1]Metadata!$K$2:$K$51)</f>
        <v>222.6308781123598</v>
      </c>
      <c r="F55" s="8">
        <v>6</v>
      </c>
      <c r="G55" s="8">
        <v>7</v>
      </c>
      <c r="H55" s="8">
        <f t="shared" si="3"/>
        <v>6.5</v>
      </c>
      <c r="I55" s="9">
        <f>_xlfn.XLOOKUP(A55, [1]DataArrangedForPlot!$A$2:$A$177, [1]DataArrangedForPlot!$K$2:$K$177)</f>
        <v>1913</v>
      </c>
      <c r="J55" s="9">
        <f>_xlfn.XLOOKUP(A55, [1]DataArrangedForPlot!$A$2:$A$177, [1]DataArrangedForPlot!$L$2:$L$177)</f>
        <v>1917</v>
      </c>
      <c r="K55" s="5" t="s">
        <v>29</v>
      </c>
      <c r="L55" s="10">
        <v>6.7270999999999997E-2</v>
      </c>
      <c r="M55" s="10">
        <v>5.85</v>
      </c>
      <c r="N55" s="10">
        <f t="shared" si="4"/>
        <v>9</v>
      </c>
      <c r="O55" s="10">
        <v>1.119</v>
      </c>
      <c r="P55" s="10">
        <v>54.496000000000002</v>
      </c>
      <c r="Q55" s="10">
        <v>16.13</v>
      </c>
      <c r="R55" s="10">
        <v>19.931999999999999</v>
      </c>
      <c r="S55" s="10">
        <f>(M55/F55)*O55</f>
        <v>1.0910249999999999</v>
      </c>
      <c r="T55" s="10">
        <f>(M55/G55)*O55</f>
        <v>0.93516428571428567</v>
      </c>
      <c r="U55" s="10">
        <f t="shared" si="0"/>
        <v>1.0130946428571428</v>
      </c>
      <c r="V55" s="10">
        <f>AVERAGE(W55:X55)</f>
        <v>1.1313508806207531</v>
      </c>
      <c r="W55" s="10">
        <f>_xlfn.MINIFS([1]DataArrangedForPlot!$H$2:$H$177,[1]DataArrangedForPlot!$A$2:$A$177,A55)</f>
        <v>0.85299381698011334</v>
      </c>
      <c r="X55" s="10">
        <f>_xlfn.MAXIFS([1]DataArrangedForPlot!$H$2:$H$177,[1]DataArrangedForPlot!$A$2:$A$177,A55)</f>
        <v>1.4097079442613929</v>
      </c>
      <c r="Y55" s="10">
        <f t="shared" si="2"/>
        <v>0.88508025053826567</v>
      </c>
      <c r="Z55" s="10">
        <f t="shared" si="1"/>
        <v>0.75864021474708487</v>
      </c>
      <c r="AA55" s="10"/>
      <c r="AB55" s="10"/>
      <c r="AC55" s="11"/>
      <c r="AD55" s="11"/>
      <c r="AE55" s="10"/>
      <c r="AF55" s="10"/>
      <c r="AG55" s="10"/>
      <c r="AH55" s="10"/>
    </row>
    <row r="56" spans="1:34" ht="19" x14ac:dyDescent="0.25">
      <c r="A56" s="5" t="s">
        <v>56</v>
      </c>
      <c r="B56" s="5" t="str">
        <f>_xlfn.XLOOKUP(A56,[1]Metadata!$A$2:$A$51,[1]Metadata!$C$2:$C$51)</f>
        <v>1920-1922</v>
      </c>
      <c r="C56" s="6" t="str">
        <f>_xlfn.XLOOKUP(A56,[1]Metadata!$A$2:$A$51,[1]Metadata!$E$2:$E$51)</f>
        <v>Jakarta Bay</v>
      </c>
      <c r="D56" s="6">
        <f>_xlfn.XLOOKUP(A56,[1]Metadata!$A$2:$A$51,[1]Metadata!$H$2:$H$51)</f>
        <v>87.9</v>
      </c>
      <c r="E56" s="7">
        <f>_xlfn.XLOOKUP(A56,[1]Metadata!$A$2:$A$51,[1]Metadata!$K$2:$K$51)</f>
        <v>59.662433311519813</v>
      </c>
      <c r="F56" s="8">
        <v>3</v>
      </c>
      <c r="G56" s="8">
        <v>4</v>
      </c>
      <c r="H56" s="8">
        <f t="shared" si="3"/>
        <v>3.5</v>
      </c>
      <c r="I56" s="9">
        <f>_xlfn.XLOOKUP(A56, [1]DataArrangedForPlot!$A$2:$A$177, [1]DataArrangedForPlot!$K$2:$K$177)</f>
        <v>1917</v>
      </c>
      <c r="J56" s="9">
        <f>_xlfn.XLOOKUP(A56, [1]DataArrangedForPlot!$A$2:$A$177, [1]DataArrangedForPlot!$L$2:$L$177)</f>
        <v>1922</v>
      </c>
      <c r="K56" s="5" t="s">
        <v>27</v>
      </c>
      <c r="L56" s="10">
        <v>6.7270999999999997E-2</v>
      </c>
      <c r="M56" s="10">
        <v>2.5939999999999999</v>
      </c>
      <c r="N56" s="10">
        <f t="shared" si="4"/>
        <v>7.411428571428571</v>
      </c>
      <c r="O56" s="10">
        <v>1.3420000000000001</v>
      </c>
      <c r="P56" s="10">
        <v>18.308</v>
      </c>
      <c r="Q56" s="10">
        <v>5.4189999999999996</v>
      </c>
      <c r="R56" s="10">
        <v>7.8879999999999999</v>
      </c>
      <c r="S56" s="10">
        <f t="shared" si="7"/>
        <v>1.1603826666666666</v>
      </c>
      <c r="T56" s="10">
        <f t="shared" si="8"/>
        <v>0.87028700000000003</v>
      </c>
      <c r="U56" s="10">
        <f t="shared" si="0"/>
        <v>1.0153348333333332</v>
      </c>
      <c r="V56" s="10" t="s">
        <v>28</v>
      </c>
      <c r="W56" s="10" t="s">
        <v>28</v>
      </c>
      <c r="X56" s="10" t="s">
        <v>28</v>
      </c>
      <c r="Y56" s="10">
        <f t="shared" si="2"/>
        <v>1.6003932707013329</v>
      </c>
      <c r="Z56" s="10">
        <f t="shared" si="1"/>
        <v>1.2002949530259996</v>
      </c>
      <c r="AA56" s="10"/>
      <c r="AB56" s="10"/>
      <c r="AC56" s="11"/>
      <c r="AD56" s="11"/>
      <c r="AE56" s="10"/>
      <c r="AF56" s="10"/>
      <c r="AG56" s="10"/>
      <c r="AH56" s="10"/>
    </row>
    <row r="57" spans="1:34" ht="19" x14ac:dyDescent="0.25">
      <c r="A57" s="5" t="s">
        <v>56</v>
      </c>
      <c r="B57" s="5" t="str">
        <f>_xlfn.XLOOKUP(A57,[1]Metadata!$A$2:$A$51,[1]Metadata!$C$2:$C$51)</f>
        <v>1920-1922</v>
      </c>
      <c r="C57" s="6" t="str">
        <f>_xlfn.XLOOKUP(A57,[1]Metadata!$A$2:$A$51,[1]Metadata!$E$2:$E$51)</f>
        <v>Jakarta Bay</v>
      </c>
      <c r="D57" s="6">
        <f>_xlfn.XLOOKUP(A57,[1]Metadata!$A$2:$A$51,[1]Metadata!$H$2:$H$51)</f>
        <v>87.9</v>
      </c>
      <c r="E57" s="7">
        <f>_xlfn.XLOOKUP(A57,[1]Metadata!$A$2:$A$51,[1]Metadata!$K$2:$K$51)</f>
        <v>59.662433311519813</v>
      </c>
      <c r="F57" s="8">
        <v>3</v>
      </c>
      <c r="G57" s="8">
        <v>4</v>
      </c>
      <c r="H57" s="8">
        <f t="shared" si="3"/>
        <v>3.5</v>
      </c>
      <c r="I57" s="9">
        <f>_xlfn.XLOOKUP(A57, [1]DataArrangedForPlot!$A$2:$A$177, [1]DataArrangedForPlot!$K$2:$K$177)</f>
        <v>1917</v>
      </c>
      <c r="J57" s="9">
        <f>_xlfn.XLOOKUP(A57, [1]DataArrangedForPlot!$A$2:$A$177, [1]DataArrangedForPlot!$L$2:$L$177)</f>
        <v>1922</v>
      </c>
      <c r="K57" s="5" t="s">
        <v>29</v>
      </c>
      <c r="L57" s="10">
        <v>6.7270999999999997E-2</v>
      </c>
      <c r="M57" s="10">
        <v>2.9319999999999999</v>
      </c>
      <c r="N57" s="10">
        <f t="shared" si="4"/>
        <v>8.3771428571428572</v>
      </c>
      <c r="O57" s="10">
        <v>1.4610000000000001</v>
      </c>
      <c r="P57" s="10">
        <v>22.326000000000001</v>
      </c>
      <c r="Q57" s="10">
        <v>6.6079999999999997</v>
      </c>
      <c r="R57" s="10">
        <v>9.6999999999999993</v>
      </c>
      <c r="S57" s="10">
        <f>(M57/F57)*O57</f>
        <v>1.4278839999999999</v>
      </c>
      <c r="T57" s="10">
        <f>(M57/G57)*O57</f>
        <v>1.070913</v>
      </c>
      <c r="U57" s="10">
        <f t="shared" si="0"/>
        <v>1.2493984999999999</v>
      </c>
      <c r="V57" s="10">
        <f>AVERAGE(W57:X57)</f>
        <v>1.3931415703272931</v>
      </c>
      <c r="W57" s="10">
        <f>_xlfn.MINIFS([1]DataArrangedForPlot!$H$2:$H$177,[1]DataArrangedForPlot!$A$2:$A$177,A57)</f>
        <v>1.3931415703272931</v>
      </c>
      <c r="X57" s="10">
        <f>_xlfn.MAXIFS([1]DataArrangedForPlot!$H$2:$H$177,[1]DataArrangedForPlot!$A$2:$A$177,A57)</f>
        <v>1.3931415703272931</v>
      </c>
      <c r="Y57" s="10">
        <f t="shared" si="2"/>
        <v>1.3123712263728389</v>
      </c>
      <c r="Z57" s="10">
        <f t="shared" si="1"/>
        <v>0.98427841977962915</v>
      </c>
      <c r="AA57" s="10"/>
      <c r="AB57" s="10"/>
      <c r="AC57" s="11"/>
      <c r="AD57" s="11"/>
      <c r="AE57" s="10"/>
      <c r="AF57" s="10"/>
      <c r="AG57" s="10"/>
      <c r="AH57" s="10"/>
    </row>
    <row r="58" spans="1:34" ht="19" x14ac:dyDescent="0.25">
      <c r="A58" s="5" t="s">
        <v>57</v>
      </c>
      <c r="B58" s="5" t="str">
        <f>_xlfn.XLOOKUP(A58,[1]Metadata!$A$2:$A$51,[1]Metadata!$C$2:$C$51)</f>
        <v>1920-1922</v>
      </c>
      <c r="C58" s="6" t="str">
        <f>_xlfn.XLOOKUP(A58,[1]Metadata!$A$2:$A$51,[1]Metadata!$E$2:$E$51)</f>
        <v>Jakarta Bay</v>
      </c>
      <c r="D58" s="6">
        <f>_xlfn.XLOOKUP(A58,[1]Metadata!$A$2:$A$51,[1]Metadata!$H$2:$H$51)</f>
        <v>105.9</v>
      </c>
      <c r="E58" s="7">
        <f>_xlfn.XLOOKUP(A58,[1]Metadata!$A$2:$A$51,[1]Metadata!$K$2:$K$51)</f>
        <v>69.027828648234745</v>
      </c>
      <c r="F58" s="8">
        <v>4</v>
      </c>
      <c r="G58" s="8">
        <v>5</v>
      </c>
      <c r="H58" s="8">
        <f t="shared" si="3"/>
        <v>4.5</v>
      </c>
      <c r="I58" s="9">
        <f>_xlfn.XLOOKUP(A58, [1]DataArrangedForPlot!$A$2:$A$177, [1]DataArrangedForPlot!$K$2:$K$177)</f>
        <v>1915</v>
      </c>
      <c r="J58" s="9">
        <f>_xlfn.XLOOKUP(A58, [1]DataArrangedForPlot!$A$2:$A$177, [1]DataArrangedForPlot!$L$2:$L$177)</f>
        <v>1922</v>
      </c>
      <c r="K58" s="5" t="s">
        <v>27</v>
      </c>
      <c r="L58" s="10">
        <v>6.7270999999999997E-2</v>
      </c>
      <c r="M58" s="10">
        <v>2.6480000000000001</v>
      </c>
      <c r="N58" s="10">
        <f t="shared" si="4"/>
        <v>5.8844444444444441</v>
      </c>
      <c r="O58" s="10">
        <v>1.5309999999999999</v>
      </c>
      <c r="P58" s="10">
        <v>20.545999999999999</v>
      </c>
      <c r="Q58" s="10">
        <v>6.0819999999999999</v>
      </c>
      <c r="R58" s="10">
        <v>8.8030000000000008</v>
      </c>
      <c r="S58" s="10">
        <f t="shared" si="7"/>
        <v>1.013522</v>
      </c>
      <c r="T58" s="10">
        <f t="shared" si="8"/>
        <v>0.81081760000000003</v>
      </c>
      <c r="U58" s="10">
        <f t="shared" si="0"/>
        <v>0.91216980000000003</v>
      </c>
      <c r="V58" s="10" t="s">
        <v>28</v>
      </c>
      <c r="W58" s="10" t="s">
        <v>28</v>
      </c>
      <c r="X58" s="10" t="s">
        <v>28</v>
      </c>
      <c r="Y58" s="10">
        <f t="shared" si="2"/>
        <v>1.2885719848145625</v>
      </c>
      <c r="Z58" s="10">
        <f t="shared" si="1"/>
        <v>1.0308575878516499</v>
      </c>
      <c r="AA58" s="10"/>
      <c r="AB58" s="10"/>
      <c r="AC58" s="11"/>
      <c r="AD58" s="11"/>
      <c r="AE58" s="10"/>
      <c r="AF58" s="10"/>
      <c r="AG58" s="10"/>
      <c r="AH58" s="10"/>
    </row>
    <row r="59" spans="1:34" ht="19" x14ac:dyDescent="0.25">
      <c r="A59" s="5" t="s">
        <v>57</v>
      </c>
      <c r="B59" s="5" t="str">
        <f>_xlfn.XLOOKUP(A59,[1]Metadata!$A$2:$A$51,[1]Metadata!$C$2:$C$51)</f>
        <v>1920-1922</v>
      </c>
      <c r="C59" s="6" t="str">
        <f>_xlfn.XLOOKUP(A59,[1]Metadata!$A$2:$A$51,[1]Metadata!$E$2:$E$51)</f>
        <v>Jakarta Bay</v>
      </c>
      <c r="D59" s="6">
        <f>_xlfn.XLOOKUP(A59,[1]Metadata!$A$2:$A$51,[1]Metadata!$H$2:$H$51)</f>
        <v>105.9</v>
      </c>
      <c r="E59" s="7">
        <f>_xlfn.XLOOKUP(A59,[1]Metadata!$A$2:$A$51,[1]Metadata!$K$2:$K$51)</f>
        <v>69.027828648234745</v>
      </c>
      <c r="F59" s="8">
        <v>4</v>
      </c>
      <c r="G59" s="8">
        <v>5</v>
      </c>
      <c r="H59" s="8">
        <f t="shared" si="3"/>
        <v>4.5</v>
      </c>
      <c r="I59" s="9">
        <f>_xlfn.XLOOKUP(A59, [1]DataArrangedForPlot!$A$2:$A$177, [1]DataArrangedForPlot!$K$2:$K$177)</f>
        <v>1915</v>
      </c>
      <c r="J59" s="9">
        <f>_xlfn.XLOOKUP(A59, [1]DataArrangedForPlot!$A$2:$A$177, [1]DataArrangedForPlot!$L$2:$L$177)</f>
        <v>1922</v>
      </c>
      <c r="K59" s="5" t="s">
        <v>29</v>
      </c>
      <c r="L59" s="10">
        <v>6.7270999999999997E-2</v>
      </c>
      <c r="M59" s="10">
        <v>3.4660000000000002</v>
      </c>
      <c r="N59" s="10">
        <f t="shared" si="4"/>
        <v>7.7022222222222227</v>
      </c>
      <c r="O59" s="10">
        <v>1.5840000000000001</v>
      </c>
      <c r="P59" s="10">
        <v>21.577000000000002</v>
      </c>
      <c r="Q59" s="10">
        <v>6.3869999999999996</v>
      </c>
      <c r="R59" s="10">
        <v>9.3529999999999998</v>
      </c>
      <c r="S59" s="10">
        <f>(M59/F59)*O59</f>
        <v>1.3725360000000002</v>
      </c>
      <c r="T59" s="10">
        <f>(M59/G59)*O59</f>
        <v>1.0980288</v>
      </c>
      <c r="U59" s="10">
        <f t="shared" si="0"/>
        <v>1.2352824</v>
      </c>
      <c r="V59" s="10">
        <f>AVERAGE(W59:X59)</f>
        <v>1.373298597932429</v>
      </c>
      <c r="W59" s="10">
        <f>_xlfn.MINIFS([1]DataArrangedForPlot!$H$2:$H$177,[1]DataArrangedForPlot!$A$2:$A$177,A59)</f>
        <v>1.2207098648288257</v>
      </c>
      <c r="X59" s="10">
        <f>_xlfn.MAXIFS([1]DataArrangedForPlot!$H$2:$H$177,[1]DataArrangedForPlot!$A$2:$A$177,A59)</f>
        <v>1.5258873310360321</v>
      </c>
      <c r="Y59" s="10">
        <f t="shared" si="2"/>
        <v>1.2270009732585623</v>
      </c>
      <c r="Z59" s="10">
        <f t="shared" si="1"/>
        <v>0.9816007786068498</v>
      </c>
      <c r="AA59" s="10"/>
      <c r="AB59" s="10"/>
      <c r="AC59" s="11"/>
      <c r="AD59" s="11"/>
      <c r="AE59" s="10"/>
      <c r="AF59" s="10"/>
      <c r="AG59" s="10"/>
      <c r="AH59" s="10"/>
    </row>
    <row r="60" spans="1:34" ht="19" x14ac:dyDescent="0.25">
      <c r="A60" s="5" t="s">
        <v>58</v>
      </c>
      <c r="B60" s="5">
        <f>_xlfn.XLOOKUP(A60,[1]Metadata!$A$2:$A$51,[1]Metadata!$C$2:$C$51)</f>
        <v>1928</v>
      </c>
      <c r="C60" s="6" t="str">
        <f>_xlfn.XLOOKUP(A60,[1]Metadata!$A$2:$A$51,[1]Metadata!$E$2:$E$51)</f>
        <v>Togian Island</v>
      </c>
      <c r="D60" s="6">
        <f>_xlfn.XLOOKUP(A60,[1]Metadata!$A$2:$A$51,[1]Metadata!$H$2:$H$51)</f>
        <v>647.5</v>
      </c>
      <c r="E60" s="7">
        <f>_xlfn.XLOOKUP(A60,[1]Metadata!$A$2:$A$51,[1]Metadata!$K$2:$K$51)</f>
        <v>410.47722547994101</v>
      </c>
      <c r="F60" s="8">
        <v>4</v>
      </c>
      <c r="G60" s="8">
        <v>5</v>
      </c>
      <c r="H60" s="8">
        <f t="shared" si="3"/>
        <v>4.5</v>
      </c>
      <c r="I60" s="9">
        <f>_xlfn.XLOOKUP(A60, [1]DataArrangedForPlot!$A$2:$A$177, [1]DataArrangedForPlot!$K$2:$K$177)</f>
        <v>1925</v>
      </c>
      <c r="J60" s="9">
        <f>_xlfn.XLOOKUP(A60, [1]DataArrangedForPlot!$A$2:$A$177, [1]DataArrangedForPlot!$L$2:$L$177)</f>
        <v>1928</v>
      </c>
      <c r="K60" s="5" t="s">
        <v>27</v>
      </c>
      <c r="L60" s="10">
        <v>6.7270999999999997E-2</v>
      </c>
      <c r="M60" s="10">
        <v>4.4489999999999998</v>
      </c>
      <c r="N60" s="10">
        <f t="shared" si="4"/>
        <v>9.8866666666666649</v>
      </c>
      <c r="O60" s="10">
        <v>1.5109999999999999</v>
      </c>
      <c r="P60" s="10">
        <v>61.725000000000001</v>
      </c>
      <c r="Q60" s="10">
        <v>18.27</v>
      </c>
      <c r="R60" s="10">
        <v>27.501999999999999</v>
      </c>
      <c r="S60" s="10">
        <f t="shared" si="7"/>
        <v>1.6806097499999999</v>
      </c>
      <c r="T60" s="10">
        <f t="shared" si="8"/>
        <v>1.3444877999999998</v>
      </c>
      <c r="U60" s="10">
        <f t="shared" si="0"/>
        <v>1.512548775</v>
      </c>
      <c r="V60" s="10" t="s">
        <v>28</v>
      </c>
      <c r="W60" s="10" t="s">
        <v>28</v>
      </c>
      <c r="X60" s="10" t="s">
        <v>28</v>
      </c>
      <c r="Y60" s="10">
        <f t="shared" si="2"/>
        <v>2.6225192385581209</v>
      </c>
      <c r="Z60" s="10">
        <f t="shared" si="1"/>
        <v>2.0980153908464967</v>
      </c>
      <c r="AA60" s="10"/>
      <c r="AB60" s="10"/>
      <c r="AC60" s="11"/>
      <c r="AD60" s="11"/>
      <c r="AE60" s="10"/>
      <c r="AF60" s="10"/>
      <c r="AG60" s="10"/>
      <c r="AH60" s="10"/>
    </row>
    <row r="61" spans="1:34" ht="19" x14ac:dyDescent="0.25">
      <c r="A61" s="5" t="s">
        <v>58</v>
      </c>
      <c r="B61" s="5">
        <f>_xlfn.XLOOKUP(A61,[1]Metadata!$A$2:$A$51,[1]Metadata!$C$2:$C$51)</f>
        <v>1928</v>
      </c>
      <c r="C61" s="6" t="str">
        <f>_xlfn.XLOOKUP(A61,[1]Metadata!$A$2:$A$51,[1]Metadata!$E$2:$E$51)</f>
        <v>Togian Island</v>
      </c>
      <c r="D61" s="6">
        <f>_xlfn.XLOOKUP(A61,[1]Metadata!$A$2:$A$51,[1]Metadata!$H$2:$H$51)</f>
        <v>647.5</v>
      </c>
      <c r="E61" s="7">
        <f>_xlfn.XLOOKUP(A61,[1]Metadata!$A$2:$A$51,[1]Metadata!$K$2:$K$51)</f>
        <v>410.47722547994101</v>
      </c>
      <c r="F61" s="8">
        <v>4</v>
      </c>
      <c r="G61" s="8">
        <v>5</v>
      </c>
      <c r="H61" s="8">
        <f t="shared" si="3"/>
        <v>4.5</v>
      </c>
      <c r="I61" s="9">
        <f>_xlfn.XLOOKUP(A61, [1]DataArrangedForPlot!$A$2:$A$177, [1]DataArrangedForPlot!$K$2:$K$177)</f>
        <v>1925</v>
      </c>
      <c r="J61" s="9">
        <f>_xlfn.XLOOKUP(A61, [1]DataArrangedForPlot!$A$2:$A$177, [1]DataArrangedForPlot!$L$2:$L$177)</f>
        <v>1928</v>
      </c>
      <c r="K61" s="5" t="s">
        <v>29</v>
      </c>
      <c r="L61" s="10">
        <v>6.7270999999999997E-2</v>
      </c>
      <c r="M61" s="10">
        <v>7.9930000000000003</v>
      </c>
      <c r="N61" s="10">
        <f t="shared" si="4"/>
        <v>17.762222222222224</v>
      </c>
      <c r="O61" s="10">
        <v>1.484</v>
      </c>
      <c r="P61" s="10">
        <v>85.018000000000001</v>
      </c>
      <c r="Q61" s="10">
        <v>25.164999999999999</v>
      </c>
      <c r="R61" s="10">
        <v>36.033000000000001</v>
      </c>
      <c r="S61" s="10">
        <f>(M61/F61)*O61</f>
        <v>2.9654030000000002</v>
      </c>
      <c r="T61" s="10">
        <f>(M61/G61)*O61</f>
        <v>2.3723223999999998</v>
      </c>
      <c r="U61" s="10">
        <f t="shared" si="0"/>
        <v>2.6688627</v>
      </c>
      <c r="V61" s="10">
        <f>AVERAGE(W61:X61)</f>
        <v>2.3851522014589976</v>
      </c>
      <c r="W61" s="10">
        <f>_xlfn.MINIFS([1]DataArrangedForPlot!$H$2:$H$177,[1]DataArrangedForPlot!$A$2:$A$177,A61)</f>
        <v>2.3851522014589976</v>
      </c>
      <c r="X61" s="10">
        <f>_xlfn.MAXIFS([1]DataArrangedForPlot!$H$2:$H$177,[1]DataArrangedForPlot!$A$2:$A$177,A61)</f>
        <v>2.3851522014589976</v>
      </c>
      <c r="Y61" s="10">
        <f t="shared" si="2"/>
        <v>1.9040085628925638</v>
      </c>
      <c r="Z61" s="10">
        <f t="shared" si="1"/>
        <v>1.523206850314051</v>
      </c>
      <c r="AA61" s="10"/>
      <c r="AB61" s="10"/>
      <c r="AC61" s="11"/>
      <c r="AD61" s="11"/>
      <c r="AE61" s="10"/>
      <c r="AF61" s="10"/>
      <c r="AG61" s="10"/>
      <c r="AH61" s="10"/>
    </row>
    <row r="62" spans="1:34" ht="19" x14ac:dyDescent="0.25">
      <c r="A62" s="5" t="s">
        <v>59</v>
      </c>
      <c r="B62" s="5">
        <f>_xlfn.XLOOKUP(A62,[1]Metadata!$A$2:$A$51,[1]Metadata!$C$2:$C$51)</f>
        <v>1955</v>
      </c>
      <c r="C62" s="6" t="str">
        <f>_xlfn.XLOOKUP(A62,[1]Metadata!$A$2:$A$51,[1]Metadata!$E$2:$E$51)</f>
        <v>Biak, Papua</v>
      </c>
      <c r="D62" s="6">
        <f>_xlfn.XLOOKUP(A62,[1]Metadata!$A$2:$A$51,[1]Metadata!$H$2:$H$51)</f>
        <v>784.8</v>
      </c>
      <c r="E62" s="7">
        <f>_xlfn.XLOOKUP(A62,[1]Metadata!$A$2:$A$51,[1]Metadata!$K$2:$K$51)</f>
        <v>512.51795861780693</v>
      </c>
      <c r="F62" s="8">
        <v>11</v>
      </c>
      <c r="G62" s="8">
        <v>13</v>
      </c>
      <c r="H62" s="8">
        <f t="shared" si="3"/>
        <v>12</v>
      </c>
      <c r="I62" s="9">
        <f>_xlfn.XLOOKUP(A62, [1]DataArrangedForPlot!$A$2:$A$177, [1]DataArrangedForPlot!$K$2:$K$177)</f>
        <v>1944</v>
      </c>
      <c r="J62" s="9">
        <f>_xlfn.XLOOKUP(A62, [1]DataArrangedForPlot!$A$2:$A$177, [1]DataArrangedForPlot!$L$2:$L$177)</f>
        <v>1947</v>
      </c>
      <c r="K62" s="5" t="s">
        <v>27</v>
      </c>
      <c r="L62" s="10">
        <v>7.3539999999999994E-2</v>
      </c>
      <c r="M62" s="10">
        <v>5.9089999999999998</v>
      </c>
      <c r="N62" s="10">
        <f t="shared" si="4"/>
        <v>4.9241666666666664</v>
      </c>
      <c r="O62" s="10">
        <v>1.431</v>
      </c>
      <c r="P62" s="10">
        <v>70.421999999999997</v>
      </c>
      <c r="Q62" s="10">
        <v>20.715</v>
      </c>
      <c r="R62" s="10">
        <v>30.753</v>
      </c>
      <c r="S62" s="10">
        <f t="shared" si="7"/>
        <v>0.76870718181818187</v>
      </c>
      <c r="T62" s="10">
        <f t="shared" si="8"/>
        <v>0.65044453846153838</v>
      </c>
      <c r="U62" s="10">
        <f t="shared" si="0"/>
        <v>0.70957586013986007</v>
      </c>
      <c r="V62" s="10" t="s">
        <v>28</v>
      </c>
      <c r="W62" s="10" t="s">
        <v>28</v>
      </c>
      <c r="X62" s="10" t="s">
        <v>28</v>
      </c>
      <c r="Y62" s="10">
        <f t="shared" si="2"/>
        <v>1.0131131542054266</v>
      </c>
      <c r="Z62" s="10">
        <f t="shared" si="1"/>
        <v>0.8572495920199763</v>
      </c>
      <c r="AA62" s="10"/>
      <c r="AB62" s="10"/>
      <c r="AC62" s="11"/>
      <c r="AD62" s="11"/>
      <c r="AE62" s="10"/>
      <c r="AF62" s="10"/>
      <c r="AG62" s="10"/>
      <c r="AH62" s="10"/>
    </row>
    <row r="63" spans="1:34" ht="19" x14ac:dyDescent="0.25">
      <c r="A63" s="5" t="s">
        <v>59</v>
      </c>
      <c r="B63" s="5">
        <f>_xlfn.XLOOKUP(A63,[1]Metadata!$A$2:$A$51,[1]Metadata!$C$2:$C$51)</f>
        <v>1955</v>
      </c>
      <c r="C63" s="6" t="str">
        <f>_xlfn.XLOOKUP(A63,[1]Metadata!$A$2:$A$51,[1]Metadata!$E$2:$E$51)</f>
        <v>Biak, Papua</v>
      </c>
      <c r="D63" s="6">
        <f>_xlfn.XLOOKUP(A63,[1]Metadata!$A$2:$A$51,[1]Metadata!$H$2:$H$51)</f>
        <v>784.8</v>
      </c>
      <c r="E63" s="7">
        <f>_xlfn.XLOOKUP(A63,[1]Metadata!$A$2:$A$51,[1]Metadata!$K$2:$K$51)</f>
        <v>512.51795861780693</v>
      </c>
      <c r="F63" s="8">
        <v>11</v>
      </c>
      <c r="G63" s="8">
        <v>13</v>
      </c>
      <c r="H63" s="8">
        <f t="shared" si="3"/>
        <v>12</v>
      </c>
      <c r="I63" s="9">
        <f>_xlfn.XLOOKUP(A63, [1]DataArrangedForPlot!$A$2:$A$177, [1]DataArrangedForPlot!$K$2:$K$177)</f>
        <v>1944</v>
      </c>
      <c r="J63" s="9">
        <f>_xlfn.XLOOKUP(A63, [1]DataArrangedForPlot!$A$2:$A$177, [1]DataArrangedForPlot!$L$2:$L$177)</f>
        <v>1947</v>
      </c>
      <c r="K63" s="5" t="s">
        <v>29</v>
      </c>
      <c r="L63" s="10">
        <v>7.3539999999999994E-2</v>
      </c>
      <c r="M63" s="10">
        <v>9.4559999999999995</v>
      </c>
      <c r="N63" s="10">
        <f t="shared" si="4"/>
        <v>7.88</v>
      </c>
      <c r="O63" s="10">
        <v>1.401</v>
      </c>
      <c r="P63" s="10">
        <v>95.212999999999994</v>
      </c>
      <c r="Q63" s="10">
        <v>28.007999999999999</v>
      </c>
      <c r="R63" s="10">
        <v>41.633000000000003</v>
      </c>
      <c r="S63" s="10">
        <f>(M63/F63)*O63</f>
        <v>1.2043505454545456</v>
      </c>
      <c r="T63" s="10">
        <f>(M63/G63)*O63</f>
        <v>1.019065846153846</v>
      </c>
      <c r="U63" s="10">
        <f t="shared" si="0"/>
        <v>1.1117081958041957</v>
      </c>
      <c r="V63" s="10">
        <f>AVERAGE(W63:X63)</f>
        <v>1.9583417456956966</v>
      </c>
      <c r="W63" s="10">
        <f>_xlfn.MINIFS([1]DataArrangedForPlot!$H$2:$H$177,[1]DataArrangedForPlot!$A$2:$A$177,A63)</f>
        <v>1.7933326581274101</v>
      </c>
      <c r="X63" s="10">
        <f>_xlfn.MAXIFS([1]DataArrangedForPlot!$H$2:$H$177,[1]DataArrangedForPlot!$A$2:$A$177,A63)</f>
        <v>2.123350833263983</v>
      </c>
      <c r="Y63" s="10">
        <f t="shared" si="2"/>
        <v>0.74932471979093762</v>
      </c>
      <c r="Z63" s="10">
        <f t="shared" si="1"/>
        <v>0.6340439936692549</v>
      </c>
      <c r="AA63" s="10"/>
      <c r="AB63" s="10"/>
      <c r="AC63" s="11"/>
      <c r="AD63" s="11"/>
      <c r="AE63" s="10"/>
      <c r="AF63" s="10"/>
      <c r="AG63" s="10"/>
      <c r="AH63" s="10"/>
    </row>
    <row r="64" spans="1:34" ht="19" x14ac:dyDescent="0.25">
      <c r="A64" s="5" t="s">
        <v>60</v>
      </c>
      <c r="B64" s="5">
        <f>_xlfn.XLOOKUP(A64,[1]Metadata!$A$2:$A$51,[1]Metadata!$C$2:$C$51)</f>
        <v>1955</v>
      </c>
      <c r="C64" s="6" t="str">
        <f>_xlfn.XLOOKUP(A64,[1]Metadata!$A$2:$A$51,[1]Metadata!$E$2:$E$51)</f>
        <v>Biak, Papua</v>
      </c>
      <c r="D64" s="6">
        <f>_xlfn.XLOOKUP(A64,[1]Metadata!$A$2:$A$51,[1]Metadata!$H$2:$H$51)</f>
        <v>453.9</v>
      </c>
      <c r="E64" s="7">
        <f>_xlfn.XLOOKUP(A64,[1]Metadata!$A$2:$A$51,[1]Metadata!$K$2:$K$51)</f>
        <v>338.85636581571629</v>
      </c>
      <c r="F64" s="8">
        <v>4</v>
      </c>
      <c r="G64" s="8">
        <v>4.5</v>
      </c>
      <c r="H64" s="8">
        <f t="shared" si="3"/>
        <v>4.25</v>
      </c>
      <c r="I64" s="9">
        <f>_xlfn.XLOOKUP(A64, [1]DataArrangedForPlot!$A$2:$A$177, [1]DataArrangedForPlot!$K$2:$K$177)</f>
        <v>1951</v>
      </c>
      <c r="J64" s="9">
        <f>_xlfn.XLOOKUP(A64, [1]DataArrangedForPlot!$A$2:$A$177, [1]DataArrangedForPlot!$L$2:$L$177)</f>
        <v>1952</v>
      </c>
      <c r="K64" s="5" t="s">
        <v>27</v>
      </c>
      <c r="L64" s="10">
        <v>5.9042999999999998E-2</v>
      </c>
      <c r="M64" s="10">
        <v>4.2839999999999998</v>
      </c>
      <c r="N64" s="10">
        <f t="shared" si="4"/>
        <v>10.079999999999998</v>
      </c>
      <c r="O64" s="10">
        <v>1.3859999999999999</v>
      </c>
      <c r="P64" s="10">
        <v>52.27</v>
      </c>
      <c r="Q64" s="10">
        <v>15.430999999999999</v>
      </c>
      <c r="R64" s="10">
        <v>21.847999999999999</v>
      </c>
      <c r="S64" s="10">
        <f t="shared" si="7"/>
        <v>1.4844059999999999</v>
      </c>
      <c r="T64" s="10">
        <f t="shared" si="8"/>
        <v>1.3194719999999998</v>
      </c>
      <c r="U64" s="10">
        <f t="shared" si="0"/>
        <v>1.4019389999999998</v>
      </c>
      <c r="V64" s="10" t="s">
        <v>28</v>
      </c>
      <c r="W64" s="10" t="s">
        <v>28</v>
      </c>
      <c r="X64" s="10" t="s">
        <v>28</v>
      </c>
      <c r="Y64" s="10">
        <f t="shared" si="2"/>
        <v>2.170939353357566</v>
      </c>
      <c r="Z64" s="10">
        <f t="shared" si="1"/>
        <v>1.9297238696511698</v>
      </c>
      <c r="AA64" s="10"/>
      <c r="AB64" s="10"/>
      <c r="AC64" s="11"/>
      <c r="AD64" s="11"/>
      <c r="AE64" s="10"/>
      <c r="AF64" s="10"/>
      <c r="AG64" s="10"/>
      <c r="AH64" s="10"/>
    </row>
    <row r="65" spans="1:34" ht="19" x14ac:dyDescent="0.25">
      <c r="A65" s="5" t="s">
        <v>60</v>
      </c>
      <c r="B65" s="5">
        <f>_xlfn.XLOOKUP(A65,[1]Metadata!$A$2:$A$51,[1]Metadata!$C$2:$C$51)</f>
        <v>1955</v>
      </c>
      <c r="C65" s="6" t="str">
        <f>_xlfn.XLOOKUP(A65,[1]Metadata!$A$2:$A$51,[1]Metadata!$E$2:$E$51)</f>
        <v>Biak, Papua</v>
      </c>
      <c r="D65" s="6">
        <f>_xlfn.XLOOKUP(A65,[1]Metadata!$A$2:$A$51,[1]Metadata!$H$2:$H$51)</f>
        <v>453.9</v>
      </c>
      <c r="E65" s="7">
        <f>_xlfn.XLOOKUP(A65,[1]Metadata!$A$2:$A$51,[1]Metadata!$K$2:$K$51)</f>
        <v>338.85636581571629</v>
      </c>
      <c r="F65" s="8">
        <v>4</v>
      </c>
      <c r="G65" s="8">
        <v>4.5</v>
      </c>
      <c r="H65" s="8">
        <f t="shared" si="3"/>
        <v>4.25</v>
      </c>
      <c r="I65" s="9">
        <f>_xlfn.XLOOKUP(A65, [1]DataArrangedForPlot!$A$2:$A$177, [1]DataArrangedForPlot!$K$2:$K$177)</f>
        <v>1951</v>
      </c>
      <c r="J65" s="9">
        <f>_xlfn.XLOOKUP(A65, [1]DataArrangedForPlot!$A$2:$A$177, [1]DataArrangedForPlot!$L$2:$L$177)</f>
        <v>1952</v>
      </c>
      <c r="K65" s="5" t="s">
        <v>29</v>
      </c>
      <c r="L65" s="10">
        <v>5.9042999999999998E-2</v>
      </c>
      <c r="M65" s="10">
        <v>4.718</v>
      </c>
      <c r="N65" s="10">
        <f t="shared" si="4"/>
        <v>11.101176470588236</v>
      </c>
      <c r="O65" s="10">
        <v>1.2589999999999999</v>
      </c>
      <c r="P65" s="10">
        <v>70.239999999999995</v>
      </c>
      <c r="Q65" s="10">
        <v>20.736000000000001</v>
      </c>
      <c r="R65" s="10">
        <v>27.332999999999998</v>
      </c>
      <c r="S65" s="10">
        <f>(M65/F65)*O65</f>
        <v>1.4849904999999999</v>
      </c>
      <c r="T65" s="10">
        <f>(M65/G65)*O65</f>
        <v>1.3199915555555555</v>
      </c>
      <c r="U65" s="10">
        <f t="shared" si="0"/>
        <v>1.4024910277777778</v>
      </c>
      <c r="V65" s="10">
        <f>AVERAGE(W65:X65)</f>
        <v>1.659048327781911</v>
      </c>
      <c r="W65" s="10">
        <f>_xlfn.MINIFS([1]DataArrangedForPlot!$H$2:$H$177,[1]DataArrangedForPlot!$A$2:$A$177,A65)</f>
        <v>1.1873931075404527</v>
      </c>
      <c r="X65" s="10">
        <f>_xlfn.MAXIFS([1]DataArrangedForPlot!$H$2:$H$177,[1]DataArrangedForPlot!$A$2:$A$177,A65)</f>
        <v>2.1307035480233694</v>
      </c>
      <c r="Y65" s="10">
        <f t="shared" si="2"/>
        <v>1.6155324601366743</v>
      </c>
      <c r="Z65" s="10">
        <f t="shared" si="1"/>
        <v>1.4360288534548216</v>
      </c>
      <c r="AA65" s="10"/>
      <c r="AB65" s="10"/>
      <c r="AC65" s="11"/>
      <c r="AD65" s="11"/>
      <c r="AE65" s="10"/>
      <c r="AF65" s="10"/>
      <c r="AG65" s="10"/>
      <c r="AH65" s="10"/>
    </row>
    <row r="66" spans="1:34" ht="19" x14ac:dyDescent="0.25">
      <c r="A66" s="5" t="s">
        <v>61</v>
      </c>
      <c r="B66" s="5">
        <f>_xlfn.XLOOKUP(A66,[1]Metadata!$A$2:$A$51,[1]Metadata!$C$2:$C$51)</f>
        <v>1930</v>
      </c>
      <c r="C66" s="6" t="str">
        <f>_xlfn.XLOOKUP(A66,[1]Metadata!$A$2:$A$51,[1]Metadata!$E$2:$E$51)</f>
        <v>Tana Jampea Island</v>
      </c>
      <c r="D66" s="6">
        <f>_xlfn.XLOOKUP(A66,[1]Metadata!$A$2:$A$51,[1]Metadata!$H$2:$H$51)</f>
        <v>563.29999999999995</v>
      </c>
      <c r="E66" s="7">
        <f>_xlfn.XLOOKUP(A66,[1]Metadata!$A$2:$A$51,[1]Metadata!$K$2:$K$51)</f>
        <v>416.05114886016952</v>
      </c>
      <c r="F66" s="8">
        <v>7</v>
      </c>
      <c r="G66" s="8">
        <v>8</v>
      </c>
      <c r="H66" s="8">
        <f t="shared" si="3"/>
        <v>7.5</v>
      </c>
      <c r="I66" s="9">
        <f>_xlfn.XLOOKUP(A66, [1]DataArrangedForPlot!$A$2:$A$177, [1]DataArrangedForPlot!$K$2:$K$177)</f>
        <v>1923</v>
      </c>
      <c r="J66" s="9">
        <f>_xlfn.XLOOKUP(A66, [1]DataArrangedForPlot!$A$2:$A$177, [1]DataArrangedForPlot!$L$2:$L$177)</f>
        <v>1929</v>
      </c>
      <c r="K66" s="5" t="s">
        <v>27</v>
      </c>
      <c r="L66" s="10">
        <v>6.0560999999999997E-2</v>
      </c>
      <c r="M66" s="10">
        <v>4.6100000000000003</v>
      </c>
      <c r="N66" s="10">
        <f t="shared" si="4"/>
        <v>6.1466666666666665</v>
      </c>
      <c r="O66" s="10">
        <v>1.3340000000000001</v>
      </c>
      <c r="P66" s="10">
        <v>49.317999999999998</v>
      </c>
      <c r="Q66" s="10">
        <v>14.635</v>
      </c>
      <c r="R66" s="10">
        <v>19.414000000000001</v>
      </c>
      <c r="S66" s="10">
        <f t="shared" ref="S66:S98" si="9">(M66/F66)*O66</f>
        <v>0.87853428571428582</v>
      </c>
      <c r="T66" s="10">
        <f t="shared" ref="T66:T98" si="10">(M66/G66)*O66</f>
        <v>0.76871750000000005</v>
      </c>
      <c r="U66" s="10">
        <f t="shared" ref="U66:U99" si="11">AVERAGE(S66:T66)</f>
        <v>0.82362589285714294</v>
      </c>
      <c r="V66" s="10" t="s">
        <v>28</v>
      </c>
      <c r="W66" s="10" t="s">
        <v>28</v>
      </c>
      <c r="X66" s="10" t="s">
        <v>28</v>
      </c>
      <c r="Y66" s="10">
        <f t="shared" ref="Y66:Y99" si="12">D66/P66/F66</f>
        <v>1.6316847514381883</v>
      </c>
      <c r="Z66" s="10">
        <f t="shared" ref="Z66:Z99" si="13">D66/P66/G66</f>
        <v>1.4277241575084147</v>
      </c>
      <c r="AA66" s="10"/>
      <c r="AB66" s="10"/>
      <c r="AC66" s="11"/>
      <c r="AD66" s="11"/>
      <c r="AE66" s="10"/>
      <c r="AF66" s="10"/>
      <c r="AG66" s="10"/>
      <c r="AH66" s="10"/>
    </row>
    <row r="67" spans="1:34" ht="19" x14ac:dyDescent="0.25">
      <c r="A67" s="5" t="s">
        <v>61</v>
      </c>
      <c r="B67" s="5">
        <f>_xlfn.XLOOKUP(A67,[1]Metadata!$A$2:$A$51,[1]Metadata!$C$2:$C$51)</f>
        <v>1930</v>
      </c>
      <c r="C67" s="6" t="str">
        <f>_xlfn.XLOOKUP(A67,[1]Metadata!$A$2:$A$51,[1]Metadata!$E$2:$E$51)</f>
        <v>Tana Jampea Island</v>
      </c>
      <c r="D67" s="6">
        <f>_xlfn.XLOOKUP(A67,[1]Metadata!$A$2:$A$51,[1]Metadata!$H$2:$H$51)</f>
        <v>563.29999999999995</v>
      </c>
      <c r="E67" s="7">
        <f>_xlfn.XLOOKUP(A67,[1]Metadata!$A$2:$A$51,[1]Metadata!$K$2:$K$51)</f>
        <v>416.05114886016952</v>
      </c>
      <c r="F67" s="8">
        <v>7</v>
      </c>
      <c r="G67" s="8">
        <v>8</v>
      </c>
      <c r="H67" s="8">
        <f t="shared" si="3"/>
        <v>7.5</v>
      </c>
      <c r="I67" s="9">
        <f>_xlfn.XLOOKUP(A67, [1]DataArrangedForPlot!$A$2:$A$177, [1]DataArrangedForPlot!$K$2:$K$177)</f>
        <v>1923</v>
      </c>
      <c r="J67" s="9">
        <f>_xlfn.XLOOKUP(A67, [1]DataArrangedForPlot!$A$2:$A$177, [1]DataArrangedForPlot!$L$2:$L$177)</f>
        <v>1929</v>
      </c>
      <c r="K67" s="5" t="s">
        <v>29</v>
      </c>
      <c r="L67" s="10">
        <v>6.0560999999999997E-2</v>
      </c>
      <c r="M67" s="10">
        <v>7.5330000000000004</v>
      </c>
      <c r="N67" s="10">
        <f t="shared" si="4"/>
        <v>10.044</v>
      </c>
      <c r="O67" s="10">
        <v>1.2809999999999999</v>
      </c>
      <c r="P67" s="10">
        <v>65.072999999999993</v>
      </c>
      <c r="Q67" s="10">
        <v>19.309999999999999</v>
      </c>
      <c r="R67" s="10">
        <v>23.628</v>
      </c>
      <c r="S67" s="10">
        <f>(M67/F67)*O67</f>
        <v>1.3785390000000002</v>
      </c>
      <c r="T67" s="10">
        <f>(M67/G67)*O67</f>
        <v>1.206221625</v>
      </c>
      <c r="U67" s="10">
        <f t="shared" si="11"/>
        <v>1.2923803125000002</v>
      </c>
      <c r="V67" s="10">
        <f>AVERAGE(W67:X67)</f>
        <v>1.3480792111105455</v>
      </c>
      <c r="W67" s="10">
        <f>_xlfn.MINIFS([1]DataArrangedForPlot!$H$2:$H$177,[1]DataArrangedForPlot!$A$2:$A$177,A67)</f>
        <v>1.3480792111105455</v>
      </c>
      <c r="X67" s="10">
        <f>_xlfn.MAXIFS([1]DataArrangedForPlot!$H$2:$H$177,[1]DataArrangedForPlot!$A$2:$A$177,A67)</f>
        <v>1.3480792111105455</v>
      </c>
      <c r="Y67" s="10">
        <f t="shared" si="12"/>
        <v>1.2366331438757789</v>
      </c>
      <c r="Z67" s="10">
        <f t="shared" si="13"/>
        <v>1.0820540008913067</v>
      </c>
      <c r="AA67" s="10"/>
      <c r="AB67" s="10"/>
      <c r="AC67" s="11"/>
      <c r="AD67" s="11"/>
      <c r="AE67" s="10"/>
      <c r="AF67" s="10"/>
      <c r="AG67" s="10"/>
      <c r="AH67" s="10"/>
    </row>
    <row r="68" spans="1:34" ht="19" x14ac:dyDescent="0.25">
      <c r="A68" s="5" t="s">
        <v>62</v>
      </c>
      <c r="B68" s="5">
        <f>_xlfn.XLOOKUP(A68,[1]Metadata!$A$2:$A$51,[1]Metadata!$C$2:$C$51)</f>
        <v>1929</v>
      </c>
      <c r="C68" s="6" t="str">
        <f>_xlfn.XLOOKUP(A68,[1]Metadata!$A$2:$A$51,[1]Metadata!$E$2:$E$51)</f>
        <v>Kupang, SW Timor</v>
      </c>
      <c r="D68" s="6">
        <f>_xlfn.XLOOKUP(A68,[1]Metadata!$A$2:$A$51,[1]Metadata!$H$2:$H$51)</f>
        <v>238.8</v>
      </c>
      <c r="E68" s="7">
        <f>_xlfn.XLOOKUP(A68,[1]Metadata!$A$2:$A$51,[1]Metadata!$K$2:$K$51)</f>
        <v>164.82099296891769</v>
      </c>
      <c r="F68" s="8">
        <v>4</v>
      </c>
      <c r="G68" s="8">
        <v>4.5</v>
      </c>
      <c r="H68" s="8">
        <f t="shared" ref="H68:H99" si="14">AVERAGE(F68:G68)</f>
        <v>4.25</v>
      </c>
      <c r="I68" s="9">
        <f>_xlfn.XLOOKUP(A68, [1]DataArrangedForPlot!$A$2:$A$177, [1]DataArrangedForPlot!$K$2:$K$177)</f>
        <v>1924</v>
      </c>
      <c r="J68" s="9">
        <f>_xlfn.XLOOKUP(A68, [1]DataArrangedForPlot!$A$2:$A$177, [1]DataArrangedForPlot!$L$2:$L$177)</f>
        <v>1927</v>
      </c>
      <c r="K68" s="5" t="s">
        <v>27</v>
      </c>
      <c r="L68" s="10">
        <v>6.6314999999999999E-2</v>
      </c>
      <c r="M68" s="10">
        <v>3.64</v>
      </c>
      <c r="N68" s="10">
        <f t="shared" ref="N68:N99" si="15">(M68*10)/H68</f>
        <v>8.5647058823529409</v>
      </c>
      <c r="O68" s="10">
        <v>1.498</v>
      </c>
      <c r="P68" s="10">
        <v>39.595999999999997</v>
      </c>
      <c r="Q68" s="10">
        <v>11.816000000000001</v>
      </c>
      <c r="R68" s="10">
        <v>16.658999999999999</v>
      </c>
      <c r="S68" s="10">
        <f t="shared" si="9"/>
        <v>1.3631800000000001</v>
      </c>
      <c r="T68" s="10">
        <f t="shared" si="10"/>
        <v>1.2117155555555554</v>
      </c>
      <c r="U68" s="10">
        <f t="shared" si="11"/>
        <v>1.2874477777777777</v>
      </c>
      <c r="V68" s="10" t="s">
        <v>28</v>
      </c>
      <c r="W68" s="10" t="s">
        <v>28</v>
      </c>
      <c r="X68" s="10" t="s">
        <v>28</v>
      </c>
      <c r="Y68" s="10">
        <f t="shared" si="12"/>
        <v>1.5077280533387214</v>
      </c>
      <c r="Z68" s="10">
        <f t="shared" si="13"/>
        <v>1.3402027140788635</v>
      </c>
      <c r="AA68" s="10"/>
      <c r="AB68" s="10"/>
      <c r="AC68" s="11"/>
      <c r="AD68" s="11"/>
      <c r="AE68" s="10"/>
      <c r="AF68" s="10"/>
      <c r="AG68" s="10"/>
      <c r="AH68" s="10"/>
    </row>
    <row r="69" spans="1:34" ht="19" x14ac:dyDescent="0.25">
      <c r="A69" s="5" t="s">
        <v>62</v>
      </c>
      <c r="B69" s="5">
        <f>_xlfn.XLOOKUP(A69,[1]Metadata!$A$2:$A$51,[1]Metadata!$C$2:$C$51)</f>
        <v>1929</v>
      </c>
      <c r="C69" s="6" t="str">
        <f>_xlfn.XLOOKUP(A69,[1]Metadata!$A$2:$A$51,[1]Metadata!$E$2:$E$51)</f>
        <v>Kupang, SW Timor</v>
      </c>
      <c r="D69" s="6">
        <f>_xlfn.XLOOKUP(A69,[1]Metadata!$A$2:$A$51,[1]Metadata!$H$2:$H$51)</f>
        <v>238.8</v>
      </c>
      <c r="E69" s="7">
        <f>_xlfn.XLOOKUP(A69,[1]Metadata!$A$2:$A$51,[1]Metadata!$K$2:$K$51)</f>
        <v>164.82099296891769</v>
      </c>
      <c r="F69" s="8">
        <v>4</v>
      </c>
      <c r="G69" s="8">
        <v>4.5</v>
      </c>
      <c r="H69" s="8">
        <f t="shared" si="14"/>
        <v>4.25</v>
      </c>
      <c r="I69" s="9">
        <f>_xlfn.XLOOKUP(A69, [1]DataArrangedForPlot!$A$2:$A$177, [1]DataArrangedForPlot!$K$2:$K$177)</f>
        <v>1924</v>
      </c>
      <c r="J69" s="9">
        <f>_xlfn.XLOOKUP(A69, [1]DataArrangedForPlot!$A$2:$A$177, [1]DataArrangedForPlot!$L$2:$L$177)</f>
        <v>1927</v>
      </c>
      <c r="K69" s="5" t="s">
        <v>29</v>
      </c>
      <c r="L69" s="10">
        <v>6.6314999999999999E-2</v>
      </c>
      <c r="M69" s="10">
        <v>3.657</v>
      </c>
      <c r="N69" s="10">
        <f t="shared" si="15"/>
        <v>8.6047058823529419</v>
      </c>
      <c r="O69" s="10">
        <v>1.4450000000000001</v>
      </c>
      <c r="P69" s="10">
        <v>44.223999999999997</v>
      </c>
      <c r="Q69" s="10">
        <v>13.196999999999999</v>
      </c>
      <c r="R69" s="10">
        <v>18.295000000000002</v>
      </c>
      <c r="S69" s="10">
        <f>(M69/F69)*O69</f>
        <v>1.3210912500000001</v>
      </c>
      <c r="T69" s="10">
        <f>(M69/G69)*O69</f>
        <v>1.1743033333333333</v>
      </c>
      <c r="U69" s="10">
        <f t="shared" si="11"/>
        <v>1.2476972916666667</v>
      </c>
      <c r="V69" s="10">
        <f>AVERAGE(W69:X69)</f>
        <v>1.6480568842073233</v>
      </c>
      <c r="W69" s="10">
        <f>_xlfn.MINIFS([1]DataArrangedForPlot!$H$2:$H$177,[1]DataArrangedForPlot!$A$2:$A$177,A69)</f>
        <v>1.2978132591433691</v>
      </c>
      <c r="X69" s="10">
        <f>_xlfn.MAXIFS([1]DataArrangedForPlot!$H$2:$H$177,[1]DataArrangedForPlot!$A$2:$A$177,A69)</f>
        <v>1.9983005092712773</v>
      </c>
      <c r="Y69" s="10">
        <f t="shared" si="12"/>
        <v>1.3499457308248917</v>
      </c>
      <c r="Z69" s="10">
        <f t="shared" si="13"/>
        <v>1.1999517607332371</v>
      </c>
      <c r="AA69" s="10"/>
      <c r="AB69" s="10"/>
      <c r="AC69" s="11"/>
      <c r="AD69" s="11"/>
      <c r="AE69" s="10"/>
      <c r="AF69" s="10"/>
      <c r="AG69" s="10"/>
      <c r="AH69" s="10"/>
    </row>
    <row r="70" spans="1:34" ht="19" x14ac:dyDescent="0.25">
      <c r="A70" s="5" t="s">
        <v>63</v>
      </c>
      <c r="B70" s="5">
        <f>_xlfn.XLOOKUP(A70,[1]Metadata!$A$2:$A$51,[1]Metadata!$C$2:$C$51)</f>
        <v>1929</v>
      </c>
      <c r="C70" s="6" t="str">
        <f>_xlfn.XLOOKUP(A70,[1]Metadata!$A$2:$A$51,[1]Metadata!$E$2:$E$51)</f>
        <v>Kupang, SW Timor</v>
      </c>
      <c r="D70" s="6">
        <f>_xlfn.XLOOKUP(A70,[1]Metadata!$A$2:$A$51,[1]Metadata!$H$2:$H$51)</f>
        <v>322.2</v>
      </c>
      <c r="E70" s="7">
        <f>_xlfn.XLOOKUP(A70,[1]Metadata!$A$2:$A$51,[1]Metadata!$K$2:$K$51)</f>
        <v>215.53136767950039</v>
      </c>
      <c r="F70" s="8">
        <v>4</v>
      </c>
      <c r="G70" s="8">
        <v>4.2</v>
      </c>
      <c r="H70" s="8">
        <f t="shared" si="14"/>
        <v>4.0999999999999996</v>
      </c>
      <c r="I70" s="9">
        <f>_xlfn.XLOOKUP(A70, [1]DataArrangedForPlot!$A$2:$A$177, [1]DataArrangedForPlot!$K$2:$K$177)</f>
        <v>1927</v>
      </c>
      <c r="J70" s="9">
        <f>_xlfn.XLOOKUP(A70, [1]DataArrangedForPlot!$A$2:$A$177, [1]DataArrangedForPlot!$L$2:$L$177)</f>
        <v>1929</v>
      </c>
      <c r="K70" s="5" t="s">
        <v>27</v>
      </c>
      <c r="L70" s="10">
        <v>6.6314999999999999E-2</v>
      </c>
      <c r="M70" s="10">
        <v>3.41</v>
      </c>
      <c r="N70" s="10">
        <f t="shared" si="15"/>
        <v>8.3170731707317085</v>
      </c>
      <c r="O70" s="10">
        <v>1.6020000000000001</v>
      </c>
      <c r="P70" s="10">
        <v>35.021999999999998</v>
      </c>
      <c r="Q70" s="10">
        <v>10.451000000000001</v>
      </c>
      <c r="R70" s="10">
        <v>15.747</v>
      </c>
      <c r="S70" s="10">
        <f t="shared" si="9"/>
        <v>1.3657050000000002</v>
      </c>
      <c r="T70" s="10">
        <f t="shared" si="10"/>
        <v>1.3006714285714287</v>
      </c>
      <c r="U70" s="10">
        <f t="shared" si="11"/>
        <v>1.3331882142857143</v>
      </c>
      <c r="V70" s="10" t="s">
        <v>28</v>
      </c>
      <c r="W70" s="10" t="s">
        <v>28</v>
      </c>
      <c r="X70" s="10" t="s">
        <v>28</v>
      </c>
      <c r="Y70" s="10">
        <f t="shared" si="12"/>
        <v>2.2999828679115986</v>
      </c>
      <c r="Z70" s="10">
        <f t="shared" si="13"/>
        <v>2.1904598742015224</v>
      </c>
      <c r="AA70" s="10"/>
      <c r="AB70" s="10"/>
      <c r="AC70" s="11"/>
      <c r="AD70" s="11"/>
      <c r="AE70" s="10"/>
      <c r="AF70" s="10"/>
      <c r="AG70" s="10"/>
      <c r="AH70" s="10"/>
    </row>
    <row r="71" spans="1:34" ht="19" x14ac:dyDescent="0.25">
      <c r="A71" s="5" t="s">
        <v>63</v>
      </c>
      <c r="B71" s="5">
        <f>_xlfn.XLOOKUP(A71,[1]Metadata!$A$2:$A$51,[1]Metadata!$C$2:$C$51)</f>
        <v>1929</v>
      </c>
      <c r="C71" s="6" t="str">
        <f>_xlfn.XLOOKUP(A71,[1]Metadata!$A$2:$A$51,[1]Metadata!$E$2:$E$51)</f>
        <v>Kupang, SW Timor</v>
      </c>
      <c r="D71" s="6">
        <f>_xlfn.XLOOKUP(A71,[1]Metadata!$A$2:$A$51,[1]Metadata!$H$2:$H$51)</f>
        <v>322.2</v>
      </c>
      <c r="E71" s="7">
        <f>_xlfn.XLOOKUP(A71,[1]Metadata!$A$2:$A$51,[1]Metadata!$K$2:$K$51)</f>
        <v>215.53136767950039</v>
      </c>
      <c r="F71" s="8">
        <v>4</v>
      </c>
      <c r="G71" s="8">
        <v>4.2</v>
      </c>
      <c r="H71" s="8">
        <f t="shared" si="14"/>
        <v>4.0999999999999996</v>
      </c>
      <c r="I71" s="9">
        <f>_xlfn.XLOOKUP(A71, [1]DataArrangedForPlot!$A$2:$A$177, [1]DataArrangedForPlot!$K$2:$K$177)</f>
        <v>1927</v>
      </c>
      <c r="J71" s="9">
        <f>_xlfn.XLOOKUP(A71, [1]DataArrangedForPlot!$A$2:$A$177, [1]DataArrangedForPlot!$L$2:$L$177)</f>
        <v>1929</v>
      </c>
      <c r="K71" s="5" t="s">
        <v>29</v>
      </c>
      <c r="L71" s="10">
        <v>6.6314999999999999E-2</v>
      </c>
      <c r="M71" s="10">
        <v>4.758</v>
      </c>
      <c r="N71" s="10">
        <f t="shared" si="15"/>
        <v>11.604878048780488</v>
      </c>
      <c r="O71" s="10">
        <v>1.373</v>
      </c>
      <c r="P71" s="10">
        <v>52.671999999999997</v>
      </c>
      <c r="Q71" s="10">
        <v>15.718</v>
      </c>
      <c r="R71" s="10">
        <v>20.477</v>
      </c>
      <c r="S71" s="10">
        <f>(M71/F71)*O71</f>
        <v>1.6331834999999999</v>
      </c>
      <c r="T71" s="10">
        <f>(M71/G71)*O71</f>
        <v>1.5554128571428569</v>
      </c>
      <c r="U71" s="10">
        <f t="shared" si="11"/>
        <v>1.5942981785714285</v>
      </c>
      <c r="V71" s="10">
        <f>AVERAGE(W71:X71)</f>
        <v>2.0711277408978623</v>
      </c>
      <c r="W71" s="10">
        <f>_xlfn.MINIFS([1]DataArrangedForPlot!$H$2:$H$177,[1]DataArrangedForPlot!$A$2:$A$177,A71)</f>
        <v>2.0711277408978623</v>
      </c>
      <c r="X71" s="10">
        <f>_xlfn.MAXIFS([1]DataArrangedForPlot!$H$2:$H$177,[1]DataArrangedForPlot!$A$2:$A$177,A71)</f>
        <v>2.0711277408978623</v>
      </c>
      <c r="Y71" s="10">
        <f t="shared" si="12"/>
        <v>1.5292755164034022</v>
      </c>
      <c r="Z71" s="10">
        <f t="shared" si="13"/>
        <v>1.4564528727651449</v>
      </c>
      <c r="AA71" s="10"/>
      <c r="AB71" s="10"/>
      <c r="AC71" s="11"/>
      <c r="AD71" s="11"/>
      <c r="AE71" s="10"/>
      <c r="AF71" s="10"/>
      <c r="AG71" s="10"/>
      <c r="AH71" s="10"/>
    </row>
    <row r="72" spans="1:34" ht="19" x14ac:dyDescent="0.25">
      <c r="A72" s="5" t="s">
        <v>64</v>
      </c>
      <c r="B72" s="5">
        <f>_xlfn.XLOOKUP(A72,[1]Metadata!$A$2:$A$51,[1]Metadata!$C$2:$C$51)</f>
        <v>1931</v>
      </c>
      <c r="C72" s="6" t="str">
        <f>_xlfn.XLOOKUP(A72,[1]Metadata!$A$2:$A$51,[1]Metadata!$E$2:$E$51)</f>
        <v>Jakarta Bay</v>
      </c>
      <c r="D72" s="6">
        <f>_xlfn.XLOOKUP(A72,[1]Metadata!$A$2:$A$51,[1]Metadata!$H$2:$H$51)</f>
        <v>625.70000000000005</v>
      </c>
      <c r="E72" s="7">
        <f>_xlfn.XLOOKUP(A72,[1]Metadata!$A$2:$A$51,[1]Metadata!$K$2:$K$51)</f>
        <v>585.13299960457709</v>
      </c>
      <c r="F72" s="8">
        <v>6</v>
      </c>
      <c r="G72" s="8">
        <v>6</v>
      </c>
      <c r="H72" s="8">
        <f t="shared" si="14"/>
        <v>6</v>
      </c>
      <c r="I72" s="9">
        <f>_xlfn.XLOOKUP(A72, [1]DataArrangedForPlot!$A$2:$A$177, [1]DataArrangedForPlot!$K$2:$K$177)</f>
        <v>1925</v>
      </c>
      <c r="J72" s="9">
        <f>_xlfn.XLOOKUP(A72, [1]DataArrangedForPlot!$A$2:$A$177, [1]DataArrangedForPlot!$L$2:$L$177)</f>
        <v>1931</v>
      </c>
      <c r="K72" s="5" t="s">
        <v>27</v>
      </c>
      <c r="L72" s="10">
        <v>7.6926999999999995E-2</v>
      </c>
      <c r="M72" s="10">
        <v>4.9210000000000003</v>
      </c>
      <c r="N72" s="10">
        <f t="shared" si="15"/>
        <v>8.2016666666666662</v>
      </c>
      <c r="O72" s="10">
        <v>1.095</v>
      </c>
      <c r="P72" s="10">
        <v>63.100999999999999</v>
      </c>
      <c r="Q72" s="10">
        <v>18.446000000000002</v>
      </c>
      <c r="R72" s="10">
        <v>19.986999999999998</v>
      </c>
      <c r="S72" s="10">
        <f t="shared" si="9"/>
        <v>0.89808250000000001</v>
      </c>
      <c r="T72" s="10">
        <f t="shared" si="10"/>
        <v>0.89808250000000001</v>
      </c>
      <c r="U72" s="10">
        <f t="shared" si="11"/>
        <v>0.89808250000000001</v>
      </c>
      <c r="V72" s="10" t="s">
        <v>28</v>
      </c>
      <c r="W72" s="10" t="s">
        <v>28</v>
      </c>
      <c r="X72" s="10" t="s">
        <v>28</v>
      </c>
      <c r="Y72" s="10">
        <f t="shared" si="12"/>
        <v>1.6526415323581771</v>
      </c>
      <c r="Z72" s="10">
        <f t="shared" si="13"/>
        <v>1.6526415323581771</v>
      </c>
      <c r="AA72" s="10"/>
      <c r="AB72" s="10"/>
      <c r="AC72" s="11"/>
      <c r="AD72" s="11"/>
      <c r="AE72" s="10"/>
      <c r="AF72" s="10"/>
      <c r="AG72" s="10"/>
      <c r="AH72" s="10"/>
    </row>
    <row r="73" spans="1:34" ht="19" x14ac:dyDescent="0.25">
      <c r="A73" s="5" t="s">
        <v>64</v>
      </c>
      <c r="B73" s="5">
        <f>_xlfn.XLOOKUP(A73,[1]Metadata!$A$2:$A$51,[1]Metadata!$C$2:$C$51)</f>
        <v>1931</v>
      </c>
      <c r="C73" s="6" t="str">
        <f>_xlfn.XLOOKUP(A73,[1]Metadata!$A$2:$A$51,[1]Metadata!$E$2:$E$51)</f>
        <v>Jakarta Bay</v>
      </c>
      <c r="D73" s="6">
        <f>_xlfn.XLOOKUP(A73,[1]Metadata!$A$2:$A$51,[1]Metadata!$H$2:$H$51)</f>
        <v>625.70000000000005</v>
      </c>
      <c r="E73" s="7">
        <f>_xlfn.XLOOKUP(A73,[1]Metadata!$A$2:$A$51,[1]Metadata!$K$2:$K$51)</f>
        <v>585.13299960457709</v>
      </c>
      <c r="F73" s="8">
        <v>6</v>
      </c>
      <c r="G73" s="8">
        <v>6</v>
      </c>
      <c r="H73" s="8">
        <f t="shared" si="14"/>
        <v>6</v>
      </c>
      <c r="I73" s="9">
        <f>_xlfn.XLOOKUP(A73, [1]DataArrangedForPlot!$A$2:$A$177, [1]DataArrangedForPlot!$K$2:$K$177)</f>
        <v>1925</v>
      </c>
      <c r="J73" s="9">
        <f>_xlfn.XLOOKUP(A73, [1]DataArrangedForPlot!$A$2:$A$177, [1]DataArrangedForPlot!$L$2:$L$177)</f>
        <v>1931</v>
      </c>
      <c r="K73" s="5" t="s">
        <v>29</v>
      </c>
      <c r="L73" s="10">
        <v>7.6926999999999995E-2</v>
      </c>
      <c r="M73" s="10">
        <v>10.92</v>
      </c>
      <c r="N73" s="10">
        <f t="shared" si="15"/>
        <v>18.2</v>
      </c>
      <c r="O73" s="10">
        <v>1.091</v>
      </c>
      <c r="P73" s="10">
        <v>104.941</v>
      </c>
      <c r="Q73" s="10">
        <v>30.677</v>
      </c>
      <c r="R73" s="10">
        <v>33.936999999999998</v>
      </c>
      <c r="S73" s="10">
        <f>(M73/F73)*O73</f>
        <v>1.9856199999999999</v>
      </c>
      <c r="T73" s="10">
        <f>(M73/G73)*O73</f>
        <v>1.9856199999999999</v>
      </c>
      <c r="U73" s="10">
        <f t="shared" si="11"/>
        <v>1.9856199999999999</v>
      </c>
      <c r="V73" s="10">
        <f>AVERAGE(W73:X73)</f>
        <v>2.1860727132025786</v>
      </c>
      <c r="W73" s="10">
        <f>_xlfn.MINIFS([1]DataArrangedForPlot!$H$2:$H$177,[1]DataArrangedForPlot!$A$2:$A$177,A73)</f>
        <v>2.1860727132025786</v>
      </c>
      <c r="X73" s="10">
        <f>_xlfn.MAXIFS([1]DataArrangedForPlot!$H$2:$H$177,[1]DataArrangedForPlot!$A$2:$A$177,A73)</f>
        <v>2.1860727132025786</v>
      </c>
      <c r="Y73" s="10">
        <f t="shared" si="12"/>
        <v>0.99373298647176356</v>
      </c>
      <c r="Z73" s="10">
        <f t="shared" si="13"/>
        <v>0.99373298647176356</v>
      </c>
      <c r="AA73" s="10"/>
      <c r="AB73" s="10"/>
      <c r="AC73" s="11"/>
      <c r="AD73" s="11"/>
      <c r="AE73" s="10"/>
      <c r="AF73" s="10"/>
      <c r="AG73" s="10"/>
      <c r="AH73" s="10"/>
    </row>
    <row r="74" spans="1:34" ht="19" x14ac:dyDescent="0.25">
      <c r="A74" s="5" t="s">
        <v>65</v>
      </c>
      <c r="B74" s="5">
        <f>_xlfn.XLOOKUP(A74,[1]Metadata!$A$2:$A$51,[1]Metadata!$C$2:$C$51)</f>
        <v>1927</v>
      </c>
      <c r="C74" s="6" t="str">
        <f>_xlfn.XLOOKUP(A74,[1]Metadata!$A$2:$A$51,[1]Metadata!$E$2:$E$51)</f>
        <v>Jakarta Bay</v>
      </c>
      <c r="D74" s="6">
        <f>_xlfn.XLOOKUP(A74,[1]Metadata!$A$2:$A$51,[1]Metadata!$H$2:$H$51)</f>
        <v>517</v>
      </c>
      <c r="E74" s="7">
        <f>_xlfn.XLOOKUP(A74,[1]Metadata!$A$2:$A$51,[1]Metadata!$K$2:$K$51)</f>
        <v>446.13977677541652</v>
      </c>
      <c r="F74" s="8">
        <v>6</v>
      </c>
      <c r="G74" s="8">
        <v>8</v>
      </c>
      <c r="H74" s="8">
        <f t="shared" si="14"/>
        <v>7</v>
      </c>
      <c r="I74" s="9">
        <f>_xlfn.XLOOKUP(A74, [1]DataArrangedForPlot!$A$2:$A$177, [1]DataArrangedForPlot!$K$2:$K$177)</f>
        <v>1922</v>
      </c>
      <c r="J74" s="9">
        <f>_xlfn.XLOOKUP(A74, [1]DataArrangedForPlot!$A$2:$A$177, [1]DataArrangedForPlot!$L$2:$L$177)</f>
        <v>1927</v>
      </c>
      <c r="K74" s="5" t="s">
        <v>27</v>
      </c>
      <c r="L74" s="10">
        <v>7.6926999999999995E-2</v>
      </c>
      <c r="M74" s="10">
        <v>4.4950000000000001</v>
      </c>
      <c r="N74" s="10">
        <f t="shared" si="15"/>
        <v>6.4214285714285717</v>
      </c>
      <c r="O74" s="10">
        <v>1.1120000000000001</v>
      </c>
      <c r="P74" s="10">
        <v>66.301000000000002</v>
      </c>
      <c r="Q74" s="10">
        <v>19.381</v>
      </c>
      <c r="R74" s="10">
        <v>21.637</v>
      </c>
      <c r="S74" s="10">
        <f t="shared" si="9"/>
        <v>0.83307333333333333</v>
      </c>
      <c r="T74" s="10">
        <f t="shared" si="10"/>
        <v>0.62480500000000005</v>
      </c>
      <c r="U74" s="10">
        <f t="shared" si="11"/>
        <v>0.72893916666666669</v>
      </c>
      <c r="V74" s="10" t="s">
        <v>28</v>
      </c>
      <c r="W74" s="10" t="s">
        <v>28</v>
      </c>
      <c r="X74" s="10" t="s">
        <v>28</v>
      </c>
      <c r="Y74" s="10">
        <f t="shared" si="12"/>
        <v>1.299628462114699</v>
      </c>
      <c r="Z74" s="10">
        <f t="shared" si="13"/>
        <v>0.97472134658602427</v>
      </c>
      <c r="AA74" s="10"/>
      <c r="AB74" s="10"/>
      <c r="AC74" s="11"/>
      <c r="AD74" s="11"/>
      <c r="AE74" s="10"/>
      <c r="AF74" s="10"/>
      <c r="AG74" s="10"/>
      <c r="AH74" s="10"/>
    </row>
    <row r="75" spans="1:34" ht="19" x14ac:dyDescent="0.25">
      <c r="A75" s="5" t="s">
        <v>65</v>
      </c>
      <c r="B75" s="5">
        <f>_xlfn.XLOOKUP(A75,[1]Metadata!$A$2:$A$51,[1]Metadata!$C$2:$C$51)</f>
        <v>1927</v>
      </c>
      <c r="C75" s="6" t="str">
        <f>_xlfn.XLOOKUP(A75,[1]Metadata!$A$2:$A$51,[1]Metadata!$E$2:$E$51)</f>
        <v>Jakarta Bay</v>
      </c>
      <c r="D75" s="6">
        <f>_xlfn.XLOOKUP(A75,[1]Metadata!$A$2:$A$51,[1]Metadata!$H$2:$H$51)</f>
        <v>517</v>
      </c>
      <c r="E75" s="7">
        <f>_xlfn.XLOOKUP(A75,[1]Metadata!$A$2:$A$51,[1]Metadata!$K$2:$K$51)</f>
        <v>446.13977677541652</v>
      </c>
      <c r="F75" s="8">
        <v>6</v>
      </c>
      <c r="G75" s="8">
        <v>8</v>
      </c>
      <c r="H75" s="8">
        <f t="shared" si="14"/>
        <v>7</v>
      </c>
      <c r="I75" s="9">
        <f>_xlfn.XLOOKUP(A75, [1]DataArrangedForPlot!$A$2:$A$177, [1]DataArrangedForPlot!$K$2:$K$177)</f>
        <v>1922</v>
      </c>
      <c r="J75" s="9">
        <f>_xlfn.XLOOKUP(A75, [1]DataArrangedForPlot!$A$2:$A$177, [1]DataArrangedForPlot!$L$2:$L$177)</f>
        <v>1927</v>
      </c>
      <c r="K75" s="5" t="s">
        <v>29</v>
      </c>
      <c r="L75" s="10">
        <v>7.6926999999999995E-2</v>
      </c>
      <c r="M75" s="10">
        <v>7.8520000000000003</v>
      </c>
      <c r="N75" s="10">
        <f t="shared" si="15"/>
        <v>11.217142857142859</v>
      </c>
      <c r="O75" s="10">
        <v>1.2270000000000001</v>
      </c>
      <c r="P75" s="10">
        <v>84.090999999999994</v>
      </c>
      <c r="Q75" s="10">
        <v>24.582000000000001</v>
      </c>
      <c r="R75" s="10">
        <v>29.395</v>
      </c>
      <c r="S75" s="10">
        <f>(M75/F75)*O75</f>
        <v>1.605734</v>
      </c>
      <c r="T75" s="10">
        <f>(M75/G75)*O75</f>
        <v>1.2043005000000002</v>
      </c>
      <c r="U75" s="10">
        <f t="shared" si="11"/>
        <v>1.4050172500000002</v>
      </c>
      <c r="V75" s="10">
        <f>AVERAGE(W75:X75)</f>
        <v>1.515724696232615</v>
      </c>
      <c r="W75" s="10">
        <f>_xlfn.MINIFS([1]DataArrangedForPlot!$H$2:$H$177,[1]DataArrangedForPlot!$A$2:$A$177,A75)</f>
        <v>1.515724696232615</v>
      </c>
      <c r="X75" s="10">
        <f>_xlfn.MAXIFS([1]DataArrangedForPlot!$H$2:$H$177,[1]DataArrangedForPlot!$A$2:$A$177,A75)</f>
        <v>1.515724696232615</v>
      </c>
      <c r="Y75" s="10">
        <f t="shared" si="12"/>
        <v>1.0246835769186557</v>
      </c>
      <c r="Z75" s="10">
        <f t="shared" si="13"/>
        <v>0.76851268268899176</v>
      </c>
      <c r="AA75" s="10"/>
      <c r="AB75" s="10"/>
      <c r="AC75" s="11"/>
      <c r="AD75" s="11"/>
      <c r="AE75" s="10"/>
      <c r="AF75" s="10"/>
      <c r="AG75" s="10"/>
      <c r="AH75" s="10"/>
    </row>
    <row r="76" spans="1:34" ht="19" x14ac:dyDescent="0.25">
      <c r="A76" s="5" t="s">
        <v>66</v>
      </c>
      <c r="B76" s="5">
        <f>_xlfn.XLOOKUP(A76,[1]Metadata!$A$2:$A$51,[1]Metadata!$C$2:$C$51)</f>
        <v>1845</v>
      </c>
      <c r="C76" s="6" t="str">
        <f>_xlfn.XLOOKUP(A76,[1]Metadata!$A$2:$A$51,[1]Metadata!$E$2:$E$51)</f>
        <v>Java, metadata deficient</v>
      </c>
      <c r="D76" s="6">
        <f>_xlfn.XLOOKUP(A76,[1]Metadata!$A$2:$A$51,[1]Metadata!$H$2:$H$51)</f>
        <v>1212.8</v>
      </c>
      <c r="E76" s="7">
        <f>_xlfn.XLOOKUP(A76,[1]Metadata!$A$2:$A$51,[1]Metadata!$K$2:$K$51)</f>
        <v>1101.6253346292001</v>
      </c>
      <c r="F76" s="11">
        <v>13</v>
      </c>
      <c r="G76" s="11">
        <v>14</v>
      </c>
      <c r="H76" s="8">
        <f t="shared" si="14"/>
        <v>13.5</v>
      </c>
      <c r="I76" s="9">
        <f>_xlfn.XLOOKUP(A76, [1]DataArrangedForPlot!$A$2:$A$177, [1]DataArrangedForPlot!$K$2:$K$177)</f>
        <v>1831</v>
      </c>
      <c r="J76" s="9">
        <f>_xlfn.XLOOKUP(A76, [1]DataArrangedForPlot!$A$2:$A$177, [1]DataArrangedForPlot!$L$2:$L$177)</f>
        <v>1842</v>
      </c>
      <c r="K76" s="5" t="s">
        <v>27</v>
      </c>
      <c r="L76" s="10">
        <v>8.6350999999999997E-2</v>
      </c>
      <c r="M76" s="10">
        <v>8.3629999999999995</v>
      </c>
      <c r="N76" s="10">
        <f t="shared" si="15"/>
        <v>6.1948148148148148</v>
      </c>
      <c r="O76" s="10">
        <v>1.091</v>
      </c>
      <c r="P76" s="10">
        <v>128.63900000000001</v>
      </c>
      <c r="Q76" s="10">
        <v>37.768000000000001</v>
      </c>
      <c r="R76" s="10">
        <v>38.549999999999997</v>
      </c>
      <c r="S76" s="10">
        <f t="shared" si="9"/>
        <v>0.7018486923076922</v>
      </c>
      <c r="T76" s="10">
        <f t="shared" si="10"/>
        <v>0.65171664285714281</v>
      </c>
      <c r="U76" s="10">
        <f t="shared" si="11"/>
        <v>0.67678266758241756</v>
      </c>
      <c r="V76" s="10" t="s">
        <v>28</v>
      </c>
      <c r="W76" s="10" t="s">
        <v>28</v>
      </c>
      <c r="X76" s="10" t="s">
        <v>28</v>
      </c>
      <c r="Y76" s="10">
        <f t="shared" si="12"/>
        <v>0.72522569121578739</v>
      </c>
      <c r="Z76" s="10">
        <f t="shared" si="13"/>
        <v>0.6734238561289454</v>
      </c>
      <c r="AA76" s="10"/>
      <c r="AB76" s="10"/>
      <c r="AC76" s="11"/>
      <c r="AD76" s="11"/>
      <c r="AE76" s="10"/>
      <c r="AF76" s="10"/>
      <c r="AG76" s="10"/>
      <c r="AH76" s="10"/>
    </row>
    <row r="77" spans="1:34" ht="19" x14ac:dyDescent="0.25">
      <c r="A77" s="5" t="s">
        <v>66</v>
      </c>
      <c r="B77" s="5">
        <f>_xlfn.XLOOKUP(A77,[1]Metadata!$A$2:$A$51,[1]Metadata!$C$2:$C$51)</f>
        <v>1845</v>
      </c>
      <c r="C77" s="6" t="str">
        <f>_xlfn.XLOOKUP(A77,[1]Metadata!$A$2:$A$51,[1]Metadata!$E$2:$E$51)</f>
        <v>Java, metadata deficient</v>
      </c>
      <c r="D77" s="6">
        <f>_xlfn.XLOOKUP(A77,[1]Metadata!$A$2:$A$51,[1]Metadata!$H$2:$H$51)</f>
        <v>1212.8</v>
      </c>
      <c r="E77" s="7">
        <f>_xlfn.XLOOKUP(A77,[1]Metadata!$A$2:$A$51,[1]Metadata!$K$2:$K$51)</f>
        <v>1101.6253346292001</v>
      </c>
      <c r="F77" s="11">
        <v>13</v>
      </c>
      <c r="G77" s="11">
        <v>14</v>
      </c>
      <c r="H77" s="8">
        <f t="shared" si="14"/>
        <v>13.5</v>
      </c>
      <c r="I77" s="9">
        <f>_xlfn.XLOOKUP(A77, [1]DataArrangedForPlot!$A$2:$A$177, [1]DataArrangedForPlot!$K$2:$K$177)</f>
        <v>1831</v>
      </c>
      <c r="J77" s="9">
        <f>_xlfn.XLOOKUP(A77, [1]DataArrangedForPlot!$A$2:$A$177, [1]DataArrangedForPlot!$L$2:$L$177)</f>
        <v>1842</v>
      </c>
      <c r="K77" s="5" t="s">
        <v>29</v>
      </c>
      <c r="L77" s="10">
        <v>8.6350999999999997E-2</v>
      </c>
      <c r="M77" s="10">
        <v>12.561</v>
      </c>
      <c r="N77" s="10">
        <f t="shared" si="15"/>
        <v>9.3044444444444441</v>
      </c>
      <c r="O77" s="10">
        <v>1.087</v>
      </c>
      <c r="P77" s="10">
        <v>153.63800000000001</v>
      </c>
      <c r="Q77" s="10">
        <v>45.106999999999999</v>
      </c>
      <c r="R77" s="10">
        <v>44.286999999999999</v>
      </c>
      <c r="S77" s="10">
        <f>(M77/F77)*O77</f>
        <v>1.0502928461538461</v>
      </c>
      <c r="T77" s="10">
        <f>(M77/G77)*O77</f>
        <v>0.97527192857142853</v>
      </c>
      <c r="U77" s="10">
        <f t="shared" si="11"/>
        <v>1.0127823873626374</v>
      </c>
      <c r="V77" s="10">
        <f>AVERAGE(W77:X77)</f>
        <v>1.3593048676736033</v>
      </c>
      <c r="W77" s="10">
        <f>_xlfn.MINIFS([1]DataArrangedForPlot!$H$2:$H$177,[1]DataArrangedForPlot!$A$2:$A$177,A77)</f>
        <v>1.2300094021823711</v>
      </c>
      <c r="X77" s="10">
        <f>_xlfn.MAXIFS([1]DataArrangedForPlot!$H$2:$H$177,[1]DataArrangedForPlot!$A$2:$A$177,A77)</f>
        <v>1.4886003331648354</v>
      </c>
      <c r="Y77" s="10">
        <f t="shared" si="12"/>
        <v>0.6072215707852725</v>
      </c>
      <c r="Z77" s="10">
        <f t="shared" si="13"/>
        <v>0.56384860144346727</v>
      </c>
      <c r="AA77" s="10"/>
      <c r="AB77" s="10"/>
      <c r="AC77" s="11"/>
      <c r="AD77" s="11"/>
      <c r="AE77" s="10"/>
      <c r="AF77" s="10"/>
      <c r="AG77" s="10"/>
      <c r="AH77" s="10"/>
    </row>
    <row r="78" spans="1:34" ht="19" x14ac:dyDescent="0.25">
      <c r="A78" s="5" t="s">
        <v>67</v>
      </c>
      <c r="B78" s="5">
        <f>_xlfn.XLOOKUP(A78,[1]Metadata!$A$2:$A$51,[1]Metadata!$C$2:$C$51)</f>
        <v>1930</v>
      </c>
      <c r="C78" s="6" t="str">
        <f>_xlfn.XLOOKUP(A78,[1]Metadata!$A$2:$A$51,[1]Metadata!$E$2:$E$51)</f>
        <v>Sulawesi N, Karakelong Island</v>
      </c>
      <c r="D78" s="6">
        <f>_xlfn.XLOOKUP(A78,[1]Metadata!$A$2:$A$51,[1]Metadata!$H$2:$H$51)</f>
        <v>66</v>
      </c>
      <c r="E78" s="7">
        <f>_xlfn.XLOOKUP(A78,[1]Metadata!$A$2:$A$51,[1]Metadata!$K$2:$K$51)</f>
        <v>42.953889537171889</v>
      </c>
      <c r="F78" s="8">
        <v>2</v>
      </c>
      <c r="G78" s="8">
        <v>3</v>
      </c>
      <c r="H78" s="8">
        <f t="shared" si="14"/>
        <v>2.5</v>
      </c>
      <c r="I78" s="9">
        <f>_xlfn.XLOOKUP(A78, [1]DataArrangedForPlot!$A$2:$A$177, [1]DataArrangedForPlot!$K$2:$K$177)</f>
        <v>1928</v>
      </c>
      <c r="J78" s="9">
        <f>_xlfn.XLOOKUP(A78, [1]DataArrangedForPlot!$A$2:$A$177, [1]DataArrangedForPlot!$L$2:$L$177)</f>
        <v>1930</v>
      </c>
      <c r="K78" s="5" t="s">
        <v>27</v>
      </c>
      <c r="L78" s="10">
        <v>6.7997000000000002E-2</v>
      </c>
      <c r="M78" s="10">
        <v>3.0910000000000002</v>
      </c>
      <c r="N78" s="10">
        <f t="shared" si="15"/>
        <v>12.364000000000001</v>
      </c>
      <c r="O78" s="10">
        <v>1.1599999999999999</v>
      </c>
      <c r="P78" s="10">
        <v>26.838999999999999</v>
      </c>
      <c r="Q78" s="10">
        <v>8.0299999999999994</v>
      </c>
      <c r="R78" s="10">
        <v>9.8409999999999993</v>
      </c>
      <c r="S78" s="10">
        <f t="shared" si="9"/>
        <v>1.79278</v>
      </c>
      <c r="T78" s="10">
        <f t="shared" si="10"/>
        <v>1.1951866666666666</v>
      </c>
      <c r="U78" s="10">
        <f t="shared" si="11"/>
        <v>1.4939833333333334</v>
      </c>
      <c r="V78" s="10" t="s">
        <v>28</v>
      </c>
      <c r="W78" s="10" t="s">
        <v>28</v>
      </c>
      <c r="X78" s="10" t="s">
        <v>28</v>
      </c>
      <c r="Y78" s="10">
        <f t="shared" si="12"/>
        <v>1.2295540072282873</v>
      </c>
      <c r="Z78" s="10">
        <f t="shared" si="13"/>
        <v>0.81970267148552489</v>
      </c>
      <c r="AA78" s="10"/>
      <c r="AB78" s="10"/>
      <c r="AC78" s="11"/>
      <c r="AD78" s="11"/>
      <c r="AE78" s="10"/>
      <c r="AF78" s="10"/>
      <c r="AG78" s="10"/>
      <c r="AH78" s="10"/>
    </row>
    <row r="79" spans="1:34" ht="19" x14ac:dyDescent="0.25">
      <c r="A79" s="5" t="s">
        <v>67</v>
      </c>
      <c r="B79" s="5">
        <f>_xlfn.XLOOKUP(A79,[1]Metadata!$A$2:$A$51,[1]Metadata!$C$2:$C$51)</f>
        <v>1930</v>
      </c>
      <c r="C79" s="6" t="str">
        <f>_xlfn.XLOOKUP(A79,[1]Metadata!$A$2:$A$51,[1]Metadata!$E$2:$E$51)</f>
        <v>Sulawesi N, Karakelong Island</v>
      </c>
      <c r="D79" s="6">
        <f>_xlfn.XLOOKUP(A79,[1]Metadata!$A$2:$A$51,[1]Metadata!$H$2:$H$51)</f>
        <v>66</v>
      </c>
      <c r="E79" s="7">
        <f>_xlfn.XLOOKUP(A79,[1]Metadata!$A$2:$A$51,[1]Metadata!$K$2:$K$51)</f>
        <v>42.953889537171889</v>
      </c>
      <c r="F79" s="8">
        <v>2</v>
      </c>
      <c r="G79" s="8">
        <v>3</v>
      </c>
      <c r="H79" s="8">
        <f t="shared" si="14"/>
        <v>2.5</v>
      </c>
      <c r="I79" s="9">
        <f>_xlfn.XLOOKUP(A79, [1]DataArrangedForPlot!$A$2:$A$177, [1]DataArrangedForPlot!$K$2:$K$177)</f>
        <v>1928</v>
      </c>
      <c r="J79" s="9">
        <f>_xlfn.XLOOKUP(A79, [1]DataArrangedForPlot!$A$2:$A$177, [1]DataArrangedForPlot!$L$2:$L$177)</f>
        <v>1930</v>
      </c>
      <c r="K79" s="5" t="s">
        <v>29</v>
      </c>
      <c r="L79" s="10">
        <v>6.7997000000000002E-2</v>
      </c>
      <c r="M79" s="10">
        <v>2.0830000000000002</v>
      </c>
      <c r="N79" s="10">
        <f t="shared" si="15"/>
        <v>8.3320000000000007</v>
      </c>
      <c r="O79" s="10">
        <v>1.341</v>
      </c>
      <c r="P79" s="10">
        <v>12.984</v>
      </c>
      <c r="Q79" s="10">
        <v>3.8849999999999998</v>
      </c>
      <c r="R79" s="10">
        <v>5.6369999999999996</v>
      </c>
      <c r="S79" s="10">
        <f>(M79/F79)*O79</f>
        <v>1.3966515000000002</v>
      </c>
      <c r="T79" s="10">
        <f>(M79/G79)*O79</f>
        <v>0.93110100000000007</v>
      </c>
      <c r="U79" s="10">
        <f t="shared" si="11"/>
        <v>1.1638762500000002</v>
      </c>
      <c r="V79" s="10">
        <f>AVERAGE(W79:X79)</f>
        <v>1.7908677930181023</v>
      </c>
      <c r="W79" s="10">
        <f>_xlfn.MINIFS([1]DataArrangedForPlot!$H$2:$H$177,[1]DataArrangedForPlot!$A$2:$A$177,A79)</f>
        <v>1.7908677930181023</v>
      </c>
      <c r="X79" s="10">
        <f>_xlfn.MAXIFS([1]DataArrangedForPlot!$H$2:$H$177,[1]DataArrangedForPlot!$A$2:$A$177,A79)</f>
        <v>1.7908677930181023</v>
      </c>
      <c r="Y79" s="10">
        <f t="shared" si="12"/>
        <v>2.5415896487985212</v>
      </c>
      <c r="Z79" s="10">
        <f t="shared" si="13"/>
        <v>1.6943930991990142</v>
      </c>
      <c r="AA79" s="10"/>
      <c r="AB79" s="10"/>
      <c r="AC79" s="11"/>
      <c r="AD79" s="11"/>
      <c r="AE79" s="10"/>
      <c r="AF79" s="10"/>
      <c r="AG79" s="10"/>
      <c r="AH79" s="10"/>
    </row>
    <row r="80" spans="1:34" ht="19" x14ac:dyDescent="0.25">
      <c r="A80" s="5" t="s">
        <v>68</v>
      </c>
      <c r="B80" s="5">
        <f>_xlfn.XLOOKUP(A80,[1]Metadata!$A$2:$A$51,[1]Metadata!$C$2:$C$51)</f>
        <v>1930</v>
      </c>
      <c r="C80" s="6" t="str">
        <f>_xlfn.XLOOKUP(A80,[1]Metadata!$A$2:$A$51,[1]Metadata!$E$2:$E$51)</f>
        <v>Sulawesi N, Karakelong Island</v>
      </c>
      <c r="D80" s="6">
        <f>_xlfn.XLOOKUP(A80,[1]Metadata!$A$2:$A$51,[1]Metadata!$H$2:$H$51)</f>
        <v>246.3</v>
      </c>
      <c r="E80" s="7">
        <f>_xlfn.XLOOKUP(A80,[1]Metadata!$A$2:$A$51,[1]Metadata!$K$2:$K$51)</f>
        <v>152.69736026082461</v>
      </c>
      <c r="F80" s="8">
        <v>4</v>
      </c>
      <c r="G80" s="8">
        <v>4.5</v>
      </c>
      <c r="H80" s="8">
        <f t="shared" si="14"/>
        <v>4.25</v>
      </c>
      <c r="I80" s="9">
        <f>_xlfn.XLOOKUP(A80, [1]DataArrangedForPlot!$A$2:$A$177, [1]DataArrangedForPlot!$K$2:$K$177)</f>
        <v>1926</v>
      </c>
      <c r="J80" s="9">
        <f>_xlfn.XLOOKUP(A80, [1]DataArrangedForPlot!$A$2:$A$177, [1]DataArrangedForPlot!$L$2:$L$177)</f>
        <v>1928</v>
      </c>
      <c r="K80" s="5" t="s">
        <v>27</v>
      </c>
      <c r="L80" s="10">
        <v>6.7997000000000002E-2</v>
      </c>
      <c r="M80" s="10">
        <v>4.133</v>
      </c>
      <c r="N80" s="10">
        <f t="shared" si="15"/>
        <v>9.7247058823529411</v>
      </c>
      <c r="O80" s="10">
        <v>1.073</v>
      </c>
      <c r="P80" s="10">
        <v>54.298999999999999</v>
      </c>
      <c r="Q80" s="10">
        <v>16.245999999999999</v>
      </c>
      <c r="R80" s="10">
        <v>20.88</v>
      </c>
      <c r="S80" s="10">
        <f t="shared" si="9"/>
        <v>1.1086772499999999</v>
      </c>
      <c r="T80" s="10">
        <f t="shared" si="10"/>
        <v>0.98549088888888881</v>
      </c>
      <c r="U80" s="10">
        <f t="shared" si="11"/>
        <v>1.0470840694444443</v>
      </c>
      <c r="V80" s="10" t="s">
        <v>28</v>
      </c>
      <c r="W80" s="10" t="s">
        <v>28</v>
      </c>
      <c r="X80" s="10" t="s">
        <v>28</v>
      </c>
      <c r="Y80" s="10">
        <f t="shared" si="12"/>
        <v>1.133998784508002</v>
      </c>
      <c r="Z80" s="10">
        <f t="shared" si="13"/>
        <v>1.0079989195626684</v>
      </c>
      <c r="AA80" s="10"/>
      <c r="AB80" s="10"/>
      <c r="AC80" s="11"/>
      <c r="AD80" s="11"/>
      <c r="AE80" s="10"/>
      <c r="AF80" s="10"/>
      <c r="AG80" s="10"/>
      <c r="AH80" s="10"/>
    </row>
    <row r="81" spans="1:34" ht="19" x14ac:dyDescent="0.25">
      <c r="A81" s="5" t="s">
        <v>68</v>
      </c>
      <c r="B81" s="5">
        <f>_xlfn.XLOOKUP(A81,[1]Metadata!$A$2:$A$51,[1]Metadata!$C$2:$C$51)</f>
        <v>1930</v>
      </c>
      <c r="C81" s="6" t="str">
        <f>_xlfn.XLOOKUP(A81,[1]Metadata!$A$2:$A$51,[1]Metadata!$E$2:$E$51)</f>
        <v>Sulawesi N, Karakelong Island</v>
      </c>
      <c r="D81" s="6">
        <f>_xlfn.XLOOKUP(A81,[1]Metadata!$A$2:$A$51,[1]Metadata!$H$2:$H$51)</f>
        <v>246.3</v>
      </c>
      <c r="E81" s="7">
        <f>_xlfn.XLOOKUP(A81,[1]Metadata!$A$2:$A$51,[1]Metadata!$K$2:$K$51)</f>
        <v>152.69736026082461</v>
      </c>
      <c r="F81" s="8">
        <v>4</v>
      </c>
      <c r="G81" s="8">
        <v>4.5</v>
      </c>
      <c r="H81" s="8">
        <f t="shared" si="14"/>
        <v>4.25</v>
      </c>
      <c r="I81" s="9">
        <f>_xlfn.XLOOKUP(A81, [1]DataArrangedForPlot!$A$2:$A$177, [1]DataArrangedForPlot!$K$2:$K$177)</f>
        <v>1926</v>
      </c>
      <c r="J81" s="9">
        <f>_xlfn.XLOOKUP(A81, [1]DataArrangedForPlot!$A$2:$A$177, [1]DataArrangedForPlot!$L$2:$L$177)</f>
        <v>1928</v>
      </c>
      <c r="K81" s="5" t="s">
        <v>29</v>
      </c>
      <c r="L81" s="10">
        <v>6.7997000000000002E-2</v>
      </c>
      <c r="M81" s="10">
        <v>3.419</v>
      </c>
      <c r="N81" s="10">
        <f t="shared" si="15"/>
        <v>8.0447058823529414</v>
      </c>
      <c r="O81" s="10">
        <v>1.5129999999999999</v>
      </c>
      <c r="P81" s="10">
        <v>22.577999999999999</v>
      </c>
      <c r="Q81" s="10">
        <v>6.7549999999999999</v>
      </c>
      <c r="R81" s="10">
        <v>10.599</v>
      </c>
      <c r="S81" s="10">
        <f>(M81/F81)*O81</f>
        <v>1.2932367499999999</v>
      </c>
      <c r="T81" s="10">
        <f>(M81/G81)*O81</f>
        <v>1.1495437777777777</v>
      </c>
      <c r="U81" s="10">
        <f t="shared" si="11"/>
        <v>1.2213902638888889</v>
      </c>
      <c r="V81" s="10">
        <f>AVERAGE(W81:X81)</f>
        <v>1.6624166127201563</v>
      </c>
      <c r="W81" s="10">
        <f>_xlfn.MINIFS([1]DataArrangedForPlot!$H$2:$H$177,[1]DataArrangedForPlot!$A$2:$A$177,A81)</f>
        <v>1.156844776375699</v>
      </c>
      <c r="X81" s="10">
        <f>_xlfn.MAXIFS([1]DataArrangedForPlot!$H$2:$H$177,[1]DataArrangedForPlot!$A$2:$A$177,A81)</f>
        <v>2.1679884490646137</v>
      </c>
      <c r="Y81" s="10">
        <f t="shared" si="12"/>
        <v>2.7272123305872977</v>
      </c>
      <c r="Z81" s="10">
        <f t="shared" si="13"/>
        <v>2.4241887382998204</v>
      </c>
      <c r="AA81" s="10"/>
      <c r="AB81" s="10"/>
      <c r="AC81" s="11"/>
      <c r="AD81" s="11"/>
      <c r="AE81" s="10"/>
      <c r="AF81" s="10"/>
      <c r="AG81" s="10"/>
      <c r="AH81" s="10"/>
    </row>
    <row r="82" spans="1:34" ht="19" x14ac:dyDescent="0.25">
      <c r="A82" s="5" t="s">
        <v>69</v>
      </c>
      <c r="B82" s="5">
        <f>_xlfn.XLOOKUP(A82,[1]Metadata!$A$2:$A$51,[1]Metadata!$C$2:$C$51)</f>
        <v>1979</v>
      </c>
      <c r="C82" s="6" t="str">
        <f>_xlfn.XLOOKUP(A82,[1]Metadata!$A$2:$A$51,[1]Metadata!$E$2:$E$51)</f>
        <v>Sulawesi SW, Samalona</v>
      </c>
      <c r="D82" s="6">
        <f>_xlfn.XLOOKUP(A82,[1]Metadata!$A$2:$A$51,[1]Metadata!$H$2:$H$51)</f>
        <v>63.25</v>
      </c>
      <c r="E82" s="7">
        <f>_xlfn.XLOOKUP(A82,[1]Metadata!$A$2:$A$51,[1]Metadata!$K$2:$K$51)</f>
        <v>49.799819542819073</v>
      </c>
      <c r="F82" s="8">
        <v>2</v>
      </c>
      <c r="G82" s="8">
        <v>3</v>
      </c>
      <c r="H82" s="8">
        <f t="shared" si="14"/>
        <v>2.5</v>
      </c>
      <c r="I82" s="9">
        <f>_xlfn.XLOOKUP(A82, [1]DataArrangedForPlot!$A$2:$A$177, [1]DataArrangedForPlot!$K$2:$K$177)</f>
        <v>1976</v>
      </c>
      <c r="J82" s="9">
        <f>_xlfn.XLOOKUP(A82, [1]DataArrangedForPlot!$A$2:$A$177, [1]DataArrangedForPlot!$L$2:$L$177)</f>
        <v>1978</v>
      </c>
      <c r="K82" s="5" t="s">
        <v>27</v>
      </c>
      <c r="L82" s="10">
        <v>6.7250000000000004E-2</v>
      </c>
      <c r="M82" s="10">
        <v>2.8780000000000001</v>
      </c>
      <c r="N82" s="10">
        <f t="shared" si="15"/>
        <v>11.512</v>
      </c>
      <c r="O82" s="10">
        <v>1.042</v>
      </c>
      <c r="P82" s="10">
        <v>21.384</v>
      </c>
      <c r="Q82" s="10">
        <v>6.327</v>
      </c>
      <c r="R82" s="10">
        <v>8.3390000000000004</v>
      </c>
      <c r="S82" s="10">
        <f t="shared" si="9"/>
        <v>1.499438</v>
      </c>
      <c r="T82" s="10">
        <f t="shared" si="10"/>
        <v>0.99962533333333337</v>
      </c>
      <c r="U82" s="10">
        <f t="shared" si="11"/>
        <v>1.2495316666666667</v>
      </c>
      <c r="V82" s="10" t="s">
        <v>28</v>
      </c>
      <c r="W82" s="10" t="s">
        <v>28</v>
      </c>
      <c r="X82" s="10" t="s">
        <v>28</v>
      </c>
      <c r="Y82" s="10">
        <f t="shared" si="12"/>
        <v>1.4789094650205761</v>
      </c>
      <c r="Z82" s="10">
        <f t="shared" si="13"/>
        <v>0.98593964334705075</v>
      </c>
      <c r="AA82" s="10"/>
      <c r="AB82" s="10"/>
      <c r="AC82" s="11"/>
      <c r="AD82" s="11"/>
      <c r="AE82" s="10"/>
      <c r="AF82" s="10"/>
      <c r="AG82" s="10"/>
      <c r="AH82" s="10"/>
    </row>
    <row r="83" spans="1:34" ht="19" x14ac:dyDescent="0.25">
      <c r="A83" s="5" t="s">
        <v>69</v>
      </c>
      <c r="B83" s="5">
        <f>_xlfn.XLOOKUP(A83,[1]Metadata!$A$2:$A$51,[1]Metadata!$C$2:$C$51)</f>
        <v>1979</v>
      </c>
      <c r="C83" s="6" t="str">
        <f>_xlfn.XLOOKUP(A83,[1]Metadata!$A$2:$A$51,[1]Metadata!$E$2:$E$51)</f>
        <v>Sulawesi SW, Samalona</v>
      </c>
      <c r="D83" s="6">
        <f>_xlfn.XLOOKUP(A83,[1]Metadata!$A$2:$A$51,[1]Metadata!$H$2:$H$51)</f>
        <v>63.25</v>
      </c>
      <c r="E83" s="7">
        <f>_xlfn.XLOOKUP(A83,[1]Metadata!$A$2:$A$51,[1]Metadata!$K$2:$K$51)</f>
        <v>49.799819542819073</v>
      </c>
      <c r="F83" s="8">
        <v>2</v>
      </c>
      <c r="G83" s="8">
        <v>3</v>
      </c>
      <c r="H83" s="8">
        <f t="shared" si="14"/>
        <v>2.5</v>
      </c>
      <c r="I83" s="9">
        <f>_xlfn.XLOOKUP(A83, [1]DataArrangedForPlot!$A$2:$A$177, [1]DataArrangedForPlot!$K$2:$K$177)</f>
        <v>1976</v>
      </c>
      <c r="J83" s="9">
        <f>_xlfn.XLOOKUP(A83, [1]DataArrangedForPlot!$A$2:$A$177, [1]DataArrangedForPlot!$L$2:$L$177)</f>
        <v>1978</v>
      </c>
      <c r="K83" s="5" t="s">
        <v>29</v>
      </c>
      <c r="L83" s="10">
        <v>6.7250000000000004E-2</v>
      </c>
      <c r="M83" s="10">
        <v>2.843</v>
      </c>
      <c r="N83" s="10">
        <f t="shared" si="15"/>
        <v>11.372</v>
      </c>
      <c r="O83" s="10">
        <v>1.224</v>
      </c>
      <c r="P83" s="10">
        <v>12.206</v>
      </c>
      <c r="Q83" s="10">
        <v>3.6120000000000001</v>
      </c>
      <c r="R83" s="10">
        <v>4.9390000000000001</v>
      </c>
      <c r="S83" s="10">
        <f>(M83/F83)*O83</f>
        <v>1.739916</v>
      </c>
      <c r="T83" s="10">
        <f>(M83/G83)*O83</f>
        <v>1.1599439999999999</v>
      </c>
      <c r="U83" s="10">
        <f t="shared" si="11"/>
        <v>1.4499299999999999</v>
      </c>
      <c r="V83" s="10">
        <f>AVERAGE(W83:X83)</f>
        <v>1.1521660533484128</v>
      </c>
      <c r="W83" s="10">
        <f>_xlfn.MINIFS([1]DataArrangedForPlot!$H$2:$H$177,[1]DataArrangedForPlot!$A$2:$A$177,A83)</f>
        <v>1.1521660533484128</v>
      </c>
      <c r="X83" s="10">
        <f>_xlfn.MAXIFS([1]DataArrangedForPlot!$H$2:$H$177,[1]DataArrangedForPlot!$A$2:$A$177,A83)</f>
        <v>1.1521660533484128</v>
      </c>
      <c r="Y83" s="10">
        <f t="shared" si="12"/>
        <v>2.5909388825167952</v>
      </c>
      <c r="Z83" s="10">
        <f t="shared" si="13"/>
        <v>1.72729258834453</v>
      </c>
      <c r="AA83" s="10"/>
      <c r="AB83" s="10"/>
      <c r="AC83" s="11"/>
      <c r="AD83" s="11"/>
      <c r="AE83" s="10"/>
      <c r="AF83" s="10"/>
      <c r="AG83" s="10"/>
      <c r="AH83" s="10"/>
    </row>
    <row r="84" spans="1:34" ht="19" x14ac:dyDescent="0.25">
      <c r="A84" s="5" t="s">
        <v>70</v>
      </c>
      <c r="B84" s="5">
        <f>_xlfn.XLOOKUP(A84,[1]Metadata!$A$2:$A$51,[1]Metadata!$C$2:$C$51)</f>
        <v>1979</v>
      </c>
      <c r="C84" s="6" t="str">
        <f>_xlfn.XLOOKUP(A84,[1]Metadata!$A$2:$A$51,[1]Metadata!$E$2:$E$51)</f>
        <v>Sulawesi SW, Samalona</v>
      </c>
      <c r="D84" s="6">
        <f>_xlfn.XLOOKUP(A84,[1]Metadata!$A$2:$A$51,[1]Metadata!$H$2:$H$51)</f>
        <v>136.80000000000001</v>
      </c>
      <c r="E84" s="7">
        <f>_xlfn.XLOOKUP(A84,[1]Metadata!$A$2:$A$51,[1]Metadata!$K$2:$K$51)</f>
        <v>111.338674053329</v>
      </c>
      <c r="F84" s="8">
        <v>2</v>
      </c>
      <c r="G84" s="8">
        <v>3</v>
      </c>
      <c r="H84" s="8">
        <f t="shared" si="14"/>
        <v>2.5</v>
      </c>
      <c r="I84" s="9">
        <f>_xlfn.XLOOKUP(A84, [1]DataArrangedForPlot!$A$2:$A$177, [1]DataArrangedForPlot!$K$2:$K$177)</f>
        <v>1976</v>
      </c>
      <c r="J84" s="9">
        <f>_xlfn.XLOOKUP(A84, [1]DataArrangedForPlot!$A$2:$A$177, [1]DataArrangedForPlot!$L$2:$L$177)</f>
        <v>1978</v>
      </c>
      <c r="K84" s="5" t="s">
        <v>27</v>
      </c>
      <c r="L84" s="10">
        <v>6.7250000000000004E-2</v>
      </c>
      <c r="M84" s="10">
        <v>4.7720000000000002</v>
      </c>
      <c r="N84" s="10">
        <f t="shared" si="15"/>
        <v>19.088000000000001</v>
      </c>
      <c r="O84" s="10">
        <v>0.97099999999999997</v>
      </c>
      <c r="P84" s="10">
        <v>37.412999999999997</v>
      </c>
      <c r="Q84" s="10">
        <v>11.07</v>
      </c>
      <c r="R84" s="10">
        <v>13.659000000000001</v>
      </c>
      <c r="S84" s="10">
        <f t="shared" si="9"/>
        <v>2.3168060000000001</v>
      </c>
      <c r="T84" s="10">
        <f t="shared" si="10"/>
        <v>1.5445373333333332</v>
      </c>
      <c r="U84" s="10">
        <f t="shared" si="11"/>
        <v>1.9306716666666666</v>
      </c>
      <c r="V84" s="10" t="s">
        <v>28</v>
      </c>
      <c r="W84" s="10" t="s">
        <v>28</v>
      </c>
      <c r="X84" s="10" t="s">
        <v>28</v>
      </c>
      <c r="Y84" s="10">
        <f t="shared" si="12"/>
        <v>1.8282415203271594</v>
      </c>
      <c r="Z84" s="10">
        <f t="shared" si="13"/>
        <v>1.2188276802181062</v>
      </c>
      <c r="AA84" s="10"/>
      <c r="AB84" s="10"/>
      <c r="AC84" s="11"/>
      <c r="AD84" s="11"/>
      <c r="AE84" s="10"/>
      <c r="AF84" s="10"/>
      <c r="AG84" s="10"/>
      <c r="AH84" s="10"/>
    </row>
    <row r="85" spans="1:34" ht="19" x14ac:dyDescent="0.25">
      <c r="A85" s="5" t="s">
        <v>70</v>
      </c>
      <c r="B85" s="5">
        <f>_xlfn.XLOOKUP(A85,[1]Metadata!$A$2:$A$51,[1]Metadata!$C$2:$C$51)</f>
        <v>1979</v>
      </c>
      <c r="C85" s="6" t="str">
        <f>_xlfn.XLOOKUP(A85,[1]Metadata!$A$2:$A$51,[1]Metadata!$E$2:$E$51)</f>
        <v>Sulawesi SW, Samalona</v>
      </c>
      <c r="D85" s="6">
        <f>_xlfn.XLOOKUP(A85,[1]Metadata!$A$2:$A$51,[1]Metadata!$H$2:$H$51)</f>
        <v>136.80000000000001</v>
      </c>
      <c r="E85" s="7">
        <f>_xlfn.XLOOKUP(A85,[1]Metadata!$A$2:$A$51,[1]Metadata!$K$2:$K$51)</f>
        <v>111.338674053329</v>
      </c>
      <c r="F85" s="8">
        <v>2</v>
      </c>
      <c r="G85" s="8">
        <v>3</v>
      </c>
      <c r="H85" s="8">
        <f t="shared" si="14"/>
        <v>2.5</v>
      </c>
      <c r="I85" s="9">
        <f>_xlfn.XLOOKUP(A85, [1]DataArrangedForPlot!$A$2:$A$177, [1]DataArrangedForPlot!$K$2:$K$177)</f>
        <v>1976</v>
      </c>
      <c r="J85" s="9">
        <f>_xlfn.XLOOKUP(A85, [1]DataArrangedForPlot!$A$2:$A$177, [1]DataArrangedForPlot!$L$2:$L$177)</f>
        <v>1978</v>
      </c>
      <c r="K85" s="5" t="s">
        <v>29</v>
      </c>
      <c r="L85" s="10">
        <v>6.7250000000000004E-2</v>
      </c>
      <c r="M85" s="10">
        <v>3.827</v>
      </c>
      <c r="N85" s="10">
        <f t="shared" si="15"/>
        <v>15.307999999999998</v>
      </c>
      <c r="O85" s="10">
        <v>1.0129999999999999</v>
      </c>
      <c r="P85" s="10">
        <v>16.494</v>
      </c>
      <c r="Q85" s="10">
        <v>4.8810000000000002</v>
      </c>
      <c r="R85" s="10">
        <v>6.3620000000000001</v>
      </c>
      <c r="S85" s="10">
        <f>(M85/F85)*O85</f>
        <v>1.9383754999999998</v>
      </c>
      <c r="T85" s="10">
        <f>(M85/G85)*O85</f>
        <v>1.2922503333333333</v>
      </c>
      <c r="U85" s="10">
        <f t="shared" si="11"/>
        <v>1.6153129166666664</v>
      </c>
      <c r="V85" s="10">
        <f>AVERAGE(W85:X85)</f>
        <v>1.9760164870886523</v>
      </c>
      <c r="W85" s="10">
        <f>_xlfn.MINIFS([1]DataArrangedForPlot!$H$2:$H$177,[1]DataArrangedForPlot!$A$2:$A$177,A85)</f>
        <v>1.9760164870886523</v>
      </c>
      <c r="X85" s="10">
        <f>_xlfn.MAXIFS([1]DataArrangedForPlot!$H$2:$H$177,[1]DataArrangedForPlot!$A$2:$A$177,A85)</f>
        <v>1.9760164870886523</v>
      </c>
      <c r="Y85" s="10">
        <f t="shared" si="12"/>
        <v>4.1469625318297565</v>
      </c>
      <c r="Z85" s="10">
        <f t="shared" si="13"/>
        <v>2.7646416878865043</v>
      </c>
      <c r="AA85" s="10"/>
      <c r="AB85" s="10"/>
      <c r="AC85" s="11"/>
      <c r="AD85" s="11"/>
      <c r="AE85" s="10"/>
      <c r="AF85" s="10"/>
      <c r="AG85" s="10"/>
      <c r="AH85" s="10"/>
    </row>
    <row r="86" spans="1:34" ht="19" x14ac:dyDescent="0.25">
      <c r="A86" s="5" t="s">
        <v>71</v>
      </c>
      <c r="B86" s="5">
        <f>_xlfn.XLOOKUP(A86,[1]Metadata!$A$2:$A$51,[1]Metadata!$C$2:$C$51)</f>
        <v>1930</v>
      </c>
      <c r="C86" s="6" t="str">
        <f>_xlfn.XLOOKUP(A86,[1]Metadata!$A$2:$A$51,[1]Metadata!$E$2:$E$51)</f>
        <v>Sulawesi N, Karakelong Island</v>
      </c>
      <c r="D86" s="6">
        <f>_xlfn.XLOOKUP(A86,[1]Metadata!$A$2:$A$51,[1]Metadata!$H$2:$H$51)</f>
        <v>379.7</v>
      </c>
      <c r="E86" s="7">
        <f>_xlfn.XLOOKUP(A86,[1]Metadata!$A$2:$A$51,[1]Metadata!$K$2:$K$51)</f>
        <v>253.37870858706921</v>
      </c>
      <c r="F86" s="8">
        <v>7</v>
      </c>
      <c r="G86" s="8">
        <v>8</v>
      </c>
      <c r="H86" s="8">
        <f t="shared" si="14"/>
        <v>7.5</v>
      </c>
      <c r="I86" s="9">
        <f>_xlfn.XLOOKUP(A86, [1]DataArrangedForPlot!$A$2:$A$177, [1]DataArrangedForPlot!$K$2:$K$177)</f>
        <v>1922</v>
      </c>
      <c r="J86" s="9">
        <f>_xlfn.XLOOKUP(A86, [1]DataArrangedForPlot!$A$2:$A$177, [1]DataArrangedForPlot!$L$2:$L$177)</f>
        <v>1925</v>
      </c>
      <c r="K86" s="5" t="s">
        <v>27</v>
      </c>
      <c r="L86" s="10">
        <v>6.7249000000000003E-2</v>
      </c>
      <c r="M86" s="10">
        <v>4.1139999999999999</v>
      </c>
      <c r="N86" s="10">
        <f t="shared" si="15"/>
        <v>5.4853333333333332</v>
      </c>
      <c r="O86" s="10">
        <v>1.3939999999999999</v>
      </c>
      <c r="P86" s="10">
        <v>51.698999999999998</v>
      </c>
      <c r="Q86" s="10">
        <v>15.297000000000001</v>
      </c>
      <c r="R86" s="10">
        <v>23.937999999999999</v>
      </c>
      <c r="S86" s="10">
        <f t="shared" si="9"/>
        <v>0.81927371428571427</v>
      </c>
      <c r="T86" s="10">
        <f t="shared" si="10"/>
        <v>0.7168644999999999</v>
      </c>
      <c r="U86" s="10">
        <f t="shared" si="11"/>
        <v>0.76806910714285714</v>
      </c>
      <c r="V86" s="10" t="s">
        <v>28</v>
      </c>
      <c r="W86" s="10" t="s">
        <v>28</v>
      </c>
      <c r="X86" s="10" t="s">
        <v>28</v>
      </c>
      <c r="Y86" s="10">
        <f t="shared" si="12"/>
        <v>1.0492051517990124</v>
      </c>
      <c r="Z86" s="10">
        <f t="shared" si="13"/>
        <v>0.91805450782413589</v>
      </c>
      <c r="AA86" s="10"/>
      <c r="AB86" s="10"/>
      <c r="AC86" s="11"/>
      <c r="AD86" s="11"/>
      <c r="AE86" s="10"/>
      <c r="AF86" s="10"/>
      <c r="AG86" s="10"/>
      <c r="AH86" s="10"/>
    </row>
    <row r="87" spans="1:34" ht="19" x14ac:dyDescent="0.25">
      <c r="A87" s="5" t="s">
        <v>71</v>
      </c>
      <c r="B87" s="5">
        <f>_xlfn.XLOOKUP(A87,[1]Metadata!$A$2:$A$51,[1]Metadata!$C$2:$C$51)</f>
        <v>1930</v>
      </c>
      <c r="C87" s="6" t="str">
        <f>_xlfn.XLOOKUP(A87,[1]Metadata!$A$2:$A$51,[1]Metadata!$E$2:$E$51)</f>
        <v>Sulawesi N, Karakelong Island</v>
      </c>
      <c r="D87" s="6">
        <f>_xlfn.XLOOKUP(A87,[1]Metadata!$A$2:$A$51,[1]Metadata!$H$2:$H$51)</f>
        <v>379.7</v>
      </c>
      <c r="E87" s="7">
        <f>_xlfn.XLOOKUP(A87,[1]Metadata!$A$2:$A$51,[1]Metadata!$K$2:$K$51)</f>
        <v>253.37870858706921</v>
      </c>
      <c r="F87" s="8">
        <v>7</v>
      </c>
      <c r="G87" s="8">
        <v>8</v>
      </c>
      <c r="H87" s="8">
        <f t="shared" si="14"/>
        <v>7.5</v>
      </c>
      <c r="I87" s="9">
        <f>_xlfn.XLOOKUP(A87, [1]DataArrangedForPlot!$A$2:$A$177, [1]DataArrangedForPlot!$K$2:$K$177)</f>
        <v>1922</v>
      </c>
      <c r="J87" s="9">
        <f>_xlfn.XLOOKUP(A87, [1]DataArrangedForPlot!$A$2:$A$177, [1]DataArrangedForPlot!$L$2:$L$177)</f>
        <v>1925</v>
      </c>
      <c r="K87" s="5" t="s">
        <v>29</v>
      </c>
      <c r="L87" s="10">
        <v>6.7249000000000003E-2</v>
      </c>
      <c r="M87" s="10">
        <v>8.8979999999999997</v>
      </c>
      <c r="N87" s="10">
        <f t="shared" si="15"/>
        <v>11.863999999999999</v>
      </c>
      <c r="O87" s="10">
        <v>1.3680000000000001</v>
      </c>
      <c r="P87" s="10">
        <v>64.619</v>
      </c>
      <c r="Q87" s="10">
        <v>19.12</v>
      </c>
      <c r="R87" s="10">
        <v>30.646000000000001</v>
      </c>
      <c r="S87" s="10">
        <f>(M87/F87)*O87</f>
        <v>1.7389234285714288</v>
      </c>
      <c r="T87" s="10">
        <f>(M87/G87)*O87</f>
        <v>1.521558</v>
      </c>
      <c r="U87" s="10">
        <f t="shared" si="11"/>
        <v>1.6302407142857143</v>
      </c>
      <c r="V87" s="10">
        <f>AVERAGE(W87:X87)</f>
        <v>1.7019448348998738</v>
      </c>
      <c r="W87" s="10">
        <f>_xlfn.MINIFS([1]DataArrangedForPlot!$H$2:$H$177,[1]DataArrangedForPlot!$A$2:$A$177,A87)</f>
        <v>1.3351459383080786</v>
      </c>
      <c r="X87" s="10">
        <f>_xlfn.MAXIFS([1]DataArrangedForPlot!$H$2:$H$177,[1]DataArrangedForPlot!$A$2:$A$177,A87)</f>
        <v>2.068743731491669</v>
      </c>
      <c r="Y87" s="10">
        <f t="shared" si="12"/>
        <v>0.8394258212423148</v>
      </c>
      <c r="Z87" s="10">
        <f t="shared" si="13"/>
        <v>0.73449759358702549</v>
      </c>
      <c r="AA87" s="10"/>
      <c r="AB87" s="10"/>
      <c r="AC87" s="11"/>
      <c r="AD87" s="11"/>
      <c r="AE87" s="10"/>
      <c r="AF87" s="10"/>
      <c r="AG87" s="10"/>
      <c r="AH87" s="10"/>
    </row>
    <row r="88" spans="1:34" ht="19" x14ac:dyDescent="0.25">
      <c r="A88" s="5" t="s">
        <v>72</v>
      </c>
      <c r="B88" s="5" t="str">
        <f>_xlfn.XLOOKUP(A88,[1]Metadata!$A$2:$A$51,[1]Metadata!$C$2:$C$51)</f>
        <v>1920-1922</v>
      </c>
      <c r="C88" s="6" t="str">
        <f>_xlfn.XLOOKUP(A88,[1]Metadata!$A$2:$A$51,[1]Metadata!$E$2:$E$51)</f>
        <v>Jakarta Bay</v>
      </c>
      <c r="D88" s="6">
        <f>_xlfn.XLOOKUP(A88,[1]Metadata!$A$2:$A$51,[1]Metadata!$H$2:$H$51)</f>
        <v>56.75</v>
      </c>
      <c r="E88" s="7">
        <f>_xlfn.XLOOKUP(A88,[1]Metadata!$A$2:$A$51,[1]Metadata!$K$2:$K$51)</f>
        <v>35.36009777948486</v>
      </c>
      <c r="F88" s="8">
        <v>0.9</v>
      </c>
      <c r="G88" s="8">
        <v>1</v>
      </c>
      <c r="H88" s="8">
        <f t="shared" si="14"/>
        <v>0.95</v>
      </c>
      <c r="I88" s="9">
        <f>_xlfn.XLOOKUP(A88, [1]DataArrangedForPlot!$A$2:$A$177, [1]DataArrangedForPlot!$K$2:$K$177)</f>
        <v>1919</v>
      </c>
      <c r="J88" s="9">
        <f>_xlfn.XLOOKUP(A88, [1]DataArrangedForPlot!$A$2:$A$177, [1]DataArrangedForPlot!$L$2:$L$177)</f>
        <v>1921</v>
      </c>
      <c r="K88" s="5" t="s">
        <v>27</v>
      </c>
      <c r="L88" s="10">
        <v>6.1192999999999997E-2</v>
      </c>
      <c r="M88" s="10">
        <v>1.611</v>
      </c>
      <c r="N88" s="10">
        <f t="shared" si="15"/>
        <v>16.957894736842107</v>
      </c>
      <c r="O88" s="10">
        <v>1.478</v>
      </c>
      <c r="P88" s="10">
        <v>8.4280000000000008</v>
      </c>
      <c r="Q88" s="10">
        <v>2.5270000000000001</v>
      </c>
      <c r="R88" s="10">
        <v>3.9969999999999999</v>
      </c>
      <c r="S88" s="10">
        <f t="shared" si="9"/>
        <v>2.6456200000000001</v>
      </c>
      <c r="T88" s="10">
        <f t="shared" si="10"/>
        <v>2.3810579999999999</v>
      </c>
      <c r="U88" s="10">
        <f t="shared" si="11"/>
        <v>2.5133390000000002</v>
      </c>
      <c r="V88" s="10" t="s">
        <v>28</v>
      </c>
      <c r="W88" s="10" t="s">
        <v>28</v>
      </c>
      <c r="X88" s="10" t="s">
        <v>28</v>
      </c>
      <c r="Y88" s="10">
        <f t="shared" si="12"/>
        <v>7.481674840478826</v>
      </c>
      <c r="Z88" s="10">
        <f t="shared" si="13"/>
        <v>6.7335073564309438</v>
      </c>
      <c r="AA88" s="10"/>
      <c r="AB88" s="10"/>
      <c r="AC88" s="11"/>
      <c r="AD88" s="11"/>
      <c r="AE88" s="10"/>
      <c r="AF88" s="10"/>
      <c r="AG88" s="10"/>
      <c r="AH88" s="10"/>
    </row>
    <row r="89" spans="1:34" ht="19" x14ac:dyDescent="0.25">
      <c r="A89" s="5" t="s">
        <v>72</v>
      </c>
      <c r="B89" s="5" t="str">
        <f>_xlfn.XLOOKUP(A89,[1]Metadata!$A$2:$A$51,[1]Metadata!$C$2:$C$51)</f>
        <v>1920-1922</v>
      </c>
      <c r="C89" s="6" t="str">
        <f>_xlfn.XLOOKUP(A89,[1]Metadata!$A$2:$A$51,[1]Metadata!$E$2:$E$51)</f>
        <v>Jakarta Bay</v>
      </c>
      <c r="D89" s="6">
        <f>_xlfn.XLOOKUP(A89,[1]Metadata!$A$2:$A$51,[1]Metadata!$H$2:$H$51)</f>
        <v>56.75</v>
      </c>
      <c r="E89" s="7">
        <f>_xlfn.XLOOKUP(A89,[1]Metadata!$A$2:$A$51,[1]Metadata!$K$2:$K$51)</f>
        <v>35.36009777948486</v>
      </c>
      <c r="F89" s="8">
        <v>0.9</v>
      </c>
      <c r="G89" s="8">
        <v>1</v>
      </c>
      <c r="H89" s="8">
        <f t="shared" si="14"/>
        <v>0.95</v>
      </c>
      <c r="I89" s="9">
        <f>_xlfn.XLOOKUP(A89, [1]DataArrangedForPlot!$A$2:$A$177, [1]DataArrangedForPlot!$K$2:$K$177)</f>
        <v>1919</v>
      </c>
      <c r="J89" s="9">
        <f>_xlfn.XLOOKUP(A89, [1]DataArrangedForPlot!$A$2:$A$177, [1]DataArrangedForPlot!$L$2:$L$177)</f>
        <v>1921</v>
      </c>
      <c r="K89" s="5" t="s">
        <v>29</v>
      </c>
      <c r="L89" s="10">
        <v>6.1192999999999997E-2</v>
      </c>
      <c r="M89" s="10">
        <v>1.286</v>
      </c>
      <c r="N89" s="10">
        <f t="shared" si="15"/>
        <v>13.536842105263158</v>
      </c>
      <c r="O89" s="10">
        <v>1.4950000000000001</v>
      </c>
      <c r="P89" s="10">
        <v>12.728</v>
      </c>
      <c r="Q89" s="10">
        <v>3.8159999999999998</v>
      </c>
      <c r="R89" s="10">
        <v>6.7930000000000001</v>
      </c>
      <c r="S89" s="10">
        <f>(M89/F89)*O89</f>
        <v>2.1361888888888889</v>
      </c>
      <c r="T89" s="10">
        <f>(M89/G89)*O89</f>
        <v>1.9225700000000001</v>
      </c>
      <c r="U89" s="10">
        <f t="shared" si="11"/>
        <v>2.0293794444444444</v>
      </c>
      <c r="V89" s="10">
        <f>AVERAGE(W89:X89)</f>
        <v>2.5218497309244832</v>
      </c>
      <c r="W89" s="10">
        <f>_xlfn.MINIFS([1]DataArrangedForPlot!$H$2:$H$177,[1]DataArrangedForPlot!$A$2:$A$177,A89)</f>
        <v>2.3891207977179314</v>
      </c>
      <c r="X89" s="10">
        <f>_xlfn.MAXIFS([1]DataArrangedForPlot!$H$2:$H$177,[1]DataArrangedForPlot!$A$2:$A$177,A89)</f>
        <v>2.6545786641310349</v>
      </c>
      <c r="Y89" s="10">
        <f t="shared" si="12"/>
        <v>4.9540819889657097</v>
      </c>
      <c r="Z89" s="10">
        <f t="shared" si="13"/>
        <v>4.4586737900691391</v>
      </c>
      <c r="AA89" s="10"/>
      <c r="AB89" s="10"/>
      <c r="AC89" s="11"/>
      <c r="AD89" s="11"/>
      <c r="AE89" s="10"/>
      <c r="AF89" s="10"/>
      <c r="AG89" s="10"/>
      <c r="AH89" s="10"/>
    </row>
    <row r="90" spans="1:34" ht="19" x14ac:dyDescent="0.25">
      <c r="A90" s="5" t="s">
        <v>73</v>
      </c>
      <c r="B90" s="5" t="str">
        <f>_xlfn.XLOOKUP(A90,[1]Metadata!$A$2:$A$51,[1]Metadata!$C$2:$C$51)</f>
        <v>1920-1922</v>
      </c>
      <c r="C90" s="6" t="str">
        <f>_xlfn.XLOOKUP(A90,[1]Metadata!$A$2:$A$51,[1]Metadata!$E$2:$E$51)</f>
        <v>Jakarta Bay</v>
      </c>
      <c r="D90" s="6">
        <f>_xlfn.XLOOKUP(A90,[1]Metadata!$A$2:$A$51,[1]Metadata!$H$2:$H$51)</f>
        <v>8.31</v>
      </c>
      <c r="E90" s="7">
        <f>_xlfn.XLOOKUP(A90,[1]Metadata!$A$2:$A$51,[1]Metadata!$K$2:$K$51)</f>
        <v>5.5751653294057038</v>
      </c>
      <c r="F90" s="8">
        <v>0.57999999999999996</v>
      </c>
      <c r="G90" s="8">
        <v>0.67</v>
      </c>
      <c r="H90" s="8">
        <f t="shared" si="14"/>
        <v>0.625</v>
      </c>
      <c r="I90" s="9">
        <f>_xlfn.XLOOKUP(A90, [1]DataArrangedForPlot!$A$2:$A$177, [1]DataArrangedForPlot!$K$2:$K$177)</f>
        <v>1919</v>
      </c>
      <c r="J90" s="9">
        <f>_xlfn.XLOOKUP(A90, [1]DataArrangedForPlot!$A$2:$A$177, [1]DataArrangedForPlot!$L$2:$L$177)</f>
        <v>1921</v>
      </c>
      <c r="K90" s="5" t="s">
        <v>27</v>
      </c>
      <c r="L90" s="10">
        <v>6.1192999999999997E-2</v>
      </c>
      <c r="M90" s="10">
        <v>1.2</v>
      </c>
      <c r="N90" s="10">
        <f t="shared" si="15"/>
        <v>19.2</v>
      </c>
      <c r="O90" s="10">
        <v>1.4990000000000001</v>
      </c>
      <c r="P90" s="10">
        <v>4.468</v>
      </c>
      <c r="Q90" s="10">
        <v>1.34</v>
      </c>
      <c r="R90" s="10">
        <v>2.0680000000000001</v>
      </c>
      <c r="S90" s="10">
        <f t="shared" si="9"/>
        <v>3.1013793103448282</v>
      </c>
      <c r="T90" s="10">
        <f t="shared" si="10"/>
        <v>2.6847761194029851</v>
      </c>
      <c r="U90" s="10">
        <f t="shared" si="11"/>
        <v>2.8930777148739066</v>
      </c>
      <c r="V90" s="10" t="s">
        <v>28</v>
      </c>
      <c r="W90" s="10" t="s">
        <v>28</v>
      </c>
      <c r="X90" s="10" t="s">
        <v>28</v>
      </c>
      <c r="Y90" s="10">
        <f t="shared" si="12"/>
        <v>3.2067113265211624</v>
      </c>
      <c r="Z90" s="10">
        <f t="shared" si="13"/>
        <v>2.7759590587795135</v>
      </c>
      <c r="AA90" s="10"/>
      <c r="AB90" s="10"/>
      <c r="AC90" s="11"/>
      <c r="AD90" s="11"/>
      <c r="AE90" s="10"/>
      <c r="AF90" s="10"/>
      <c r="AG90" s="10"/>
      <c r="AH90" s="10"/>
    </row>
    <row r="91" spans="1:34" ht="19" x14ac:dyDescent="0.25">
      <c r="A91" s="5" t="s">
        <v>73</v>
      </c>
      <c r="B91" s="5" t="str">
        <f>_xlfn.XLOOKUP(A91,[1]Metadata!$A$2:$A$51,[1]Metadata!$C$2:$C$51)</f>
        <v>1920-1922</v>
      </c>
      <c r="C91" s="6" t="str">
        <f>_xlfn.XLOOKUP(A91,[1]Metadata!$A$2:$A$51,[1]Metadata!$E$2:$E$51)</f>
        <v>Jakarta Bay</v>
      </c>
      <c r="D91" s="6">
        <f>_xlfn.XLOOKUP(A91,[1]Metadata!$A$2:$A$51,[1]Metadata!$H$2:$H$51)</f>
        <v>8.31</v>
      </c>
      <c r="E91" s="7">
        <f>_xlfn.XLOOKUP(A91,[1]Metadata!$A$2:$A$51,[1]Metadata!$K$2:$K$51)</f>
        <v>5.5751653294057038</v>
      </c>
      <c r="F91" s="8">
        <v>0.57999999999999996</v>
      </c>
      <c r="G91" s="8">
        <v>0.67</v>
      </c>
      <c r="H91" s="8">
        <f t="shared" si="14"/>
        <v>0.625</v>
      </c>
      <c r="I91" s="9">
        <f>_xlfn.XLOOKUP(A91, [1]DataArrangedForPlot!$A$2:$A$177, [1]DataArrangedForPlot!$K$2:$K$177)</f>
        <v>1919</v>
      </c>
      <c r="J91" s="9">
        <f>_xlfn.XLOOKUP(A91, [1]DataArrangedForPlot!$A$2:$A$177, [1]DataArrangedForPlot!$L$2:$L$177)</f>
        <v>1921</v>
      </c>
      <c r="K91" s="5" t="s">
        <v>29</v>
      </c>
      <c r="L91" s="10">
        <v>6.1192999999999997E-2</v>
      </c>
      <c r="M91" s="10">
        <v>0.60599999999999998</v>
      </c>
      <c r="N91" s="10">
        <f t="shared" si="15"/>
        <v>9.6959999999999997</v>
      </c>
      <c r="O91" s="10">
        <v>1.5029999999999999</v>
      </c>
      <c r="P91" s="10">
        <v>3.4689999999999999</v>
      </c>
      <c r="Q91" s="10">
        <v>1.04</v>
      </c>
      <c r="R91" s="10">
        <v>1.6140000000000001</v>
      </c>
      <c r="S91" s="10">
        <f>(M91/F91)*O91</f>
        <v>1.5703758620689654</v>
      </c>
      <c r="T91" s="10">
        <f>(M91/G91)*O91</f>
        <v>1.3594298507462683</v>
      </c>
      <c r="U91" s="10">
        <f t="shared" si="11"/>
        <v>1.4649028564076167</v>
      </c>
      <c r="V91" s="10">
        <f>AVERAGE(W91:X91)</f>
        <v>1.6044414860750797</v>
      </c>
      <c r="W91" s="10">
        <f>_xlfn.MINIFS([1]DataArrangedForPlot!$H$2:$H$177,[1]DataArrangedForPlot!$A$2:$A$177,A91)</f>
        <v>1.4889216990776737</v>
      </c>
      <c r="X91" s="10">
        <f>_xlfn.MAXIFS([1]DataArrangedForPlot!$H$2:$H$177,[1]DataArrangedForPlot!$A$2:$A$177,A91)</f>
        <v>1.7199612730724856</v>
      </c>
      <c r="Y91" s="10">
        <f t="shared" si="12"/>
        <v>4.1301776324291017</v>
      </c>
      <c r="Z91" s="10">
        <f t="shared" si="13"/>
        <v>3.5753776519535503</v>
      </c>
      <c r="AA91" s="10"/>
      <c r="AB91" s="10"/>
      <c r="AC91" s="11"/>
      <c r="AD91" s="11"/>
      <c r="AE91" s="10"/>
      <c r="AF91" s="10"/>
      <c r="AG91" s="10"/>
      <c r="AH91" s="10"/>
    </row>
    <row r="92" spans="1:34" ht="19" x14ac:dyDescent="0.25">
      <c r="A92" s="5" t="s">
        <v>74</v>
      </c>
      <c r="B92" s="5" t="str">
        <f>_xlfn.XLOOKUP(A92,[1]Metadata!$A$2:$A$51,[1]Metadata!$C$2:$C$51)</f>
        <v>1920-1922</v>
      </c>
      <c r="C92" s="6" t="str">
        <f>_xlfn.XLOOKUP(A92,[1]Metadata!$A$2:$A$51,[1]Metadata!$E$2:$E$51)</f>
        <v>Jakarta Bay</v>
      </c>
      <c r="D92" s="6">
        <f>_xlfn.XLOOKUP(A92,[1]Metadata!$A$2:$A$51,[1]Metadata!$H$2:$H$51)</f>
        <v>5.53</v>
      </c>
      <c r="E92" s="7">
        <f>_xlfn.XLOOKUP(A92,[1]Metadata!$A$2:$A$51,[1]Metadata!$K$2:$K$51)</f>
        <v>3.790081182900892</v>
      </c>
      <c r="F92" s="8">
        <v>0.83</v>
      </c>
      <c r="G92" s="8">
        <v>0.92</v>
      </c>
      <c r="H92" s="8">
        <f t="shared" si="14"/>
        <v>0.875</v>
      </c>
      <c r="I92" s="9">
        <f>_xlfn.XLOOKUP(A92, [1]DataArrangedForPlot!$A$2:$A$177, [1]DataArrangedForPlot!$K$2:$K$177)</f>
        <v>1919</v>
      </c>
      <c r="J92" s="9">
        <f>_xlfn.XLOOKUP(A92, [1]DataArrangedForPlot!$A$2:$A$177, [1]DataArrangedForPlot!$L$2:$L$177)</f>
        <v>1921</v>
      </c>
      <c r="K92" s="5" t="s">
        <v>27</v>
      </c>
      <c r="L92" s="10">
        <v>6.1192999999999997E-2</v>
      </c>
      <c r="M92" s="10">
        <v>1.1040000000000001</v>
      </c>
      <c r="N92" s="10">
        <f t="shared" si="15"/>
        <v>12.617142857142857</v>
      </c>
      <c r="O92" s="10">
        <v>1.4350000000000001</v>
      </c>
      <c r="P92" s="10">
        <v>3.07</v>
      </c>
      <c r="Q92" s="10">
        <v>0.92100000000000004</v>
      </c>
      <c r="R92" s="10">
        <v>1.323</v>
      </c>
      <c r="S92" s="10">
        <f t="shared" si="9"/>
        <v>1.9087228915662655</v>
      </c>
      <c r="T92" s="10">
        <f t="shared" si="10"/>
        <v>1.722</v>
      </c>
      <c r="U92" s="10">
        <f t="shared" si="11"/>
        <v>1.8153614457831329</v>
      </c>
      <c r="V92" s="10" t="s">
        <v>28</v>
      </c>
      <c r="W92" s="10" t="s">
        <v>28</v>
      </c>
      <c r="X92" s="10" t="s">
        <v>28</v>
      </c>
      <c r="Y92" s="10">
        <f t="shared" si="12"/>
        <v>2.1702444958989053</v>
      </c>
      <c r="Z92" s="10">
        <f t="shared" si="13"/>
        <v>1.9579379691261862</v>
      </c>
      <c r="AA92" s="10"/>
      <c r="AB92" s="10"/>
      <c r="AC92" s="11"/>
      <c r="AD92" s="11"/>
      <c r="AE92" s="10"/>
      <c r="AF92" s="10"/>
      <c r="AG92" s="10"/>
      <c r="AH92" s="10"/>
    </row>
    <row r="93" spans="1:34" ht="19" x14ac:dyDescent="0.25">
      <c r="A93" s="5" t="s">
        <v>74</v>
      </c>
      <c r="B93" s="5" t="str">
        <f>_xlfn.XLOOKUP(A93,[1]Metadata!$A$2:$A$51,[1]Metadata!$C$2:$C$51)</f>
        <v>1920-1922</v>
      </c>
      <c r="C93" s="6" t="str">
        <f>_xlfn.XLOOKUP(A93,[1]Metadata!$A$2:$A$51,[1]Metadata!$E$2:$E$51)</f>
        <v>Jakarta Bay</v>
      </c>
      <c r="D93" s="6">
        <f>_xlfn.XLOOKUP(A93,[1]Metadata!$A$2:$A$51,[1]Metadata!$H$2:$H$51)</f>
        <v>5.53</v>
      </c>
      <c r="E93" s="7">
        <f>_xlfn.XLOOKUP(A93,[1]Metadata!$A$2:$A$51,[1]Metadata!$K$2:$K$51)</f>
        <v>3.790081182900892</v>
      </c>
      <c r="F93" s="8">
        <v>0.83</v>
      </c>
      <c r="G93" s="8">
        <v>0.92</v>
      </c>
      <c r="H93" s="8">
        <f t="shared" si="14"/>
        <v>0.875</v>
      </c>
      <c r="I93" s="9">
        <f>_xlfn.XLOOKUP(A93, [1]DataArrangedForPlot!$A$2:$A$177, [1]DataArrangedForPlot!$K$2:$K$177)</f>
        <v>1919</v>
      </c>
      <c r="J93" s="9">
        <f>_xlfn.XLOOKUP(A93, [1]DataArrangedForPlot!$A$2:$A$177, [1]DataArrangedForPlot!$L$2:$L$177)</f>
        <v>1921</v>
      </c>
      <c r="K93" s="5" t="s">
        <v>29</v>
      </c>
      <c r="L93" s="10">
        <v>6.1192999999999997E-2</v>
      </c>
      <c r="M93" s="10">
        <v>1.0409999999999999</v>
      </c>
      <c r="N93" s="10">
        <f t="shared" si="15"/>
        <v>11.897142857142857</v>
      </c>
      <c r="O93" s="10">
        <v>1.456</v>
      </c>
      <c r="P93" s="10">
        <v>2.831</v>
      </c>
      <c r="Q93" s="10">
        <v>0.84899999999999998</v>
      </c>
      <c r="R93" s="10">
        <v>1.248</v>
      </c>
      <c r="S93" s="10">
        <f>(M93/F93)*O93</f>
        <v>1.8261397590361446</v>
      </c>
      <c r="T93" s="10">
        <f>(M93/G93)*O93</f>
        <v>1.6474956521739128</v>
      </c>
      <c r="U93" s="10">
        <f t="shared" si="11"/>
        <v>1.7368177056050287</v>
      </c>
      <c r="V93" s="10">
        <f>AVERAGE(W93:X93)</f>
        <v>2.0647797625240649</v>
      </c>
      <c r="W93" s="10">
        <f>_xlfn.MINIFS([1]DataArrangedForPlot!$H$2:$H$177,[1]DataArrangedForPlot!$A$2:$A$177,A93)</f>
        <v>1.9585910890228271</v>
      </c>
      <c r="X93" s="10">
        <f>_xlfn.MAXIFS([1]DataArrangedForPlot!$H$2:$H$177,[1]DataArrangedForPlot!$A$2:$A$177,A93)</f>
        <v>2.1709684360253023</v>
      </c>
      <c r="Y93" s="10">
        <f t="shared" si="12"/>
        <v>2.3534618871104342</v>
      </c>
      <c r="Z93" s="10">
        <f t="shared" si="13"/>
        <v>2.1232319198931089</v>
      </c>
      <c r="AA93" s="10"/>
      <c r="AB93" s="10"/>
      <c r="AC93" s="11"/>
      <c r="AD93" s="11"/>
      <c r="AE93" s="10"/>
      <c r="AF93" s="10"/>
      <c r="AG93" s="10"/>
      <c r="AH93" s="10"/>
    </row>
    <row r="94" spans="1:34" ht="19" x14ac:dyDescent="0.25">
      <c r="A94" s="5" t="s">
        <v>75</v>
      </c>
      <c r="B94" s="5">
        <f>_xlfn.XLOOKUP(A94,[1]Metadata!$A$2:$A$51,[1]Metadata!$C$2:$C$51)</f>
        <v>1984</v>
      </c>
      <c r="C94" s="6" t="str">
        <f>_xlfn.XLOOKUP(A94,[1]Metadata!$A$2:$A$51,[1]Metadata!$E$2:$E$51)</f>
        <v>Tukang Besi Islands</v>
      </c>
      <c r="D94" s="6">
        <f>_xlfn.XLOOKUP(A94,[1]Metadata!$A$2:$A$51,[1]Metadata!$H$2:$H$51)</f>
        <v>153.30000000000001</v>
      </c>
      <c r="E94" s="7">
        <f>_xlfn.XLOOKUP(A94,[1]Metadata!$A$2:$A$51,[1]Metadata!$K$2:$K$51)</f>
        <v>129.0759858561355</v>
      </c>
      <c r="F94" s="8">
        <v>5</v>
      </c>
      <c r="G94" s="8">
        <v>6</v>
      </c>
      <c r="H94" s="8">
        <f t="shared" si="14"/>
        <v>5.5</v>
      </c>
      <c r="I94" s="9">
        <f>_xlfn.XLOOKUP(A94, [1]DataArrangedForPlot!$A$2:$A$177, [1]DataArrangedForPlot!$K$2:$K$177)</f>
        <v>1978</v>
      </c>
      <c r="J94" s="9">
        <f>_xlfn.XLOOKUP(A94, [1]DataArrangedForPlot!$A$2:$A$177, [1]DataArrangedForPlot!$L$2:$L$177)</f>
        <v>1984</v>
      </c>
      <c r="K94" s="5" t="s">
        <v>27</v>
      </c>
      <c r="L94" s="10">
        <v>7.0087999999999998E-2</v>
      </c>
      <c r="M94" s="10">
        <v>4.0590000000000002</v>
      </c>
      <c r="N94" s="10">
        <f t="shared" si="15"/>
        <v>7.3800000000000008</v>
      </c>
      <c r="O94" s="10">
        <v>0.98699999999999999</v>
      </c>
      <c r="P94" s="10">
        <v>36.453000000000003</v>
      </c>
      <c r="Q94" s="10">
        <v>10.731</v>
      </c>
      <c r="R94" s="10">
        <v>14.417</v>
      </c>
      <c r="S94" s="10">
        <f t="shared" si="9"/>
        <v>0.80124660000000003</v>
      </c>
      <c r="T94" s="10">
        <f t="shared" si="10"/>
        <v>0.66770549999999995</v>
      </c>
      <c r="U94" s="10">
        <f t="shared" si="11"/>
        <v>0.73447605000000005</v>
      </c>
      <c r="V94" s="10" t="s">
        <v>28</v>
      </c>
      <c r="W94" s="10" t="s">
        <v>28</v>
      </c>
      <c r="X94" s="10" t="s">
        <v>28</v>
      </c>
      <c r="Y94" s="10">
        <f t="shared" si="12"/>
        <v>0.84108303843305077</v>
      </c>
      <c r="Z94" s="10">
        <f t="shared" si="13"/>
        <v>0.70090253202754227</v>
      </c>
      <c r="AA94" s="10"/>
      <c r="AB94" s="10"/>
      <c r="AC94" s="11"/>
      <c r="AD94" s="11"/>
      <c r="AE94" s="10"/>
      <c r="AF94" s="10"/>
      <c r="AG94" s="10"/>
      <c r="AH94" s="10"/>
    </row>
    <row r="95" spans="1:34" ht="19" x14ac:dyDescent="0.25">
      <c r="A95" s="5" t="s">
        <v>75</v>
      </c>
      <c r="B95" s="5">
        <f>_xlfn.XLOOKUP(A95,[1]Metadata!$A$2:$A$51,[1]Metadata!$C$2:$C$51)</f>
        <v>1984</v>
      </c>
      <c r="C95" s="6" t="str">
        <f>_xlfn.XLOOKUP(A95,[1]Metadata!$A$2:$A$51,[1]Metadata!$E$2:$E$51)</f>
        <v>Tukang Besi Islands</v>
      </c>
      <c r="D95" s="6">
        <f>_xlfn.XLOOKUP(A95,[1]Metadata!$A$2:$A$51,[1]Metadata!$H$2:$H$51)</f>
        <v>153.30000000000001</v>
      </c>
      <c r="E95" s="7">
        <f>_xlfn.XLOOKUP(A95,[1]Metadata!$A$2:$A$51,[1]Metadata!$K$2:$K$51)</f>
        <v>129.0759858561355</v>
      </c>
      <c r="F95" s="8">
        <v>5</v>
      </c>
      <c r="G95" s="8">
        <v>6</v>
      </c>
      <c r="H95" s="8">
        <f t="shared" si="14"/>
        <v>5.5</v>
      </c>
      <c r="I95" s="9">
        <f>_xlfn.XLOOKUP(A95, [1]DataArrangedForPlot!$A$2:$A$177, [1]DataArrangedForPlot!$K$2:$K$177)</f>
        <v>1978</v>
      </c>
      <c r="J95" s="9">
        <f>_xlfn.XLOOKUP(A95, [1]DataArrangedForPlot!$A$2:$A$177, [1]DataArrangedForPlot!$L$2:$L$177)</f>
        <v>1984</v>
      </c>
      <c r="K95" s="5" t="s">
        <v>29</v>
      </c>
      <c r="L95" s="10">
        <v>7.0087999999999998E-2</v>
      </c>
      <c r="M95" s="10">
        <v>5.3479999999999999</v>
      </c>
      <c r="N95" s="10">
        <f t="shared" si="15"/>
        <v>9.7236363636363627</v>
      </c>
      <c r="O95" s="10">
        <v>1.137</v>
      </c>
      <c r="P95" s="10">
        <v>52.531999999999996</v>
      </c>
      <c r="Q95" s="10">
        <v>15.464</v>
      </c>
      <c r="R95" s="10">
        <v>20.692</v>
      </c>
      <c r="S95" s="10">
        <f>(M95/F95)*O95</f>
        <v>1.2161351999999999</v>
      </c>
      <c r="T95" s="10">
        <f>(M95/G95)*O95</f>
        <v>1.0134460000000001</v>
      </c>
      <c r="U95" s="10">
        <f t="shared" si="11"/>
        <v>1.1147906000000001</v>
      </c>
      <c r="V95" s="10">
        <f>AVERAGE(W95:X95)</f>
        <v>1.0800164953973923</v>
      </c>
      <c r="W95" s="10">
        <f>_xlfn.MINIFS([1]DataArrangedForPlot!$H$2:$H$177,[1]DataArrangedForPlot!$A$2:$A$177,A95)</f>
        <v>0.98183317763399292</v>
      </c>
      <c r="X95" s="10">
        <f>_xlfn.MAXIFS([1]DataArrangedForPlot!$H$2:$H$177,[1]DataArrangedForPlot!$A$2:$A$177,A95)</f>
        <v>1.1781998131607916</v>
      </c>
      <c r="Y95" s="10">
        <f t="shared" si="12"/>
        <v>0.58364425493032823</v>
      </c>
      <c r="Z95" s="10">
        <f t="shared" si="13"/>
        <v>0.48637021244194023</v>
      </c>
      <c r="AA95" s="10"/>
      <c r="AB95" s="10"/>
      <c r="AC95" s="11"/>
      <c r="AD95" s="11"/>
      <c r="AE95" s="10"/>
      <c r="AF95" s="10"/>
      <c r="AG95" s="10"/>
      <c r="AH95" s="10"/>
    </row>
    <row r="96" spans="1:34" ht="19" x14ac:dyDescent="0.25">
      <c r="A96" s="5" t="s">
        <v>76</v>
      </c>
      <c r="B96" s="5">
        <f>_xlfn.XLOOKUP(A96,[1]Metadata!$A$2:$A$51,[1]Metadata!$C$2:$C$51)</f>
        <v>1984</v>
      </c>
      <c r="C96" s="6" t="str">
        <f>_xlfn.XLOOKUP(A96,[1]Metadata!$A$2:$A$51,[1]Metadata!$E$2:$E$51)</f>
        <v>Taka Bonerate, Tiger Island</v>
      </c>
      <c r="D96" s="6">
        <f>_xlfn.XLOOKUP(A96,[1]Metadata!$A$2:$A$51,[1]Metadata!$H$2:$H$51)</f>
        <v>233</v>
      </c>
      <c r="E96" s="7">
        <f>_xlfn.XLOOKUP(A96,[1]Metadata!$A$2:$A$51,[1]Metadata!$K$2:$K$51)</f>
        <v>180.2262182940668</v>
      </c>
      <c r="F96" s="8">
        <v>8</v>
      </c>
      <c r="G96" s="8">
        <v>9</v>
      </c>
      <c r="H96" s="8">
        <f t="shared" si="14"/>
        <v>8.5</v>
      </c>
      <c r="I96" s="9">
        <f>_xlfn.XLOOKUP(A96, [1]DataArrangedForPlot!$A$2:$A$177, [1]DataArrangedForPlot!$K$2:$K$177)</f>
        <v>1976</v>
      </c>
      <c r="J96" s="9">
        <f>_xlfn.XLOOKUP(A96, [1]DataArrangedForPlot!$A$2:$A$177, [1]DataArrangedForPlot!$L$2:$L$177)</f>
        <v>1981</v>
      </c>
      <c r="K96" s="5" t="s">
        <v>27</v>
      </c>
      <c r="L96" s="10">
        <v>7.0087999999999998E-2</v>
      </c>
      <c r="M96" s="10">
        <v>4.0330000000000004</v>
      </c>
      <c r="N96" s="10">
        <f t="shared" si="15"/>
        <v>4.7447058823529416</v>
      </c>
      <c r="O96" s="10">
        <v>1.3089999999999999</v>
      </c>
      <c r="P96" s="10">
        <v>34.936</v>
      </c>
      <c r="Q96" s="10">
        <v>10.284000000000001</v>
      </c>
      <c r="R96" s="10">
        <v>14.802</v>
      </c>
      <c r="S96" s="10">
        <f t="shared" si="9"/>
        <v>0.65989962499999999</v>
      </c>
      <c r="T96" s="10">
        <f t="shared" si="10"/>
        <v>0.58657744444444448</v>
      </c>
      <c r="U96" s="10">
        <f t="shared" si="11"/>
        <v>0.62323853472222224</v>
      </c>
      <c r="V96" s="10" t="s">
        <v>28</v>
      </c>
      <c r="W96" s="10" t="s">
        <v>28</v>
      </c>
      <c r="X96" s="10" t="s">
        <v>28</v>
      </c>
      <c r="Y96" s="10">
        <f t="shared" si="12"/>
        <v>0.83366727730707579</v>
      </c>
      <c r="Z96" s="10">
        <f t="shared" si="13"/>
        <v>0.74103757982851182</v>
      </c>
      <c r="AA96" s="10"/>
      <c r="AB96" s="10"/>
      <c r="AC96" s="11"/>
      <c r="AD96" s="11"/>
      <c r="AE96" s="10"/>
      <c r="AF96" s="10"/>
      <c r="AG96" s="10"/>
      <c r="AH96" s="10"/>
    </row>
    <row r="97" spans="1:34" ht="19" x14ac:dyDescent="0.25">
      <c r="A97" s="5" t="s">
        <v>76</v>
      </c>
      <c r="B97" s="5">
        <f>_xlfn.XLOOKUP(A97,[1]Metadata!$A$2:$A$51,[1]Metadata!$C$2:$C$51)</f>
        <v>1984</v>
      </c>
      <c r="C97" s="6" t="str">
        <f>_xlfn.XLOOKUP(A97,[1]Metadata!$A$2:$A$51,[1]Metadata!$E$2:$E$51)</f>
        <v>Taka Bonerate, Tiger Island</v>
      </c>
      <c r="D97" s="6">
        <f>_xlfn.XLOOKUP(A97,[1]Metadata!$A$2:$A$51,[1]Metadata!$H$2:$H$51)</f>
        <v>233</v>
      </c>
      <c r="E97" s="7">
        <f>_xlfn.XLOOKUP(A97,[1]Metadata!$A$2:$A$51,[1]Metadata!$K$2:$K$51)</f>
        <v>180.2262182940668</v>
      </c>
      <c r="F97" s="8">
        <v>8</v>
      </c>
      <c r="G97" s="8">
        <v>9</v>
      </c>
      <c r="H97" s="8">
        <f t="shared" si="14"/>
        <v>8.5</v>
      </c>
      <c r="I97" s="9">
        <f>_xlfn.XLOOKUP(A97, [1]DataArrangedForPlot!$A$2:$A$177, [1]DataArrangedForPlot!$K$2:$K$177)</f>
        <v>1976</v>
      </c>
      <c r="J97" s="9">
        <f>_xlfn.XLOOKUP(A97, [1]DataArrangedForPlot!$A$2:$A$177, [1]DataArrangedForPlot!$L$2:$L$177)</f>
        <v>1981</v>
      </c>
      <c r="K97" s="5" t="s">
        <v>29</v>
      </c>
      <c r="L97" s="10">
        <v>7.0087999999999998E-2</v>
      </c>
      <c r="M97" s="10">
        <v>6.94</v>
      </c>
      <c r="N97" s="10">
        <f t="shared" si="15"/>
        <v>8.1647058823529424</v>
      </c>
      <c r="O97" s="10">
        <v>1.19</v>
      </c>
      <c r="P97" s="10">
        <v>62.433</v>
      </c>
      <c r="Q97" s="10">
        <v>18.378</v>
      </c>
      <c r="R97" s="10">
        <v>25.295000000000002</v>
      </c>
      <c r="S97" s="10">
        <f>(M97/F97)*O97</f>
        <v>1.0323249999999999</v>
      </c>
      <c r="T97" s="10">
        <f>(M97/G97)*O97</f>
        <v>0.91762222222222223</v>
      </c>
      <c r="U97" s="10">
        <f t="shared" si="11"/>
        <v>0.97497361111111114</v>
      </c>
      <c r="V97" s="10">
        <f>AVERAGE(W97:X97)</f>
        <v>0.87558546576299634</v>
      </c>
      <c r="W97" s="10">
        <f>_xlfn.MINIFS([1]DataArrangedForPlot!$H$2:$H$177,[1]DataArrangedForPlot!$A$2:$A$177,A97)</f>
        <v>0.66913236492193762</v>
      </c>
      <c r="X97" s="10">
        <f>_xlfn.MAXIFS([1]DataArrangedForPlot!$H$2:$H$177,[1]DataArrangedForPlot!$A$2:$A$177,A97)</f>
        <v>1.0820385666040551</v>
      </c>
      <c r="Y97" s="10">
        <f t="shared" si="12"/>
        <v>0.46650008809443722</v>
      </c>
      <c r="Z97" s="10">
        <f t="shared" si="13"/>
        <v>0.41466674497283307</v>
      </c>
      <c r="AA97" s="10"/>
      <c r="AB97" s="10"/>
      <c r="AC97" s="11"/>
      <c r="AD97" s="11"/>
      <c r="AE97" s="10"/>
      <c r="AF97" s="10"/>
      <c r="AG97" s="10"/>
      <c r="AH97" s="10"/>
    </row>
    <row r="98" spans="1:34" ht="19" x14ac:dyDescent="0.25">
      <c r="A98" s="5" t="s">
        <v>77</v>
      </c>
      <c r="B98" s="5">
        <f>_xlfn.XLOOKUP(A98,[1]Metadata!$A$2:$A$51,[1]Metadata!$C$2:$C$51)</f>
        <v>1930</v>
      </c>
      <c r="C98" s="6" t="str">
        <f>_xlfn.XLOOKUP(A98,[1]Metadata!$A$2:$A$51,[1]Metadata!$E$2:$E$51)</f>
        <v>Sulawesi N, Karakelong Island</v>
      </c>
      <c r="D98" s="6">
        <f>_xlfn.XLOOKUP(A98,[1]Metadata!$A$2:$A$51,[1]Metadata!$H$2:$H$51)</f>
        <v>662.7</v>
      </c>
      <c r="E98" s="7">
        <f>_xlfn.XLOOKUP(A98,[1]Metadata!$A$2:$A$51,[1]Metadata!$K$2:$K$51)</f>
        <v>498.35083819999772</v>
      </c>
      <c r="F98" s="8">
        <v>7</v>
      </c>
      <c r="G98" s="8">
        <v>8</v>
      </c>
      <c r="H98" s="8">
        <f t="shared" si="14"/>
        <v>7.5</v>
      </c>
      <c r="I98" s="9">
        <f>_xlfn.XLOOKUP(A98, [1]DataArrangedForPlot!$A$2:$A$177, [1]DataArrangedForPlot!$K$2:$K$177)</f>
        <v>1923</v>
      </c>
      <c r="J98" s="9">
        <f>_xlfn.XLOOKUP(A98, [1]DataArrangedForPlot!$A$2:$A$177, [1]DataArrangedForPlot!$L$2:$L$177)</f>
        <v>1929</v>
      </c>
      <c r="K98" s="5" t="s">
        <v>27</v>
      </c>
      <c r="L98" s="10">
        <v>6.5476999999999994E-2</v>
      </c>
      <c r="M98" s="10">
        <v>5.2619999999999996</v>
      </c>
      <c r="N98" s="10">
        <f t="shared" si="15"/>
        <v>7.016</v>
      </c>
      <c r="O98" s="10">
        <v>1.3120000000000001</v>
      </c>
      <c r="P98" s="10">
        <v>78.894000000000005</v>
      </c>
      <c r="Q98" s="10">
        <v>23.245999999999999</v>
      </c>
      <c r="R98" s="10">
        <v>29.986999999999998</v>
      </c>
      <c r="S98" s="10">
        <f t="shared" si="9"/>
        <v>0.98624914285714282</v>
      </c>
      <c r="T98" s="10">
        <f t="shared" si="10"/>
        <v>0.86296799999999996</v>
      </c>
      <c r="U98" s="10">
        <f t="shared" si="11"/>
        <v>0.92460857142857145</v>
      </c>
      <c r="V98" s="10" t="s">
        <v>28</v>
      </c>
      <c r="W98" s="10" t="s">
        <v>28</v>
      </c>
      <c r="X98" s="10" t="s">
        <v>28</v>
      </c>
      <c r="Y98" s="10">
        <f t="shared" si="12"/>
        <v>1.1999826168203993</v>
      </c>
      <c r="Z98" s="10">
        <f t="shared" si="13"/>
        <v>1.0499847897178494</v>
      </c>
      <c r="AA98" s="10"/>
      <c r="AB98" s="10"/>
      <c r="AC98" s="11"/>
      <c r="AD98" s="11"/>
      <c r="AE98" s="10"/>
      <c r="AF98" s="10"/>
      <c r="AG98" s="10"/>
      <c r="AH98" s="10"/>
    </row>
    <row r="99" spans="1:34" ht="19" x14ac:dyDescent="0.25">
      <c r="A99" s="5" t="s">
        <v>77</v>
      </c>
      <c r="B99" s="5">
        <f>_xlfn.XLOOKUP(A99,[1]Metadata!$A$2:$A$51,[1]Metadata!$C$2:$C$51)</f>
        <v>1930</v>
      </c>
      <c r="C99" s="6" t="str">
        <f>_xlfn.XLOOKUP(A99,[1]Metadata!$A$2:$A$51,[1]Metadata!$E$2:$E$51)</f>
        <v>Sulawesi N, Karakelong Island</v>
      </c>
      <c r="D99" s="6">
        <f>_xlfn.XLOOKUP(A99,[1]Metadata!$A$2:$A$51,[1]Metadata!$H$2:$H$51)</f>
        <v>662.7</v>
      </c>
      <c r="E99" s="7">
        <f>_xlfn.XLOOKUP(A99,[1]Metadata!$A$2:$A$51,[1]Metadata!$K$2:$K$51)</f>
        <v>498.35083819999772</v>
      </c>
      <c r="F99" s="8">
        <v>7</v>
      </c>
      <c r="G99" s="8">
        <v>8</v>
      </c>
      <c r="H99" s="8">
        <f t="shared" si="14"/>
        <v>7.5</v>
      </c>
      <c r="I99" s="9">
        <f>_xlfn.XLOOKUP(A99, [1]DataArrangedForPlot!$A$2:$A$177, [1]DataArrangedForPlot!$K$2:$K$177)</f>
        <v>1923</v>
      </c>
      <c r="J99" s="9">
        <f>_xlfn.XLOOKUP(A99, [1]DataArrangedForPlot!$A$2:$A$177, [1]DataArrangedForPlot!$L$2:$L$177)</f>
        <v>1929</v>
      </c>
      <c r="K99" s="5" t="s">
        <v>29</v>
      </c>
      <c r="L99" s="10">
        <v>6.5476999999999994E-2</v>
      </c>
      <c r="M99" s="10">
        <v>9.4879999999999995</v>
      </c>
      <c r="N99" s="10">
        <f t="shared" si="15"/>
        <v>12.650666666666666</v>
      </c>
      <c r="O99" s="10">
        <v>1.2569999999999999</v>
      </c>
      <c r="P99" s="10">
        <v>66.927000000000007</v>
      </c>
      <c r="Q99" s="10">
        <v>19.72</v>
      </c>
      <c r="R99" s="10">
        <v>25.16</v>
      </c>
      <c r="S99" s="10">
        <f>(M99/F99)*O99</f>
        <v>1.7037737142857141</v>
      </c>
      <c r="T99" s="10">
        <f>(M99/G99)*O99</f>
        <v>1.4908019999999997</v>
      </c>
      <c r="U99" s="10">
        <f t="shared" si="11"/>
        <v>1.5972878571428568</v>
      </c>
      <c r="V99" s="10">
        <f>AVERAGE(W99:X99)</f>
        <v>1.9785430150707426</v>
      </c>
      <c r="W99" s="10">
        <f>_xlfn.MINIFS([1]DataArrangedForPlot!$H$2:$H$177,[1]DataArrangedForPlot!$A$2:$A$177,A99)</f>
        <v>1.9785430150707426</v>
      </c>
      <c r="X99" s="10">
        <f>_xlfn.MAXIFS([1]DataArrangedForPlot!$H$2:$H$177,[1]DataArrangedForPlot!$A$2:$A$177,A99)</f>
        <v>1.9785430150707426</v>
      </c>
      <c r="Y99" s="10">
        <f t="shared" si="12"/>
        <v>1.4145476201148799</v>
      </c>
      <c r="Z99" s="10">
        <f t="shared" si="13"/>
        <v>1.23772916760052</v>
      </c>
      <c r="AA99" s="10"/>
      <c r="AB99" s="10"/>
      <c r="AC99" s="11"/>
      <c r="AD99" s="11"/>
      <c r="AE99" s="10"/>
      <c r="AF99" s="10"/>
      <c r="AG99" s="10"/>
      <c r="AH99" s="10"/>
    </row>
    <row r="167" spans="6:10" ht="16" x14ac:dyDescent="0.2">
      <c r="F167" s="12"/>
      <c r="G167" s="12"/>
      <c r="H167" s="12"/>
      <c r="I167" s="12"/>
      <c r="J167" s="12"/>
    </row>
    <row r="168" spans="6:10" ht="16" x14ac:dyDescent="0.2">
      <c r="F168" s="12"/>
      <c r="G168" s="12"/>
      <c r="H168" s="12"/>
      <c r="I168" s="12"/>
      <c r="J168" s="12"/>
    </row>
    <row r="171" spans="6:10" ht="16" x14ac:dyDescent="0.2">
      <c r="F171" s="12"/>
      <c r="G171" s="12"/>
      <c r="H171" s="12"/>
      <c r="I171" s="12"/>
      <c r="J171" s="12"/>
    </row>
    <row r="172" spans="6:10" ht="16" x14ac:dyDescent="0.2">
      <c r="F172" s="12"/>
      <c r="G172" s="12"/>
      <c r="H172" s="12"/>
      <c r="I172" s="12"/>
      <c r="J172" s="12"/>
    </row>
    <row r="173" spans="6:10" ht="16" x14ac:dyDescent="0.2">
      <c r="F173" s="12"/>
      <c r="G173" s="12"/>
      <c r="H173" s="12"/>
      <c r="I173" s="12"/>
      <c r="J173" s="12"/>
    </row>
    <row r="174" spans="6:10" ht="16" x14ac:dyDescent="0.2">
      <c r="F174" s="12"/>
      <c r="G174" s="12"/>
      <c r="H174" s="12"/>
      <c r="I174" s="12"/>
      <c r="J174" s="12"/>
    </row>
    <row r="175" spans="6:10" ht="16" x14ac:dyDescent="0.2">
      <c r="F175" s="12"/>
      <c r="G175" s="12"/>
      <c r="H175" s="12"/>
      <c r="I175" s="12"/>
      <c r="J175" s="12"/>
    </row>
    <row r="176" spans="6:10" ht="16" x14ac:dyDescent="0.2">
      <c r="F176" s="12"/>
      <c r="G176" s="12"/>
      <c r="H176" s="12"/>
      <c r="I176" s="12"/>
      <c r="J176" s="12"/>
    </row>
    <row r="177" spans="6:10" ht="16" x14ac:dyDescent="0.2">
      <c r="F177" s="12"/>
      <c r="G177" s="12"/>
      <c r="H177" s="12"/>
      <c r="I177" s="12"/>
      <c r="J177" s="12"/>
    </row>
    <row r="178" spans="6:10" ht="16" x14ac:dyDescent="0.2">
      <c r="F178" s="12"/>
      <c r="G178" s="12"/>
      <c r="H178" s="12"/>
      <c r="I178" s="12"/>
      <c r="J178" s="12"/>
    </row>
    <row r="179" spans="6:10" ht="16" x14ac:dyDescent="0.2">
      <c r="F179" s="12"/>
      <c r="G179" s="12"/>
      <c r="H179" s="12"/>
      <c r="I179" s="12"/>
      <c r="J179" s="12"/>
    </row>
    <row r="180" spans="6:10" ht="16" x14ac:dyDescent="0.2">
      <c r="F180" s="12"/>
      <c r="G180" s="12"/>
      <c r="H180" s="12"/>
      <c r="I180" s="12"/>
      <c r="J180" s="12"/>
    </row>
    <row r="181" spans="6:10" ht="16" x14ac:dyDescent="0.2">
      <c r="F181" s="12"/>
      <c r="G181" s="12"/>
      <c r="H181" s="12"/>
      <c r="I181" s="12"/>
      <c r="J181" s="12"/>
    </row>
    <row r="182" spans="6:10" ht="16" x14ac:dyDescent="0.2">
      <c r="F182" s="12"/>
      <c r="G182" s="12"/>
      <c r="H182" s="12"/>
      <c r="I182" s="12"/>
      <c r="J182" s="12"/>
    </row>
    <row r="183" spans="6:10" ht="16" x14ac:dyDescent="0.2">
      <c r="F183" s="12"/>
      <c r="G183" s="12"/>
      <c r="H183" s="12"/>
      <c r="I183" s="12"/>
      <c r="J183" s="12"/>
    </row>
    <row r="184" spans="6:10" ht="16" x14ac:dyDescent="0.2">
      <c r="F184" s="12"/>
      <c r="G184" s="12"/>
      <c r="H184" s="12"/>
      <c r="I184" s="12"/>
      <c r="J184" s="12"/>
    </row>
    <row r="185" spans="6:10" ht="16" x14ac:dyDescent="0.2">
      <c r="F185" s="12"/>
      <c r="G185" s="12"/>
      <c r="H185" s="12"/>
      <c r="I185" s="12"/>
      <c r="J185" s="12"/>
    </row>
    <row r="186" spans="6:10" ht="16" x14ac:dyDescent="0.2">
      <c r="F186" s="12"/>
      <c r="G186" s="12"/>
      <c r="H186" s="12"/>
      <c r="I186" s="12"/>
      <c r="J186" s="12"/>
    </row>
    <row r="187" spans="6:10" ht="16" x14ac:dyDescent="0.2">
      <c r="F187" s="12"/>
      <c r="G187" s="12"/>
      <c r="H187" s="12"/>
      <c r="I187" s="12"/>
      <c r="J187" s="12"/>
    </row>
    <row r="188" spans="6:10" ht="16" x14ac:dyDescent="0.2">
      <c r="F188" s="12"/>
      <c r="G188" s="12"/>
      <c r="H188" s="12"/>
      <c r="I188" s="12"/>
      <c r="J188" s="12"/>
    </row>
    <row r="189" spans="6:10" ht="16" x14ac:dyDescent="0.2">
      <c r="F189" s="12"/>
      <c r="G189" s="12"/>
      <c r="H189" s="12"/>
      <c r="I189" s="12"/>
      <c r="J189" s="12"/>
    </row>
    <row r="190" spans="6:10" ht="16" x14ac:dyDescent="0.2">
      <c r="F190" s="12"/>
      <c r="G190" s="12"/>
      <c r="H190" s="12"/>
      <c r="I190" s="12"/>
      <c r="J190" s="12"/>
    </row>
    <row r="191" spans="6:10" ht="16" x14ac:dyDescent="0.2">
      <c r="F191" s="12"/>
      <c r="G191" s="12"/>
      <c r="H191" s="12"/>
      <c r="I191" s="12"/>
      <c r="J191" s="12"/>
    </row>
    <row r="192" spans="6:10" ht="16" x14ac:dyDescent="0.2">
      <c r="F192" s="12"/>
      <c r="G192" s="12"/>
      <c r="H192" s="12"/>
      <c r="I192" s="12"/>
      <c r="J192" s="12"/>
    </row>
    <row r="193" spans="6:10" ht="16" x14ac:dyDescent="0.2">
      <c r="F193" s="12"/>
      <c r="G193" s="12"/>
      <c r="H193" s="12"/>
      <c r="I193" s="12"/>
      <c r="J193" s="12"/>
    </row>
    <row r="194" spans="6:10" ht="16" x14ac:dyDescent="0.2">
      <c r="F194" s="12"/>
      <c r="G194" s="12"/>
      <c r="H194" s="12"/>
      <c r="I194" s="12"/>
      <c r="J194" s="12"/>
    </row>
    <row r="195" spans="6:10" ht="16" x14ac:dyDescent="0.2">
      <c r="F195" s="12"/>
      <c r="G195" s="12"/>
      <c r="H195" s="12"/>
      <c r="I195" s="12"/>
      <c r="J195" s="12"/>
    </row>
    <row r="196" spans="6:10" x14ac:dyDescent="0.2">
      <c r="F196"/>
      <c r="G196"/>
      <c r="H196"/>
      <c r="I196"/>
      <c r="J196"/>
    </row>
    <row r="197" spans="6:10" x14ac:dyDescent="0.2">
      <c r="F197"/>
      <c r="G197"/>
      <c r="H197"/>
      <c r="I197"/>
      <c r="J197"/>
    </row>
    <row r="198" spans="6:10" x14ac:dyDescent="0.2">
      <c r="F198"/>
      <c r="G198"/>
      <c r="H198"/>
      <c r="I198"/>
      <c r="J198"/>
    </row>
    <row r="199" spans="6:10" x14ac:dyDescent="0.2">
      <c r="F199"/>
      <c r="G199"/>
      <c r="H199"/>
      <c r="I199"/>
      <c r="J199"/>
    </row>
    <row r="200" spans="6:10" x14ac:dyDescent="0.2">
      <c r="F200"/>
      <c r="G200"/>
      <c r="H200"/>
      <c r="I200"/>
      <c r="J200"/>
    </row>
    <row r="201" spans="6:10" x14ac:dyDescent="0.2">
      <c r="F201"/>
      <c r="G201"/>
      <c r="H201"/>
      <c r="I201"/>
      <c r="J201"/>
    </row>
    <row r="202" spans="6:10" x14ac:dyDescent="0.2">
      <c r="F202"/>
      <c r="G202"/>
      <c r="H202"/>
      <c r="I202"/>
      <c r="J202"/>
    </row>
    <row r="203" spans="6:10" x14ac:dyDescent="0.2">
      <c r="F203"/>
      <c r="G203"/>
      <c r="H203"/>
      <c r="I203"/>
      <c r="J203"/>
    </row>
    <row r="204" spans="6:10" x14ac:dyDescent="0.2">
      <c r="F204"/>
      <c r="G204"/>
      <c r="H204"/>
      <c r="I204"/>
      <c r="J204"/>
    </row>
    <row r="205" spans="6:10" x14ac:dyDescent="0.2">
      <c r="F205"/>
      <c r="G205"/>
      <c r="H205"/>
      <c r="I205"/>
      <c r="J205"/>
    </row>
    <row r="206" spans="6:10" x14ac:dyDescent="0.2">
      <c r="F206"/>
      <c r="G206"/>
      <c r="H206"/>
      <c r="I206"/>
      <c r="J206"/>
    </row>
    <row r="207" spans="6:10" x14ac:dyDescent="0.2">
      <c r="F207"/>
      <c r="G207"/>
      <c r="H207"/>
      <c r="I207"/>
      <c r="J207"/>
    </row>
    <row r="208" spans="6:10" x14ac:dyDescent="0.2">
      <c r="F208"/>
      <c r="G208"/>
      <c r="H208"/>
      <c r="I208"/>
      <c r="J208"/>
    </row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spans="6:10" x14ac:dyDescent="0.2">
      <c r="F225"/>
      <c r="G225"/>
      <c r="H225"/>
      <c r="I225"/>
      <c r="J225"/>
    </row>
    <row r="226" spans="6:10" ht="16" x14ac:dyDescent="0.2">
      <c r="F226" s="12"/>
      <c r="G226" s="12"/>
      <c r="H226" s="12"/>
      <c r="I226" s="12"/>
      <c r="J226" s="12"/>
    </row>
    <row r="227" spans="6:10" ht="16" x14ac:dyDescent="0.2">
      <c r="F227" s="12"/>
      <c r="G227" s="12"/>
      <c r="H227" s="12"/>
      <c r="I227" s="12"/>
      <c r="J227" s="12"/>
    </row>
    <row r="228" spans="6:10" ht="16" x14ac:dyDescent="0.2">
      <c r="F228" s="12"/>
      <c r="G228" s="12"/>
      <c r="H228" s="12"/>
      <c r="I228" s="12"/>
      <c r="J228" s="12"/>
    </row>
    <row r="229" spans="6:10" ht="16" x14ac:dyDescent="0.2">
      <c r="F229" s="12"/>
      <c r="G229" s="12"/>
      <c r="H229" s="12"/>
      <c r="I229" s="12"/>
      <c r="J229" s="12"/>
    </row>
    <row r="230" spans="6:10" ht="16" x14ac:dyDescent="0.2">
      <c r="F230" s="12"/>
      <c r="G230" s="12"/>
      <c r="H230" s="12"/>
      <c r="I230" s="12"/>
      <c r="J230" s="12"/>
    </row>
    <row r="231" spans="6:10" ht="16" x14ac:dyDescent="0.2">
      <c r="F231" s="12"/>
      <c r="G231" s="12"/>
      <c r="H231" s="12"/>
      <c r="I231" s="12"/>
      <c r="J231" s="12"/>
    </row>
    <row r="232" spans="6:10" ht="16" x14ac:dyDescent="0.2">
      <c r="F232" s="12"/>
      <c r="G232" s="12"/>
      <c r="H232" s="12"/>
      <c r="I232" s="12"/>
      <c r="J232" s="12"/>
    </row>
    <row r="233" spans="6:10" ht="16" x14ac:dyDescent="0.2">
      <c r="F233" s="12"/>
      <c r="G233" s="12"/>
      <c r="H233" s="12"/>
      <c r="I233" s="12"/>
      <c r="J233" s="12"/>
    </row>
    <row r="234" spans="6:10" ht="16" x14ac:dyDescent="0.2">
      <c r="F234" s="12"/>
      <c r="G234" s="12"/>
      <c r="H234" s="12"/>
      <c r="I234" s="12"/>
      <c r="J234" s="12"/>
    </row>
    <row r="235" spans="6:10" ht="16" x14ac:dyDescent="0.2">
      <c r="F235" s="12"/>
      <c r="G235" s="12"/>
      <c r="H235" s="12"/>
      <c r="I235" s="12"/>
      <c r="J235" s="12"/>
    </row>
    <row r="236" spans="6:10" ht="16" x14ac:dyDescent="0.2">
      <c r="F236" s="12"/>
      <c r="G236" s="12"/>
      <c r="H236" s="12"/>
      <c r="I236" s="12"/>
      <c r="J236" s="12"/>
    </row>
    <row r="237" spans="6:10" ht="16" x14ac:dyDescent="0.2">
      <c r="F237" s="12"/>
      <c r="G237" s="12"/>
      <c r="H237" s="12"/>
      <c r="I237" s="12"/>
      <c r="J237" s="12"/>
    </row>
    <row r="238" spans="6:10" ht="16" x14ac:dyDescent="0.2">
      <c r="F238" s="12"/>
      <c r="G238" s="12"/>
      <c r="H238" s="12"/>
      <c r="I238" s="12"/>
      <c r="J238" s="12"/>
    </row>
    <row r="239" spans="6:10" ht="16" x14ac:dyDescent="0.2">
      <c r="F239" s="12"/>
      <c r="G239" s="12"/>
      <c r="H239" s="12"/>
      <c r="I239" s="12"/>
      <c r="J239" s="12"/>
    </row>
    <row r="240" spans="6:10" ht="16" x14ac:dyDescent="0.2">
      <c r="F240" s="12"/>
      <c r="G240" s="12"/>
      <c r="H240" s="12"/>
      <c r="I240" s="12"/>
      <c r="J240" s="12"/>
    </row>
    <row r="241" spans="6:10" ht="16" x14ac:dyDescent="0.2">
      <c r="F241" s="12"/>
      <c r="G241" s="12"/>
      <c r="H241" s="12"/>
      <c r="I241" s="12"/>
      <c r="J241" s="12"/>
    </row>
    <row r="242" spans="6:10" ht="16" x14ac:dyDescent="0.2">
      <c r="F242" s="12"/>
      <c r="G242" s="12"/>
      <c r="H242" s="12"/>
      <c r="I242" s="12"/>
      <c r="J242" s="12"/>
    </row>
    <row r="243" spans="6:10" ht="16" x14ac:dyDescent="0.2">
      <c r="F243" s="12"/>
      <c r="G243" s="12"/>
      <c r="H243" s="12"/>
      <c r="I243" s="12"/>
      <c r="J243" s="12"/>
    </row>
    <row r="244" spans="6:10" ht="16" x14ac:dyDescent="0.2">
      <c r="F244" s="12"/>
      <c r="G244" s="12"/>
      <c r="H244" s="12"/>
      <c r="I244" s="12"/>
      <c r="J244" s="12"/>
    </row>
    <row r="245" spans="6:10" ht="16" x14ac:dyDescent="0.2">
      <c r="F245" s="12"/>
      <c r="G245" s="12"/>
      <c r="H245" s="12"/>
      <c r="I245" s="12"/>
      <c r="J245" s="12"/>
    </row>
    <row r="246" spans="6:10" ht="16" x14ac:dyDescent="0.2">
      <c r="F246" s="12"/>
      <c r="G246" s="12"/>
      <c r="H246" s="12"/>
      <c r="I246" s="12"/>
      <c r="J246" s="12"/>
    </row>
    <row r="247" spans="6:10" ht="16" x14ac:dyDescent="0.2">
      <c r="F247" s="12"/>
      <c r="G247" s="12"/>
      <c r="H247" s="12"/>
      <c r="I247" s="12"/>
      <c r="J247" s="12"/>
    </row>
    <row r="248" spans="6:10" ht="16" x14ac:dyDescent="0.2">
      <c r="F248" s="12"/>
      <c r="G248" s="12"/>
      <c r="H248" s="12"/>
      <c r="I248" s="12"/>
      <c r="J248" s="12"/>
    </row>
    <row r="249" spans="6:10" ht="16" x14ac:dyDescent="0.2">
      <c r="F249" s="12"/>
      <c r="G249" s="12"/>
      <c r="H249" s="12"/>
      <c r="I249" s="12"/>
      <c r="J249" s="12"/>
    </row>
    <row r="250" spans="6:10" ht="16" x14ac:dyDescent="0.2">
      <c r="F250" s="12"/>
      <c r="G250" s="12"/>
      <c r="H250" s="12"/>
      <c r="I250" s="12"/>
      <c r="J250" s="12"/>
    </row>
    <row r="251" spans="6:10" ht="16" x14ac:dyDescent="0.2">
      <c r="F251" s="12"/>
      <c r="G251" s="12"/>
      <c r="H251" s="12"/>
      <c r="I251" s="12"/>
      <c r="J251" s="12"/>
    </row>
    <row r="252" spans="6:10" ht="16" x14ac:dyDescent="0.2">
      <c r="F252" s="12"/>
      <c r="G252" s="12"/>
      <c r="H252" s="12"/>
      <c r="I252" s="12"/>
      <c r="J252" s="12"/>
    </row>
    <row r="253" spans="6:10" ht="16" x14ac:dyDescent="0.2">
      <c r="F253" s="12"/>
      <c r="G253" s="12"/>
      <c r="H253" s="12"/>
      <c r="I253" s="12"/>
      <c r="J253" s="12"/>
    </row>
    <row r="254" spans="6:10" ht="16" x14ac:dyDescent="0.2">
      <c r="F254" s="12"/>
      <c r="G254" s="12"/>
      <c r="H254" s="12"/>
      <c r="I254" s="12"/>
      <c r="J254" s="12"/>
    </row>
    <row r="255" spans="6:10" ht="16" x14ac:dyDescent="0.2">
      <c r="F255" s="12"/>
      <c r="G255" s="12"/>
      <c r="H255" s="12"/>
      <c r="I255" s="12"/>
      <c r="J255" s="12"/>
    </row>
    <row r="256" spans="6:10" ht="16" x14ac:dyDescent="0.2">
      <c r="F256" s="12"/>
      <c r="G256" s="12"/>
      <c r="H256" s="12"/>
      <c r="I256" s="12"/>
      <c r="J256" s="12"/>
    </row>
    <row r="257" spans="6:10" ht="16" x14ac:dyDescent="0.2">
      <c r="F257" s="12"/>
      <c r="G257" s="12"/>
      <c r="H257" s="12"/>
      <c r="I257" s="12"/>
      <c r="J257" s="12"/>
    </row>
    <row r="258" spans="6:10" ht="16" x14ac:dyDescent="0.2">
      <c r="F258" s="12"/>
      <c r="G258" s="12"/>
      <c r="H258" s="12"/>
      <c r="I258" s="12"/>
      <c r="J258" s="12"/>
    </row>
    <row r="259" spans="6:10" ht="16" x14ac:dyDescent="0.2">
      <c r="F259" s="12"/>
      <c r="G259" s="12"/>
      <c r="H259" s="12"/>
      <c r="I259" s="12"/>
      <c r="J259" s="12"/>
    </row>
    <row r="260" spans="6:10" ht="16" x14ac:dyDescent="0.2">
      <c r="F260" s="12"/>
      <c r="G260" s="12"/>
      <c r="H260" s="12"/>
      <c r="I260" s="12"/>
      <c r="J260" s="12"/>
    </row>
    <row r="261" spans="6:10" ht="16" x14ac:dyDescent="0.2">
      <c r="F261" s="12"/>
      <c r="G261" s="12"/>
      <c r="H261" s="12"/>
      <c r="I261" s="12"/>
      <c r="J261" s="12"/>
    </row>
    <row r="262" spans="6:10" ht="16" x14ac:dyDescent="0.2">
      <c r="F262" s="12"/>
      <c r="G262" s="12"/>
      <c r="H262" s="12"/>
      <c r="I262" s="12"/>
      <c r="J262" s="12"/>
    </row>
    <row r="263" spans="6:10" ht="16" x14ac:dyDescent="0.2">
      <c r="F263" s="12"/>
      <c r="G263" s="12"/>
      <c r="H263" s="12"/>
      <c r="I263" s="12"/>
      <c r="J263" s="12"/>
    </row>
    <row r="264" spans="6:10" ht="16" x14ac:dyDescent="0.2">
      <c r="F264" s="12"/>
      <c r="G264" s="12"/>
      <c r="H264" s="12"/>
      <c r="I264" s="12"/>
      <c r="J264" s="12"/>
    </row>
    <row r="265" spans="6:10" ht="16" x14ac:dyDescent="0.2">
      <c r="F265" s="12"/>
      <c r="G265" s="12"/>
      <c r="H265" s="12"/>
      <c r="I265" s="12"/>
      <c r="J265" s="12"/>
    </row>
    <row r="266" spans="6:10" ht="16" x14ac:dyDescent="0.2">
      <c r="F266" s="12"/>
      <c r="G266" s="12"/>
      <c r="H266" s="12"/>
      <c r="I266" s="12"/>
      <c r="J266" s="12"/>
    </row>
    <row r="267" spans="6:10" ht="16" x14ac:dyDescent="0.2">
      <c r="F267" s="12"/>
      <c r="G267" s="12"/>
      <c r="H267" s="12"/>
      <c r="I267" s="12"/>
      <c r="J267" s="12"/>
    </row>
    <row r="268" spans="6:10" ht="16" x14ac:dyDescent="0.2">
      <c r="F268" s="12"/>
      <c r="G268" s="12"/>
      <c r="H268" s="12"/>
      <c r="I268" s="12"/>
      <c r="J268" s="12"/>
    </row>
    <row r="269" spans="6:10" ht="16" x14ac:dyDescent="0.2">
      <c r="F269" s="12"/>
      <c r="G269" s="12"/>
      <c r="H269" s="12"/>
      <c r="I269" s="12"/>
      <c r="J269" s="12"/>
    </row>
    <row r="270" spans="6:10" ht="16" x14ac:dyDescent="0.2">
      <c r="F270" s="12"/>
      <c r="G270" s="12"/>
      <c r="H270" s="12"/>
      <c r="I270" s="12"/>
      <c r="J270" s="12"/>
    </row>
    <row r="271" spans="6:10" ht="16" x14ac:dyDescent="0.2">
      <c r="F271" s="12"/>
      <c r="G271" s="12"/>
      <c r="H271" s="12"/>
      <c r="I271" s="12"/>
      <c r="J271" s="12"/>
    </row>
    <row r="272" spans="6:10" ht="16" x14ac:dyDescent="0.2">
      <c r="F272" s="12"/>
      <c r="G272" s="12"/>
      <c r="H272" s="12"/>
      <c r="I272" s="12"/>
      <c r="J272" s="12"/>
    </row>
    <row r="273" spans="6:10" ht="16" x14ac:dyDescent="0.2">
      <c r="F273" s="12"/>
      <c r="G273" s="12"/>
      <c r="H273" s="12"/>
      <c r="I273" s="12"/>
      <c r="J273" s="12"/>
    </row>
    <row r="274" spans="6:10" ht="16" x14ac:dyDescent="0.2">
      <c r="F274" s="12"/>
      <c r="G274" s="12"/>
      <c r="H274" s="12"/>
      <c r="I274" s="12"/>
      <c r="J274" s="12"/>
    </row>
    <row r="275" spans="6:10" ht="16" x14ac:dyDescent="0.2">
      <c r="F275" s="12"/>
      <c r="G275" s="12"/>
      <c r="H275" s="12"/>
      <c r="I275" s="12"/>
      <c r="J275" s="12"/>
    </row>
    <row r="276" spans="6:10" ht="16" x14ac:dyDescent="0.2">
      <c r="F276" s="12"/>
      <c r="G276" s="12"/>
      <c r="H276" s="12"/>
      <c r="I276" s="12"/>
      <c r="J276" s="12"/>
    </row>
    <row r="277" spans="6:10" ht="16" x14ac:dyDescent="0.2">
      <c r="F277" s="12"/>
      <c r="G277" s="12"/>
      <c r="H277" s="12"/>
      <c r="I277" s="12"/>
      <c r="J277" s="12"/>
    </row>
    <row r="278" spans="6:10" ht="16" x14ac:dyDescent="0.2">
      <c r="F278" s="12"/>
      <c r="G278" s="12"/>
      <c r="H278" s="12"/>
      <c r="I278" s="12"/>
      <c r="J278" s="12"/>
    </row>
    <row r="279" spans="6:10" ht="16" x14ac:dyDescent="0.2">
      <c r="F279" s="12"/>
      <c r="G279" s="12"/>
      <c r="H279" s="12"/>
      <c r="I279" s="12"/>
      <c r="J279" s="12"/>
    </row>
    <row r="280" spans="6:10" ht="16" x14ac:dyDescent="0.2">
      <c r="F280" s="12"/>
      <c r="G280" s="12"/>
      <c r="H280" s="12"/>
      <c r="I280" s="12"/>
      <c r="J280" s="12"/>
    </row>
    <row r="281" spans="6:10" ht="16" x14ac:dyDescent="0.2">
      <c r="F281" s="12"/>
      <c r="G281" s="12"/>
      <c r="H281" s="12"/>
      <c r="I281" s="12"/>
      <c r="J281" s="12"/>
    </row>
    <row r="282" spans="6:10" ht="16" x14ac:dyDescent="0.2">
      <c r="F282" s="12"/>
      <c r="G282" s="12"/>
      <c r="H282" s="12"/>
      <c r="I282" s="12"/>
      <c r="J282" s="12"/>
    </row>
    <row r="283" spans="6:10" ht="16" x14ac:dyDescent="0.2">
      <c r="F283" s="12"/>
      <c r="G283" s="12"/>
      <c r="H283" s="12"/>
      <c r="I283" s="12"/>
      <c r="J283" s="12"/>
    </row>
    <row r="284" spans="6:10" ht="16" x14ac:dyDescent="0.2">
      <c r="F284" s="12"/>
      <c r="G284" s="12"/>
      <c r="H284" s="12"/>
      <c r="I284" s="12"/>
      <c r="J284" s="12"/>
    </row>
    <row r="285" spans="6:10" ht="16" x14ac:dyDescent="0.2">
      <c r="F285" s="12"/>
      <c r="G285" s="12"/>
      <c r="H285" s="12"/>
      <c r="I285" s="12"/>
      <c r="J285" s="12"/>
    </row>
    <row r="286" spans="6:10" ht="16" x14ac:dyDescent="0.2">
      <c r="F286" s="12"/>
      <c r="G286" s="12"/>
      <c r="H286" s="12"/>
      <c r="I286" s="12"/>
      <c r="J286" s="12"/>
    </row>
    <row r="287" spans="6:10" ht="16" x14ac:dyDescent="0.2">
      <c r="F287" s="12"/>
      <c r="G287" s="12"/>
      <c r="H287" s="12"/>
      <c r="I287" s="12"/>
      <c r="J287" s="12"/>
    </row>
    <row r="288" spans="6:10" ht="16" x14ac:dyDescent="0.2">
      <c r="F288" s="12"/>
      <c r="G288" s="12"/>
      <c r="H288" s="12"/>
      <c r="I288" s="12"/>
      <c r="J288" s="12"/>
    </row>
    <row r="289" spans="6:10" ht="16" x14ac:dyDescent="0.2">
      <c r="F289" s="12"/>
      <c r="G289" s="12"/>
      <c r="H289" s="12"/>
      <c r="I289" s="12"/>
      <c r="J289" s="12"/>
    </row>
    <row r="290" spans="6:10" ht="16" x14ac:dyDescent="0.2">
      <c r="F290" s="12"/>
      <c r="G290" s="12"/>
      <c r="H290" s="12"/>
      <c r="I290" s="12"/>
      <c r="J290" s="12"/>
    </row>
    <row r="291" spans="6:10" ht="16" x14ac:dyDescent="0.2">
      <c r="F291" s="12"/>
      <c r="G291" s="12"/>
      <c r="H291" s="12"/>
      <c r="I291" s="12"/>
      <c r="J291" s="12"/>
    </row>
    <row r="292" spans="6:10" ht="16" x14ac:dyDescent="0.2">
      <c r="F292" s="12"/>
      <c r="G292" s="12"/>
      <c r="H292" s="12"/>
      <c r="I292" s="12"/>
      <c r="J292" s="12"/>
    </row>
    <row r="293" spans="6:10" ht="16" x14ac:dyDescent="0.2">
      <c r="F293" s="12"/>
      <c r="G293" s="12"/>
      <c r="H293" s="12"/>
      <c r="I293" s="12"/>
      <c r="J293" s="12"/>
    </row>
    <row r="294" spans="6:10" ht="16" x14ac:dyDescent="0.2">
      <c r="F294" s="12"/>
      <c r="G294" s="12"/>
      <c r="H294" s="12"/>
      <c r="I294" s="12"/>
      <c r="J294" s="12"/>
    </row>
    <row r="295" spans="6:10" ht="16" x14ac:dyDescent="0.2">
      <c r="F295" s="12"/>
      <c r="G295" s="12"/>
      <c r="H295" s="12"/>
      <c r="I295" s="12"/>
      <c r="J295" s="12"/>
    </row>
    <row r="296" spans="6:10" ht="16" x14ac:dyDescent="0.2">
      <c r="F296" s="12"/>
      <c r="G296" s="12"/>
      <c r="H296" s="12"/>
      <c r="I296" s="12"/>
      <c r="J296" s="12"/>
    </row>
    <row r="297" spans="6:10" ht="16" x14ac:dyDescent="0.2">
      <c r="F297" s="12"/>
      <c r="G297" s="12"/>
      <c r="H297" s="12"/>
      <c r="I297" s="12"/>
      <c r="J297" s="12"/>
    </row>
    <row r="298" spans="6:10" ht="16" x14ac:dyDescent="0.2">
      <c r="F298" s="12"/>
      <c r="G298" s="12"/>
      <c r="H298" s="12"/>
      <c r="I298" s="12"/>
      <c r="J298" s="12"/>
    </row>
    <row r="299" spans="6:10" ht="16" x14ac:dyDescent="0.2">
      <c r="F299" s="12"/>
      <c r="G299" s="12"/>
      <c r="H299" s="12"/>
      <c r="I299" s="12"/>
      <c r="J299" s="12"/>
    </row>
    <row r="300" spans="6:10" ht="16" x14ac:dyDescent="0.2">
      <c r="F300" s="12"/>
      <c r="G300" s="12"/>
      <c r="H300" s="12"/>
      <c r="I300" s="12"/>
      <c r="J300" s="12"/>
    </row>
    <row r="301" spans="6:10" ht="16" x14ac:dyDescent="0.2">
      <c r="F301" s="12"/>
      <c r="G301" s="12"/>
      <c r="H301" s="12"/>
      <c r="I301" s="12"/>
      <c r="J301" s="12"/>
    </row>
    <row r="302" spans="6:10" ht="16" x14ac:dyDescent="0.2">
      <c r="F302" s="12"/>
      <c r="G302" s="12"/>
      <c r="H302" s="12"/>
      <c r="I302" s="12"/>
      <c r="J302" s="12"/>
    </row>
    <row r="303" spans="6:10" ht="16" x14ac:dyDescent="0.2">
      <c r="F303" s="12"/>
      <c r="G303" s="12"/>
      <c r="H303" s="12"/>
      <c r="I303" s="12"/>
      <c r="J303" s="12"/>
    </row>
    <row r="304" spans="6:10" ht="16" x14ac:dyDescent="0.2">
      <c r="F304" s="12"/>
      <c r="G304" s="12"/>
      <c r="H304" s="12"/>
      <c r="I304" s="12"/>
      <c r="J304" s="12"/>
    </row>
    <row r="305" spans="6:10" ht="16" x14ac:dyDescent="0.2">
      <c r="F305" s="12"/>
      <c r="G305" s="12"/>
      <c r="H305" s="12"/>
      <c r="I305" s="12"/>
      <c r="J305" s="12"/>
    </row>
    <row r="306" spans="6:10" ht="16" x14ac:dyDescent="0.2">
      <c r="F306" s="12"/>
      <c r="G306" s="12"/>
      <c r="H306" s="12"/>
      <c r="I306" s="12"/>
      <c r="J306" s="12"/>
    </row>
    <row r="307" spans="6:10" ht="16" x14ac:dyDescent="0.2">
      <c r="F307" s="12"/>
      <c r="G307" s="12"/>
      <c r="H307" s="12"/>
      <c r="I307" s="12"/>
      <c r="J307" s="12"/>
    </row>
    <row r="308" spans="6:10" ht="16" x14ac:dyDescent="0.2">
      <c r="F308" s="12"/>
      <c r="G308" s="12"/>
      <c r="H308" s="12"/>
      <c r="I308" s="12"/>
      <c r="J308" s="12"/>
    </row>
    <row r="309" spans="6:10" ht="16" x14ac:dyDescent="0.2">
      <c r="F309" s="12"/>
      <c r="G309" s="12"/>
      <c r="H309" s="12"/>
      <c r="I309" s="12"/>
      <c r="J309" s="12"/>
    </row>
    <row r="310" spans="6:10" ht="16" x14ac:dyDescent="0.2">
      <c r="F310" s="12"/>
      <c r="G310" s="12"/>
      <c r="H310" s="12"/>
      <c r="I310" s="12"/>
      <c r="J310" s="12"/>
    </row>
    <row r="311" spans="6:10" ht="16" x14ac:dyDescent="0.2">
      <c r="F311" s="12"/>
      <c r="G311" s="12"/>
      <c r="H311" s="12"/>
      <c r="I311" s="12"/>
      <c r="J311" s="12"/>
    </row>
    <row r="312" spans="6:10" ht="16" x14ac:dyDescent="0.2">
      <c r="F312" s="12"/>
      <c r="G312" s="12"/>
      <c r="H312" s="12"/>
      <c r="I312" s="12"/>
      <c r="J312" s="12"/>
    </row>
    <row r="313" spans="6:10" ht="16" x14ac:dyDescent="0.2">
      <c r="F313" s="12"/>
      <c r="G313" s="12"/>
      <c r="H313" s="12"/>
      <c r="I313" s="12"/>
      <c r="J313" s="12"/>
    </row>
    <row r="314" spans="6:10" ht="16" x14ac:dyDescent="0.2">
      <c r="F314" s="12"/>
      <c r="G314" s="12"/>
      <c r="H314" s="12"/>
      <c r="I314" s="12"/>
      <c r="J314" s="12"/>
    </row>
    <row r="315" spans="6:10" ht="16" x14ac:dyDescent="0.2">
      <c r="F315" s="12"/>
      <c r="G315" s="12"/>
      <c r="H315" s="12"/>
      <c r="I315" s="12"/>
      <c r="J315" s="12"/>
    </row>
    <row r="316" spans="6:10" ht="16" x14ac:dyDescent="0.2">
      <c r="F316" s="12"/>
      <c r="G316" s="12"/>
      <c r="H316" s="12"/>
      <c r="I316" s="12"/>
      <c r="J316" s="12"/>
    </row>
    <row r="317" spans="6:10" ht="16" x14ac:dyDescent="0.2">
      <c r="F317" s="12"/>
      <c r="G317" s="12"/>
      <c r="H317" s="12"/>
      <c r="I317" s="12"/>
      <c r="J317" s="12"/>
    </row>
    <row r="318" spans="6:10" ht="16" x14ac:dyDescent="0.2">
      <c r="F318" s="12"/>
      <c r="G318" s="12"/>
      <c r="H318" s="12"/>
      <c r="I318" s="12"/>
      <c r="J318" s="12"/>
    </row>
    <row r="319" spans="6:10" ht="16" x14ac:dyDescent="0.2">
      <c r="F319" s="12"/>
      <c r="G319" s="12"/>
      <c r="H319" s="12"/>
      <c r="I319" s="12"/>
      <c r="J319" s="12"/>
    </row>
    <row r="320" spans="6:10" ht="16" x14ac:dyDescent="0.2">
      <c r="F320" s="12"/>
      <c r="G320" s="12"/>
      <c r="H320" s="12"/>
      <c r="I320" s="12"/>
      <c r="J320" s="12"/>
    </row>
    <row r="321" spans="6:10" ht="16" x14ac:dyDescent="0.2">
      <c r="F321" s="12"/>
      <c r="G321" s="12"/>
      <c r="H321" s="12"/>
      <c r="I321" s="12"/>
      <c r="J321" s="12"/>
    </row>
    <row r="322" spans="6:10" ht="16" x14ac:dyDescent="0.2">
      <c r="F322" s="12"/>
      <c r="G322" s="12"/>
      <c r="H322" s="12"/>
      <c r="I322" s="12"/>
      <c r="J322" s="12"/>
    </row>
    <row r="323" spans="6:10" ht="16" x14ac:dyDescent="0.2">
      <c r="F323" s="12"/>
      <c r="G323" s="12"/>
      <c r="H323" s="12"/>
      <c r="I323" s="12"/>
      <c r="J323" s="12"/>
    </row>
    <row r="324" spans="6:10" ht="16" x14ac:dyDescent="0.2">
      <c r="F324" s="12"/>
      <c r="G324" s="12"/>
      <c r="H324" s="12"/>
      <c r="I324" s="12"/>
      <c r="J324" s="12"/>
    </row>
    <row r="325" spans="6:10" ht="16" x14ac:dyDescent="0.2">
      <c r="F325" s="12"/>
      <c r="G325" s="12"/>
      <c r="H325" s="12"/>
      <c r="I325" s="12"/>
      <c r="J325" s="12"/>
    </row>
    <row r="326" spans="6:10" ht="16" x14ac:dyDescent="0.2">
      <c r="F326" s="12"/>
      <c r="G326" s="12"/>
      <c r="H326" s="12"/>
      <c r="I326" s="12"/>
      <c r="J326" s="12"/>
    </row>
    <row r="327" spans="6:10" ht="16" x14ac:dyDescent="0.2">
      <c r="F327" s="12"/>
      <c r="G327" s="12"/>
      <c r="H327" s="12"/>
      <c r="I327" s="12"/>
      <c r="J327" s="12"/>
    </row>
    <row r="328" spans="6:10" ht="16" x14ac:dyDescent="0.2">
      <c r="F328" s="12"/>
      <c r="G328" s="12"/>
      <c r="H328" s="12"/>
      <c r="I328" s="12"/>
      <c r="J328" s="12"/>
    </row>
    <row r="329" spans="6:10" ht="16" x14ac:dyDescent="0.2">
      <c r="F329" s="12"/>
      <c r="G329" s="12"/>
      <c r="H329" s="12"/>
      <c r="I329" s="12"/>
      <c r="J329" s="12"/>
    </row>
    <row r="330" spans="6:10" ht="16" x14ac:dyDescent="0.2">
      <c r="F330" s="12"/>
      <c r="G330" s="12"/>
      <c r="H330" s="12"/>
      <c r="I330" s="12"/>
      <c r="J330" s="12"/>
    </row>
    <row r="331" spans="6:10" ht="16" x14ac:dyDescent="0.2">
      <c r="F331" s="12"/>
      <c r="G331" s="12"/>
      <c r="H331" s="12"/>
      <c r="I331" s="12"/>
      <c r="J331" s="12"/>
    </row>
    <row r="332" spans="6:10" ht="16" x14ac:dyDescent="0.2">
      <c r="F332" s="12"/>
      <c r="G332" s="12"/>
      <c r="H332" s="12"/>
      <c r="I332" s="12"/>
      <c r="J332" s="12"/>
    </row>
    <row r="333" spans="6:10" ht="16" x14ac:dyDescent="0.2">
      <c r="F333" s="12"/>
      <c r="G333" s="12"/>
      <c r="H333" s="12"/>
      <c r="I333" s="12"/>
      <c r="J333" s="12"/>
    </row>
    <row r="334" spans="6:10" ht="16" x14ac:dyDescent="0.2">
      <c r="F334" s="12"/>
      <c r="G334" s="12"/>
      <c r="H334" s="12"/>
      <c r="I334" s="12"/>
      <c r="J334" s="12"/>
    </row>
    <row r="335" spans="6:10" ht="16" x14ac:dyDescent="0.2">
      <c r="F335" s="12"/>
      <c r="G335" s="12"/>
      <c r="H335" s="12"/>
      <c r="I335" s="12"/>
      <c r="J335" s="12"/>
    </row>
    <row r="336" spans="6:10" ht="16" x14ac:dyDescent="0.2">
      <c r="F336" s="12"/>
      <c r="G336" s="12"/>
      <c r="H336" s="12"/>
      <c r="I336" s="12"/>
      <c r="J336" s="12"/>
    </row>
    <row r="337" spans="6:10" ht="16" x14ac:dyDescent="0.2">
      <c r="F337" s="12"/>
      <c r="G337" s="12"/>
      <c r="H337" s="12"/>
      <c r="I337" s="12"/>
      <c r="J337" s="12"/>
    </row>
    <row r="338" spans="6:10" ht="16" x14ac:dyDescent="0.2">
      <c r="F338" s="12"/>
      <c r="G338" s="12"/>
      <c r="H338" s="12"/>
      <c r="I338" s="12"/>
      <c r="J338" s="12"/>
    </row>
    <row r="339" spans="6:10" ht="16" x14ac:dyDescent="0.2">
      <c r="F339" s="12"/>
      <c r="G339" s="12"/>
      <c r="H339" s="12"/>
      <c r="I339" s="12"/>
      <c r="J339" s="12"/>
    </row>
    <row r="340" spans="6:10" ht="16" x14ac:dyDescent="0.2">
      <c r="F340" s="12"/>
      <c r="G340" s="12"/>
      <c r="H340" s="12"/>
      <c r="I340" s="12"/>
      <c r="J34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DataArrangedForPlot</vt:lpstr>
      <vt:lpstr>CalciRates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Bertini</dc:creator>
  <cp:lastModifiedBy>Leonardo Bertini</cp:lastModifiedBy>
  <dcterms:created xsi:type="dcterms:W3CDTF">2024-10-07T17:10:32Z</dcterms:created>
  <dcterms:modified xsi:type="dcterms:W3CDTF">2024-10-07T17:13:36Z</dcterms:modified>
</cp:coreProperties>
</file>