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D4F017E4-7D12-4D53-AAF2-CE4EDF1C85B2}" xr6:coauthVersionLast="47" xr6:coauthVersionMax="47" xr10:uidLastSave="{00000000-0000-0000-0000-000000000000}"/>
  <bookViews>
    <workbookView xWindow="-120" yWindow="-120" windowWidth="29040" windowHeight="15840" tabRatio="763" firstSheet="4" activeTab="10" xr2:uid="{00000000-000D-0000-FFFF-FFFF00000000}"/>
  </bookViews>
  <sheets>
    <sheet name="ATP" sheetId="1" r:id="rId1"/>
    <sheet name="ChromaticityCoordinates" sheetId="8" r:id="rId2"/>
    <sheet name="CalibPosition" sheetId="2" r:id="rId3"/>
    <sheet name="CalibDario" sheetId="15" r:id="rId4"/>
    <sheet name="Calibration Verification" sheetId="16" r:id="rId5"/>
    <sheet name="Curves" sheetId="9" r:id="rId6"/>
    <sheet name="LuminanceAndUniformity" sheetId="4" r:id="rId7"/>
    <sheet name="ContrastOnAxis" sheetId="7" r:id="rId8"/>
    <sheet name="LuminanceDimming" sheetId="11" r:id="rId9"/>
    <sheet name="LuminanceViewingAngle" sheetId="12" r:id="rId10"/>
    <sheet name="Angles Luminance" sheetId="18" r:id="rId11"/>
    <sheet name="ContrastForSecondaryViewing" sheetId="13" r:id="rId12"/>
    <sheet name="Uniformity" sheetId="17" r:id="rId13"/>
    <sheet name="TestCurves" sheetId="14" r:id="rId14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8" l="1"/>
  <c r="F14" i="18" s="1"/>
  <c r="F13" i="18"/>
  <c r="E13" i="18"/>
  <c r="E12" i="18"/>
  <c r="F12" i="18" s="1"/>
  <c r="E11" i="18"/>
  <c r="F11" i="18" s="1"/>
  <c r="E10" i="18"/>
  <c r="F10" i="18" s="1"/>
  <c r="E9" i="18"/>
  <c r="F9" i="18" s="1"/>
  <c r="E8" i="18"/>
  <c r="F8" i="18" s="1"/>
  <c r="F7" i="18"/>
  <c r="E7" i="18"/>
  <c r="E6" i="18"/>
  <c r="F6" i="18" s="1"/>
  <c r="E5" i="18"/>
  <c r="F5" i="18" s="1"/>
  <c r="O23" i="8"/>
  <c r="N23" i="8"/>
  <c r="K23" i="8"/>
  <c r="M23" i="8" s="1"/>
  <c r="H23" i="8"/>
  <c r="Q23" i="8" s="1"/>
  <c r="Q22" i="8"/>
  <c r="O22" i="8"/>
  <c r="N22" i="8"/>
  <c r="K22" i="8"/>
  <c r="M22" i="8" s="1"/>
  <c r="H22" i="8"/>
  <c r="I22" i="8" s="1"/>
  <c r="O21" i="8"/>
  <c r="N21" i="8"/>
  <c r="K21" i="8"/>
  <c r="M21" i="8" s="1"/>
  <c r="H21" i="8"/>
  <c r="I21" i="8" s="1"/>
  <c r="O20" i="8"/>
  <c r="N20" i="8"/>
  <c r="K20" i="8"/>
  <c r="M20" i="8" s="1"/>
  <c r="H20" i="8"/>
  <c r="Q20" i="8" s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P20" i="8" l="1"/>
  <c r="P23" i="8"/>
  <c r="L21" i="8"/>
  <c r="P21" i="8"/>
  <c r="Q21" i="8"/>
  <c r="P22" i="8"/>
  <c r="I20" i="8"/>
  <c r="L20" i="8"/>
  <c r="I23" i="8"/>
  <c r="L23" i="8"/>
  <c r="L22" i="8"/>
  <c r="O259" i="16"/>
  <c r="K259" i="16"/>
  <c r="C259" i="16"/>
  <c r="E259" i="16" s="1"/>
  <c r="O258" i="16"/>
  <c r="K258" i="16"/>
  <c r="G258" i="16"/>
  <c r="C258" i="16"/>
  <c r="O257" i="16"/>
  <c r="L257" i="16"/>
  <c r="K257" i="16"/>
  <c r="M257" i="16" s="1"/>
  <c r="G257" i="16"/>
  <c r="C257" i="16"/>
  <c r="E257" i="16" s="1"/>
  <c r="O256" i="16"/>
  <c r="K256" i="16"/>
  <c r="M256" i="16" s="1"/>
  <c r="G256" i="16"/>
  <c r="C256" i="16"/>
  <c r="E256" i="16" s="1"/>
  <c r="O255" i="16"/>
  <c r="L255" i="16"/>
  <c r="K255" i="16"/>
  <c r="M255" i="16" s="1"/>
  <c r="G255" i="16"/>
  <c r="C255" i="16"/>
  <c r="E255" i="16" s="1"/>
  <c r="O254" i="16"/>
  <c r="M254" i="16"/>
  <c r="L254" i="16"/>
  <c r="K254" i="16"/>
  <c r="G254" i="16"/>
  <c r="C254" i="16"/>
  <c r="E254" i="16" s="1"/>
  <c r="O253" i="16"/>
  <c r="K253" i="16"/>
  <c r="G253" i="16"/>
  <c r="E253" i="16"/>
  <c r="D253" i="16"/>
  <c r="C253" i="16"/>
  <c r="O252" i="16"/>
  <c r="K252" i="16"/>
  <c r="M252" i="16" s="1"/>
  <c r="G252" i="16"/>
  <c r="C252" i="16"/>
  <c r="E252" i="16" s="1"/>
  <c r="O251" i="16"/>
  <c r="M251" i="16"/>
  <c r="K251" i="16"/>
  <c r="L251" i="16" s="1"/>
  <c r="G251" i="16"/>
  <c r="D251" i="16"/>
  <c r="C251" i="16"/>
  <c r="E251" i="16" s="1"/>
  <c r="O250" i="16"/>
  <c r="K250" i="16"/>
  <c r="G250" i="16"/>
  <c r="E250" i="16"/>
  <c r="C250" i="16"/>
  <c r="D250" i="16" s="1"/>
  <c r="O249" i="16"/>
  <c r="K249" i="16"/>
  <c r="G249" i="16"/>
  <c r="C249" i="16"/>
  <c r="O248" i="16"/>
  <c r="K248" i="16"/>
  <c r="M248" i="16" s="1"/>
  <c r="G248" i="16"/>
  <c r="D248" i="16"/>
  <c r="C248" i="16"/>
  <c r="E248" i="16" s="1"/>
  <c r="O247" i="16"/>
  <c r="K247" i="16"/>
  <c r="M247" i="16" s="1"/>
  <c r="G247" i="16"/>
  <c r="E247" i="16"/>
  <c r="D247" i="16"/>
  <c r="C247" i="16"/>
  <c r="O246" i="16"/>
  <c r="K246" i="16"/>
  <c r="M246" i="16" s="1"/>
  <c r="G246" i="16"/>
  <c r="D246" i="16"/>
  <c r="C246" i="16"/>
  <c r="E246" i="16" s="1"/>
  <c r="O245" i="16"/>
  <c r="M245" i="16"/>
  <c r="K245" i="16"/>
  <c r="L245" i="16" s="1"/>
  <c r="G245" i="16"/>
  <c r="C245" i="16"/>
  <c r="E245" i="16" s="1"/>
  <c r="O244" i="16"/>
  <c r="K244" i="16"/>
  <c r="G244" i="16"/>
  <c r="E244" i="16"/>
  <c r="D244" i="16"/>
  <c r="C244" i="16"/>
  <c r="O243" i="16"/>
  <c r="L243" i="16"/>
  <c r="K243" i="16"/>
  <c r="M243" i="16" s="1"/>
  <c r="G243" i="16"/>
  <c r="C243" i="16"/>
  <c r="E243" i="16" s="1"/>
  <c r="O242" i="16"/>
  <c r="K242" i="16"/>
  <c r="M242" i="16" s="1"/>
  <c r="G242" i="16"/>
  <c r="D242" i="16"/>
  <c r="C242" i="16"/>
  <c r="E242" i="16" s="1"/>
  <c r="O241" i="16"/>
  <c r="K241" i="16"/>
  <c r="G241" i="16"/>
  <c r="E241" i="16"/>
  <c r="D241" i="16"/>
  <c r="C241" i="16"/>
  <c r="O240" i="16"/>
  <c r="K240" i="16"/>
  <c r="G240" i="16"/>
  <c r="C240" i="16"/>
  <c r="O239" i="16"/>
  <c r="K239" i="16"/>
  <c r="M239" i="16" s="1"/>
  <c r="G239" i="16"/>
  <c r="D239" i="16"/>
  <c r="C239" i="16"/>
  <c r="E239" i="16" s="1"/>
  <c r="O238" i="16"/>
  <c r="L238" i="16"/>
  <c r="K238" i="16"/>
  <c r="M238" i="16" s="1"/>
  <c r="G238" i="16"/>
  <c r="E238" i="16"/>
  <c r="D238" i="16"/>
  <c r="C238" i="16"/>
  <c r="O237" i="16"/>
  <c r="L237" i="16"/>
  <c r="K237" i="16"/>
  <c r="M237" i="16" s="1"/>
  <c r="G237" i="16"/>
  <c r="D237" i="16"/>
  <c r="C237" i="16"/>
  <c r="E237" i="16" s="1"/>
  <c r="O236" i="16"/>
  <c r="K236" i="16"/>
  <c r="M236" i="16" s="1"/>
  <c r="G236" i="16"/>
  <c r="C236" i="16"/>
  <c r="E236" i="16" s="1"/>
  <c r="O235" i="16"/>
  <c r="K235" i="16"/>
  <c r="G235" i="16"/>
  <c r="E235" i="16"/>
  <c r="D235" i="16"/>
  <c r="C235" i="16"/>
  <c r="O234" i="16"/>
  <c r="K234" i="16"/>
  <c r="M234" i="16" s="1"/>
  <c r="G234" i="16"/>
  <c r="C234" i="16"/>
  <c r="E234" i="16" s="1"/>
  <c r="O233" i="16"/>
  <c r="M233" i="16"/>
  <c r="L233" i="16"/>
  <c r="K233" i="16"/>
  <c r="G233" i="16"/>
  <c r="D233" i="16"/>
  <c r="C233" i="16"/>
  <c r="E233" i="16" s="1"/>
  <c r="O232" i="16"/>
  <c r="K232" i="16"/>
  <c r="G232" i="16"/>
  <c r="E232" i="16"/>
  <c r="D232" i="16"/>
  <c r="C232" i="16"/>
  <c r="O231" i="16"/>
  <c r="K231" i="16"/>
  <c r="G231" i="16"/>
  <c r="C231" i="16"/>
  <c r="O230" i="16"/>
  <c r="M230" i="16"/>
  <c r="L230" i="16"/>
  <c r="K230" i="16"/>
  <c r="G230" i="16"/>
  <c r="D230" i="16"/>
  <c r="C230" i="16"/>
  <c r="E230" i="16" s="1"/>
  <c r="O229" i="16"/>
  <c r="K229" i="16"/>
  <c r="M229" i="16" s="1"/>
  <c r="G229" i="16"/>
  <c r="E229" i="16"/>
  <c r="D229" i="16"/>
  <c r="C229" i="16"/>
  <c r="O228" i="16"/>
  <c r="K228" i="16"/>
  <c r="M228" i="16" s="1"/>
  <c r="G228" i="16"/>
  <c r="D228" i="16"/>
  <c r="C228" i="16"/>
  <c r="E228" i="16" s="1"/>
  <c r="O227" i="16"/>
  <c r="K227" i="16"/>
  <c r="M227" i="16" s="1"/>
  <c r="G227" i="16"/>
  <c r="C227" i="16"/>
  <c r="E227" i="16" s="1"/>
  <c r="O226" i="16"/>
  <c r="K226" i="16"/>
  <c r="G226" i="16"/>
  <c r="E226" i="16"/>
  <c r="D226" i="16"/>
  <c r="C226" i="16"/>
  <c r="O225" i="16"/>
  <c r="L225" i="16"/>
  <c r="K225" i="16"/>
  <c r="M225" i="16" s="1"/>
  <c r="G225" i="16"/>
  <c r="C225" i="16"/>
  <c r="E225" i="16" s="1"/>
  <c r="O224" i="16"/>
  <c r="K224" i="16"/>
  <c r="M224" i="16" s="1"/>
  <c r="G224" i="16"/>
  <c r="D224" i="16"/>
  <c r="C224" i="16"/>
  <c r="E224" i="16" s="1"/>
  <c r="O223" i="16"/>
  <c r="K223" i="16"/>
  <c r="G223" i="16"/>
  <c r="E223" i="16"/>
  <c r="D223" i="16"/>
  <c r="C223" i="16"/>
  <c r="O222" i="16"/>
  <c r="K222" i="16"/>
  <c r="G222" i="16"/>
  <c r="C222" i="16"/>
  <c r="O221" i="16"/>
  <c r="K221" i="16"/>
  <c r="M221" i="16" s="1"/>
  <c r="G221" i="16"/>
  <c r="C221" i="16"/>
  <c r="E221" i="16" s="1"/>
  <c r="O220" i="16"/>
  <c r="K220" i="16"/>
  <c r="M220" i="16" s="1"/>
  <c r="G220" i="16"/>
  <c r="C220" i="16"/>
  <c r="D220" i="16" s="1"/>
  <c r="O219" i="16"/>
  <c r="L219" i="16"/>
  <c r="K219" i="16"/>
  <c r="M219" i="16" s="1"/>
  <c r="G219" i="16"/>
  <c r="C219" i="16"/>
  <c r="E219" i="16" s="1"/>
  <c r="O218" i="16"/>
  <c r="K218" i="16"/>
  <c r="L218" i="16" s="1"/>
  <c r="G218" i="16"/>
  <c r="C218" i="16"/>
  <c r="E218" i="16" s="1"/>
  <c r="O217" i="16"/>
  <c r="K217" i="16"/>
  <c r="G217" i="16"/>
  <c r="D217" i="16"/>
  <c r="C217" i="16"/>
  <c r="E217" i="16" s="1"/>
  <c r="O216" i="16"/>
  <c r="K216" i="16"/>
  <c r="M216" i="16" s="1"/>
  <c r="G216" i="16"/>
  <c r="D216" i="16"/>
  <c r="C216" i="16"/>
  <c r="E216" i="16" s="1"/>
  <c r="O215" i="16"/>
  <c r="K215" i="16"/>
  <c r="M215" i="16" s="1"/>
  <c r="G215" i="16"/>
  <c r="D215" i="16"/>
  <c r="C215" i="16"/>
  <c r="E215" i="16" s="1"/>
  <c r="O214" i="16"/>
  <c r="K214" i="16"/>
  <c r="G214" i="16"/>
  <c r="E214" i="16"/>
  <c r="C214" i="16"/>
  <c r="D214" i="16" s="1"/>
  <c r="O213" i="16"/>
  <c r="K213" i="16"/>
  <c r="G213" i="16"/>
  <c r="C213" i="16"/>
  <c r="K212" i="16"/>
  <c r="M212" i="16" s="1"/>
  <c r="D212" i="16"/>
  <c r="G212" i="16" s="1"/>
  <c r="C212" i="16"/>
  <c r="E212" i="16" s="1"/>
  <c r="O211" i="16"/>
  <c r="L211" i="16"/>
  <c r="K211" i="16"/>
  <c r="M211" i="16" s="1"/>
  <c r="G211" i="16"/>
  <c r="C211" i="16"/>
  <c r="D211" i="16" s="1"/>
  <c r="O210" i="16"/>
  <c r="L210" i="16"/>
  <c r="K210" i="16"/>
  <c r="M210" i="16" s="1"/>
  <c r="G210" i="16"/>
  <c r="D210" i="16"/>
  <c r="C210" i="16"/>
  <c r="E210" i="16" s="1"/>
  <c r="O209" i="16"/>
  <c r="K209" i="16"/>
  <c r="L209" i="16" s="1"/>
  <c r="G209" i="16"/>
  <c r="C209" i="16"/>
  <c r="E209" i="16" s="1"/>
  <c r="O208" i="16"/>
  <c r="K208" i="16"/>
  <c r="G208" i="16"/>
  <c r="C208" i="16"/>
  <c r="E208" i="16" s="1"/>
  <c r="O207" i="16"/>
  <c r="L207" i="16"/>
  <c r="K207" i="16"/>
  <c r="M207" i="16" s="1"/>
  <c r="G207" i="16"/>
  <c r="D207" i="16"/>
  <c r="C207" i="16"/>
  <c r="E207" i="16" s="1"/>
  <c r="O206" i="16"/>
  <c r="M206" i="16"/>
  <c r="K206" i="16"/>
  <c r="L206" i="16" s="1"/>
  <c r="G206" i="16"/>
  <c r="C206" i="16"/>
  <c r="E206" i="16" s="1"/>
  <c r="O205" i="16"/>
  <c r="K205" i="16"/>
  <c r="G205" i="16"/>
  <c r="E205" i="16"/>
  <c r="C205" i="16"/>
  <c r="D205" i="16" s="1"/>
  <c r="O204" i="16"/>
  <c r="K204" i="16"/>
  <c r="G204" i="16"/>
  <c r="C204" i="16"/>
  <c r="O203" i="16"/>
  <c r="K203" i="16"/>
  <c r="L203" i="16" s="1"/>
  <c r="G203" i="16"/>
  <c r="D203" i="16"/>
  <c r="C203" i="16"/>
  <c r="E203" i="16" s="1"/>
  <c r="O202" i="16"/>
  <c r="K202" i="16"/>
  <c r="M202" i="16" s="1"/>
  <c r="G202" i="16"/>
  <c r="C202" i="16"/>
  <c r="D202" i="16" s="1"/>
  <c r="O201" i="16"/>
  <c r="K201" i="16"/>
  <c r="M201" i="16" s="1"/>
  <c r="G201" i="16"/>
  <c r="D201" i="16"/>
  <c r="C201" i="16"/>
  <c r="E201" i="16" s="1"/>
  <c r="O200" i="16"/>
  <c r="M200" i="16"/>
  <c r="K200" i="16"/>
  <c r="L200" i="16" s="1"/>
  <c r="G200" i="16"/>
  <c r="C200" i="16"/>
  <c r="E200" i="16" s="1"/>
  <c r="O199" i="16"/>
  <c r="K199" i="16"/>
  <c r="G199" i="16"/>
  <c r="C199" i="16"/>
  <c r="E199" i="16" s="1"/>
  <c r="O198" i="16"/>
  <c r="L198" i="16"/>
  <c r="K198" i="16"/>
  <c r="M198" i="16" s="1"/>
  <c r="G198" i="16"/>
  <c r="C198" i="16"/>
  <c r="E198" i="16" s="1"/>
  <c r="O197" i="16"/>
  <c r="K197" i="16"/>
  <c r="M197" i="16" s="1"/>
  <c r="G197" i="16"/>
  <c r="D197" i="16"/>
  <c r="C197" i="16"/>
  <c r="E197" i="16" s="1"/>
  <c r="O196" i="16"/>
  <c r="K196" i="16"/>
  <c r="G196" i="16"/>
  <c r="C196" i="16"/>
  <c r="D196" i="16" s="1"/>
  <c r="O195" i="16"/>
  <c r="K195" i="16"/>
  <c r="G195" i="16"/>
  <c r="C195" i="16"/>
  <c r="O194" i="16"/>
  <c r="M194" i="16"/>
  <c r="L194" i="16"/>
  <c r="K194" i="16"/>
  <c r="G194" i="16"/>
  <c r="D194" i="16"/>
  <c r="C194" i="16"/>
  <c r="E194" i="16" s="1"/>
  <c r="O193" i="16"/>
  <c r="L193" i="16"/>
  <c r="K193" i="16"/>
  <c r="M193" i="16" s="1"/>
  <c r="G193" i="16"/>
  <c r="C193" i="16"/>
  <c r="D193" i="16" s="1"/>
  <c r="O192" i="16"/>
  <c r="L192" i="16"/>
  <c r="K192" i="16"/>
  <c r="M192" i="16" s="1"/>
  <c r="G192" i="16"/>
  <c r="C192" i="16"/>
  <c r="E192" i="16" s="1"/>
  <c r="O191" i="16"/>
  <c r="M191" i="16"/>
  <c r="K191" i="16"/>
  <c r="L191" i="16" s="1"/>
  <c r="G191" i="16"/>
  <c r="C191" i="16"/>
  <c r="E191" i="16" s="1"/>
  <c r="O190" i="16"/>
  <c r="K190" i="16"/>
  <c r="G190" i="16"/>
  <c r="D190" i="16"/>
  <c r="C190" i="16"/>
  <c r="E190" i="16" s="1"/>
  <c r="O189" i="16"/>
  <c r="L189" i="16"/>
  <c r="K189" i="16"/>
  <c r="M189" i="16" s="1"/>
  <c r="G189" i="16"/>
  <c r="C189" i="16"/>
  <c r="E189" i="16" s="1"/>
  <c r="O188" i="16"/>
  <c r="K188" i="16"/>
  <c r="M188" i="16" s="1"/>
  <c r="G188" i="16"/>
  <c r="D188" i="16"/>
  <c r="C188" i="16"/>
  <c r="E188" i="16" s="1"/>
  <c r="O187" i="16"/>
  <c r="K187" i="16"/>
  <c r="G187" i="16"/>
  <c r="C187" i="16"/>
  <c r="D187" i="16" s="1"/>
  <c r="O186" i="16"/>
  <c r="K186" i="16"/>
  <c r="G186" i="16"/>
  <c r="C186" i="16"/>
  <c r="O185" i="16"/>
  <c r="L185" i="16"/>
  <c r="K185" i="16"/>
  <c r="M185" i="16" s="1"/>
  <c r="G185" i="16"/>
  <c r="C185" i="16"/>
  <c r="E185" i="16" s="1"/>
  <c r="K184" i="16"/>
  <c r="M184" i="16" s="1"/>
  <c r="C184" i="16"/>
  <c r="D184" i="16" s="1"/>
  <c r="O183" i="16"/>
  <c r="K183" i="16"/>
  <c r="M183" i="16" s="1"/>
  <c r="G183" i="16"/>
  <c r="C183" i="16"/>
  <c r="E183" i="16" s="1"/>
  <c r="O182" i="16"/>
  <c r="K182" i="16"/>
  <c r="L182" i="16" s="1"/>
  <c r="G182" i="16"/>
  <c r="C182" i="16"/>
  <c r="E182" i="16" s="1"/>
  <c r="O181" i="16"/>
  <c r="K181" i="16"/>
  <c r="G181" i="16"/>
  <c r="C181" i="16"/>
  <c r="E181" i="16" s="1"/>
  <c r="O180" i="16"/>
  <c r="K180" i="16"/>
  <c r="M180" i="16" s="1"/>
  <c r="G180" i="16"/>
  <c r="C180" i="16"/>
  <c r="E180" i="16" s="1"/>
  <c r="O179" i="16"/>
  <c r="L179" i="16"/>
  <c r="K179" i="16"/>
  <c r="M179" i="16" s="1"/>
  <c r="G179" i="16"/>
  <c r="D179" i="16"/>
  <c r="C179" i="16"/>
  <c r="E179" i="16" s="1"/>
  <c r="O178" i="16"/>
  <c r="K178" i="16"/>
  <c r="G178" i="16"/>
  <c r="C178" i="16"/>
  <c r="D178" i="16" s="1"/>
  <c r="O177" i="16"/>
  <c r="K177" i="16"/>
  <c r="G177" i="16"/>
  <c r="C177" i="16"/>
  <c r="O176" i="16"/>
  <c r="L176" i="16"/>
  <c r="K176" i="16"/>
  <c r="M176" i="16" s="1"/>
  <c r="G176" i="16"/>
  <c r="D176" i="16"/>
  <c r="C176" i="16"/>
  <c r="E176" i="16" s="1"/>
  <c r="O175" i="16"/>
  <c r="K175" i="16"/>
  <c r="M175" i="16" s="1"/>
  <c r="G175" i="16"/>
  <c r="D175" i="16"/>
  <c r="C175" i="16"/>
  <c r="E175" i="16" s="1"/>
  <c r="O174" i="16"/>
  <c r="L174" i="16"/>
  <c r="K174" i="16"/>
  <c r="M174" i="16" s="1"/>
  <c r="G174" i="16"/>
  <c r="D174" i="16"/>
  <c r="C174" i="16"/>
  <c r="E174" i="16" s="1"/>
  <c r="O173" i="16"/>
  <c r="K173" i="16"/>
  <c r="L173" i="16" s="1"/>
  <c r="G173" i="16"/>
  <c r="C173" i="16"/>
  <c r="E173" i="16" s="1"/>
  <c r="O172" i="16"/>
  <c r="K172" i="16"/>
  <c r="M172" i="16" s="1"/>
  <c r="G172" i="16"/>
  <c r="C172" i="16"/>
  <c r="E172" i="16" s="1"/>
  <c r="O171" i="16"/>
  <c r="K171" i="16"/>
  <c r="M171" i="16" s="1"/>
  <c r="G171" i="16"/>
  <c r="D171" i="16"/>
  <c r="C171" i="16"/>
  <c r="E171" i="16" s="1"/>
  <c r="O170" i="16"/>
  <c r="M170" i="16"/>
  <c r="K170" i="16"/>
  <c r="L170" i="16" s="1"/>
  <c r="G170" i="16"/>
  <c r="C170" i="16"/>
  <c r="E170" i="16" s="1"/>
  <c r="O169" i="16"/>
  <c r="L169" i="16"/>
  <c r="K169" i="16"/>
  <c r="M169" i="16" s="1"/>
  <c r="G169" i="16"/>
  <c r="C169" i="16"/>
  <c r="E169" i="16" s="1"/>
  <c r="O168" i="16"/>
  <c r="K168" i="16"/>
  <c r="G168" i="16"/>
  <c r="C168" i="16"/>
  <c r="O167" i="16"/>
  <c r="L167" i="16"/>
  <c r="K167" i="16"/>
  <c r="M167" i="16" s="1"/>
  <c r="G167" i="16"/>
  <c r="C167" i="16"/>
  <c r="E167" i="16" s="1"/>
  <c r="O166" i="16"/>
  <c r="K166" i="16"/>
  <c r="M166" i="16" s="1"/>
  <c r="G166" i="16"/>
  <c r="C166" i="16"/>
  <c r="E166" i="16" s="1"/>
  <c r="O165" i="16"/>
  <c r="K165" i="16"/>
  <c r="M165" i="16" s="1"/>
  <c r="G165" i="16"/>
  <c r="D165" i="16"/>
  <c r="C165" i="16"/>
  <c r="E165" i="16" s="1"/>
  <c r="O164" i="16"/>
  <c r="K164" i="16"/>
  <c r="L164" i="16" s="1"/>
  <c r="G164" i="16"/>
  <c r="D164" i="16"/>
  <c r="C164" i="16"/>
  <c r="E164" i="16" s="1"/>
  <c r="O163" i="16"/>
  <c r="K163" i="16"/>
  <c r="M163" i="16" s="1"/>
  <c r="G163" i="16"/>
  <c r="D163" i="16"/>
  <c r="C163" i="16"/>
  <c r="E163" i="16" s="1"/>
  <c r="O162" i="16"/>
  <c r="K162" i="16"/>
  <c r="M162" i="16" s="1"/>
  <c r="G162" i="16"/>
  <c r="C162" i="16"/>
  <c r="E162" i="16" s="1"/>
  <c r="O161" i="16"/>
  <c r="K161" i="16"/>
  <c r="M161" i="16" s="1"/>
  <c r="G161" i="16"/>
  <c r="D161" i="16"/>
  <c r="C161" i="16"/>
  <c r="E161" i="16" s="1"/>
  <c r="O160" i="16"/>
  <c r="K160" i="16"/>
  <c r="M160" i="16" s="1"/>
  <c r="G160" i="16"/>
  <c r="D160" i="16"/>
  <c r="C160" i="16"/>
  <c r="E160" i="16" s="1"/>
  <c r="O159" i="16"/>
  <c r="K159" i="16"/>
  <c r="G159" i="16"/>
  <c r="C159" i="16"/>
  <c r="O158" i="16"/>
  <c r="L158" i="16"/>
  <c r="K158" i="16"/>
  <c r="M158" i="16" s="1"/>
  <c r="G158" i="16"/>
  <c r="D158" i="16"/>
  <c r="C158" i="16"/>
  <c r="E158" i="16" s="1"/>
  <c r="O157" i="16"/>
  <c r="L157" i="16"/>
  <c r="K157" i="16"/>
  <c r="M157" i="16" s="1"/>
  <c r="G157" i="16"/>
  <c r="C157" i="16"/>
  <c r="D157" i="16" s="1"/>
  <c r="O156" i="16"/>
  <c r="K156" i="16"/>
  <c r="M156" i="16" s="1"/>
  <c r="G156" i="16"/>
  <c r="C156" i="16"/>
  <c r="E156" i="16" s="1"/>
  <c r="O155" i="16"/>
  <c r="K155" i="16"/>
  <c r="L155" i="16" s="1"/>
  <c r="G155" i="16"/>
  <c r="C155" i="16"/>
  <c r="E155" i="16" s="1"/>
  <c r="O154" i="16"/>
  <c r="K154" i="16"/>
  <c r="M154" i="16" s="1"/>
  <c r="G154" i="16"/>
  <c r="D154" i="16"/>
  <c r="C154" i="16"/>
  <c r="E154" i="16" s="1"/>
  <c r="O153" i="16"/>
  <c r="K153" i="16"/>
  <c r="M153" i="16" s="1"/>
  <c r="G153" i="16"/>
  <c r="C153" i="16"/>
  <c r="E153" i="16" s="1"/>
  <c r="O152" i="16"/>
  <c r="M152" i="16"/>
  <c r="K152" i="16"/>
  <c r="L152" i="16" s="1"/>
  <c r="G152" i="16"/>
  <c r="C152" i="16"/>
  <c r="E152" i="16" s="1"/>
  <c r="O151" i="16"/>
  <c r="L151" i="16"/>
  <c r="K151" i="16"/>
  <c r="M151" i="16" s="1"/>
  <c r="G151" i="16"/>
  <c r="C151" i="16"/>
  <c r="E151" i="16" s="1"/>
  <c r="O150" i="16"/>
  <c r="K150" i="16"/>
  <c r="G150" i="16"/>
  <c r="C150" i="16"/>
  <c r="O149" i="16"/>
  <c r="L149" i="16"/>
  <c r="K149" i="16"/>
  <c r="M149" i="16" s="1"/>
  <c r="G149" i="16"/>
  <c r="C149" i="16"/>
  <c r="E149" i="16" s="1"/>
  <c r="O148" i="16"/>
  <c r="L148" i="16"/>
  <c r="K148" i="16"/>
  <c r="M148" i="16" s="1"/>
  <c r="G148" i="16"/>
  <c r="D148" i="16"/>
  <c r="C148" i="16"/>
  <c r="E148" i="16" s="1"/>
  <c r="O147" i="16"/>
  <c r="L147" i="16"/>
  <c r="K147" i="16"/>
  <c r="M147" i="16" s="1"/>
  <c r="G147" i="16"/>
  <c r="C147" i="16"/>
  <c r="E147" i="16" s="1"/>
  <c r="O146" i="16"/>
  <c r="K146" i="16"/>
  <c r="L146" i="16" s="1"/>
  <c r="G146" i="16"/>
  <c r="C146" i="16"/>
  <c r="E146" i="16" s="1"/>
  <c r="O145" i="16"/>
  <c r="K145" i="16"/>
  <c r="M145" i="16" s="1"/>
  <c r="G145" i="16"/>
  <c r="D145" i="16"/>
  <c r="C145" i="16"/>
  <c r="E145" i="16" s="1"/>
  <c r="O144" i="16"/>
  <c r="K144" i="16"/>
  <c r="M144" i="16" s="1"/>
  <c r="G144" i="16"/>
  <c r="D144" i="16"/>
  <c r="C144" i="16"/>
  <c r="E144" i="16" s="1"/>
  <c r="O143" i="16"/>
  <c r="K143" i="16"/>
  <c r="L143" i="16" s="1"/>
  <c r="G143" i="16"/>
  <c r="C143" i="16"/>
  <c r="E143" i="16" s="1"/>
  <c r="O142" i="16"/>
  <c r="K142" i="16"/>
  <c r="M142" i="16" s="1"/>
  <c r="G142" i="16"/>
  <c r="C142" i="16"/>
  <c r="E142" i="16" s="1"/>
  <c r="O141" i="16"/>
  <c r="K141" i="16"/>
  <c r="G141" i="16"/>
  <c r="C141" i="16"/>
  <c r="O140" i="16"/>
  <c r="K140" i="16"/>
  <c r="M140" i="16" s="1"/>
  <c r="G140" i="16"/>
  <c r="D140" i="16"/>
  <c r="C140" i="16"/>
  <c r="E140" i="16" s="1"/>
  <c r="O139" i="16"/>
  <c r="K139" i="16"/>
  <c r="M139" i="16" s="1"/>
  <c r="G139" i="16"/>
  <c r="E139" i="16"/>
  <c r="D139" i="16"/>
  <c r="C139" i="16"/>
  <c r="O138" i="16"/>
  <c r="K138" i="16"/>
  <c r="M138" i="16" s="1"/>
  <c r="G138" i="16"/>
  <c r="C138" i="16"/>
  <c r="E138" i="16" s="1"/>
  <c r="O137" i="16"/>
  <c r="K137" i="16"/>
  <c r="L137" i="16" s="1"/>
  <c r="G137" i="16"/>
  <c r="C137" i="16"/>
  <c r="E137" i="16" s="1"/>
  <c r="O136" i="16"/>
  <c r="K136" i="16"/>
  <c r="M136" i="16" s="1"/>
  <c r="G136" i="16"/>
  <c r="C136" i="16"/>
  <c r="E136" i="16" s="1"/>
  <c r="O135" i="16"/>
  <c r="K135" i="16"/>
  <c r="M135" i="16" s="1"/>
  <c r="G135" i="16"/>
  <c r="C135" i="16"/>
  <c r="E135" i="16" s="1"/>
  <c r="O134" i="16"/>
  <c r="M134" i="16"/>
  <c r="L134" i="16"/>
  <c r="K134" i="16"/>
  <c r="G134" i="16"/>
  <c r="C134" i="16"/>
  <c r="E134" i="16" s="1"/>
  <c r="O133" i="16"/>
  <c r="L133" i="16"/>
  <c r="K133" i="16"/>
  <c r="M133" i="16" s="1"/>
  <c r="G133" i="16"/>
  <c r="D133" i="16"/>
  <c r="C133" i="16"/>
  <c r="E133" i="16" s="1"/>
  <c r="K132" i="16"/>
  <c r="M132" i="16" s="1"/>
  <c r="D132" i="16"/>
  <c r="C132" i="16"/>
  <c r="E132" i="16" s="1"/>
  <c r="O131" i="16"/>
  <c r="L131" i="16"/>
  <c r="K131" i="16"/>
  <c r="M131" i="16" s="1"/>
  <c r="G131" i="16"/>
  <c r="C131" i="16"/>
  <c r="O130" i="16"/>
  <c r="K130" i="16"/>
  <c r="M130" i="16" s="1"/>
  <c r="G130" i="16"/>
  <c r="E130" i="16"/>
  <c r="D130" i="16"/>
  <c r="C130" i="16"/>
  <c r="O129" i="16"/>
  <c r="K129" i="16"/>
  <c r="G129" i="16"/>
  <c r="C129" i="16"/>
  <c r="E129" i="16" s="1"/>
  <c r="O128" i="16"/>
  <c r="K128" i="16"/>
  <c r="M128" i="16" s="1"/>
  <c r="G128" i="16"/>
  <c r="C128" i="16"/>
  <c r="O127" i="16"/>
  <c r="K127" i="16"/>
  <c r="M127" i="16" s="1"/>
  <c r="G127" i="16"/>
  <c r="C127" i="16"/>
  <c r="D127" i="16" s="1"/>
  <c r="O126" i="16"/>
  <c r="K126" i="16"/>
  <c r="G126" i="16"/>
  <c r="C126" i="16"/>
  <c r="E126" i="16" s="1"/>
  <c r="O125" i="16"/>
  <c r="K125" i="16"/>
  <c r="M125" i="16" s="1"/>
  <c r="G125" i="16"/>
  <c r="C125" i="16"/>
  <c r="O124" i="16"/>
  <c r="K124" i="16"/>
  <c r="M124" i="16" s="1"/>
  <c r="G124" i="16"/>
  <c r="E124" i="16"/>
  <c r="D124" i="16"/>
  <c r="C124" i="16"/>
  <c r="O123" i="16"/>
  <c r="K123" i="16"/>
  <c r="G123" i="16"/>
  <c r="D123" i="16"/>
  <c r="C123" i="16"/>
  <c r="E123" i="16" s="1"/>
  <c r="O122" i="16"/>
  <c r="K122" i="16"/>
  <c r="M122" i="16" s="1"/>
  <c r="G122" i="16"/>
  <c r="C122" i="16"/>
  <c r="O121" i="16"/>
  <c r="K121" i="16"/>
  <c r="M121" i="16" s="1"/>
  <c r="G121" i="16"/>
  <c r="C121" i="16"/>
  <c r="D121" i="16" s="1"/>
  <c r="O120" i="16"/>
  <c r="M120" i="16"/>
  <c r="K120" i="16"/>
  <c r="L120" i="16" s="1"/>
  <c r="G120" i="16"/>
  <c r="D120" i="16"/>
  <c r="C120" i="16"/>
  <c r="E120" i="16" s="1"/>
  <c r="O119" i="16"/>
  <c r="M119" i="16"/>
  <c r="K119" i="16"/>
  <c r="L119" i="16" s="1"/>
  <c r="G119" i="16"/>
  <c r="C119" i="16"/>
  <c r="D119" i="16" s="1"/>
  <c r="O118" i="16"/>
  <c r="K118" i="16"/>
  <c r="M118" i="16" s="1"/>
  <c r="G118" i="16"/>
  <c r="C118" i="16"/>
  <c r="E118" i="16" s="1"/>
  <c r="O117" i="16"/>
  <c r="K117" i="16"/>
  <c r="L117" i="16" s="1"/>
  <c r="G117" i="16"/>
  <c r="C117" i="16"/>
  <c r="E117" i="16" s="1"/>
  <c r="O116" i="16"/>
  <c r="K116" i="16"/>
  <c r="M116" i="16" s="1"/>
  <c r="G116" i="16"/>
  <c r="E116" i="16"/>
  <c r="C116" i="16"/>
  <c r="D116" i="16" s="1"/>
  <c r="O115" i="16"/>
  <c r="K115" i="16"/>
  <c r="M115" i="16" s="1"/>
  <c r="G115" i="16"/>
  <c r="C115" i="16"/>
  <c r="E115" i="16" s="1"/>
  <c r="O114" i="16"/>
  <c r="K114" i="16"/>
  <c r="L114" i="16" s="1"/>
  <c r="G114" i="16"/>
  <c r="C114" i="16"/>
  <c r="E114" i="16" s="1"/>
  <c r="O113" i="16"/>
  <c r="K113" i="16"/>
  <c r="M113" i="16" s="1"/>
  <c r="G113" i="16"/>
  <c r="C113" i="16"/>
  <c r="D113" i="16" s="1"/>
  <c r="O112" i="16"/>
  <c r="K112" i="16"/>
  <c r="M112" i="16" s="1"/>
  <c r="G112" i="16"/>
  <c r="C112" i="16"/>
  <c r="D112" i="16" s="1"/>
  <c r="O111" i="16"/>
  <c r="K111" i="16"/>
  <c r="L111" i="16" s="1"/>
  <c r="G111" i="16"/>
  <c r="D111" i="16"/>
  <c r="C111" i="16"/>
  <c r="E111" i="16" s="1"/>
  <c r="O110" i="16"/>
  <c r="K110" i="16"/>
  <c r="M110" i="16" s="1"/>
  <c r="G110" i="16"/>
  <c r="E110" i="16"/>
  <c r="C110" i="16"/>
  <c r="D110" i="16" s="1"/>
  <c r="O109" i="16"/>
  <c r="K109" i="16"/>
  <c r="M109" i="16" s="1"/>
  <c r="G109" i="16"/>
  <c r="C109" i="16"/>
  <c r="E109" i="16" s="1"/>
  <c r="M108" i="16"/>
  <c r="O108" i="16" s="1"/>
  <c r="K108" i="16"/>
  <c r="L108" i="16" s="1"/>
  <c r="C108" i="16"/>
  <c r="E108" i="16" s="1"/>
  <c r="O107" i="16"/>
  <c r="L107" i="16"/>
  <c r="K107" i="16"/>
  <c r="M107" i="16" s="1"/>
  <c r="G107" i="16"/>
  <c r="E107" i="16"/>
  <c r="C107" i="16"/>
  <c r="D107" i="16" s="1"/>
  <c r="O106" i="16"/>
  <c r="K106" i="16"/>
  <c r="M106" i="16" s="1"/>
  <c r="G106" i="16"/>
  <c r="C106" i="16"/>
  <c r="E106" i="16" s="1"/>
  <c r="O105" i="16"/>
  <c r="K105" i="16"/>
  <c r="L105" i="16" s="1"/>
  <c r="G105" i="16"/>
  <c r="C105" i="16"/>
  <c r="E105" i="16" s="1"/>
  <c r="K104" i="16"/>
  <c r="M104" i="16" s="1"/>
  <c r="C104" i="16"/>
  <c r="D104" i="16" s="1"/>
  <c r="O103" i="16"/>
  <c r="K103" i="16"/>
  <c r="M103" i="16" s="1"/>
  <c r="G103" i="16"/>
  <c r="E103" i="16"/>
  <c r="C103" i="16"/>
  <c r="D103" i="16" s="1"/>
  <c r="O102" i="16"/>
  <c r="M102" i="16"/>
  <c r="K102" i="16"/>
  <c r="L102" i="16" s="1"/>
  <c r="G102" i="16"/>
  <c r="D102" i="16"/>
  <c r="C102" i="16"/>
  <c r="E102" i="16" s="1"/>
  <c r="O101" i="16"/>
  <c r="K101" i="16"/>
  <c r="M101" i="16" s="1"/>
  <c r="G101" i="16"/>
  <c r="E101" i="16"/>
  <c r="C101" i="16"/>
  <c r="D101" i="16" s="1"/>
  <c r="O100" i="16"/>
  <c r="K100" i="16"/>
  <c r="M100" i="16" s="1"/>
  <c r="G100" i="16"/>
  <c r="C100" i="16"/>
  <c r="E100" i="16" s="1"/>
  <c r="O99" i="16"/>
  <c r="M99" i="16"/>
  <c r="K99" i="16"/>
  <c r="L99" i="16" s="1"/>
  <c r="G99" i="16"/>
  <c r="C99" i="16"/>
  <c r="E99" i="16" s="1"/>
  <c r="O98" i="16"/>
  <c r="M98" i="16"/>
  <c r="L98" i="16"/>
  <c r="K98" i="16"/>
  <c r="G98" i="16"/>
  <c r="E98" i="16"/>
  <c r="C98" i="16"/>
  <c r="D98" i="16" s="1"/>
  <c r="O97" i="16"/>
  <c r="K97" i="16"/>
  <c r="M97" i="16" s="1"/>
  <c r="G97" i="16"/>
  <c r="C97" i="16"/>
  <c r="E97" i="16" s="1"/>
  <c r="O96" i="16"/>
  <c r="K96" i="16"/>
  <c r="L96" i="16" s="1"/>
  <c r="G96" i="16"/>
  <c r="C96" i="16"/>
  <c r="E96" i="16" s="1"/>
  <c r="O95" i="16"/>
  <c r="K95" i="16"/>
  <c r="M95" i="16" s="1"/>
  <c r="G95" i="16"/>
  <c r="C95" i="16"/>
  <c r="D95" i="16" s="1"/>
  <c r="O94" i="16"/>
  <c r="K94" i="16"/>
  <c r="M94" i="16" s="1"/>
  <c r="G94" i="16"/>
  <c r="C94" i="16"/>
  <c r="D94" i="16" s="1"/>
  <c r="O93" i="16"/>
  <c r="M93" i="16"/>
  <c r="K93" i="16"/>
  <c r="L93" i="16" s="1"/>
  <c r="G93" i="16"/>
  <c r="D93" i="16"/>
  <c r="C93" i="16"/>
  <c r="E93" i="16" s="1"/>
  <c r="O92" i="16"/>
  <c r="K92" i="16"/>
  <c r="M92" i="16" s="1"/>
  <c r="G92" i="16"/>
  <c r="E92" i="16"/>
  <c r="C92" i="16"/>
  <c r="D92" i="16" s="1"/>
  <c r="O91" i="16"/>
  <c r="K91" i="16"/>
  <c r="M91" i="16" s="1"/>
  <c r="G91" i="16"/>
  <c r="C91" i="16"/>
  <c r="E91" i="16" s="1"/>
  <c r="O90" i="16"/>
  <c r="M90" i="16"/>
  <c r="K90" i="16"/>
  <c r="L90" i="16" s="1"/>
  <c r="G90" i="16"/>
  <c r="C90" i="16"/>
  <c r="E90" i="16" s="1"/>
  <c r="O89" i="16"/>
  <c r="K89" i="16"/>
  <c r="M89" i="16" s="1"/>
  <c r="G89" i="16"/>
  <c r="E89" i="16"/>
  <c r="C89" i="16"/>
  <c r="D89" i="16" s="1"/>
  <c r="K88" i="16"/>
  <c r="M88" i="16" s="1"/>
  <c r="C88" i="16"/>
  <c r="E88" i="16" s="1"/>
  <c r="O87" i="16"/>
  <c r="K87" i="16"/>
  <c r="L87" i="16" s="1"/>
  <c r="G87" i="16"/>
  <c r="C87" i="16"/>
  <c r="E87" i="16" s="1"/>
  <c r="O86" i="16"/>
  <c r="K86" i="16"/>
  <c r="M86" i="16" s="1"/>
  <c r="G86" i="16"/>
  <c r="E86" i="16"/>
  <c r="C86" i="16"/>
  <c r="D86" i="16" s="1"/>
  <c r="O85" i="16"/>
  <c r="K85" i="16"/>
  <c r="M85" i="16" s="1"/>
  <c r="G85" i="16"/>
  <c r="C85" i="16"/>
  <c r="D85" i="16" s="1"/>
  <c r="O84" i="16"/>
  <c r="K84" i="16"/>
  <c r="L84" i="16" s="1"/>
  <c r="G84" i="16"/>
  <c r="C84" i="16"/>
  <c r="E84" i="16" s="1"/>
  <c r="O83" i="16"/>
  <c r="K83" i="16"/>
  <c r="M83" i="16" s="1"/>
  <c r="G83" i="16"/>
  <c r="E83" i="16"/>
  <c r="C83" i="16"/>
  <c r="D83" i="16" s="1"/>
  <c r="O82" i="16"/>
  <c r="K82" i="16"/>
  <c r="M82" i="16" s="1"/>
  <c r="G82" i="16"/>
  <c r="C82" i="16"/>
  <c r="E82" i="16" s="1"/>
  <c r="O81" i="16"/>
  <c r="K81" i="16"/>
  <c r="L81" i="16" s="1"/>
  <c r="G81" i="16"/>
  <c r="C81" i="16"/>
  <c r="E81" i="16" s="1"/>
  <c r="O80" i="16"/>
  <c r="K80" i="16"/>
  <c r="M80" i="16" s="1"/>
  <c r="G80" i="16"/>
  <c r="C80" i="16"/>
  <c r="D80" i="16" s="1"/>
  <c r="O79" i="16"/>
  <c r="K79" i="16"/>
  <c r="M79" i="16" s="1"/>
  <c r="G79" i="16"/>
  <c r="C79" i="16"/>
  <c r="E79" i="16" s="1"/>
  <c r="O78" i="16"/>
  <c r="K78" i="16"/>
  <c r="L78" i="16" s="1"/>
  <c r="G78" i="16"/>
  <c r="C78" i="16"/>
  <c r="E78" i="16" s="1"/>
  <c r="O77" i="16"/>
  <c r="K77" i="16"/>
  <c r="M77" i="16" s="1"/>
  <c r="G77" i="16"/>
  <c r="E77" i="16"/>
  <c r="C77" i="16"/>
  <c r="D77" i="16" s="1"/>
  <c r="O76" i="16"/>
  <c r="K76" i="16"/>
  <c r="M76" i="16" s="1"/>
  <c r="G76" i="16"/>
  <c r="C76" i="16"/>
  <c r="D76" i="16" s="1"/>
  <c r="O75" i="16"/>
  <c r="K75" i="16"/>
  <c r="L75" i="16" s="1"/>
  <c r="G75" i="16"/>
  <c r="C75" i="16"/>
  <c r="E75" i="16" s="1"/>
  <c r="O74" i="16"/>
  <c r="K74" i="16"/>
  <c r="M74" i="16" s="1"/>
  <c r="G74" i="16"/>
  <c r="E74" i="16"/>
  <c r="C74" i="16"/>
  <c r="D74" i="16" s="1"/>
  <c r="O73" i="16"/>
  <c r="K73" i="16"/>
  <c r="M73" i="16" s="1"/>
  <c r="G73" i="16"/>
  <c r="C73" i="16"/>
  <c r="E73" i="16" s="1"/>
  <c r="O72" i="16"/>
  <c r="K72" i="16"/>
  <c r="L72" i="16" s="1"/>
  <c r="G72" i="16"/>
  <c r="C72" i="16"/>
  <c r="E72" i="16" s="1"/>
  <c r="O71" i="16"/>
  <c r="M71" i="16"/>
  <c r="K71" i="16"/>
  <c r="L71" i="16" s="1"/>
  <c r="G71" i="16"/>
  <c r="C71" i="16"/>
  <c r="D71" i="16" s="1"/>
  <c r="O70" i="16"/>
  <c r="K70" i="16"/>
  <c r="M70" i="16" s="1"/>
  <c r="G70" i="16"/>
  <c r="C70" i="16"/>
  <c r="E70" i="16" s="1"/>
  <c r="O69" i="16"/>
  <c r="K69" i="16"/>
  <c r="L69" i="16" s="1"/>
  <c r="G69" i="16"/>
  <c r="C69" i="16"/>
  <c r="E69" i="16" s="1"/>
  <c r="K68" i="16"/>
  <c r="M68" i="16" s="1"/>
  <c r="E68" i="16"/>
  <c r="G68" i="16" s="1"/>
  <c r="C68" i="16"/>
  <c r="D68" i="16" s="1"/>
  <c r="O67" i="16"/>
  <c r="K67" i="16"/>
  <c r="M67" i="16" s="1"/>
  <c r="G67" i="16"/>
  <c r="E67" i="16"/>
  <c r="C67" i="16"/>
  <c r="D67" i="16" s="1"/>
  <c r="O66" i="16"/>
  <c r="M66" i="16"/>
  <c r="K66" i="16"/>
  <c r="L66" i="16" s="1"/>
  <c r="G66" i="16"/>
  <c r="C66" i="16"/>
  <c r="E66" i="16" s="1"/>
  <c r="O65" i="16"/>
  <c r="K65" i="16"/>
  <c r="M65" i="16" s="1"/>
  <c r="G65" i="16"/>
  <c r="C65" i="16"/>
  <c r="D65" i="16" s="1"/>
  <c r="O64" i="16"/>
  <c r="K64" i="16"/>
  <c r="M64" i="16" s="1"/>
  <c r="G64" i="16"/>
  <c r="C64" i="16"/>
  <c r="E64" i="16" s="1"/>
  <c r="O63" i="16"/>
  <c r="K63" i="16"/>
  <c r="L63" i="16" s="1"/>
  <c r="G63" i="16"/>
  <c r="C63" i="16"/>
  <c r="E63" i="16" s="1"/>
  <c r="O62" i="16"/>
  <c r="L62" i="16"/>
  <c r="K62" i="16"/>
  <c r="M62" i="16" s="1"/>
  <c r="G62" i="16"/>
  <c r="E62" i="16"/>
  <c r="C62" i="16"/>
  <c r="D62" i="16" s="1"/>
  <c r="O61" i="16"/>
  <c r="K61" i="16"/>
  <c r="M61" i="16" s="1"/>
  <c r="G61" i="16"/>
  <c r="C61" i="16"/>
  <c r="E61" i="16" s="1"/>
  <c r="O60" i="16"/>
  <c r="K60" i="16"/>
  <c r="L60" i="16" s="1"/>
  <c r="G60" i="16"/>
  <c r="C60" i="16"/>
  <c r="E60" i="16" s="1"/>
  <c r="O59" i="16"/>
  <c r="K59" i="16"/>
  <c r="M59" i="16" s="1"/>
  <c r="G59" i="16"/>
  <c r="E59" i="16"/>
  <c r="C59" i="16"/>
  <c r="D59" i="16" s="1"/>
  <c r="O58" i="16"/>
  <c r="K58" i="16"/>
  <c r="M58" i="16" s="1"/>
  <c r="G58" i="16"/>
  <c r="E58" i="16"/>
  <c r="C58" i="16"/>
  <c r="D58" i="16" s="1"/>
  <c r="O57" i="16"/>
  <c r="M57" i="16"/>
  <c r="K57" i="16"/>
  <c r="L57" i="16" s="1"/>
  <c r="G57" i="16"/>
  <c r="D57" i="16"/>
  <c r="C57" i="16"/>
  <c r="E57" i="16" s="1"/>
  <c r="O56" i="16"/>
  <c r="K56" i="16"/>
  <c r="M56" i="16" s="1"/>
  <c r="G56" i="16"/>
  <c r="C56" i="16"/>
  <c r="D56" i="16" s="1"/>
  <c r="O55" i="16"/>
  <c r="K55" i="16"/>
  <c r="M55" i="16" s="1"/>
  <c r="G55" i="16"/>
  <c r="C55" i="16"/>
  <c r="E55" i="16" s="1"/>
  <c r="K54" i="16"/>
  <c r="L54" i="16" s="1"/>
  <c r="C54" i="16"/>
  <c r="E54" i="16" s="1"/>
  <c r="O53" i="16"/>
  <c r="L53" i="16"/>
  <c r="K53" i="16"/>
  <c r="M53" i="16" s="1"/>
  <c r="G53" i="16"/>
  <c r="E53" i="16"/>
  <c r="C53" i="16"/>
  <c r="D53" i="16" s="1"/>
  <c r="K52" i="16"/>
  <c r="M52" i="16" s="1"/>
  <c r="C52" i="16"/>
  <c r="E52" i="16" s="1"/>
  <c r="O51" i="16"/>
  <c r="K51" i="16"/>
  <c r="L51" i="16" s="1"/>
  <c r="G51" i="16"/>
  <c r="C51" i="16"/>
  <c r="E51" i="16" s="1"/>
  <c r="O50" i="16"/>
  <c r="K50" i="16"/>
  <c r="M50" i="16" s="1"/>
  <c r="G50" i="16"/>
  <c r="E50" i="16"/>
  <c r="C50" i="16"/>
  <c r="D50" i="16" s="1"/>
  <c r="O49" i="16"/>
  <c r="K49" i="16"/>
  <c r="M49" i="16" s="1"/>
  <c r="G49" i="16"/>
  <c r="E49" i="16"/>
  <c r="D49" i="16"/>
  <c r="C49" i="16"/>
  <c r="O48" i="16"/>
  <c r="K48" i="16"/>
  <c r="L48" i="16" s="1"/>
  <c r="G48" i="16"/>
  <c r="C48" i="16"/>
  <c r="E48" i="16" s="1"/>
  <c r="O47" i="16"/>
  <c r="K47" i="16"/>
  <c r="L47" i="16" s="1"/>
  <c r="G47" i="16"/>
  <c r="C47" i="16"/>
  <c r="D47" i="16" s="1"/>
  <c r="O46" i="16"/>
  <c r="K46" i="16"/>
  <c r="L46" i="16" s="1"/>
  <c r="G46" i="16"/>
  <c r="D46" i="16"/>
  <c r="C46" i="16"/>
  <c r="E46" i="16" s="1"/>
  <c r="O45" i="16"/>
  <c r="K45" i="16"/>
  <c r="L45" i="16" s="1"/>
  <c r="G45" i="16"/>
  <c r="E45" i="16"/>
  <c r="D45" i="16"/>
  <c r="C45" i="16"/>
  <c r="O44" i="16"/>
  <c r="K44" i="16"/>
  <c r="M44" i="16" s="1"/>
  <c r="G44" i="16"/>
  <c r="C44" i="16"/>
  <c r="D44" i="16" s="1"/>
  <c r="O43" i="16"/>
  <c r="K43" i="16"/>
  <c r="M43" i="16" s="1"/>
  <c r="G43" i="16"/>
  <c r="C43" i="16"/>
  <c r="E43" i="16" s="1"/>
  <c r="O42" i="16"/>
  <c r="K42" i="16"/>
  <c r="M42" i="16" s="1"/>
  <c r="G42" i="16"/>
  <c r="C42" i="16"/>
  <c r="E42" i="16" s="1"/>
  <c r="O41" i="16"/>
  <c r="K41" i="16"/>
  <c r="M41" i="16" s="1"/>
  <c r="G41" i="16"/>
  <c r="C41" i="16"/>
  <c r="E41" i="16" s="1"/>
  <c r="O40" i="16"/>
  <c r="K40" i="16"/>
  <c r="M40" i="16" s="1"/>
  <c r="G40" i="16"/>
  <c r="C40" i="16"/>
  <c r="E40" i="16" s="1"/>
  <c r="O39" i="16"/>
  <c r="K39" i="16"/>
  <c r="M39" i="16" s="1"/>
  <c r="G39" i="16"/>
  <c r="C39" i="16"/>
  <c r="E39" i="16" s="1"/>
  <c r="O38" i="16"/>
  <c r="K38" i="16"/>
  <c r="M38" i="16" s="1"/>
  <c r="G38" i="16"/>
  <c r="C38" i="16"/>
  <c r="E38" i="16" s="1"/>
  <c r="O37" i="16"/>
  <c r="K37" i="16"/>
  <c r="M37" i="16" s="1"/>
  <c r="G37" i="16"/>
  <c r="C37" i="16"/>
  <c r="E37" i="16" s="1"/>
  <c r="L36" i="16"/>
  <c r="K36" i="16"/>
  <c r="M36" i="16" s="1"/>
  <c r="C36" i="16"/>
  <c r="E36" i="16" s="1"/>
  <c r="O35" i="16"/>
  <c r="L35" i="16"/>
  <c r="K35" i="16"/>
  <c r="M35" i="16" s="1"/>
  <c r="G35" i="16"/>
  <c r="D35" i="16"/>
  <c r="C35" i="16"/>
  <c r="E35" i="16" s="1"/>
  <c r="O34" i="16"/>
  <c r="L34" i="16"/>
  <c r="K34" i="16"/>
  <c r="M34" i="16" s="1"/>
  <c r="G34" i="16"/>
  <c r="C34" i="16"/>
  <c r="E34" i="16" s="1"/>
  <c r="O33" i="16"/>
  <c r="L33" i="16"/>
  <c r="K33" i="16"/>
  <c r="M33" i="16" s="1"/>
  <c r="G33" i="16"/>
  <c r="D33" i="16"/>
  <c r="C33" i="16"/>
  <c r="E33" i="16" s="1"/>
  <c r="O32" i="16"/>
  <c r="L32" i="16"/>
  <c r="K32" i="16"/>
  <c r="M32" i="16" s="1"/>
  <c r="G32" i="16"/>
  <c r="C32" i="16"/>
  <c r="E32" i="16" s="1"/>
  <c r="O31" i="16"/>
  <c r="L31" i="16"/>
  <c r="K31" i="16"/>
  <c r="M31" i="16" s="1"/>
  <c r="G31" i="16"/>
  <c r="D31" i="16"/>
  <c r="C31" i="16"/>
  <c r="E31" i="16" s="1"/>
  <c r="O30" i="16"/>
  <c r="L30" i="16"/>
  <c r="K30" i="16"/>
  <c r="M30" i="16" s="1"/>
  <c r="G30" i="16"/>
  <c r="C30" i="16"/>
  <c r="E30" i="16" s="1"/>
  <c r="O29" i="16"/>
  <c r="L29" i="16"/>
  <c r="K29" i="16"/>
  <c r="M29" i="16" s="1"/>
  <c r="G29" i="16"/>
  <c r="D29" i="16"/>
  <c r="C29" i="16"/>
  <c r="E29" i="16" s="1"/>
  <c r="O28" i="16"/>
  <c r="L28" i="16"/>
  <c r="K28" i="16"/>
  <c r="M28" i="16" s="1"/>
  <c r="G28" i="16"/>
  <c r="C28" i="16"/>
  <c r="E28" i="16" s="1"/>
  <c r="O27" i="16"/>
  <c r="L27" i="16"/>
  <c r="K27" i="16"/>
  <c r="M27" i="16" s="1"/>
  <c r="G27" i="16"/>
  <c r="C27" i="16"/>
  <c r="E27" i="16" s="1"/>
  <c r="O26" i="16"/>
  <c r="L26" i="16"/>
  <c r="K26" i="16"/>
  <c r="M26" i="16" s="1"/>
  <c r="G26" i="16"/>
  <c r="C26" i="16"/>
  <c r="E26" i="16" s="1"/>
  <c r="O25" i="16"/>
  <c r="L25" i="16"/>
  <c r="K25" i="16"/>
  <c r="M25" i="16" s="1"/>
  <c r="G25" i="16"/>
  <c r="C25" i="16"/>
  <c r="E25" i="16" s="1"/>
  <c r="O24" i="16"/>
  <c r="L24" i="16"/>
  <c r="K24" i="16"/>
  <c r="M24" i="16" s="1"/>
  <c r="G24" i="16"/>
  <c r="C24" i="16"/>
  <c r="E24" i="16" s="1"/>
  <c r="O23" i="16"/>
  <c r="L23" i="16"/>
  <c r="K23" i="16"/>
  <c r="M23" i="16" s="1"/>
  <c r="G23" i="16"/>
  <c r="C23" i="16"/>
  <c r="E23" i="16" s="1"/>
  <c r="O22" i="16"/>
  <c r="L22" i="16"/>
  <c r="K22" i="16"/>
  <c r="M22" i="16" s="1"/>
  <c r="G22" i="16"/>
  <c r="C22" i="16"/>
  <c r="E22" i="16" s="1"/>
  <c r="O21" i="16"/>
  <c r="L21" i="16"/>
  <c r="K21" i="16"/>
  <c r="M21" i="16" s="1"/>
  <c r="G21" i="16"/>
  <c r="C21" i="16"/>
  <c r="E21" i="16" s="1"/>
  <c r="K20" i="16"/>
  <c r="M20" i="16" s="1"/>
  <c r="D20" i="16"/>
  <c r="C20" i="16"/>
  <c r="E20" i="16" s="1"/>
  <c r="O19" i="16"/>
  <c r="L19" i="16"/>
  <c r="K19" i="16"/>
  <c r="M19" i="16" s="1"/>
  <c r="G19" i="16"/>
  <c r="D19" i="16"/>
  <c r="C19" i="16"/>
  <c r="E19" i="16" s="1"/>
  <c r="O18" i="16"/>
  <c r="K18" i="16"/>
  <c r="M18" i="16" s="1"/>
  <c r="G18" i="16"/>
  <c r="D18" i="16"/>
  <c r="C18" i="16"/>
  <c r="E18" i="16" s="1"/>
  <c r="O17" i="16"/>
  <c r="L17" i="16"/>
  <c r="K17" i="16"/>
  <c r="M17" i="16" s="1"/>
  <c r="G17" i="16"/>
  <c r="D17" i="16"/>
  <c r="C17" i="16"/>
  <c r="E17" i="16" s="1"/>
  <c r="O16" i="16"/>
  <c r="K16" i="16"/>
  <c r="M16" i="16" s="1"/>
  <c r="G16" i="16"/>
  <c r="D16" i="16"/>
  <c r="C16" i="16"/>
  <c r="E16" i="16" s="1"/>
  <c r="O15" i="16"/>
  <c r="L15" i="16"/>
  <c r="K15" i="16"/>
  <c r="M15" i="16" s="1"/>
  <c r="G15" i="16"/>
  <c r="D15" i="16"/>
  <c r="C15" i="16"/>
  <c r="E15" i="16" s="1"/>
  <c r="K14" i="16"/>
  <c r="M14" i="16" s="1"/>
  <c r="C14" i="16"/>
  <c r="E14" i="16" s="1"/>
  <c r="O13" i="16"/>
  <c r="L13" i="16"/>
  <c r="K13" i="16"/>
  <c r="M13" i="16" s="1"/>
  <c r="G13" i="16"/>
  <c r="C13" i="16"/>
  <c r="E13" i="16" s="1"/>
  <c r="L12" i="16"/>
  <c r="K12" i="16"/>
  <c r="M12" i="16" s="1"/>
  <c r="C12" i="16"/>
  <c r="E12" i="16" s="1"/>
  <c r="O11" i="16"/>
  <c r="L11" i="16"/>
  <c r="K11" i="16"/>
  <c r="M11" i="16" s="1"/>
  <c r="G11" i="16"/>
  <c r="C11" i="16"/>
  <c r="E11" i="16" s="1"/>
  <c r="O10" i="16"/>
  <c r="L10" i="16"/>
  <c r="K10" i="16"/>
  <c r="M10" i="16" s="1"/>
  <c r="G10" i="16"/>
  <c r="C10" i="16"/>
  <c r="E10" i="16" s="1"/>
  <c r="O9" i="16"/>
  <c r="L9" i="16"/>
  <c r="K9" i="16"/>
  <c r="M9" i="16" s="1"/>
  <c r="G9" i="16"/>
  <c r="C9" i="16"/>
  <c r="E9" i="16" s="1"/>
  <c r="O8" i="16"/>
  <c r="L8" i="16"/>
  <c r="K8" i="16"/>
  <c r="M8" i="16" s="1"/>
  <c r="G8" i="16"/>
  <c r="C8" i="16"/>
  <c r="E8" i="16" s="1"/>
  <c r="O7" i="16"/>
  <c r="L7" i="16"/>
  <c r="K7" i="16"/>
  <c r="M7" i="16" s="1"/>
  <c r="G7" i="16"/>
  <c r="C7" i="16"/>
  <c r="E7" i="16" s="1"/>
  <c r="O6" i="16"/>
  <c r="K6" i="16"/>
  <c r="M6" i="16" s="1"/>
  <c r="G6" i="16"/>
  <c r="D6" i="16"/>
  <c r="C6" i="16"/>
  <c r="E6" i="16" s="1"/>
  <c r="K5" i="16"/>
  <c r="M5" i="16" s="1"/>
  <c r="G5" i="16"/>
  <c r="C5" i="16"/>
  <c r="D16" i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D39" i="16" l="1"/>
  <c r="M54" i="16"/>
  <c r="O54" i="16" s="1"/>
  <c r="D84" i="16"/>
  <c r="L116" i="16"/>
  <c r="L125" i="16"/>
  <c r="L180" i="16"/>
  <c r="D199" i="16"/>
  <c r="M203" i="16"/>
  <c r="L236" i="16"/>
  <c r="G12" i="16"/>
  <c r="O14" i="16"/>
  <c r="L16" i="16"/>
  <c r="L18" i="16"/>
  <c r="L89" i="16"/>
  <c r="E94" i="16"/>
  <c r="E119" i="16"/>
  <c r="E121" i="16"/>
  <c r="D137" i="16"/>
  <c r="M143" i="16"/>
  <c r="E157" i="16"/>
  <c r="L188" i="16"/>
  <c r="L201" i="16"/>
  <c r="D208" i="16"/>
  <c r="L215" i="16"/>
  <c r="L224" i="16"/>
  <c r="L228" i="16"/>
  <c r="L234" i="16"/>
  <c r="L242" i="16"/>
  <c r="L246" i="16"/>
  <c r="L248" i="16"/>
  <c r="D259" i="16"/>
  <c r="G259" i="16" s="1"/>
  <c r="L20" i="16"/>
  <c r="O20" i="16" s="1"/>
  <c r="D37" i="16"/>
  <c r="E47" i="16"/>
  <c r="M81" i="16"/>
  <c r="M111" i="16"/>
  <c r="D172" i="16"/>
  <c r="D8" i="16"/>
  <c r="D10" i="16"/>
  <c r="D12" i="16"/>
  <c r="L14" i="16"/>
  <c r="D21" i="16"/>
  <c r="D23" i="16"/>
  <c r="D25" i="16"/>
  <c r="D27" i="16"/>
  <c r="L49" i="16"/>
  <c r="L161" i="16"/>
  <c r="D166" i="16"/>
  <c r="L197" i="16"/>
  <c r="D257" i="16"/>
  <c r="D170" i="16"/>
  <c r="D183" i="16"/>
  <c r="O12" i="16"/>
  <c r="L37" i="16"/>
  <c r="L39" i="16"/>
  <c r="L41" i="16"/>
  <c r="L43" i="16"/>
  <c r="M47" i="16"/>
  <c r="E65" i="16"/>
  <c r="M72" i="16"/>
  <c r="D75" i="16"/>
  <c r="E80" i="16"/>
  <c r="M84" i="16"/>
  <c r="E104" i="16"/>
  <c r="G104" i="16" s="1"/>
  <c r="E112" i="16"/>
  <c r="D126" i="16"/>
  <c r="L128" i="16"/>
  <c r="D135" i="16"/>
  <c r="D142" i="16"/>
  <c r="D146" i="16"/>
  <c r="L172" i="16"/>
  <c r="D181" i="16"/>
  <c r="L183" i="16"/>
  <c r="D14" i="16"/>
  <c r="G14" i="16" s="1"/>
  <c r="L132" i="16"/>
  <c r="D206" i="16"/>
  <c r="L252" i="16"/>
  <c r="L145" i="16"/>
  <c r="L6" i="16"/>
  <c r="D13" i="16"/>
  <c r="D38" i="16"/>
  <c r="D40" i="16"/>
  <c r="D42" i="16"/>
  <c r="E44" i="16"/>
  <c r="E56" i="16"/>
  <c r="E71" i="16"/>
  <c r="M75" i="16"/>
  <c r="L80" i="16"/>
  <c r="E85" i="16"/>
  <c r="E95" i="16"/>
  <c r="M117" i="16"/>
  <c r="D129" i="16"/>
  <c r="D138" i="16"/>
  <c r="L142" i="16"/>
  <c r="D151" i="16"/>
  <c r="D162" i="16"/>
  <c r="D169" i="16"/>
  <c r="D173" i="16"/>
  <c r="E196" i="16"/>
  <c r="D198" i="16"/>
  <c r="L202" i="16"/>
  <c r="D221" i="16"/>
  <c r="L227" i="16"/>
  <c r="D43" i="16"/>
  <c r="G36" i="16"/>
  <c r="D9" i="16"/>
  <c r="D11" i="16"/>
  <c r="D22" i="16"/>
  <c r="D24" i="16"/>
  <c r="D26" i="16"/>
  <c r="D28" i="16"/>
  <c r="D30" i="16"/>
  <c r="D32" i="16"/>
  <c r="D34" i="16"/>
  <c r="D36" i="16"/>
  <c r="M63" i="16"/>
  <c r="D66" i="16"/>
  <c r="E113" i="16"/>
  <c r="L122" i="16"/>
  <c r="E127" i="16"/>
  <c r="D134" i="16"/>
  <c r="D136" i="16"/>
  <c r="L140" i="16"/>
  <c r="D147" i="16"/>
  <c r="D149" i="16"/>
  <c r="D156" i="16"/>
  <c r="L160" i="16"/>
  <c r="D167" i="16"/>
  <c r="L175" i="16"/>
  <c r="D185" i="16"/>
  <c r="D192" i="16"/>
  <c r="M209" i="16"/>
  <c r="L216" i="16"/>
  <c r="D219" i="16"/>
  <c r="L229" i="16"/>
  <c r="L239" i="16"/>
  <c r="D256" i="16"/>
  <c r="D152" i="16"/>
  <c r="G20" i="16"/>
  <c r="O36" i="16"/>
  <c r="L38" i="16"/>
  <c r="L40" i="16"/>
  <c r="L42" i="16"/>
  <c r="M46" i="16"/>
  <c r="E76" i="16"/>
  <c r="D143" i="16"/>
  <c r="E178" i="16"/>
  <c r="D180" i="16"/>
  <c r="L221" i="16"/>
  <c r="D41" i="16"/>
  <c r="O68" i="16"/>
  <c r="O212" i="16"/>
  <c r="M187" i="16"/>
  <c r="L187" i="16"/>
  <c r="M48" i="16"/>
  <c r="D52" i="16"/>
  <c r="G52" i="16" s="1"/>
  <c r="L55" i="16"/>
  <c r="D61" i="16"/>
  <c r="L64" i="16"/>
  <c r="D70" i="16"/>
  <c r="L73" i="16"/>
  <c r="D79" i="16"/>
  <c r="L82" i="16"/>
  <c r="D88" i="16"/>
  <c r="G88" i="16" s="1"/>
  <c r="L91" i="16"/>
  <c r="D97" i="16"/>
  <c r="L100" i="16"/>
  <c r="D106" i="16"/>
  <c r="L109" i="16"/>
  <c r="D115" i="16"/>
  <c r="L118" i="16"/>
  <c r="O132" i="16"/>
  <c r="L153" i="16"/>
  <c r="M155" i="16"/>
  <c r="M159" i="16"/>
  <c r="L159" i="16"/>
  <c r="D200" i="16"/>
  <c r="E202" i="16"/>
  <c r="E204" i="16"/>
  <c r="D204" i="16"/>
  <c r="L212" i="16"/>
  <c r="D225" i="16"/>
  <c r="D227" i="16"/>
  <c r="M240" i="16"/>
  <c r="L240" i="16"/>
  <c r="D252" i="16"/>
  <c r="D254" i="16"/>
  <c r="M126" i="16"/>
  <c r="L126" i="16"/>
  <c r="M208" i="16"/>
  <c r="L208" i="16"/>
  <c r="M244" i="16"/>
  <c r="L244" i="16"/>
  <c r="E258" i="16"/>
  <c r="D258" i="16"/>
  <c r="M45" i="16"/>
  <c r="L50" i="16"/>
  <c r="D54" i="16"/>
  <c r="G54" i="16" s="1"/>
  <c r="L59" i="16"/>
  <c r="D63" i="16"/>
  <c r="L68" i="16"/>
  <c r="D72" i="16"/>
  <c r="L77" i="16"/>
  <c r="D81" i="16"/>
  <c r="L86" i="16"/>
  <c r="D90" i="16"/>
  <c r="L95" i="16"/>
  <c r="D99" i="16"/>
  <c r="L104" i="16"/>
  <c r="O104" i="16" s="1"/>
  <c r="D108" i="16"/>
  <c r="G108" i="16" s="1"/>
  <c r="L113" i="16"/>
  <c r="D117" i="16"/>
  <c r="L124" i="16"/>
  <c r="L130" i="16"/>
  <c r="L136" i="16"/>
  <c r="L138" i="16"/>
  <c r="E150" i="16"/>
  <c r="D150" i="16"/>
  <c r="L163" i="16"/>
  <c r="L165" i="16"/>
  <c r="E177" i="16"/>
  <c r="D177" i="16"/>
  <c r="M204" i="16"/>
  <c r="L204" i="16"/>
  <c r="E213" i="16"/>
  <c r="D213" i="16"/>
  <c r="M223" i="16"/>
  <c r="L223" i="16"/>
  <c r="E231" i="16"/>
  <c r="D231" i="16"/>
  <c r="M250" i="16"/>
  <c r="L250" i="16"/>
  <c r="M181" i="16"/>
  <c r="L181" i="16"/>
  <c r="M196" i="16"/>
  <c r="L196" i="16"/>
  <c r="M217" i="16"/>
  <c r="L217" i="16"/>
  <c r="M258" i="16"/>
  <c r="L258" i="16"/>
  <c r="L52" i="16"/>
  <c r="O52" i="16" s="1"/>
  <c r="L61" i="16"/>
  <c r="L70" i="16"/>
  <c r="L79" i="16"/>
  <c r="L88" i="16"/>
  <c r="O88" i="16" s="1"/>
  <c r="L97" i="16"/>
  <c r="L106" i="16"/>
  <c r="L115" i="16"/>
  <c r="E125" i="16"/>
  <c r="D125" i="16"/>
  <c r="E131" i="16"/>
  <c r="D131" i="16"/>
  <c r="L144" i="16"/>
  <c r="M146" i="16"/>
  <c r="M150" i="16"/>
  <c r="L150" i="16"/>
  <c r="L171" i="16"/>
  <c r="M173" i="16"/>
  <c r="M177" i="16"/>
  <c r="L177" i="16"/>
  <c r="E186" i="16"/>
  <c r="D186" i="16"/>
  <c r="D209" i="16"/>
  <c r="E211" i="16"/>
  <c r="M213" i="16"/>
  <c r="L213" i="16"/>
  <c r="M231" i="16"/>
  <c r="L231" i="16"/>
  <c r="D243" i="16"/>
  <c r="D245" i="16"/>
  <c r="L256" i="16"/>
  <c r="M190" i="16"/>
  <c r="L190" i="16"/>
  <c r="M235" i="16"/>
  <c r="L235" i="16"/>
  <c r="L44" i="16"/>
  <c r="D51" i="16"/>
  <c r="L56" i="16"/>
  <c r="D60" i="16"/>
  <c r="L65" i="16"/>
  <c r="D69" i="16"/>
  <c r="L74" i="16"/>
  <c r="D78" i="16"/>
  <c r="L83" i="16"/>
  <c r="D87" i="16"/>
  <c r="L92" i="16"/>
  <c r="D96" i="16"/>
  <c r="L101" i="16"/>
  <c r="D105" i="16"/>
  <c r="L110" i="16"/>
  <c r="D114" i="16"/>
  <c r="E141" i="16"/>
  <c r="D141" i="16"/>
  <c r="L154" i="16"/>
  <c r="L156" i="16"/>
  <c r="E168" i="16"/>
  <c r="D168" i="16"/>
  <c r="D182" i="16"/>
  <c r="E184" i="16"/>
  <c r="G184" i="16" s="1"/>
  <c r="M186" i="16"/>
  <c r="L186" i="16"/>
  <c r="D218" i="16"/>
  <c r="E220" i="16"/>
  <c r="E222" i="16"/>
  <c r="D222" i="16"/>
  <c r="M241" i="16"/>
  <c r="L241" i="16"/>
  <c r="E249" i="16"/>
  <c r="D249" i="16"/>
  <c r="D7" i="16"/>
  <c r="M123" i="16"/>
  <c r="L123" i="16"/>
  <c r="M129" i="16"/>
  <c r="L129" i="16"/>
  <c r="O184" i="16"/>
  <c r="M205" i="16"/>
  <c r="L205" i="16"/>
  <c r="L5" i="16"/>
  <c r="O5" i="16" s="1"/>
  <c r="D48" i="16"/>
  <c r="D55" i="16"/>
  <c r="L58" i="16"/>
  <c r="D64" i="16"/>
  <c r="L67" i="16"/>
  <c r="D73" i="16"/>
  <c r="L76" i="16"/>
  <c r="D82" i="16"/>
  <c r="L85" i="16"/>
  <c r="D91" i="16"/>
  <c r="L94" i="16"/>
  <c r="D100" i="16"/>
  <c r="L103" i="16"/>
  <c r="D109" i="16"/>
  <c r="L112" i="16"/>
  <c r="D118" i="16"/>
  <c r="L121" i="16"/>
  <c r="L127" i="16"/>
  <c r="L135" i="16"/>
  <c r="M137" i="16"/>
  <c r="M141" i="16"/>
  <c r="L141" i="16"/>
  <c r="L162" i="16"/>
  <c r="M164" i="16"/>
  <c r="M168" i="16"/>
  <c r="L168" i="16"/>
  <c r="L184" i="16"/>
  <c r="D191" i="16"/>
  <c r="E193" i="16"/>
  <c r="E195" i="16"/>
  <c r="D195" i="16"/>
  <c r="M222" i="16"/>
  <c r="L222" i="16"/>
  <c r="D234" i="16"/>
  <c r="D236" i="16"/>
  <c r="M249" i="16"/>
  <c r="L249" i="16"/>
  <c r="M51" i="16"/>
  <c r="M60" i="16"/>
  <c r="M69" i="16"/>
  <c r="M78" i="16"/>
  <c r="M87" i="16"/>
  <c r="M96" i="16"/>
  <c r="M105" i="16"/>
  <c r="M114" i="16"/>
  <c r="L139" i="16"/>
  <c r="D153" i="16"/>
  <c r="D155" i="16"/>
  <c r="L166" i="16"/>
  <c r="M178" i="16"/>
  <c r="L178" i="16"/>
  <c r="M182" i="16"/>
  <c r="E187" i="16"/>
  <c r="D189" i="16"/>
  <c r="M199" i="16"/>
  <c r="L199" i="16"/>
  <c r="M214" i="16"/>
  <c r="L214" i="16"/>
  <c r="M218" i="16"/>
  <c r="L220" i="16"/>
  <c r="M226" i="16"/>
  <c r="L226" i="16"/>
  <c r="L247" i="16"/>
  <c r="M253" i="16"/>
  <c r="L253" i="16"/>
  <c r="E122" i="16"/>
  <c r="D122" i="16"/>
  <c r="E128" i="16"/>
  <c r="D128" i="16"/>
  <c r="G132" i="16"/>
  <c r="E159" i="16"/>
  <c r="D159" i="16"/>
  <c r="M195" i="16"/>
  <c r="L195" i="16"/>
  <c r="M232" i="16"/>
  <c r="L232" i="16"/>
  <c r="E240" i="16"/>
  <c r="D240" i="16"/>
  <c r="D255" i="16"/>
  <c r="H27" i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<sst xmlns="http://schemas.openxmlformats.org/spreadsheetml/2006/main" count="307" uniqueCount="197">
  <si>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</si>
  <si>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</si>
  <si>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</si>
  <si>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</si>
  <si>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</si>
  <si>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</si>
  <si>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</si>
  <si>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</si>
  <si>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</si>
  <si>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</si>
  <si>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</si>
  <si>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</si>
  <si>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</si>
  <si>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</si>
  <si>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</si>
  <si>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</si>
  <si>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</si>
  <si>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</si>
  <si>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</si>
  <si>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</si>
  <si>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</si>
  <si>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</si>
  <si>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</si>
  <si>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</si>
  <si>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</si>
  <si>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</si>
  <si>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</si>
  <si>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</si>
  <si>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</si>
  <si>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</si>
  <si>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</si>
  <si>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</si>
  <si>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</si>
  <si>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</si>
  <si>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</si>
  <si>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</si>
  <si>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</si>
  <si>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</si>
  <si>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</si>
  <si>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</si>
  <si>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</si>
  <si>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</si>
  <si>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</si>
  <si>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</si>
  <si>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</si>
  <si>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</si>
  <si>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</si>
  <si>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</si>
  <si>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</si>
  <si>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</si>
  <si>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</si>
  <si>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</si>
  <si>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</si>
  <si>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</si>
  <si>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</si>
  <si>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</si>
  <si>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</si>
  <si>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</si>
  <si>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</si>
  <si>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</si>
  <si>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</si>
  <si>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</si>
  <si>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</si>
  <si>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</si>
  <si>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</si>
  <si>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</si>
  <si>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</si>
  <si>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</si>
  <si>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</si>
  <si>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</si>
  <si>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</si>
  <si>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</si>
  <si>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</si>
  <si>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</si>
  <si>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</si>
  <si>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</si>
  <si>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</si>
  <si>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</si>
  <si>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</si>
  <si>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</si>
  <si>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</si>
  <si>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</si>
  <si>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</si>
  <si>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</si>
  <si>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</si>
  <si>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</si>
  <si>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</si>
  <si>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</si>
  <si>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</si>
  <si>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</si>
  <si>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</si>
  <si>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</si>
  <si>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</si>
  <si>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</si>
  <si>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</si>
  <si>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</si>
  <si>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</si>
  <si>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</si>
  <si>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</si>
  <si>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</si>
  <si>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SXXXXXXX1</t>
  </si>
  <si>
    <t>Brightness</t>
  </si>
  <si>
    <t>Mode</t>
  </si>
  <si>
    <t>Night</t>
  </si>
  <si>
    <t>Day</t>
  </si>
  <si>
    <t>Measured luminance [cd/m2]</t>
  </si>
  <si>
    <t>Luminance (Duty) [cd/m2]</t>
  </si>
  <si>
    <t>Calculated Duty [cd/m2]</t>
  </si>
  <si>
    <t>NVG</t>
  </si>
  <si>
    <t>X:</t>
  </si>
  <si>
    <t>Y:</t>
  </si>
  <si>
    <t>STEP#</t>
  </si>
  <si>
    <t>BRT (cd/m2)</t>
  </si>
  <si>
    <t>BRT- (cd/m2)</t>
  </si>
  <si>
    <t>BRT+ (cd/m2)</t>
  </si>
  <si>
    <t>LMIS</t>
  </si>
  <si>
    <t>&lt; 0,015</t>
  </si>
  <si>
    <t>&gt;692</t>
  </si>
  <si>
    <t>Tipangle:</t>
  </si>
  <si>
    <t>4.6.2 Display Luminance Test</t>
  </si>
  <si>
    <t>4.6.2 DAY : 1 Step</t>
  </si>
  <si>
    <t>4.6.2 DAY : 8 Step</t>
  </si>
  <si>
    <t>4.6.2 DAY : 10 Step</t>
  </si>
  <si>
    <t>4.6.2 DAY : 16 Step</t>
  </si>
  <si>
    <t>4.6.2 DAY : 32 Step</t>
  </si>
  <si>
    <t>4.6.2 DAY : 48 Step</t>
  </si>
  <si>
    <t>4.6.2 DAY : 50 Step</t>
  </si>
  <si>
    <t>4.6.2 DAY : 64 Step</t>
  </si>
  <si>
    <t>4.6.2 DAY : 84 Step</t>
  </si>
  <si>
    <t>4.6.2 DAY : 100 Step</t>
  </si>
  <si>
    <t>4.6.2 DAY : 104 Step</t>
  </si>
  <si>
    <t>4.6.2 DAY : 128 Step</t>
  </si>
  <si>
    <t>4.6.2 DAY : 180 Step</t>
  </si>
  <si>
    <t>4.6.2 DAY : 208 Step</t>
  </si>
  <si>
    <t>4.6.2 DAY : 255 Step</t>
  </si>
  <si>
    <t>4.6.2 NVG : 1 Step</t>
  </si>
  <si>
    <t>4.6.2 NVG : 8 Step</t>
  </si>
  <si>
    <t>4.6.2 NVG : 10 Step</t>
  </si>
  <si>
    <t>4.6.2 NVG : 16 Step</t>
  </si>
  <si>
    <t>4.6.2 NVG : 32 Step</t>
  </si>
  <si>
    <t>4.6.2 NVG : 48 Step</t>
  </si>
  <si>
    <t>4.6.2 NVG : 50 Step</t>
  </si>
  <si>
    <t>4.6.2 NVG : 64 Step</t>
  </si>
  <si>
    <t>4.6.2 NVG : 84 Step</t>
  </si>
  <si>
    <t>4.6.2 NVG : 100 Step</t>
  </si>
  <si>
    <t>4.6.2 NVG : 104 Step</t>
  </si>
  <si>
    <t>4.6.2 NVG : 128 Step</t>
  </si>
  <si>
    <t>4.6.2 NVG : 180 Step</t>
  </si>
  <si>
    <t>4.6.2 NVG : 208 Step</t>
  </si>
  <si>
    <t>4.6.2 NVG : 255 Step</t>
  </si>
  <si>
    <t>CIE31 x</t>
  </si>
  <si>
    <t>CIE31 y</t>
  </si>
  <si>
    <t>CIE31 u</t>
  </si>
  <si>
    <t>CIE31 v</t>
  </si>
  <si>
    <t>Top Left</t>
  </si>
  <si>
    <t>Top Center</t>
  </si>
  <si>
    <t>Top Right</t>
  </si>
  <si>
    <t>Center Left</t>
  </si>
  <si>
    <t>Center</t>
  </si>
  <si>
    <t>Center Right</t>
  </si>
  <si>
    <t>Bottom Left</t>
  </si>
  <si>
    <t>Bottom Center</t>
  </si>
  <si>
    <t>Bottom Right</t>
  </si>
  <si>
    <t>Uniformity:</t>
  </si>
  <si>
    <t>NVG White</t>
  </si>
  <si>
    <t>Day white</t>
  </si>
  <si>
    <t>Average Luminance:</t>
  </si>
  <si>
    <t>Iteration 5</t>
  </si>
  <si>
    <t>Iteration 4</t>
  </si>
  <si>
    <t>Iteration 3</t>
  </si>
  <si>
    <t>Iteration 2</t>
  </si>
  <si>
    <t>Iteration 1</t>
  </si>
  <si>
    <t xml:space="preserve"> NVG   CHROMATICITY COORDINATES</t>
  </si>
  <si>
    <t>Measured Values [cd/m2]</t>
  </si>
  <si>
    <t>WHITE</t>
  </si>
  <si>
    <t>Viewing angle (*)</t>
  </si>
  <si>
    <t>L measured (cd/m2)</t>
  </si>
  <si>
    <t xml:space="preserve"> Required (%)</t>
  </si>
  <si>
    <t>Result (%)</t>
  </si>
  <si>
    <t>DEP (15° VERT. +, 0° HOR.)</t>
  </si>
  <si>
    <t>/</t>
  </si>
  <si>
    <t>25° vert. +</t>
  </si>
  <si>
    <t>&gt;=75%</t>
  </si>
  <si>
    <t>60° vert. +</t>
  </si>
  <si>
    <t>&lt;=25%</t>
  </si>
  <si>
    <t>10° vert. -</t>
  </si>
  <si>
    <t>&gt;=80%</t>
  </si>
  <si>
    <t>60° vert. -</t>
  </si>
  <si>
    <t xml:space="preserve"> 60° hor. + </t>
  </si>
  <si>
    <t>&lt;=20%</t>
  </si>
  <si>
    <t>30° hor. +</t>
  </si>
  <si>
    <t>&gt;=60%</t>
  </si>
  <si>
    <t xml:space="preserve"> 20° hor. + </t>
  </si>
  <si>
    <t xml:space="preserve"> 20° hor. -</t>
  </si>
  <si>
    <t>30° hor. -</t>
  </si>
  <si>
    <t xml:space="preserve"> 60° hor. - </t>
  </si>
  <si>
    <t>(*) (+ in horizontal plane is clockwise turning; in vertical plane viewing from above the 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</si>
</sst>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/>
    <xf numFmtId="0" fontId="0" fillId="4" borderId="1" xfId="0" applyFill="1" applyBorder="1"/>
    <xf numFmtId="0" fontId="5" fillId="5" borderId="1" xfId="0" applyFont="1" applyFill="1" applyBorder="1"/>
    <xf numFmtId="0" fontId="1" fillId="0" borderId="0" xfId="1" applyProtection="1">
      <protection locked="0"/>
    </xf>
    <xf numFmtId="0" fontId="1" fillId="0" borderId="0" xfId="1" applyAlignment="1" applyProtection="1">
      <alignment horizontal="center"/>
      <protection locked="0"/>
    </xf>
    <xf numFmtId="0" fontId="1" fillId="6" borderId="0" xfId="1" applyFill="1" applyAlignment="1">
      <alignment horizontal="center"/>
    </xf>
    <xf numFmtId="0" fontId="1" fillId="0" borderId="0" xfId="1" applyAlignment="1">
      <alignment horizontal="center"/>
    </xf>
    <xf numFmtId="0" fontId="11" fillId="0" borderId="2" xfId="1" applyFont="1" applyBorder="1" applyAlignment="1">
      <alignment horizontal="center"/>
    </xf>
    <xf numFmtId="0" fontId="1" fillId="0" borderId="2" xfId="1" applyBorder="1"/>
    <xf numFmtId="0" fontId="11" fillId="0" borderId="3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2" xfId="1" applyBorder="1" applyProtection="1">
      <protection locked="0"/>
    </xf>
    <xf numFmtId="0" fontId="1" fillId="6" borderId="2" xfId="1" applyFill="1" applyBorder="1" applyAlignment="1">
      <alignment horizontal="center"/>
    </xf>
    <xf numFmtId="0" fontId="11" fillId="0" borderId="0" xfId="1" applyFont="1"/>
    <xf numFmtId="0" fontId="12" fillId="0" borderId="0" xfId="0" applyFont="1"/>
    <xf numFmtId="0" fontId="13" fillId="0" borderId="0" xfId="0" applyFont="1"/>
    <xf numFmtId="164" fontId="0" fillId="0" borderId="1" xfId="0" applyNumberFormat="1" applyBorder="1" applyAlignment="1" applyProtection="1">
      <alignment horizontal="center"/>
      <protection locked="0"/>
    </xf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4" xfId="0" applyBorder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1" fillId="0" borderId="5" xfId="1" applyFont="1" applyBorder="1" applyAlignment="1">
      <alignment horizontal="center"/>
    </xf>
    <xf numFmtId="0" fontId="1" fillId="0" borderId="2" xfId="1" applyBorder="1" applyAlignment="1" applyProtection="1">
      <alignment horizontal="center"/>
      <protection locked="0"/>
    </xf>
    <xf numFmtId="166" fontId="1" fillId="0" borderId="2" xfId="1" applyNumberFormat="1" applyBorder="1" applyAlignment="1">
      <alignment horizontal="center"/>
    </xf>
    <xf numFmtId="164" fontId="1" fillId="0" borderId="0" xfId="1" applyNumberFormat="1" applyAlignment="1">
      <alignment horizontal="center"/>
    </xf>
    <xf numFmtId="20" fontId="1" fillId="0" borderId="0" xfId="1" applyNumberFormat="1"/>
    <xf numFmtId="166" fontId="1" fillId="0" borderId="0" xfId="1" applyNumberFormat="1" applyAlignment="1">
      <alignment horizontal="center"/>
    </xf>
    <xf numFmtId="0" fontId="15" fillId="0" borderId="0" xfId="1" applyFont="1"/>
  </cellXfs>
  <cellStyles count="2">
    <cellStyle name="Normal" xfId="0" builtinId="0"/>
    <cellStyle name="Normal 2" xfId="1" xr:uid="{00000000-0005-0000-0000-000000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100"/>
  <sheetViews>
    <sheetView topLeftCell="A61" workbookViewId="0">
      <selection activeCell="O71" sqref="O71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166.28047777775998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0.14206342422429277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691.20406136188046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0.1724</v>
      </c>
      <c r="E15" s="20">
        <f>ChromaticityCoordinates!G4</f>
        <v>0.498</v>
      </c>
      <c r="F15" s="20" t="s">
        <v>49</v>
      </c>
      <c r="H15" s="26">
        <f>ChromaticityCoordinates!H4</f>
        <v>1.7611359970201065E-2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0.45019999999999999</v>
      </c>
      <c r="E16" s="20">
        <f>ChromaticityCoordinates!G5</f>
        <v>0.52859999999999996</v>
      </c>
      <c r="F16" s="20" t="s">
        <v>49</v>
      </c>
      <c r="H16" s="26">
        <f>ChromaticityCoordinates!H5</f>
        <v>9.9999999999997877E-4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</v>
      </c>
      <c r="E17" s="20">
        <f>ChromaticityCoordinates!G6</f>
        <v>0.56299999999999994</v>
      </c>
      <c r="F17" s="20" t="s">
        <v>49</v>
      </c>
      <c r="H17" s="26">
        <f>ChromaticityCoordinates!H6</f>
        <v>1.1045361017187246E-2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0.11700000000000001</v>
      </c>
      <c r="E18" s="20">
        <f>ChromaticityCoordinates!G7</f>
        <v>0.31030000000000002</v>
      </c>
      <c r="F18" s="20" t="s">
        <v>49</v>
      </c>
      <c r="H18" s="26">
        <f>ChromaticityCoordinates!H7</f>
        <v>2.7951565251341515E-2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7.7279619648239997E-2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54.169867084799996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70.420932878270747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12" ht="16.5" customHeight="1" x14ac:dyDescent="0.25">
      <c r="B65" s="1" t="s">
        <v>92</v>
      </c>
      <c r="I65" s="24" t="str">
        <f>TestCurves!F34</f>
        <v>PASS</v>
      </c>
    </row>
    <row r="70" spans="2:12" ht="15" x14ac:dyDescent="0.25">
      <c r="B70" s="48" t="s">
        <v>119</v>
      </c>
      <c r="H70" s="14"/>
      <c r="I70" s="49"/>
      <c r="L70"/>
    </row>
    <row r="71" spans="2:12" ht="15" x14ac:dyDescent="0.25">
      <c r="B71" s="1" t="s">
        <v>120</v>
      </c>
      <c r="D71" s="20">
        <v>1.51</v>
      </c>
      <c r="E71" s="20"/>
      <c r="F71" s="20">
        <v>1.88</v>
      </c>
      <c r="H71" s="50">
        <v>1.6290602140023898</v>
      </c>
      <c r="I71" s="49" t="str">
        <f>IF(OR(H71&lt;D71,H71&gt;F71),"FAIL","PASS")</f>
        <v>PASS</v>
      </c>
      <c r="L71"/>
    </row>
    <row r="72" spans="2:12" ht="15" x14ac:dyDescent="0.25">
      <c r="B72" s="1" t="s">
        <v>121</v>
      </c>
      <c r="D72" s="20">
        <v>2.48</v>
      </c>
      <c r="E72" s="20"/>
      <c r="F72" s="20">
        <v>3.06</v>
      </c>
      <c r="H72" s="50">
        <v>2.6656690989517347</v>
      </c>
      <c r="I72" s="49" t="str">
        <f t="shared" ref="I72:I100" si="0">IF(OR(H72&lt;D72,H72&gt;F72),"FAIL","PASS")</f>
        <v>PASS</v>
      </c>
      <c r="L72"/>
    </row>
    <row r="73" spans="2:12" ht="15" x14ac:dyDescent="0.25">
      <c r="B73" s="1" t="s">
        <v>122</v>
      </c>
      <c r="D73" s="20">
        <v>2.81</v>
      </c>
      <c r="E73" s="20"/>
      <c r="F73" s="20">
        <v>3.47</v>
      </c>
      <c r="H73" s="50">
        <v>3.014869742407476</v>
      </c>
      <c r="I73" s="49" t="str">
        <f t="shared" si="0"/>
        <v>PASS</v>
      </c>
      <c r="L73"/>
    </row>
    <row r="74" spans="2:12" ht="15" x14ac:dyDescent="0.25">
      <c r="B74" s="1" t="s">
        <v>123</v>
      </c>
      <c r="D74" s="20">
        <v>3.99</v>
      </c>
      <c r="E74" s="20"/>
      <c r="F74" s="20">
        <v>4.91</v>
      </c>
      <c r="H74" s="50">
        <v>4.2288923423110116</v>
      </c>
      <c r="I74" s="49" t="str">
        <f t="shared" si="0"/>
        <v>PASS</v>
      </c>
      <c r="L74"/>
    </row>
    <row r="75" spans="2:12" ht="15" x14ac:dyDescent="0.25">
      <c r="B75" s="1" t="s">
        <v>124</v>
      </c>
      <c r="D75" s="20">
        <v>8.65</v>
      </c>
      <c r="E75" s="20"/>
      <c r="F75" s="20">
        <v>10.6</v>
      </c>
      <c r="H75" s="50">
        <v>9.2713776187374606</v>
      </c>
      <c r="I75" s="49" t="str">
        <f t="shared" si="0"/>
        <v>PASS</v>
      </c>
      <c r="L75"/>
    </row>
    <row r="76" spans="2:12" ht="15" x14ac:dyDescent="0.25">
      <c r="B76" s="1" t="s">
        <v>125</v>
      </c>
      <c r="D76" s="20">
        <v>15.97</v>
      </c>
      <c r="E76" s="20"/>
      <c r="F76" s="20">
        <v>19.95</v>
      </c>
      <c r="H76" s="50">
        <v>17.066716511932974</v>
      </c>
      <c r="I76" s="49" t="str">
        <f t="shared" si="0"/>
        <v>PASS</v>
      </c>
      <c r="L76"/>
    </row>
    <row r="77" spans="2:12" ht="15" x14ac:dyDescent="0.25">
      <c r="B77" s="1" t="s">
        <v>126</v>
      </c>
      <c r="D77" s="20">
        <v>17.100000000000001</v>
      </c>
      <c r="E77" s="20"/>
      <c r="F77" s="20">
        <v>20.94</v>
      </c>
      <c r="H77" s="50">
        <v>18.275465769382006</v>
      </c>
      <c r="I77" s="49" t="str">
        <f t="shared" si="0"/>
        <v>PASS</v>
      </c>
      <c r="L77"/>
    </row>
    <row r="78" spans="2:12" ht="15" x14ac:dyDescent="0.25">
      <c r="B78" s="1" t="s">
        <v>127</v>
      </c>
      <c r="D78" s="20">
        <v>26.57</v>
      </c>
      <c r="E78" s="20"/>
      <c r="F78" s="20">
        <v>32.51</v>
      </c>
      <c r="H78" s="50">
        <v>28.41243931506763</v>
      </c>
      <c r="I78" s="49" t="str">
        <f t="shared" si="0"/>
        <v>PASS</v>
      </c>
      <c r="L78"/>
    </row>
    <row r="79" spans="2:12" ht="15" x14ac:dyDescent="0.25">
      <c r="B79" s="1" t="s">
        <v>128</v>
      </c>
      <c r="D79" s="20">
        <v>45.34</v>
      </c>
      <c r="E79" s="20"/>
      <c r="F79" s="20">
        <v>55.45</v>
      </c>
      <c r="H79" s="50">
        <v>48.457799289868916</v>
      </c>
      <c r="I79" s="49" t="str">
        <f t="shared" si="0"/>
        <v>PASS</v>
      </c>
      <c r="L79"/>
    </row>
    <row r="80" spans="2:12" ht="15" x14ac:dyDescent="0.25">
      <c r="B80" s="1" t="s">
        <v>129</v>
      </c>
      <c r="D80" s="20">
        <v>66.510000000000005</v>
      </c>
      <c r="E80" s="20"/>
      <c r="F80" s="20">
        <v>80.11</v>
      </c>
      <c r="H80" s="50">
        <v>69.856929049372567</v>
      </c>
      <c r="I80" s="49" t="str">
        <f t="shared" si="0"/>
        <v>PASS</v>
      </c>
      <c r="L80"/>
    </row>
    <row r="81" spans="2:12" ht="15" x14ac:dyDescent="0.25">
      <c r="B81" s="1" t="s">
        <v>130</v>
      </c>
      <c r="D81" s="20">
        <v>71.349999999999994</v>
      </c>
      <c r="E81" s="20"/>
      <c r="F81" s="20">
        <v>87.24</v>
      </c>
      <c r="H81" s="50">
        <v>77.654707449880291</v>
      </c>
      <c r="I81" s="49" t="str">
        <f t="shared" si="0"/>
        <v>PASS</v>
      </c>
      <c r="L81"/>
    </row>
    <row r="82" spans="2:12" ht="15" x14ac:dyDescent="0.25">
      <c r="B82" s="1" t="s">
        <v>131</v>
      </c>
      <c r="D82" s="20">
        <v>113.79</v>
      </c>
      <c r="E82" s="20"/>
      <c r="F82" s="20">
        <v>139.11000000000001</v>
      </c>
      <c r="H82" s="50">
        <v>117.41064110580129</v>
      </c>
      <c r="I82" s="49" t="str">
        <f t="shared" si="0"/>
        <v>PASS</v>
      </c>
      <c r="L82"/>
    </row>
    <row r="83" spans="2:12" ht="15" x14ac:dyDescent="0.25">
      <c r="B83" s="1" t="s">
        <v>132</v>
      </c>
      <c r="D83" s="20">
        <v>257.07</v>
      </c>
      <c r="E83" s="20"/>
      <c r="F83" s="20">
        <v>314.23</v>
      </c>
      <c r="H83" s="50">
        <v>273.08099044061402</v>
      </c>
      <c r="I83" s="49" t="str">
        <f t="shared" si="0"/>
        <v>PASS</v>
      </c>
      <c r="L83"/>
    </row>
    <row r="84" spans="2:12" ht="15" x14ac:dyDescent="0.25">
      <c r="B84" s="1" t="s">
        <v>133</v>
      </c>
      <c r="D84" s="20">
        <v>369.04</v>
      </c>
      <c r="E84" s="20"/>
      <c r="F84" s="20">
        <v>451.09</v>
      </c>
      <c r="H84" s="50">
        <v>392.1091611920512</v>
      </c>
      <c r="I84" s="49" t="str">
        <f t="shared" si="0"/>
        <v>PASS</v>
      </c>
      <c r="L84"/>
    </row>
    <row r="85" spans="2:12" ht="15" x14ac:dyDescent="0.25">
      <c r="B85" s="1" t="s">
        <v>134</v>
      </c>
      <c r="D85" s="20">
        <v>685</v>
      </c>
      <c r="E85" s="20"/>
      <c r="F85" s="20">
        <v>761.27</v>
      </c>
      <c r="H85" s="50">
        <v>701.67632213609443</v>
      </c>
      <c r="I85" s="49" t="str">
        <f t="shared" si="0"/>
        <v>PASS</v>
      </c>
      <c r="L85"/>
    </row>
    <row r="86" spans="2:12" ht="15" x14ac:dyDescent="0.25">
      <c r="B86" s="1" t="s">
        <v>135</v>
      </c>
      <c r="D86" s="20">
        <v>0</v>
      </c>
      <c r="E86" s="20"/>
      <c r="F86" s="20">
        <v>3.2000000000000001E-2</v>
      </c>
      <c r="H86" s="50">
        <v>1.0111867254440675E-2</v>
      </c>
      <c r="I86" s="49" t="str">
        <f>IF(OR(H86&lt;=D86,H86&gt;F86),"FAIL","PASS")</f>
        <v>PASS</v>
      </c>
      <c r="L86"/>
    </row>
    <row r="87" spans="2:12" ht="15" x14ac:dyDescent="0.25">
      <c r="B87" s="1" t="s">
        <v>136</v>
      </c>
      <c r="D87" s="20">
        <v>2E-3</v>
      </c>
      <c r="E87" s="20"/>
      <c r="F87" s="20">
        <v>3.5000000000000003E-2</v>
      </c>
      <c r="H87" s="50">
        <v>1.2296120711477621E-2</v>
      </c>
      <c r="I87" s="49" t="str">
        <f t="shared" si="0"/>
        <v>PASS</v>
      </c>
      <c r="L87"/>
    </row>
    <row r="88" spans="2:12" ht="15" x14ac:dyDescent="0.25">
      <c r="B88" s="1" t="s">
        <v>137</v>
      </c>
      <c r="D88" s="20">
        <v>2E-3</v>
      </c>
      <c r="E88" s="20"/>
      <c r="F88" s="20">
        <v>3.5999999999999997E-2</v>
      </c>
      <c r="H88" s="50">
        <v>1.2978471232306601E-2</v>
      </c>
      <c r="I88" s="49" t="str">
        <f t="shared" si="0"/>
        <v>PASS</v>
      </c>
      <c r="L88"/>
    </row>
    <row r="89" spans="2:12" ht="15" x14ac:dyDescent="0.25">
      <c r="B89" s="1" t="s">
        <v>138</v>
      </c>
      <c r="D89" s="20">
        <v>6.0000000000000001E-3</v>
      </c>
      <c r="E89" s="20"/>
      <c r="F89" s="20">
        <v>0.04</v>
      </c>
      <c r="H89" s="50">
        <v>1.5400292728132235E-2</v>
      </c>
      <c r="I89" s="49" t="str">
        <f t="shared" si="0"/>
        <v>PASS</v>
      </c>
      <c r="L89"/>
    </row>
    <row r="90" spans="2:12" ht="15" x14ac:dyDescent="0.25">
      <c r="B90" s="1" t="s">
        <v>139</v>
      </c>
      <c r="D90" s="20">
        <v>1.6E-2</v>
      </c>
      <c r="E90" s="20"/>
      <c r="F90" s="20">
        <v>5.2999999999999999E-2</v>
      </c>
      <c r="H90" s="50">
        <v>2.3635576092776056E-2</v>
      </c>
      <c r="I90" s="49" t="str">
        <f t="shared" si="0"/>
        <v>PASS</v>
      </c>
      <c r="L90"/>
    </row>
    <row r="91" spans="2:12" ht="15" x14ac:dyDescent="0.25">
      <c r="B91" s="1" t="s">
        <v>140</v>
      </c>
      <c r="D91" s="20">
        <v>3.3000000000000002E-2</v>
      </c>
      <c r="E91" s="20"/>
      <c r="F91" s="20">
        <v>7.2999999999999995E-2</v>
      </c>
      <c r="H91" s="50">
        <v>3.9471597649416226E-2</v>
      </c>
      <c r="I91" s="49" t="str">
        <f t="shared" si="0"/>
        <v>PASS</v>
      </c>
      <c r="L91"/>
    </row>
    <row r="92" spans="2:12" ht="15" x14ac:dyDescent="0.25">
      <c r="B92" s="1" t="s">
        <v>141</v>
      </c>
      <c r="D92" s="20">
        <v>3.5000000000000003E-2</v>
      </c>
      <c r="E92" s="20"/>
      <c r="F92" s="20">
        <v>7.6999999999999999E-2</v>
      </c>
      <c r="H92" s="50">
        <v>4.2444680566545066E-2</v>
      </c>
      <c r="I92" s="49" t="str">
        <f t="shared" si="0"/>
        <v>PASS</v>
      </c>
      <c r="L92"/>
    </row>
    <row r="93" spans="2:12" ht="15" x14ac:dyDescent="0.25">
      <c r="B93" s="1" t="s">
        <v>142</v>
      </c>
      <c r="D93" s="20">
        <v>5.8000000000000003E-2</v>
      </c>
      <c r="E93" s="20"/>
      <c r="F93" s="20">
        <v>0.104</v>
      </c>
      <c r="H93" s="50">
        <v>6.8933302249826467E-2</v>
      </c>
      <c r="I93" s="49" t="str">
        <f t="shared" si="0"/>
        <v>PASS</v>
      </c>
      <c r="L93"/>
    </row>
    <row r="94" spans="2:12" ht="15" x14ac:dyDescent="0.25">
      <c r="B94" s="1" t="s">
        <v>143</v>
      </c>
      <c r="D94" s="20">
        <v>0.108</v>
      </c>
      <c r="E94" s="20"/>
      <c r="F94" s="20">
        <v>0.16600000000000001</v>
      </c>
      <c r="H94" s="50">
        <v>0.12505760301316149</v>
      </c>
      <c r="I94" s="49" t="str">
        <f t="shared" si="0"/>
        <v>PASS</v>
      </c>
      <c r="L94"/>
    </row>
    <row r="95" spans="2:12" ht="15" x14ac:dyDescent="0.25">
      <c r="B95" s="1" t="s">
        <v>144</v>
      </c>
      <c r="D95" s="20">
        <v>0.17299999999999999</v>
      </c>
      <c r="E95" s="20"/>
      <c r="F95" s="20">
        <v>0.24399999999999999</v>
      </c>
      <c r="H95" s="50">
        <v>0.19624898715379677</v>
      </c>
      <c r="I95" s="49" t="str">
        <f t="shared" si="0"/>
        <v>PASS</v>
      </c>
      <c r="L95"/>
    </row>
    <row r="96" spans="2:12" ht="15" x14ac:dyDescent="0.25">
      <c r="B96" s="1" t="s">
        <v>145</v>
      </c>
      <c r="D96" s="20">
        <v>0.193</v>
      </c>
      <c r="E96" s="20"/>
      <c r="F96" s="20">
        <v>0.27</v>
      </c>
      <c r="H96" s="50">
        <v>0.21978341853262495</v>
      </c>
      <c r="I96" s="49" t="str">
        <f t="shared" si="0"/>
        <v>PASS</v>
      </c>
      <c r="L96"/>
    </row>
    <row r="97" spans="2:12" ht="15" x14ac:dyDescent="0.25">
      <c r="B97" s="1" t="s">
        <v>146</v>
      </c>
      <c r="D97" s="20">
        <v>0.377</v>
      </c>
      <c r="E97" s="20"/>
      <c r="F97" s="20">
        <v>0.49399999999999999</v>
      </c>
      <c r="H97" s="50">
        <v>0.42464589254441809</v>
      </c>
      <c r="I97" s="49" t="str">
        <f t="shared" si="0"/>
        <v>PASS</v>
      </c>
      <c r="L97"/>
    </row>
    <row r="98" spans="2:12" ht="15" x14ac:dyDescent="0.25">
      <c r="B98" s="1" t="s">
        <v>147</v>
      </c>
      <c r="D98" s="20">
        <v>1.53</v>
      </c>
      <c r="E98" s="20"/>
      <c r="F98" s="20">
        <v>1.9</v>
      </c>
      <c r="H98" s="50">
        <v>1.7069628029930883</v>
      </c>
      <c r="I98" s="49" t="str">
        <f t="shared" si="0"/>
        <v>PASS</v>
      </c>
      <c r="L98"/>
    </row>
    <row r="99" spans="2:12" ht="15" x14ac:dyDescent="0.25">
      <c r="B99" s="1" t="s">
        <v>148</v>
      </c>
      <c r="D99" s="20">
        <v>3.2040000000000002</v>
      </c>
      <c r="E99" s="20"/>
      <c r="F99" s="20">
        <v>3.9489999999999998</v>
      </c>
      <c r="H99" s="50">
        <v>3.5929722227251077</v>
      </c>
      <c r="I99" s="49" t="str">
        <f t="shared" si="0"/>
        <v>PASS</v>
      </c>
      <c r="L99"/>
    </row>
    <row r="100" spans="2:12" ht="15" x14ac:dyDescent="0.25">
      <c r="B100" s="1" t="s">
        <v>149</v>
      </c>
      <c r="D100" s="20">
        <v>11.07</v>
      </c>
      <c r="E100" s="20"/>
      <c r="F100" s="20">
        <v>13.567</v>
      </c>
      <c r="H100" s="50">
        <v>12.143888501319275</v>
      </c>
      <c r="I100" s="49" t="str">
        <f t="shared" si="0"/>
        <v>PASS</v>
      </c>
      <c r="L100"/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182.94004681439998</v>
      </c>
      <c r="J2">
        <v>68.850601537200006</v>
      </c>
      <c r="K2">
        <v>162.59716030679999</v>
      </c>
      <c r="L2">
        <v>59.365037527200002</v>
      </c>
    </row>
    <row r="3" spans="2:12" x14ac:dyDescent="0.25">
      <c r="B3" s="18">
        <v>50</v>
      </c>
      <c r="C3" s="18"/>
      <c r="D3" s="1">
        <v>54.169867084799996</v>
      </c>
      <c r="E3" s="19" t="str">
        <f>IF(D3="","N/A",IF(OR(D3&lt;B3),"FAIL","PASS"))</f>
        <v>PASS</v>
      </c>
      <c r="H3" t="s">
        <v>39</v>
      </c>
      <c r="I3">
        <v>160.1163204888</v>
      </c>
      <c r="J3">
        <v>62.896585973999997</v>
      </c>
      <c r="K3">
        <v>150.16377486599998</v>
      </c>
      <c r="L3">
        <v>59.656901035200001</v>
      </c>
    </row>
    <row r="4" spans="2:12" x14ac:dyDescent="0.25">
      <c r="H4" t="s">
        <v>40</v>
      </c>
      <c r="I4">
        <v>158.62781659800001</v>
      </c>
      <c r="J4">
        <v>62.458790711999995</v>
      </c>
      <c r="K4">
        <v>149.93028405960001</v>
      </c>
      <c r="L4">
        <v>59.10236037</v>
      </c>
    </row>
    <row r="5" spans="2:12" x14ac:dyDescent="0.25">
      <c r="H5" t="s">
        <v>41</v>
      </c>
      <c r="I5">
        <v>162.71390571000001</v>
      </c>
      <c r="J5">
        <v>68.208501819600002</v>
      </c>
      <c r="K5">
        <v>146.92408992719999</v>
      </c>
      <c r="L5">
        <v>54.169867084799996</v>
      </c>
    </row>
    <row r="6" spans="2:12" x14ac:dyDescent="0.25">
      <c r="H6" t="s">
        <v>42</v>
      </c>
      <c r="I6">
        <v>167.2669764348</v>
      </c>
      <c r="J6">
        <v>68.325247222800002</v>
      </c>
      <c r="K6">
        <v>151.5063470028</v>
      </c>
      <c r="L6">
        <v>54.344985189599996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774-71DB-439E-B578-B428A438E377}">
  <sheetPr>
    <tabColor theme="9" tint="0.59999389629810485"/>
  </sheetPr>
  <dimension ref="B2:K25"/>
  <sheetViews>
    <sheetView tabSelected="1" workbookViewId="0">
      <selection activeCell="D27" sqref="D27"/>
    </sheetView>
  </sheetViews>
  <sheetFormatPr defaultColWidth="1.28515625" defaultRowHeight="12.75" x14ac:dyDescent="0.2"/>
  <cols>
    <col min="1" max="1" width="1.28515625" style="8"/>
    <col min="2" max="2" width="25.5703125" style="8" bestFit="1" customWidth="1"/>
    <col min="3" max="3" width="89.42578125" style="8" bestFit="1" customWidth="1"/>
    <col min="4" max="4" width="13.140625" style="8" bestFit="1" customWidth="1"/>
    <col min="5" max="5" width="9.7109375" style="8" bestFit="1" customWidth="1"/>
    <col min="6" max="6" width="10.85546875" style="8" bestFit="1" customWidth="1"/>
    <col min="7" max="16384" width="1.28515625" style="8"/>
  </cols>
  <sheetData>
    <row r="2" spans="2:6" ht="13.5" thickBot="1" x14ac:dyDescent="0.25">
      <c r="B2" s="8" t="s">
        <v>174</v>
      </c>
    </row>
    <row r="3" spans="2:6" ht="13.5" thickBot="1" x14ac:dyDescent="0.25">
      <c r="B3" s="39" t="s">
        <v>175</v>
      </c>
      <c r="C3" s="39" t="s">
        <v>176</v>
      </c>
      <c r="D3" s="39" t="s">
        <v>177</v>
      </c>
      <c r="E3" s="39" t="s">
        <v>178</v>
      </c>
      <c r="F3" s="57" t="s">
        <v>19</v>
      </c>
    </row>
    <row r="4" spans="2:6" ht="13.5" thickBot="1" x14ac:dyDescent="0.25">
      <c r="B4" s="43" t="s">
        <v>179</v>
      </c>
      <c r="C4" s="58">
        <v>686.11459570851457</v>
      </c>
      <c r="D4" s="43" t="s">
        <v>180</v>
      </c>
      <c r="E4" s="43" t="s">
        <v>180</v>
      </c>
      <c r="F4" s="43"/>
    </row>
    <row r="5" spans="2:6" ht="13.5" thickBot="1" x14ac:dyDescent="0.25">
      <c r="B5" s="43" t="s">
        <v>181</v>
      </c>
      <c r="C5" s="58">
        <v>583.98443750077979</v>
      </c>
      <c r="D5" s="43" t="s">
        <v>182</v>
      </c>
      <c r="E5" s="59">
        <f>100*C5/C4</f>
        <v>85.114708410732717</v>
      </c>
      <c r="F5" s="59" t="str">
        <f>IF(E5&gt;=75,"PASS","FAIL")</f>
        <v>PASS</v>
      </c>
    </row>
    <row r="6" spans="2:6" ht="13.5" thickBot="1" x14ac:dyDescent="0.25">
      <c r="B6" s="43" t="s">
        <v>183</v>
      </c>
      <c r="C6" s="58">
        <v>149.63584286696994</v>
      </c>
      <c r="D6" s="43" t="s">
        <v>184</v>
      </c>
      <c r="E6" s="59">
        <f>100*C6/C4</f>
        <v>21.80916188096084</v>
      </c>
      <c r="F6" s="59" t="str">
        <f>IF(E6&lt;=25,"PASS","FAIL")</f>
        <v>PASS</v>
      </c>
    </row>
    <row r="7" spans="2:6" ht="13.5" thickBot="1" x14ac:dyDescent="0.25">
      <c r="B7" s="43" t="s">
        <v>185</v>
      </c>
      <c r="C7" s="58">
        <v>714.39998718090226</v>
      </c>
      <c r="D7" s="43" t="s">
        <v>186</v>
      </c>
      <c r="E7" s="59">
        <f>100*C7/C4</f>
        <v>104.12254624071637</v>
      </c>
      <c r="F7" s="59" t="str">
        <f>IF(E7&gt;=80,"PASS","FAIL")</f>
        <v>PASS</v>
      </c>
    </row>
    <row r="8" spans="2:6" ht="13.5" thickBot="1" x14ac:dyDescent="0.25">
      <c r="B8" s="43" t="s">
        <v>187</v>
      </c>
      <c r="C8" s="58">
        <v>146.9073455920946</v>
      </c>
      <c r="D8" s="43" t="s">
        <v>184</v>
      </c>
      <c r="E8" s="59">
        <f>100*C8/C4</f>
        <v>21.411488184476106</v>
      </c>
      <c r="F8" s="59" t="str">
        <f>IF(E8&lt;=25,"PASS","FAIL")</f>
        <v>PASS</v>
      </c>
    </row>
    <row r="9" spans="2:6" ht="13.5" thickBot="1" x14ac:dyDescent="0.25">
      <c r="B9" s="43" t="s">
        <v>188</v>
      </c>
      <c r="C9" s="58">
        <v>117.13771188235498</v>
      </c>
      <c r="D9" s="43" t="s">
        <v>189</v>
      </c>
      <c r="E9" s="59">
        <f>100*C9/C4</f>
        <v>17.072616238602681</v>
      </c>
      <c r="F9" s="59" t="str">
        <f>IF(E9&lt;=20,"PASS","FAIL")</f>
        <v>PASS</v>
      </c>
    </row>
    <row r="10" spans="2:6" ht="13.5" thickBot="1" x14ac:dyDescent="0.25">
      <c r="B10" s="43" t="s">
        <v>190</v>
      </c>
      <c r="C10" s="58">
        <v>699.82904944213487</v>
      </c>
      <c r="D10" s="43" t="s">
        <v>191</v>
      </c>
      <c r="E10" s="59">
        <f>100*C10/C4</f>
        <v>101.99885759892021</v>
      </c>
      <c r="F10" s="59" t="str">
        <f>IF(E10&gt;=60,"PASS","FAIL")</f>
        <v>PASS</v>
      </c>
    </row>
    <row r="11" spans="2:6" ht="13.5" thickBot="1" x14ac:dyDescent="0.25">
      <c r="B11" s="43" t="s">
        <v>192</v>
      </c>
      <c r="C11" s="58">
        <v>713.49053120782276</v>
      </c>
      <c r="D11" s="43" t="s">
        <v>182</v>
      </c>
      <c r="E11" s="59">
        <f>100*C11/C4</f>
        <v>103.98999462634059</v>
      </c>
      <c r="F11" s="59" t="str">
        <f>IF(E11&gt;=75,"PASS","FAIL")</f>
        <v>PASS</v>
      </c>
    </row>
    <row r="12" spans="2:6" ht="13.5" thickBot="1" x14ac:dyDescent="0.25">
      <c r="B12" s="43" t="s">
        <v>193</v>
      </c>
      <c r="C12" s="58">
        <v>724.39875077691534</v>
      </c>
      <c r="D12" s="43" t="s">
        <v>182</v>
      </c>
      <c r="E12" s="59">
        <f>100*C12/C4</f>
        <v>105.57984851333279</v>
      </c>
      <c r="F12" s="59" t="str">
        <f>IF(E12&gt;=75,"PASS","FAIL")</f>
        <v>PASS</v>
      </c>
    </row>
    <row r="13" spans="2:6" ht="13.5" thickBot="1" x14ac:dyDescent="0.25">
      <c r="B13" s="43" t="s">
        <v>194</v>
      </c>
      <c r="C13" s="58">
        <v>721.63708890493808</v>
      </c>
      <c r="D13" s="43" t="s">
        <v>191</v>
      </c>
      <c r="E13" s="59">
        <f>100*C13/C4</f>
        <v>105.177341134937</v>
      </c>
      <c r="F13" s="59" t="str">
        <f>IF(E13&gt;=60,"PASS","FAIL")</f>
        <v>PASS</v>
      </c>
    </row>
    <row r="14" spans="2:6" ht="13.5" thickBot="1" x14ac:dyDescent="0.25">
      <c r="B14" s="43" t="s">
        <v>195</v>
      </c>
      <c r="C14" s="58">
        <v>131.66241847379763</v>
      </c>
      <c r="D14" s="43" t="s">
        <v>189</v>
      </c>
      <c r="E14" s="59">
        <f>100*C14/C4</f>
        <v>19.189566771690195</v>
      </c>
      <c r="F14" s="59" t="str">
        <f>IF(E14&lt;=20,"PASS","FAIL")</f>
        <v>PASS</v>
      </c>
    </row>
    <row r="17" spans="2:11" x14ac:dyDescent="0.2">
      <c r="B17" s="42"/>
      <c r="C17" s="38"/>
      <c r="D17" s="38"/>
      <c r="E17" s="38"/>
      <c r="F17" s="38"/>
      <c r="G17" s="38"/>
      <c r="H17" s="60"/>
      <c r="I17" s="60"/>
      <c r="J17" s="38"/>
      <c r="K17" s="61"/>
    </row>
    <row r="18" spans="2:11" x14ac:dyDescent="0.2">
      <c r="B18" s="42"/>
      <c r="C18" s="42"/>
      <c r="D18" s="42"/>
      <c r="E18" s="42"/>
      <c r="F18" s="42"/>
      <c r="G18" s="38"/>
      <c r="H18" s="60"/>
      <c r="I18" s="60"/>
      <c r="J18" s="38"/>
    </row>
    <row r="19" spans="2:11" x14ac:dyDescent="0.2">
      <c r="B19" s="38"/>
      <c r="C19" s="38"/>
      <c r="D19" s="38"/>
      <c r="E19" s="38"/>
      <c r="F19" s="38"/>
      <c r="G19" s="38"/>
      <c r="H19" s="60"/>
      <c r="I19" s="60"/>
      <c r="J19" s="38"/>
    </row>
    <row r="20" spans="2:11" x14ac:dyDescent="0.2">
      <c r="B20" s="38"/>
      <c r="C20" s="38"/>
      <c r="D20" s="38"/>
      <c r="E20" s="62"/>
      <c r="F20" s="62"/>
      <c r="G20" s="38"/>
      <c r="H20" s="60"/>
      <c r="I20" s="60"/>
      <c r="J20" s="38"/>
    </row>
    <row r="21" spans="2:11" x14ac:dyDescent="0.2">
      <c r="C21" s="42" t="s">
        <v>196</v>
      </c>
      <c r="E21" s="62"/>
      <c r="F21" s="62"/>
    </row>
    <row r="22" spans="2:11" x14ac:dyDescent="0.2">
      <c r="B22" s="38"/>
      <c r="C22" s="38"/>
      <c r="D22" s="38"/>
      <c r="E22" s="62"/>
      <c r="F22" s="62"/>
    </row>
    <row r="23" spans="2:11" x14ac:dyDescent="0.2">
      <c r="B23" s="38"/>
      <c r="C23" s="38"/>
      <c r="D23" s="38"/>
      <c r="E23" s="62"/>
      <c r="F23" s="62"/>
      <c r="H23" s="63"/>
    </row>
    <row r="24" spans="2:11" x14ac:dyDescent="0.2">
      <c r="B24" s="42"/>
    </row>
    <row r="25" spans="2:11" x14ac:dyDescent="0.2">
      <c r="B25" s="4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182.76492870960001</v>
      </c>
      <c r="J2">
        <v>68.850601537200006</v>
      </c>
      <c r="K2">
        <v>162.5096012544</v>
      </c>
      <c r="L2">
        <v>59.365037527200002</v>
      </c>
    </row>
    <row r="3" spans="2:12" x14ac:dyDescent="0.25">
      <c r="B3" s="18">
        <v>20</v>
      </c>
      <c r="C3" s="18"/>
      <c r="D3" s="1">
        <v>70.420932878270747</v>
      </c>
      <c r="E3" s="19" t="str">
        <f>IF(D3="","N/A",IF(OR(D3&lt;B3),"FAIL","PASS"))</f>
        <v>PASS</v>
      </c>
      <c r="G3" t="s">
        <v>38</v>
      </c>
      <c r="H3" t="s">
        <v>27</v>
      </c>
      <c r="I3">
        <v>0.26498287891319999</v>
      </c>
      <c r="J3">
        <v>0.316088179164</v>
      </c>
      <c r="K3">
        <v>0.27239621201640002</v>
      </c>
      <c r="L3">
        <v>0.83122727078399994</v>
      </c>
    </row>
    <row r="4" spans="2:12" x14ac:dyDescent="0.25">
      <c r="G4" t="s">
        <v>39</v>
      </c>
      <c r="H4" t="s">
        <v>26</v>
      </c>
      <c r="I4">
        <v>159.9703887348</v>
      </c>
      <c r="J4">
        <v>62.896585973999997</v>
      </c>
      <c r="K4">
        <v>150.01784311200001</v>
      </c>
      <c r="L4">
        <v>59.686087385999997</v>
      </c>
    </row>
    <row r="5" spans="2:12" x14ac:dyDescent="0.25">
      <c r="G5" t="s">
        <v>39</v>
      </c>
      <c r="H5" t="s">
        <v>27</v>
      </c>
      <c r="I5">
        <v>0.2557308057096</v>
      </c>
      <c r="J5">
        <v>0.28757311443239997</v>
      </c>
      <c r="K5">
        <v>0.26150970316799999</v>
      </c>
      <c r="L5">
        <v>0.81634223187600008</v>
      </c>
    </row>
    <row r="6" spans="2:12" x14ac:dyDescent="0.25">
      <c r="G6" t="s">
        <v>40</v>
      </c>
      <c r="H6" t="s">
        <v>26</v>
      </c>
      <c r="I6">
        <v>158.48188484400001</v>
      </c>
      <c r="J6">
        <v>62.487977062799999</v>
      </c>
      <c r="K6">
        <v>149.84272500719999</v>
      </c>
      <c r="L6">
        <v>59.160733071599992</v>
      </c>
    </row>
    <row r="7" spans="2:12" x14ac:dyDescent="0.25">
      <c r="G7" t="s">
        <v>40</v>
      </c>
      <c r="H7" t="s">
        <v>27</v>
      </c>
      <c r="I7">
        <v>0.24583663278840001</v>
      </c>
      <c r="J7">
        <v>0.2803932721356</v>
      </c>
      <c r="K7">
        <v>0.26136377141399997</v>
      </c>
      <c r="L7">
        <v>0.79707924034799993</v>
      </c>
    </row>
    <row r="8" spans="2:12" x14ac:dyDescent="0.25">
      <c r="G8" t="s">
        <v>41</v>
      </c>
      <c r="H8" t="s">
        <v>26</v>
      </c>
      <c r="I8">
        <v>162.59716030679999</v>
      </c>
      <c r="J8">
        <v>68.208501819600002</v>
      </c>
      <c r="K8">
        <v>146.8949035764</v>
      </c>
      <c r="L8">
        <v>54.199053435599993</v>
      </c>
    </row>
    <row r="9" spans="2:12" x14ac:dyDescent="0.25">
      <c r="G9" t="s">
        <v>41</v>
      </c>
      <c r="H9" t="s">
        <v>27</v>
      </c>
      <c r="I9">
        <v>0.23089322117880001</v>
      </c>
      <c r="J9">
        <v>0.31287768057600002</v>
      </c>
      <c r="K9">
        <v>0.24656629155839999</v>
      </c>
      <c r="L9">
        <v>0.76964407059600004</v>
      </c>
    </row>
    <row r="10" spans="2:12" x14ac:dyDescent="0.25">
      <c r="G10" t="s">
        <v>42</v>
      </c>
      <c r="H10" t="s">
        <v>26</v>
      </c>
      <c r="I10">
        <v>167.1210446808</v>
      </c>
      <c r="J10">
        <v>68.354433573599991</v>
      </c>
      <c r="K10">
        <v>151.47716065200001</v>
      </c>
      <c r="L10">
        <v>54.403357891200002</v>
      </c>
    </row>
    <row r="11" spans="2:12" x14ac:dyDescent="0.25">
      <c r="G11" t="s">
        <v>42</v>
      </c>
      <c r="H11" t="s">
        <v>27</v>
      </c>
      <c r="I11">
        <v>0.2446983651072</v>
      </c>
      <c r="J11">
        <v>0.31404513460799999</v>
      </c>
      <c r="K11">
        <v>0.2558475511128</v>
      </c>
      <c r="L11">
        <v>0.76526611797599997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71DE-1924-4903-9906-E64D5CFE9BEA}">
  <sheetPr>
    <tabColor theme="9" tint="0.59999389629810485"/>
  </sheetPr>
  <dimension ref="A1:M35"/>
  <sheetViews>
    <sheetView workbookViewId="0">
      <selection activeCell="B17" sqref="B17"/>
    </sheetView>
  </sheetViews>
  <sheetFormatPr defaultRowHeight="15" x14ac:dyDescent="0.25"/>
  <cols>
    <col min="1" max="1" width="20.42578125" customWidth="1"/>
    <col min="2" max="6" width="12" bestFit="1" customWidth="1"/>
    <col min="7" max="7" width="3.28515625" customWidth="1"/>
    <col min="8" max="8" width="24.28515625" customWidth="1"/>
    <col min="9" max="13" width="12" bestFit="1" customWidth="1"/>
  </cols>
  <sheetData>
    <row r="1" spans="1:13" s="51" customFormat="1" x14ac:dyDescent="0.25">
      <c r="A1" s="51" t="s">
        <v>165</v>
      </c>
      <c r="B1" s="52" t="s">
        <v>17</v>
      </c>
      <c r="C1" s="52"/>
      <c r="D1" s="52" t="s">
        <v>151</v>
      </c>
      <c r="E1" s="52" t="s">
        <v>152</v>
      </c>
      <c r="F1" s="52" t="s">
        <v>153</v>
      </c>
      <c r="G1" s="52"/>
      <c r="H1" s="52" t="s">
        <v>164</v>
      </c>
      <c r="I1" s="52" t="s">
        <v>17</v>
      </c>
      <c r="J1" s="52" t="s">
        <v>150</v>
      </c>
      <c r="K1" s="52" t="s">
        <v>151</v>
      </c>
      <c r="L1" s="52" t="s">
        <v>152</v>
      </c>
      <c r="M1" s="52" t="s">
        <v>153</v>
      </c>
    </row>
    <row r="2" spans="1:13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25">
      <c r="A3" s="53" t="s">
        <v>154</v>
      </c>
      <c r="B3" s="54">
        <v>753.46255609725245</v>
      </c>
      <c r="C3" s="54">
        <v>0.33093461613395686</v>
      </c>
      <c r="D3" s="54">
        <v>0.38596975776444242</v>
      </c>
      <c r="E3" s="54">
        <v>0.18992576093687422</v>
      </c>
      <c r="F3" s="54">
        <v>0.49839935693765464</v>
      </c>
      <c r="G3" s="55"/>
      <c r="H3" s="14"/>
      <c r="I3" s="54">
        <v>11.837567110418563</v>
      </c>
      <c r="J3" s="54">
        <v>0.29362044180949259</v>
      </c>
      <c r="K3" s="54">
        <v>0.3867751703095994</v>
      </c>
      <c r="L3" s="54">
        <v>0.16649724755462031</v>
      </c>
      <c r="M3" s="54">
        <v>0.49347127190756013</v>
      </c>
    </row>
    <row r="4" spans="1:13" x14ac:dyDescent="0.25">
      <c r="A4" s="53" t="s">
        <v>155</v>
      </c>
      <c r="B4" s="54">
        <v>681.68209612318049</v>
      </c>
      <c r="C4" s="54">
        <v>0.33159831902566739</v>
      </c>
      <c r="D4" s="54">
        <v>0.38700650177026935</v>
      </c>
      <c r="E4" s="54">
        <v>0.19000369771305256</v>
      </c>
      <c r="F4" s="54">
        <v>0.49894251524151395</v>
      </c>
      <c r="G4" s="55"/>
      <c r="H4" s="14"/>
      <c r="I4" s="54">
        <v>12.160083613581635</v>
      </c>
      <c r="J4" s="54">
        <v>0.29370696455226902</v>
      </c>
      <c r="K4" s="54">
        <v>0.38680860998810024</v>
      </c>
      <c r="L4" s="54">
        <v>0.16654092186083769</v>
      </c>
      <c r="M4" s="54">
        <v>0.49349796939950369</v>
      </c>
    </row>
    <row r="5" spans="1:13" x14ac:dyDescent="0.25">
      <c r="A5" s="53" t="s">
        <v>156</v>
      </c>
      <c r="B5" s="54">
        <v>729.08295334949548</v>
      </c>
      <c r="C5" s="54">
        <v>0.33238700392520454</v>
      </c>
      <c r="D5" s="54">
        <v>0.38844068380834074</v>
      </c>
      <c r="E5" s="54">
        <v>0.19003006041343326</v>
      </c>
      <c r="F5" s="54">
        <v>0.49967255913659442</v>
      </c>
      <c r="G5" s="55"/>
      <c r="H5" s="14"/>
      <c r="I5" s="54">
        <v>11.740887616576051</v>
      </c>
      <c r="J5" s="54">
        <v>0.29436635435712916</v>
      </c>
      <c r="K5" s="54">
        <v>0.38798907959554413</v>
      </c>
      <c r="L5" s="54">
        <v>0.16661139340888481</v>
      </c>
      <c r="M5" s="54">
        <v>0.49410420212610545</v>
      </c>
    </row>
    <row r="6" spans="1:13" x14ac:dyDescent="0.25">
      <c r="A6" s="53" t="s">
        <v>157</v>
      </c>
      <c r="B6" s="54">
        <v>755.23012431794643</v>
      </c>
      <c r="C6" s="54">
        <v>0.32956180062117951</v>
      </c>
      <c r="D6" s="54">
        <v>0.38452174760548796</v>
      </c>
      <c r="E6" s="54">
        <v>0.1895357535519481</v>
      </c>
      <c r="F6" s="54">
        <v>0.49757402971865389</v>
      </c>
      <c r="G6" s="55"/>
      <c r="H6" s="14"/>
      <c r="I6" s="54">
        <v>11.340857053719464</v>
      </c>
      <c r="J6" s="54">
        <v>0.29400894404479178</v>
      </c>
      <c r="K6" s="54">
        <v>0.38607767193976322</v>
      </c>
      <c r="L6" s="54">
        <v>0.16693401039876463</v>
      </c>
      <c r="M6" s="54">
        <v>0.4932209195245949</v>
      </c>
    </row>
    <row r="7" spans="1:13" x14ac:dyDescent="0.25">
      <c r="A7" s="53" t="s">
        <v>158</v>
      </c>
      <c r="B7" s="54">
        <v>683.49101731876783</v>
      </c>
      <c r="C7" s="54">
        <v>0.33031571164789081</v>
      </c>
      <c r="D7" s="54">
        <v>0.38592208162728081</v>
      </c>
      <c r="E7" s="54">
        <v>0.18955246268868747</v>
      </c>
      <c r="F7" s="54">
        <v>0.49829020054862844</v>
      </c>
      <c r="G7" s="55"/>
      <c r="H7" s="14"/>
      <c r="I7" s="54">
        <v>11.706063545867458</v>
      </c>
      <c r="J7" s="54">
        <v>0.29396932501549899</v>
      </c>
      <c r="K7" s="54">
        <v>0.38621465073279687</v>
      </c>
      <c r="L7" s="54">
        <v>0.16687070350994029</v>
      </c>
      <c r="M7" s="54">
        <v>0.49327527135022348</v>
      </c>
    </row>
    <row r="8" spans="1:13" x14ac:dyDescent="0.25">
      <c r="A8" s="53" t="s">
        <v>159</v>
      </c>
      <c r="B8" s="54">
        <v>733.02894352600754</v>
      </c>
      <c r="C8" s="54">
        <v>0.33148264669910926</v>
      </c>
      <c r="D8" s="54">
        <v>0.38796266178433414</v>
      </c>
      <c r="E8" s="54">
        <v>0.18961947181205985</v>
      </c>
      <c r="F8" s="54">
        <v>0.49933796058870389</v>
      </c>
      <c r="G8" s="55"/>
      <c r="H8" s="14"/>
      <c r="I8" s="54">
        <v>11.19489572124473</v>
      </c>
      <c r="J8" s="54">
        <v>0.29415220575805939</v>
      </c>
      <c r="K8" s="54">
        <v>0.38689136123161849</v>
      </c>
      <c r="L8" s="54">
        <v>0.16679096310939698</v>
      </c>
      <c r="M8" s="54">
        <v>0.49359637073776469</v>
      </c>
    </row>
    <row r="9" spans="1:13" x14ac:dyDescent="0.25">
      <c r="A9" s="53" t="s">
        <v>160</v>
      </c>
      <c r="B9" s="54">
        <v>717.61060874376653</v>
      </c>
      <c r="C9" s="54">
        <v>0.32840070214753808</v>
      </c>
      <c r="D9" s="54">
        <v>0.38375643153546396</v>
      </c>
      <c r="E9" s="54">
        <v>0.18905450089947487</v>
      </c>
      <c r="F9" s="54">
        <v>0.4970740937885969</v>
      </c>
      <c r="G9" s="55"/>
      <c r="H9" s="14"/>
      <c r="I9" s="54">
        <v>12.606553252726011</v>
      </c>
      <c r="J9" s="54">
        <v>0.29441481819523896</v>
      </c>
      <c r="K9" s="54">
        <v>0.38723514001867976</v>
      </c>
      <c r="L9" s="54">
        <v>0.16685471809363053</v>
      </c>
      <c r="M9" s="54">
        <v>0.49378296809117855</v>
      </c>
    </row>
    <row r="10" spans="1:13" x14ac:dyDescent="0.25">
      <c r="A10" s="53" t="s">
        <v>161</v>
      </c>
      <c r="B10" s="54">
        <v>647.75691761173994</v>
      </c>
      <c r="C10" s="54">
        <v>0.3293886766302957</v>
      </c>
      <c r="D10" s="54">
        <v>0.3853892664521576</v>
      </c>
      <c r="E10" s="54">
        <v>0.18914366712963612</v>
      </c>
      <c r="F10" s="54">
        <v>0.49792653687576222</v>
      </c>
      <c r="G10" s="55"/>
      <c r="H10" s="14"/>
      <c r="I10" s="54">
        <v>13.093435175360723</v>
      </c>
      <c r="J10" s="54">
        <v>0.29376267627254488</v>
      </c>
      <c r="K10" s="54">
        <v>0.38555290133636339</v>
      </c>
      <c r="L10" s="54">
        <v>0.16693172782503876</v>
      </c>
      <c r="M10" s="54">
        <v>0.49295669147134202</v>
      </c>
    </row>
    <row r="11" spans="1:13" x14ac:dyDescent="0.25">
      <c r="A11" s="53" t="s">
        <v>162</v>
      </c>
      <c r="B11" s="54">
        <v>699.24486574952971</v>
      </c>
      <c r="C11" s="54">
        <v>0.3304475935238112</v>
      </c>
      <c r="D11" s="54">
        <v>0.38756376306062623</v>
      </c>
      <c r="E11" s="54">
        <v>0.18910085306719626</v>
      </c>
      <c r="F11" s="54">
        <v>0.49901841989563872</v>
      </c>
      <c r="G11" s="55"/>
      <c r="H11" s="14"/>
      <c r="I11" s="54">
        <v>12.556684842364687</v>
      </c>
      <c r="J11" s="54">
        <v>0.29370516905148275</v>
      </c>
      <c r="K11" s="54">
        <v>0.38633372124935306</v>
      </c>
      <c r="L11" s="54">
        <v>0.16667446350131412</v>
      </c>
      <c r="M11" s="54">
        <v>0.49329034058789045</v>
      </c>
    </row>
    <row r="12" spans="1:13" x14ac:dyDescent="0.25">
      <c r="B12" s="56"/>
      <c r="C12" s="56"/>
      <c r="D12" s="56"/>
      <c r="E12" s="56"/>
      <c r="F12" s="56"/>
      <c r="G12" s="56"/>
      <c r="I12" s="56"/>
      <c r="J12" s="56"/>
      <c r="K12" s="56"/>
      <c r="L12" s="56"/>
      <c r="M12" s="56"/>
    </row>
    <row r="13" spans="1:13" x14ac:dyDescent="0.25">
      <c r="B13" s="56"/>
      <c r="C13" s="56"/>
      <c r="D13" s="56"/>
      <c r="E13" s="56"/>
      <c r="F13" s="56"/>
      <c r="G13" s="56"/>
      <c r="I13" s="56"/>
      <c r="J13" s="56"/>
      <c r="K13" s="56"/>
      <c r="L13" s="56"/>
      <c r="M13" s="56"/>
    </row>
    <row r="14" spans="1:13" x14ac:dyDescent="0.25">
      <c r="A14" t="s">
        <v>166</v>
      </c>
      <c r="B14" s="56">
        <v>711.17667587085407</v>
      </c>
      <c r="C14" s="56"/>
      <c r="D14" s="56"/>
      <c r="E14" s="56"/>
      <c r="F14" s="56"/>
      <c r="G14" s="56"/>
      <c r="H14" t="s">
        <v>166</v>
      </c>
      <c r="I14" s="56">
        <v>12.026336436873258</v>
      </c>
      <c r="J14" s="56"/>
      <c r="K14" s="56"/>
      <c r="L14" s="56"/>
      <c r="M14" s="56"/>
    </row>
    <row r="15" spans="1:13" x14ac:dyDescent="0.25">
      <c r="A15" t="s">
        <v>163</v>
      </c>
      <c r="B15" s="56">
        <v>7.6603135662882876E-2</v>
      </c>
      <c r="C15" s="56"/>
      <c r="D15" s="56"/>
      <c r="E15" s="56"/>
      <c r="F15" s="56"/>
      <c r="G15" s="56"/>
      <c r="H15" t="s">
        <v>163</v>
      </c>
      <c r="I15" s="56">
        <v>7.8166732090319685E-2</v>
      </c>
      <c r="J15" s="56"/>
      <c r="K15" s="56"/>
      <c r="L15" s="56"/>
      <c r="M15" s="56"/>
    </row>
    <row r="16" spans="1:13" x14ac:dyDescent="0.25">
      <c r="B16" s="56"/>
      <c r="C16" s="56"/>
      <c r="D16" s="56"/>
      <c r="E16" s="56"/>
      <c r="F16" s="56"/>
      <c r="G16" s="56"/>
      <c r="I16" s="56"/>
      <c r="J16" s="56"/>
      <c r="K16" s="56"/>
      <c r="L16" s="56"/>
      <c r="M16" s="56"/>
    </row>
    <row r="17" spans="2:13" x14ac:dyDescent="0.25">
      <c r="B17" s="56"/>
      <c r="C17" s="56"/>
      <c r="D17" s="56"/>
      <c r="E17" s="56"/>
      <c r="F17" s="56"/>
      <c r="G17" s="56"/>
      <c r="I17" s="56"/>
      <c r="J17" s="56"/>
      <c r="K17" s="56"/>
      <c r="L17" s="56"/>
      <c r="M17" s="56"/>
    </row>
    <row r="18" spans="2:13" x14ac:dyDescent="0.25">
      <c r="B18" s="56"/>
      <c r="C18" s="56"/>
      <c r="D18" s="56"/>
      <c r="E18" s="56"/>
      <c r="F18" s="56"/>
      <c r="G18" s="56"/>
      <c r="I18" s="56"/>
      <c r="J18" s="56"/>
      <c r="K18" s="56"/>
      <c r="L18" s="56"/>
      <c r="M18" s="56"/>
    </row>
    <row r="19" spans="2:13" x14ac:dyDescent="0.25">
      <c r="I19" s="56"/>
      <c r="J19" s="56"/>
      <c r="K19" s="56"/>
      <c r="L19" s="56"/>
      <c r="M19" s="56"/>
    </row>
    <row r="20" spans="2:13" x14ac:dyDescent="0.25">
      <c r="I20" s="56"/>
      <c r="J20" s="56"/>
      <c r="K20" s="56"/>
      <c r="L20" s="56"/>
      <c r="M20" s="56"/>
    </row>
    <row r="21" spans="2:13" x14ac:dyDescent="0.25">
      <c r="B21" s="56"/>
      <c r="C21" s="56"/>
      <c r="D21" s="56"/>
      <c r="E21" s="56"/>
      <c r="F21" s="56"/>
      <c r="G21" s="56"/>
      <c r="I21" s="56"/>
      <c r="J21" s="56"/>
      <c r="K21" s="56"/>
      <c r="L21" s="56"/>
      <c r="M21" s="56"/>
    </row>
    <row r="22" spans="2:13" x14ac:dyDescent="0.25">
      <c r="B22" s="56"/>
      <c r="C22" s="56"/>
      <c r="D22" s="56"/>
      <c r="E22" s="56"/>
      <c r="F22" s="56"/>
      <c r="G22" s="56"/>
      <c r="I22" s="56"/>
      <c r="J22" s="56"/>
      <c r="K22" s="56"/>
      <c r="L22" s="56"/>
      <c r="M22" s="56"/>
    </row>
    <row r="23" spans="2:13" x14ac:dyDescent="0.25">
      <c r="B23" s="56"/>
      <c r="C23" s="56"/>
      <c r="D23" s="56"/>
      <c r="E23" s="56"/>
      <c r="F23" s="56"/>
      <c r="G23" s="56"/>
      <c r="I23" s="56"/>
      <c r="J23" s="56"/>
      <c r="K23" s="56"/>
      <c r="L23" s="56"/>
      <c r="M23" s="56"/>
    </row>
    <row r="24" spans="2:13" x14ac:dyDescent="0.25">
      <c r="B24" s="56"/>
      <c r="C24" s="56"/>
      <c r="D24" s="56"/>
      <c r="E24" s="56"/>
      <c r="F24" s="56"/>
      <c r="G24" s="56"/>
      <c r="I24" s="56"/>
      <c r="J24" s="56"/>
      <c r="K24" s="56"/>
      <c r="L24" s="56"/>
      <c r="M24" s="56"/>
    </row>
    <row r="25" spans="2:13" x14ac:dyDescent="0.25">
      <c r="B25" s="56"/>
      <c r="C25" s="56"/>
      <c r="D25" s="56"/>
      <c r="E25" s="56"/>
      <c r="F25" s="56"/>
      <c r="G25" s="56"/>
      <c r="I25" s="56"/>
      <c r="J25" s="56"/>
      <c r="K25" s="56"/>
      <c r="L25" s="56"/>
      <c r="M25" s="56"/>
    </row>
    <row r="26" spans="2:13" x14ac:dyDescent="0.25">
      <c r="B26" s="56"/>
      <c r="C26" s="56"/>
      <c r="D26" s="56"/>
      <c r="E26" s="56"/>
      <c r="F26" s="56"/>
      <c r="G26" s="56"/>
      <c r="I26" s="56"/>
      <c r="J26" s="56"/>
      <c r="K26" s="56"/>
      <c r="L26" s="56"/>
      <c r="M26" s="56"/>
    </row>
    <row r="27" spans="2:13" x14ac:dyDescent="0.25">
      <c r="B27" s="56"/>
      <c r="C27" s="56"/>
      <c r="D27" s="56"/>
      <c r="E27" s="56"/>
      <c r="F27" s="56"/>
      <c r="G27" s="56"/>
      <c r="I27" s="56"/>
      <c r="J27" s="56"/>
      <c r="K27" s="56"/>
      <c r="L27" s="56"/>
      <c r="M27" s="56"/>
    </row>
    <row r="28" spans="2:13" x14ac:dyDescent="0.25">
      <c r="B28" s="56"/>
      <c r="C28" s="56"/>
      <c r="D28" s="56"/>
      <c r="E28" s="56"/>
      <c r="F28" s="56"/>
      <c r="G28" s="56"/>
      <c r="I28" s="56"/>
      <c r="J28" s="56"/>
      <c r="K28" s="56"/>
      <c r="L28" s="56"/>
      <c r="M28" s="56"/>
    </row>
    <row r="29" spans="2:13" x14ac:dyDescent="0.25">
      <c r="B29" s="56"/>
      <c r="C29" s="56"/>
      <c r="D29" s="56"/>
      <c r="E29" s="56"/>
      <c r="F29" s="56"/>
      <c r="G29" s="56"/>
      <c r="I29" s="56"/>
      <c r="J29" s="56"/>
      <c r="K29" s="56"/>
      <c r="L29" s="56"/>
      <c r="M29" s="56"/>
    </row>
    <row r="30" spans="2:13" x14ac:dyDescent="0.25">
      <c r="B30" s="56"/>
      <c r="C30" s="56"/>
      <c r="D30" s="56"/>
      <c r="E30" s="56"/>
      <c r="F30" s="56"/>
      <c r="G30" s="56"/>
      <c r="I30" s="56"/>
      <c r="J30" s="56"/>
      <c r="K30" s="56"/>
      <c r="L30" s="56"/>
      <c r="M30" s="56"/>
    </row>
    <row r="31" spans="2:13" x14ac:dyDescent="0.25">
      <c r="B31" s="56"/>
      <c r="C31" s="56"/>
      <c r="D31" s="56"/>
      <c r="E31" s="56"/>
      <c r="F31" s="56"/>
      <c r="G31" s="56"/>
      <c r="I31" s="56"/>
      <c r="J31" s="56"/>
      <c r="K31" s="56"/>
      <c r="L31" s="56"/>
      <c r="M31" s="56"/>
    </row>
    <row r="32" spans="2:13" x14ac:dyDescent="0.25">
      <c r="B32" s="56"/>
      <c r="C32" s="56"/>
      <c r="D32" s="56"/>
      <c r="E32" s="56"/>
      <c r="F32" s="56"/>
      <c r="G32" s="56"/>
      <c r="I32" s="56"/>
      <c r="J32" s="56"/>
      <c r="K32" s="56"/>
      <c r="L32" s="56"/>
      <c r="M32" s="56"/>
    </row>
    <row r="33" spans="2:13" x14ac:dyDescent="0.25">
      <c r="B33" s="56"/>
      <c r="C33" s="56"/>
      <c r="D33" s="56"/>
      <c r="E33" s="56"/>
      <c r="F33" s="56"/>
      <c r="G33" s="56"/>
      <c r="I33" s="56"/>
      <c r="J33" s="56"/>
      <c r="K33" s="56"/>
      <c r="L33" s="56"/>
      <c r="M33" s="56"/>
    </row>
    <row r="34" spans="2:13" x14ac:dyDescent="0.25">
      <c r="B34" s="56"/>
      <c r="C34" s="56"/>
      <c r="D34" s="56"/>
      <c r="E34" s="56"/>
      <c r="F34" s="56"/>
      <c r="G34" s="56"/>
      <c r="I34" s="56"/>
      <c r="J34" s="56"/>
      <c r="K34" s="56"/>
      <c r="L34" s="56"/>
      <c r="M34" s="56"/>
    </row>
    <row r="35" spans="2:13" x14ac:dyDescent="0.25">
      <c r="B35" s="56"/>
      <c r="C35" s="56"/>
      <c r="D35" s="56"/>
      <c r="E35" s="56"/>
      <c r="F35" s="56"/>
      <c r="G35" s="56"/>
      <c r="I35" s="56"/>
      <c r="J35" s="56"/>
      <c r="K35" s="56"/>
      <c r="L35" s="56"/>
      <c r="M35" s="5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7.7548134075599989E-2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0.13095915603959998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0.1616048243796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0.211017316284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0.26991537219840001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0.34994434609200004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0.42028345151999996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0.54169867084800005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0.69200837746800004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0.88317897520799993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1.1350571826119999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1.44618368214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1.8472041421319998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2.3649700053239999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2.9916009569999997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3.81173741448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4.8361783275599999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6.18458773452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7.9620364982399998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10.069291026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12.49467677748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15.94450344204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20.990823495360001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27.0119676654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34.7609438028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38.204933197199999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50.550759585599998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64.998003231599995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82.860049921199987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105.1292355816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133.64430031319998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167.23779008399998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3"/>
  <sheetViews>
    <sheetView workbookViewId="0">
      <selection activeCell="I13" sqref="I13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0.1724</v>
      </c>
      <c r="G4" s="4">
        <v>0.498</v>
      </c>
      <c r="H4" s="3">
        <f>IF(OR((F4=""),(G4="")),"",SQRT((F4-C4)^2+(G4-D4)^2))</f>
        <v>1.7611359970201065E-2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-4.599999999999993E-3</v>
      </c>
      <c r="O4" s="3">
        <f>IF(G4="","",G4-D4)</f>
        <v>1.7000000000000015E-2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0.45019999999999999</v>
      </c>
      <c r="G5" s="4">
        <v>0.52859999999999996</v>
      </c>
      <c r="H5" s="3">
        <f t="shared" ref="H5:H7" si="0">IF(OR((F5=""),(G5="")),"",SQRT((F5-C5)^2+(G5-D5)^2))</f>
        <v>9.9999999999997877E-4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-8.0000000000002292E-4</v>
      </c>
      <c r="O5" s="3">
        <f>IF(G5="","",G5-D5)</f>
        <v>5.9999999999993392E-4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</v>
      </c>
      <c r="G6" s="4">
        <v>0.56299999999999994</v>
      </c>
      <c r="H6" s="3">
        <f t="shared" si="0"/>
        <v>1.1045361017187246E-2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1.0999999999999996E-2</v>
      </c>
      <c r="O6" s="3">
        <f t="shared" ref="O6:O7" si="6">IF(G6="","",G6-D6)</f>
        <v>9.9999999999988987E-4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0.11700000000000001</v>
      </c>
      <c r="G7" s="3">
        <v>0.31030000000000002</v>
      </c>
      <c r="H7" s="3">
        <f t="shared" si="0"/>
        <v>2.7951565251341515E-2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-5.9999999999999915E-3</v>
      </c>
      <c r="O7" s="3">
        <f t="shared" si="6"/>
        <v>2.7300000000000046E-2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6" spans="2:17" ht="15.75" thickBot="1" x14ac:dyDescent="0.3"/>
    <row r="17" spans="2:17" ht="15.75" thickBot="1" x14ac:dyDescent="0.3">
      <c r="B17" s="17" t="s">
        <v>172</v>
      </c>
      <c r="C17" s="17"/>
      <c r="D17" s="17"/>
      <c r="E17" s="17"/>
      <c r="F17" s="17"/>
      <c r="G17" s="17"/>
      <c r="H17" s="17"/>
      <c r="I17" s="3"/>
      <c r="J17" s="3"/>
      <c r="K17" s="3"/>
      <c r="L17" s="3"/>
      <c r="M17" s="3"/>
      <c r="N17" s="11"/>
      <c r="O17" s="11"/>
      <c r="P17" s="12"/>
      <c r="Q17" s="13" t="s">
        <v>19</v>
      </c>
    </row>
    <row r="18" spans="2:17" ht="15.75" thickBot="1" x14ac:dyDescent="0.3">
      <c r="B18" s="3"/>
      <c r="C18" s="3" t="s">
        <v>8</v>
      </c>
      <c r="D18" s="3"/>
      <c r="E18" s="3"/>
      <c r="F18" s="3" t="s">
        <v>6</v>
      </c>
      <c r="G18" s="3"/>
      <c r="H18" s="3"/>
      <c r="I18" s="3"/>
      <c r="J18" s="3"/>
      <c r="K18" s="3"/>
      <c r="L18" s="3"/>
      <c r="M18" s="3"/>
      <c r="N18" s="3"/>
      <c r="O18" s="3"/>
      <c r="P18" s="9"/>
      <c r="Q18" s="13"/>
    </row>
    <row r="19" spans="2:17" ht="15.75" thickBot="1" x14ac:dyDescent="0.3">
      <c r="B19" s="3" t="s">
        <v>3</v>
      </c>
      <c r="C19" s="3" t="s">
        <v>9</v>
      </c>
      <c r="D19" s="3" t="s">
        <v>10</v>
      </c>
      <c r="E19" s="3" t="s">
        <v>11</v>
      </c>
      <c r="F19" s="3" t="s">
        <v>9</v>
      </c>
      <c r="G19" s="3" t="s">
        <v>10</v>
      </c>
      <c r="H19" s="3" t="s">
        <v>11</v>
      </c>
      <c r="I19" s="3"/>
      <c r="J19" s="3"/>
      <c r="K19" s="3"/>
      <c r="L19" s="3"/>
      <c r="M19" s="3"/>
      <c r="N19" s="11"/>
      <c r="O19" s="11"/>
      <c r="P19" s="12"/>
      <c r="Q19" s="13"/>
    </row>
    <row r="20" spans="2:17" ht="15.75" thickBot="1" x14ac:dyDescent="0.3">
      <c r="B20" s="3" t="s">
        <v>12</v>
      </c>
      <c r="C20" s="3">
        <v>0.17699999999999999</v>
      </c>
      <c r="D20" s="3">
        <v>0.48099999999999998</v>
      </c>
      <c r="E20" s="3">
        <v>0.03</v>
      </c>
      <c r="F20" s="4">
        <v>0.1724</v>
      </c>
      <c r="G20" s="4">
        <v>0.498</v>
      </c>
      <c r="H20" s="3">
        <f>IF(OR((F20=""),(G20="")),"",SQRT((F20-C20)^2+(G20-D20)^2))</f>
        <v>1.7611359970201065E-2</v>
      </c>
      <c r="I20" s="3" t="str">
        <f>IF(H20="","",IF(H20&lt;E20,"PASS","FAIL"))</f>
        <v>PASS</v>
      </c>
      <c r="J20" s="4"/>
      <c r="K20" s="3" t="str">
        <f>IF(ISBLANK($J$4),"",IF(J20&lt;1,(9.03*J20),(116*(POWER((J20/$J$4),(1/3)))-16)))</f>
        <v/>
      </c>
      <c r="L20" s="3" t="str">
        <f>IF(OR(ISBLANK(DCHROMDEP),K20=""),"",13*K20*(F20-0.1978))</f>
        <v/>
      </c>
      <c r="M20" s="3" t="str">
        <f>IF(OR(ISBLANK(G20),K20=""),"",13*K20*(G20-0.4684))</f>
        <v/>
      </c>
      <c r="N20" s="3">
        <f>IF(F20="","",F20-C20)</f>
        <v>-4.599999999999993E-3</v>
      </c>
      <c r="O20" s="3">
        <f>IF(G20="","",G20-D20)</f>
        <v>1.7000000000000015E-2</v>
      </c>
      <c r="P20" s="10" t="e">
        <f>IF(OR((N20=""),(O20="")),"",13*K20*SQRT((N20^2)+(O20^2)))</f>
        <v>#VALUE!</v>
      </c>
      <c r="Q20" s="13" t="str">
        <f>IF(H20="","N/A",IF(H20&gt;E20,"FAIL","PASS"))</f>
        <v>PASS</v>
      </c>
    </row>
    <row r="21" spans="2:17" ht="15.75" thickBot="1" x14ac:dyDescent="0.3">
      <c r="B21" s="3" t="s">
        <v>13</v>
      </c>
      <c r="C21" s="3">
        <v>0.45100000000000001</v>
      </c>
      <c r="D21" s="3">
        <v>0.52800000000000002</v>
      </c>
      <c r="E21" s="3">
        <v>0.03</v>
      </c>
      <c r="F21" s="4">
        <v>0.45019999999999999</v>
      </c>
      <c r="G21" s="4">
        <v>0.52859999999999996</v>
      </c>
      <c r="H21" s="3">
        <f t="shared" ref="H21:H23" si="7">IF(OR((F21=""),(G21="")),"",SQRT((F21-C21)^2+(G21-D21)^2))</f>
        <v>9.9999999999997877E-4</v>
      </c>
      <c r="I21" s="3" t="str">
        <f t="shared" ref="I21:I23" si="8">IF(H21="","",IF(H21&lt;E21,"PASS","FAIL"))</f>
        <v>PASS</v>
      </c>
      <c r="J21" s="4"/>
      <c r="K21" s="3" t="str">
        <f>IF(OR(ISBLANK($J$4),ISBLANK(J21)),"",IF(J21&lt;1,(9.03*J21),(116*(POWER((J21/$J$4),(1/3)))-16)))</f>
        <v/>
      </c>
      <c r="L21" s="3" t="str">
        <f>IF(OR(ISBLANK(F21),K21=""),"",13*K21*(F21-0.1978))</f>
        <v/>
      </c>
      <c r="M21" s="3" t="str">
        <f>IF(OR(ISBLANK(G21),K21=""),"",13*K21*(G21-0.4684))</f>
        <v/>
      </c>
      <c r="N21" s="3">
        <f t="shared" ref="N21:N23" si="9">IF(F21="","",F21-C21)</f>
        <v>-8.0000000000002292E-4</v>
      </c>
      <c r="O21" s="3">
        <f>IF(G21="","",G21-D21)</f>
        <v>5.9999999999993392E-4</v>
      </c>
      <c r="P21" s="10" t="e">
        <f t="shared" ref="P21:P23" si="10">IF(OR((N21=""),(O21="")),"",13*K21*SQRT((N21^2)+(O21^2)))</f>
        <v>#VALUE!</v>
      </c>
      <c r="Q21" s="13" t="str">
        <f t="shared" ref="Q21:Q23" si="11">IF(H21="","N/A",IF(H21&gt;E21,"FAIL","PASS"))</f>
        <v>PASS</v>
      </c>
    </row>
    <row r="22" spans="2:17" ht="15.75" thickBot="1" x14ac:dyDescent="0.3">
      <c r="B22" s="3" t="s">
        <v>14</v>
      </c>
      <c r="C22" s="3">
        <v>0.112</v>
      </c>
      <c r="D22" s="3">
        <v>0.56200000000000006</v>
      </c>
      <c r="E22" s="3">
        <v>0.03</v>
      </c>
      <c r="F22" s="4">
        <v>0.123</v>
      </c>
      <c r="G22" s="4">
        <v>0.56299999999999994</v>
      </c>
      <c r="H22" s="3">
        <f t="shared" si="7"/>
        <v>1.1045361017187246E-2</v>
      </c>
      <c r="I22" s="3" t="str">
        <f t="shared" si="8"/>
        <v>PASS</v>
      </c>
      <c r="J22" s="4"/>
      <c r="K22" s="3" t="str">
        <f>IF(OR(ISBLANK($J$4),ISBLANK(J22)),"",IF(J22&lt;1,(9.03*J22),(116*(POWER((J22/$J$4),(1/3)))-16)))</f>
        <v/>
      </c>
      <c r="L22" s="3" t="str">
        <f t="shared" ref="L22:L23" si="12">IF(OR(ISBLANK(F22),K22=""),"",13*K22*(F22-0.1978))</f>
        <v/>
      </c>
      <c r="M22" s="3" t="str">
        <f>IF(OR(ISBLANK(G22),K22=""),"",13*K22*(G22-0.4684))</f>
        <v/>
      </c>
      <c r="N22" s="3">
        <f t="shared" si="9"/>
        <v>1.0999999999999996E-2</v>
      </c>
      <c r="O22" s="3">
        <f t="shared" ref="O22:O23" si="13">IF(G22="","",G22-D22)</f>
        <v>9.9999999999988987E-4</v>
      </c>
      <c r="P22" s="10" t="e">
        <f t="shared" si="10"/>
        <v>#VALUE!</v>
      </c>
      <c r="Q22" s="13" t="str">
        <f t="shared" si="11"/>
        <v>PASS</v>
      </c>
    </row>
    <row r="23" spans="2:17" ht="15.75" thickBot="1" x14ac:dyDescent="0.3">
      <c r="B23" s="3" t="s">
        <v>15</v>
      </c>
      <c r="C23" s="3">
        <v>0.123</v>
      </c>
      <c r="D23" s="3">
        <v>0.28299999999999997</v>
      </c>
      <c r="E23" s="3">
        <v>0.03</v>
      </c>
      <c r="F23" s="3">
        <v>0.11700000000000001</v>
      </c>
      <c r="G23" s="3">
        <v>0.31030000000000002</v>
      </c>
      <c r="H23" s="3">
        <f t="shared" si="7"/>
        <v>2.7951565251341515E-2</v>
      </c>
      <c r="I23" s="3" t="str">
        <f t="shared" si="8"/>
        <v>PASS</v>
      </c>
      <c r="J23" s="3"/>
      <c r="K23" s="3" t="str">
        <f>IF(OR(ISBLANK($J$4),ISBLANK(J23)),"",IF(J23&lt;1,(9.03*J23),(116*(POWER((J23/$J$4),(1/3)))-16)))</f>
        <v/>
      </c>
      <c r="L23" s="3" t="str">
        <f t="shared" si="12"/>
        <v/>
      </c>
      <c r="M23" s="3" t="str">
        <f>IF(OR(ISBLANK(G23),K23=""),"",13*K23*(G23-0.4684))</f>
        <v/>
      </c>
      <c r="N23" s="3">
        <f t="shared" si="9"/>
        <v>-5.9999999999999915E-3</v>
      </c>
      <c r="O23" s="3">
        <f t="shared" si="13"/>
        <v>2.7300000000000046E-2</v>
      </c>
      <c r="P23" s="10" t="e">
        <f t="shared" si="10"/>
        <v>#VALUE!</v>
      </c>
      <c r="Q23" s="13" t="str">
        <f t="shared" si="11"/>
        <v>PASS</v>
      </c>
    </row>
  </sheetData>
  <conditionalFormatting sqref="H4:H7">
    <cfRule type="cellIs" dxfId="23" priority="2" stopIfTrue="1" operator="greaterThan">
      <formula>0.04</formula>
    </cfRule>
  </conditionalFormatting>
  <conditionalFormatting sqref="H20:H23">
    <cfRule type="cellIs" dxfId="22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2" sqref="E2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244.23138349439998</v>
      </c>
      <c r="F3" s="8"/>
    </row>
    <row r="4" spans="2:6" x14ac:dyDescent="0.25">
      <c r="B4" s="1" t="s">
        <v>39</v>
      </c>
      <c r="C4" s="18"/>
      <c r="D4" s="18"/>
      <c r="E4" s="1">
        <v>213.76083325919998</v>
      </c>
      <c r="F4" s="8"/>
    </row>
    <row r="5" spans="2:6" x14ac:dyDescent="0.25">
      <c r="B5" s="1" t="s">
        <v>40</v>
      </c>
      <c r="C5" s="18"/>
      <c r="D5" s="18"/>
      <c r="E5" s="1">
        <v>211.65941600160002</v>
      </c>
      <c r="F5" s="8"/>
    </row>
    <row r="6" spans="2:6" x14ac:dyDescent="0.25">
      <c r="B6" s="1" t="s">
        <v>41</v>
      </c>
      <c r="C6" s="18"/>
      <c r="D6" s="18"/>
      <c r="E6" s="1">
        <v>217.4091271092</v>
      </c>
      <c r="F6" s="8"/>
    </row>
    <row r="7" spans="2:6" x14ac:dyDescent="0.25">
      <c r="B7" s="1" t="s">
        <v>42</v>
      </c>
      <c r="C7" s="18"/>
      <c r="D7" s="18"/>
      <c r="E7" s="1">
        <v>223.36314267239999</v>
      </c>
    </row>
  </sheetData>
  <conditionalFormatting sqref="F3">
    <cfRule type="containsText" dxfId="21" priority="12" stopIfTrue="1" operator="containsText" text="FAIL">
      <formula>NOT(ISERROR(SEARCH("FAIL",F3)))</formula>
    </cfRule>
  </conditionalFormatting>
  <conditionalFormatting sqref="F4">
    <cfRule type="containsText" dxfId="20" priority="11" stopIfTrue="1" operator="containsText" text="FAIL">
      <formula>NOT(ISERROR(SEARCH("FAIL",F4)))</formula>
    </cfRule>
  </conditionalFormatting>
  <conditionalFormatting sqref="F5">
    <cfRule type="containsText" dxfId="19" priority="10" stopIfTrue="1" operator="containsText" text="FAIL">
      <formula>NOT(ISERROR(SEARCH("FAIL",F5)))</formula>
    </cfRule>
  </conditionalFormatting>
  <conditionalFormatting sqref="F6">
    <cfRule type="containsText" dxfId="18" priority="9" stopIfTrue="1" operator="containsText" text="FAIL">
      <formula>NOT(ISERROR(SEARCH("FAIL",F6)))</formula>
    </cfRule>
  </conditionalFormatting>
  <conditionalFormatting sqref="F6">
    <cfRule type="containsText" dxfId="17" priority="8" stopIfTrue="1" operator="containsText" text="FAIL">
      <formula>NOT(ISERROR(SEARCH("FAIL",F6)))</formula>
    </cfRule>
  </conditionalFormatting>
  <conditionalFormatting sqref="F6">
    <cfRule type="containsText" dxfId="16" priority="7" stopIfTrue="1" operator="containsText" text="FAIL">
      <formula>NOT(ISERROR(SEARCH("FAIL",F6)))</formula>
    </cfRule>
  </conditionalFormatting>
  <conditionalFormatting sqref="F3:F5">
    <cfRule type="containsText" dxfId="15" priority="6" stopIfTrue="1" operator="containsText" text="FAIL">
      <formula>NOT(ISERROR(SEARCH("FAIL",F3)))</formula>
    </cfRule>
  </conditionalFormatting>
  <conditionalFormatting sqref="F3:F5">
    <cfRule type="containsText" dxfId="14" priority="5" stopIfTrue="1" operator="containsText" text="FAIL">
      <formula>NOT(ISERROR(SEARCH("FAIL",F3)))</formula>
    </cfRule>
  </conditionalFormatting>
  <conditionalFormatting sqref="F3:F5">
    <cfRule type="containsText" dxfId="13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6E31-1742-482C-BE74-23BFA1F88846}">
  <sheetPr>
    <tabColor theme="9" tint="0.59999389629810485"/>
  </sheetPr>
  <dimension ref="B5:N9"/>
  <sheetViews>
    <sheetView workbookViewId="0">
      <selection activeCell="E5" sqref="E5"/>
    </sheetView>
  </sheetViews>
  <sheetFormatPr defaultRowHeight="15" x14ac:dyDescent="0.25"/>
  <cols>
    <col min="2" max="2" width="13.140625" customWidth="1"/>
    <col min="3" max="3" width="12.28515625" customWidth="1"/>
    <col min="4" max="4" width="36.42578125" customWidth="1"/>
    <col min="5" max="5" width="26.42578125" customWidth="1"/>
    <col min="6" max="6" width="23.28515625" customWidth="1"/>
    <col min="10" max="10" width="13.5703125" customWidth="1"/>
    <col min="11" max="11" width="12.140625" customWidth="1"/>
    <col min="12" max="12" width="13.28515625" customWidth="1"/>
    <col min="13" max="13" width="12" customWidth="1"/>
    <col min="14" max="14" width="13.85546875" customWidth="1"/>
  </cols>
  <sheetData>
    <row r="5" spans="2:14" x14ac:dyDescent="0.25">
      <c r="B5" s="34" t="s">
        <v>102</v>
      </c>
      <c r="C5" s="34" t="s">
        <v>101</v>
      </c>
      <c r="D5" s="34" t="s">
        <v>105</v>
      </c>
      <c r="E5" s="34" t="s">
        <v>106</v>
      </c>
      <c r="F5" s="34" t="s">
        <v>107</v>
      </c>
      <c r="J5" s="34" t="s">
        <v>171</v>
      </c>
      <c r="K5" s="34" t="s">
        <v>170</v>
      </c>
      <c r="L5" s="34" t="s">
        <v>169</v>
      </c>
      <c r="M5" s="34" t="s">
        <v>168</v>
      </c>
      <c r="N5" s="34" t="s">
        <v>167</v>
      </c>
    </row>
    <row r="6" spans="2:14" x14ac:dyDescent="0.25">
      <c r="B6" s="32" t="s">
        <v>103</v>
      </c>
      <c r="C6" s="32">
        <v>1</v>
      </c>
      <c r="D6" s="32"/>
      <c r="E6" s="32"/>
      <c r="F6" s="32"/>
      <c r="J6" s="32"/>
      <c r="K6" s="32"/>
      <c r="L6" s="32"/>
      <c r="M6" s="32"/>
      <c r="N6" s="32"/>
    </row>
    <row r="7" spans="2:14" x14ac:dyDescent="0.25">
      <c r="B7" s="32" t="s">
        <v>103</v>
      </c>
      <c r="C7" s="32">
        <v>255</v>
      </c>
      <c r="D7" s="32"/>
      <c r="E7" s="32"/>
      <c r="F7" s="32"/>
      <c r="J7" s="32"/>
      <c r="K7" s="32"/>
      <c r="L7" s="32"/>
      <c r="M7" s="32"/>
      <c r="N7" s="32"/>
    </row>
    <row r="8" spans="2:14" x14ac:dyDescent="0.25">
      <c r="B8" s="33" t="s">
        <v>104</v>
      </c>
      <c r="C8" s="33">
        <v>1</v>
      </c>
      <c r="D8" s="33"/>
      <c r="E8" s="33"/>
      <c r="F8" s="33"/>
      <c r="J8" s="33"/>
      <c r="K8" s="33"/>
      <c r="L8" s="33"/>
      <c r="M8" s="33"/>
      <c r="N8" s="33"/>
    </row>
    <row r="9" spans="2:14" x14ac:dyDescent="0.25">
      <c r="B9" s="33" t="s">
        <v>104</v>
      </c>
      <c r="C9" s="33">
        <v>255</v>
      </c>
      <c r="D9" s="33"/>
      <c r="E9" s="33"/>
      <c r="F9" s="33"/>
      <c r="J9" s="33"/>
      <c r="K9" s="33"/>
      <c r="L9" s="33"/>
      <c r="M9" s="33"/>
      <c r="N9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B21A-4EDC-4D1F-B51A-B4CE336B254A}">
  <sheetPr>
    <tabColor theme="9" tint="0.59999389629810485"/>
  </sheetPr>
  <dimension ref="B1:AA261"/>
  <sheetViews>
    <sheetView workbookViewId="0">
      <selection activeCell="N5" sqref="N5"/>
    </sheetView>
  </sheetViews>
  <sheetFormatPr defaultColWidth="8.7109375" defaultRowHeight="12.75" x14ac:dyDescent="0.2"/>
  <cols>
    <col min="1" max="1" width="8.7109375" style="8"/>
    <col min="2" max="2" width="8.42578125" style="8" customWidth="1"/>
    <col min="3" max="3" width="12" style="8" bestFit="1" customWidth="1"/>
    <col min="4" max="5" width="13.140625" style="8" bestFit="1" customWidth="1"/>
    <col min="6" max="6" width="12" style="8" bestFit="1" customWidth="1"/>
    <col min="7" max="7" width="6.140625" style="8" bestFit="1" customWidth="1"/>
    <col min="8" max="8" width="1.7109375" style="8" customWidth="1"/>
    <col min="9" max="9" width="2" style="8" customWidth="1"/>
    <col min="10" max="10" width="10.28515625" style="8" customWidth="1"/>
    <col min="11" max="11" width="12" style="8" bestFit="1" customWidth="1"/>
    <col min="12" max="12" width="12.42578125" style="8" bestFit="1" customWidth="1"/>
    <col min="13" max="13" width="13.140625" style="38" bestFit="1" customWidth="1"/>
    <col min="14" max="14" width="12" style="38" bestFit="1" customWidth="1"/>
    <col min="15" max="15" width="6.140625" style="38" bestFit="1" customWidth="1"/>
    <col min="16" max="17" width="1.7109375" style="38" customWidth="1"/>
    <col min="18" max="18" width="1.85546875" style="38" customWidth="1"/>
    <col min="19" max="21" width="8.7109375" style="38"/>
    <col min="22" max="23" width="2.28515625" style="38" customWidth="1"/>
    <col min="24" max="24" width="1.85546875" style="38" customWidth="1"/>
    <col min="25" max="25" width="2.85546875" style="38" customWidth="1"/>
    <col min="26" max="26" width="2.7109375" style="8" customWidth="1"/>
    <col min="27" max="16384" width="8.7109375" style="8"/>
  </cols>
  <sheetData>
    <row r="1" spans="2:27" x14ac:dyDescent="0.2">
      <c r="B1" s="8" t="s">
        <v>108</v>
      </c>
      <c r="E1" s="35"/>
      <c r="G1" s="35"/>
      <c r="J1" s="8" t="s">
        <v>3</v>
      </c>
      <c r="M1" s="35"/>
      <c r="N1" s="8"/>
      <c r="O1" s="36"/>
      <c r="P1" s="37"/>
      <c r="Q1" s="37"/>
    </row>
    <row r="2" spans="2:27" ht="13.5" thickBot="1" x14ac:dyDescent="0.25">
      <c r="B2" s="8" t="s">
        <v>118</v>
      </c>
      <c r="D2" s="8" t="s">
        <v>109</v>
      </c>
      <c r="E2" s="35">
        <v>0</v>
      </c>
      <c r="F2" s="8" t="s">
        <v>110</v>
      </c>
      <c r="G2" s="35">
        <v>3.1749999999999998</v>
      </c>
      <c r="J2" s="8" t="s">
        <v>118</v>
      </c>
      <c r="L2" s="8" t="s">
        <v>109</v>
      </c>
      <c r="M2" s="35">
        <v>3.1749999999999998</v>
      </c>
      <c r="N2" s="8" t="s">
        <v>110</v>
      </c>
      <c r="O2" s="36">
        <v>-3.1749999999999998</v>
      </c>
      <c r="P2" s="37"/>
      <c r="Q2" s="37"/>
    </row>
    <row r="3" spans="2:27" ht="15.75" thickBot="1" x14ac:dyDescent="0.3">
      <c r="B3" s="39" t="s">
        <v>111</v>
      </c>
      <c r="C3" s="39" t="s">
        <v>112</v>
      </c>
      <c r="D3" s="39" t="s">
        <v>113</v>
      </c>
      <c r="E3" s="39" t="s">
        <v>114</v>
      </c>
      <c r="F3" s="39" t="s">
        <v>115</v>
      </c>
      <c r="G3" s="40"/>
      <c r="J3" s="39" t="s">
        <v>111</v>
      </c>
      <c r="K3" s="39" t="s">
        <v>112</v>
      </c>
      <c r="L3" s="39" t="s">
        <v>113</v>
      </c>
      <c r="M3" s="39" t="s">
        <v>114</v>
      </c>
      <c r="N3" s="39" t="s">
        <v>115</v>
      </c>
      <c r="O3" s="41"/>
      <c r="P3"/>
      <c r="Q3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spans="2:27" ht="15.75" thickBot="1" x14ac:dyDescent="0.3">
      <c r="B4" s="43">
        <v>0</v>
      </c>
      <c r="C4" s="43">
        <v>0</v>
      </c>
      <c r="D4" s="43">
        <v>0</v>
      </c>
      <c r="E4" s="43">
        <v>0</v>
      </c>
      <c r="F4" s="45"/>
      <c r="G4" s="40"/>
      <c r="J4" s="43">
        <v>0</v>
      </c>
      <c r="K4" s="43">
        <v>0</v>
      </c>
      <c r="L4" s="43">
        <v>0</v>
      </c>
      <c r="M4" s="43">
        <v>0</v>
      </c>
      <c r="N4" s="45"/>
      <c r="O4" s="44"/>
      <c r="P4"/>
      <c r="Q4"/>
    </row>
    <row r="5" spans="2:27" ht="13.5" thickBot="1" x14ac:dyDescent="0.25">
      <c r="B5" s="43">
        <v>1</v>
      </c>
      <c r="C5" s="43">
        <f>(12/800)*800^(B5/254)</f>
        <v>1.5400000934613606E-2</v>
      </c>
      <c r="D5" s="43" t="s">
        <v>116</v>
      </c>
      <c r="E5" s="43" t="s">
        <v>116</v>
      </c>
      <c r="F5" s="45">
        <v>1.0111867254440675E-2</v>
      </c>
      <c r="G5" s="40" t="str">
        <f>IF(F5="","N/A",IF(F5&gt;0.015,"FAIL","PASS"))</f>
        <v>PASS</v>
      </c>
      <c r="J5" s="43">
        <v>1</v>
      </c>
      <c r="K5" s="43">
        <f t="shared" ref="K5:K68" si="0">685*((B5/254+0.152)/1.152)^3</f>
        <v>1.6989504950436207</v>
      </c>
      <c r="L5" s="43">
        <f>K5-(10/100)*K5-0.015</f>
        <v>1.5140554455392587</v>
      </c>
      <c r="M5" s="43">
        <f>K5+(10/100)*K5+0.015</f>
        <v>1.8838455445479827</v>
      </c>
      <c r="N5" s="45">
        <v>1.6290602140023898</v>
      </c>
      <c r="O5" s="40" t="str">
        <f t="shared" ref="O5:O68" si="1">IF(N5="","N/A",IF(OR(N5&gt;M5,N5&lt;L5),"FAIL","PASS"))</f>
        <v>PASS</v>
      </c>
      <c r="Z5" s="38"/>
      <c r="AA5" s="38"/>
    </row>
    <row r="6" spans="2:27" ht="13.5" thickBot="1" x14ac:dyDescent="0.25">
      <c r="B6" s="43">
        <v>2</v>
      </c>
      <c r="C6" s="43">
        <f t="shared" ref="C6:C69" si="2">(12/800)*800^(B6/254)</f>
        <v>1.5810668585739991E-2</v>
      </c>
      <c r="D6" s="43">
        <f>C6-(10/100)*C6-0.015</f>
        <v>-7.7039827283400739E-4</v>
      </c>
      <c r="E6" s="43">
        <f>C6+(10/100)*C6+0.015</f>
        <v>3.2391735444313993E-2</v>
      </c>
      <c r="F6" s="45"/>
      <c r="G6" s="40" t="str">
        <f>IF(F6="","N/A",IF(OR(F6&gt;E6,F6&lt;D6),"FAIL","PASS"))</f>
        <v>N/A</v>
      </c>
      <c r="J6" s="43">
        <v>2</v>
      </c>
      <c r="K6" s="43">
        <f t="shared" si="0"/>
        <v>1.8309091101142354</v>
      </c>
      <c r="L6" s="43">
        <f t="shared" ref="L6:L69" si="3">K6-(10/100)*K6-0.015</f>
        <v>1.6328181991028119</v>
      </c>
      <c r="M6" s="43">
        <f t="shared" ref="M6:M69" si="4">K6+(10/100)*K6+0.015</f>
        <v>2.0290000211256589</v>
      </c>
      <c r="N6" s="45"/>
      <c r="O6" s="40" t="str">
        <f t="shared" si="1"/>
        <v>N/A</v>
      </c>
    </row>
    <row r="7" spans="2:27" ht="13.5" thickBot="1" x14ac:dyDescent="0.25">
      <c r="B7" s="43">
        <v>3</v>
      </c>
      <c r="C7" s="43">
        <f t="shared" si="2"/>
        <v>1.6232287399817455E-2</v>
      </c>
      <c r="D7" s="43">
        <f t="shared" ref="D7:D70" si="5">C7-(10/100)*C7-0.015</f>
        <v>-3.9094134016428965E-4</v>
      </c>
      <c r="E7" s="43">
        <f t="shared" ref="E7:E70" si="6">C7+(10/100)*C7+0.015</f>
        <v>3.2855516139799201E-2</v>
      </c>
      <c r="F7" s="45"/>
      <c r="G7" s="40" t="str">
        <f t="shared" ref="G7:G70" si="7">IF(F7="","N/A",IF(OR(F7&gt;E7,F7&lt;D7),"FAIL","PASS"))</f>
        <v>N/A</v>
      </c>
      <c r="J7" s="43">
        <v>3</v>
      </c>
      <c r="K7" s="43">
        <f t="shared" si="0"/>
        <v>1.9695295749608144</v>
      </c>
      <c r="L7" s="43">
        <f t="shared" si="3"/>
        <v>1.7575766174647331</v>
      </c>
      <c r="M7" s="43">
        <f t="shared" si="4"/>
        <v>2.1814825324568958</v>
      </c>
      <c r="N7" s="45"/>
      <c r="O7" s="40" t="str">
        <f t="shared" si="1"/>
        <v>N/A</v>
      </c>
    </row>
    <row r="8" spans="2:27" ht="13.5" thickBot="1" x14ac:dyDescent="0.25">
      <c r="B8" s="43">
        <v>4</v>
      </c>
      <c r="C8" s="43">
        <f t="shared" si="2"/>
        <v>1.6665149408540362E-2</v>
      </c>
      <c r="D8" s="43">
        <f t="shared" si="5"/>
        <v>-1.3655323136737424E-6</v>
      </c>
      <c r="E8" s="43">
        <f t="shared" si="6"/>
        <v>3.3331664349394399E-2</v>
      </c>
      <c r="F8" s="45"/>
      <c r="G8" s="40" t="str">
        <f t="shared" si="7"/>
        <v>N/A</v>
      </c>
      <c r="J8" s="43">
        <v>4</v>
      </c>
      <c r="K8" s="43">
        <f t="shared" si="0"/>
        <v>2.1149759422275687</v>
      </c>
      <c r="L8" s="43">
        <f t="shared" si="3"/>
        <v>1.888478348004812</v>
      </c>
      <c r="M8" s="43">
        <f t="shared" si="4"/>
        <v>2.3414735364503256</v>
      </c>
      <c r="N8" s="45"/>
      <c r="O8" s="40" t="str">
        <f t="shared" si="1"/>
        <v>N/A</v>
      </c>
    </row>
    <row r="9" spans="2:27" ht="13.5" thickBot="1" x14ac:dyDescent="0.25">
      <c r="B9" s="43">
        <v>5</v>
      </c>
      <c r="C9" s="43">
        <f t="shared" si="2"/>
        <v>1.7109554431133128E-2</v>
      </c>
      <c r="D9" s="43">
        <f t="shared" si="5"/>
        <v>3.9859898801981528E-4</v>
      </c>
      <c r="E9" s="43">
        <f t="shared" si="6"/>
        <v>3.3820509874246438E-2</v>
      </c>
      <c r="F9" s="45"/>
      <c r="G9" s="40" t="str">
        <f t="shared" si="7"/>
        <v>N/A</v>
      </c>
      <c r="J9" s="43">
        <v>5</v>
      </c>
      <c r="K9" s="43">
        <f t="shared" si="0"/>
        <v>2.2674122645587036</v>
      </c>
      <c r="L9" s="43">
        <f t="shared" si="3"/>
        <v>2.0256710381028333</v>
      </c>
      <c r="M9" s="43">
        <f t="shared" si="4"/>
        <v>2.5091534910145739</v>
      </c>
      <c r="N9" s="45"/>
      <c r="O9" s="40" t="str">
        <f t="shared" si="1"/>
        <v>N/A</v>
      </c>
    </row>
    <row r="10" spans="2:27" ht="13.5" thickBot="1" x14ac:dyDescent="0.25">
      <c r="B10" s="43">
        <v>6</v>
      </c>
      <c r="C10" s="43">
        <f t="shared" si="2"/>
        <v>1.756581028201817E-2</v>
      </c>
      <c r="D10" s="43">
        <f t="shared" si="5"/>
        <v>8.0922925381635494E-4</v>
      </c>
      <c r="E10" s="43">
        <f t="shared" si="6"/>
        <v>3.4322391310219982E-2</v>
      </c>
      <c r="F10" s="45"/>
      <c r="G10" s="40" t="str">
        <f t="shared" si="7"/>
        <v>N/A</v>
      </c>
      <c r="J10" s="43">
        <v>6</v>
      </c>
      <c r="K10" s="43">
        <f t="shared" si="0"/>
        <v>2.4270025945984273</v>
      </c>
      <c r="L10" s="43">
        <f t="shared" si="3"/>
        <v>2.1693023351385845</v>
      </c>
      <c r="M10" s="43">
        <f t="shared" si="4"/>
        <v>2.68470285405827</v>
      </c>
      <c r="N10" s="45"/>
      <c r="O10" s="40" t="str">
        <f t="shared" si="1"/>
        <v>N/A</v>
      </c>
    </row>
    <row r="11" spans="2:27" ht="13.5" thickBot="1" x14ac:dyDescent="0.25">
      <c r="B11" s="43">
        <v>7</v>
      </c>
      <c r="C11" s="43">
        <f t="shared" si="2"/>
        <v>1.803423298402167E-2</v>
      </c>
      <c r="D11" s="43">
        <f t="shared" si="5"/>
        <v>1.230809685619505E-3</v>
      </c>
      <c r="E11" s="43">
        <f t="shared" si="6"/>
        <v>3.4837656282423836E-2</v>
      </c>
      <c r="F11" s="45"/>
      <c r="G11" s="40" t="str">
        <f t="shared" si="7"/>
        <v>N/A</v>
      </c>
      <c r="J11" s="43">
        <v>7</v>
      </c>
      <c r="K11" s="43">
        <f t="shared" si="0"/>
        <v>2.5939109849909467</v>
      </c>
      <c r="L11" s="43">
        <f t="shared" si="3"/>
        <v>2.319519886491852</v>
      </c>
      <c r="M11" s="43">
        <f t="shared" si="4"/>
        <v>2.8683020834900415</v>
      </c>
      <c r="N11" s="45"/>
      <c r="O11" s="40" t="str">
        <f t="shared" si="1"/>
        <v>N/A</v>
      </c>
      <c r="Z11" s="38"/>
      <c r="AA11" s="38"/>
    </row>
    <row r="12" spans="2:27" ht="13.5" thickBot="1" x14ac:dyDescent="0.25">
      <c r="B12" s="43">
        <v>8</v>
      </c>
      <c r="C12" s="43">
        <f t="shared" si="2"/>
        <v>1.8515146987264877E-2</v>
      </c>
      <c r="D12" s="43">
        <f t="shared" si="5"/>
        <v>1.6636322885383893E-3</v>
      </c>
      <c r="E12" s="43">
        <f t="shared" si="6"/>
        <v>3.5366661685991369E-2</v>
      </c>
      <c r="F12" s="45">
        <v>1.2296120711477621E-2</v>
      </c>
      <c r="G12" s="40" t="str">
        <f t="shared" si="7"/>
        <v>PASS</v>
      </c>
      <c r="J12" s="43">
        <v>8</v>
      </c>
      <c r="K12" s="43">
        <f t="shared" si="0"/>
        <v>2.7683014883804691</v>
      </c>
      <c r="L12" s="43">
        <f t="shared" si="3"/>
        <v>2.4764713395424223</v>
      </c>
      <c r="M12" s="43">
        <f t="shared" si="4"/>
        <v>3.0601316372185159</v>
      </c>
      <c r="N12" s="45">
        <v>2.6656690989517347</v>
      </c>
      <c r="O12" s="40" t="str">
        <f t="shared" si="1"/>
        <v>PASS</v>
      </c>
    </row>
    <row r="13" spans="2:27" ht="13.5" thickBot="1" x14ac:dyDescent="0.25">
      <c r="B13" s="43">
        <v>9</v>
      </c>
      <c r="C13" s="43">
        <f t="shared" si="2"/>
        <v>1.9008885393892495E-2</v>
      </c>
      <c r="D13" s="43">
        <f t="shared" si="5"/>
        <v>2.1079968545032468E-3</v>
      </c>
      <c r="E13" s="43">
        <f t="shared" si="6"/>
        <v>3.5909773933281743E-2</v>
      </c>
      <c r="F13" s="45"/>
      <c r="G13" s="40" t="str">
        <f t="shared" si="7"/>
        <v>N/A</v>
      </c>
      <c r="J13" s="43">
        <v>9</v>
      </c>
      <c r="K13" s="43">
        <f t="shared" si="0"/>
        <v>2.9503381574112013</v>
      </c>
      <c r="L13" s="43">
        <f t="shared" si="3"/>
        <v>2.6403043416700811</v>
      </c>
      <c r="M13" s="43">
        <f t="shared" si="4"/>
        <v>3.2603719731523215</v>
      </c>
      <c r="N13" s="45"/>
      <c r="O13" s="40" t="str">
        <f t="shared" si="1"/>
        <v>N/A</v>
      </c>
    </row>
    <row r="14" spans="2:27" ht="13.5" thickBot="1" x14ac:dyDescent="0.25">
      <c r="B14" s="43">
        <v>10</v>
      </c>
      <c r="C14" s="43">
        <f t="shared" si="2"/>
        <v>1.9515790188793819E-2</v>
      </c>
      <c r="D14" s="43">
        <f t="shared" si="5"/>
        <v>2.564211169914437E-3</v>
      </c>
      <c r="E14" s="43">
        <f t="shared" si="6"/>
        <v>3.6467369207673198E-2</v>
      </c>
      <c r="F14" s="45">
        <v>1.2978471232306601E-2</v>
      </c>
      <c r="G14" s="40" t="str">
        <f t="shared" si="7"/>
        <v>PASS</v>
      </c>
      <c r="J14" s="43">
        <v>10</v>
      </c>
      <c r="K14" s="43">
        <f t="shared" si="0"/>
        <v>3.1401850447273523</v>
      </c>
      <c r="L14" s="43">
        <f t="shared" si="3"/>
        <v>2.8111665402546167</v>
      </c>
      <c r="M14" s="43">
        <f t="shared" si="4"/>
        <v>3.4692035492000879</v>
      </c>
      <c r="N14" s="45">
        <v>3.014869742407476</v>
      </c>
      <c r="O14" s="40" t="str">
        <f t="shared" si="1"/>
        <v>PASS</v>
      </c>
    </row>
    <row r="15" spans="2:27" ht="13.5" thickBot="1" x14ac:dyDescent="0.25">
      <c r="B15" s="43">
        <v>11</v>
      </c>
      <c r="C15" s="43">
        <f t="shared" si="2"/>
        <v>2.0036212476476519E-2</v>
      </c>
      <c r="D15" s="43">
        <f t="shared" si="5"/>
        <v>3.0325912288288667E-3</v>
      </c>
      <c r="E15" s="43">
        <f t="shared" si="6"/>
        <v>3.7039833724124172E-2</v>
      </c>
      <c r="F15" s="45"/>
      <c r="G15" s="40" t="str">
        <f t="shared" si="7"/>
        <v>N/A</v>
      </c>
      <c r="J15" s="43">
        <v>11</v>
      </c>
      <c r="K15" s="43">
        <f t="shared" si="0"/>
        <v>3.3380062029731246</v>
      </c>
      <c r="L15" s="43">
        <f t="shared" si="3"/>
        <v>2.9892055826758122</v>
      </c>
      <c r="M15" s="43">
        <f t="shared" si="4"/>
        <v>3.686806823270437</v>
      </c>
      <c r="N15" s="45"/>
      <c r="O15" s="40" t="str">
        <f t="shared" si="1"/>
        <v>N/A</v>
      </c>
    </row>
    <row r="16" spans="2:27" ht="13.5" thickBot="1" x14ac:dyDescent="0.25">
      <c r="B16" s="43">
        <v>12</v>
      </c>
      <c r="C16" s="43">
        <f t="shared" si="2"/>
        <v>2.0570512724257015E-2</v>
      </c>
      <c r="D16" s="43">
        <f t="shared" si="5"/>
        <v>3.5134614518313144E-3</v>
      </c>
      <c r="E16" s="43">
        <f t="shared" si="6"/>
        <v>3.7627563996682711E-2</v>
      </c>
      <c r="F16" s="45"/>
      <c r="G16" s="40" t="str">
        <f t="shared" si="7"/>
        <v>N/A</v>
      </c>
      <c r="J16" s="43">
        <v>12</v>
      </c>
      <c r="K16" s="43">
        <f t="shared" si="0"/>
        <v>3.5439656847927306</v>
      </c>
      <c r="L16" s="43">
        <f t="shared" si="3"/>
        <v>3.1745691163134575</v>
      </c>
      <c r="M16" s="43">
        <f t="shared" si="4"/>
        <v>3.9133622532720036</v>
      </c>
      <c r="N16" s="45"/>
      <c r="O16" s="40" t="str">
        <f t="shared" si="1"/>
        <v>N/A</v>
      </c>
    </row>
    <row r="17" spans="2:27" ht="13.5" thickBot="1" x14ac:dyDescent="0.25">
      <c r="B17" s="43">
        <v>13</v>
      </c>
      <c r="C17" s="43">
        <f t="shared" si="2"/>
        <v>2.1119061011935936E-2</v>
      </c>
      <c r="D17" s="43">
        <f t="shared" si="5"/>
        <v>4.0071549107423415E-3</v>
      </c>
      <c r="E17" s="43">
        <f t="shared" si="6"/>
        <v>3.8230967113129531E-2</v>
      </c>
      <c r="F17" s="45"/>
      <c r="G17" s="40" t="str">
        <f t="shared" si="7"/>
        <v>N/A</v>
      </c>
      <c r="J17" s="43">
        <v>13</v>
      </c>
      <c r="K17" s="43">
        <f t="shared" si="0"/>
        <v>3.7582275428303751</v>
      </c>
      <c r="L17" s="43">
        <f t="shared" si="3"/>
        <v>3.3674047885473373</v>
      </c>
      <c r="M17" s="43">
        <f t="shared" si="4"/>
        <v>4.149050297113412</v>
      </c>
      <c r="N17" s="45"/>
      <c r="O17" s="40" t="str">
        <f t="shared" si="1"/>
        <v>N/A</v>
      </c>
    </row>
    <row r="18" spans="2:27" ht="13.5" thickBot="1" x14ac:dyDescent="0.25">
      <c r="B18" s="43">
        <v>14</v>
      </c>
      <c r="C18" s="43">
        <f t="shared" si="2"/>
        <v>2.1682237288131675E-2</v>
      </c>
      <c r="D18" s="43">
        <f t="shared" si="5"/>
        <v>4.5140135593185089E-3</v>
      </c>
      <c r="E18" s="43">
        <f t="shared" si="6"/>
        <v>3.8850461016944837E-2</v>
      </c>
      <c r="F18" s="45"/>
      <c r="G18" s="40" t="str">
        <f t="shared" si="7"/>
        <v>N/A</v>
      </c>
      <c r="J18" s="43">
        <v>14</v>
      </c>
      <c r="K18" s="43">
        <f t="shared" si="0"/>
        <v>3.9809558297302656</v>
      </c>
      <c r="L18" s="43">
        <f t="shared" si="3"/>
        <v>3.5678602467572387</v>
      </c>
      <c r="M18" s="43">
        <f t="shared" si="4"/>
        <v>4.3940514127032921</v>
      </c>
      <c r="N18" s="45"/>
      <c r="O18" s="40" t="str">
        <f t="shared" si="1"/>
        <v>N/A</v>
      </c>
    </row>
    <row r="19" spans="2:27" ht="13.5" thickBot="1" x14ac:dyDescent="0.25">
      <c r="B19" s="43">
        <v>15</v>
      </c>
      <c r="C19" s="43">
        <f t="shared" si="2"/>
        <v>2.226043163344945E-2</v>
      </c>
      <c r="D19" s="43">
        <f t="shared" si="5"/>
        <v>5.0343884701045047E-3</v>
      </c>
      <c r="E19" s="43">
        <f t="shared" si="6"/>
        <v>3.9486474796794395E-2</v>
      </c>
      <c r="F19" s="45"/>
      <c r="G19" s="40" t="str">
        <f t="shared" si="7"/>
        <v>N/A</v>
      </c>
      <c r="J19" s="43">
        <v>15</v>
      </c>
      <c r="K19" s="43">
        <f t="shared" si="0"/>
        <v>4.2123145981366097</v>
      </c>
      <c r="L19" s="43">
        <f t="shared" si="3"/>
        <v>3.7760831383229485</v>
      </c>
      <c r="M19" s="43">
        <f t="shared" si="4"/>
        <v>4.64854605795027</v>
      </c>
      <c r="N19" s="45"/>
      <c r="O19" s="40" t="str">
        <f t="shared" si="1"/>
        <v>N/A</v>
      </c>
    </row>
    <row r="20" spans="2:27" ht="13.5" thickBot="1" x14ac:dyDescent="0.25">
      <c r="B20" s="43">
        <v>16</v>
      </c>
      <c r="C20" s="43">
        <f t="shared" si="2"/>
        <v>2.2854044530668249E-2</v>
      </c>
      <c r="D20" s="43">
        <f t="shared" si="5"/>
        <v>5.568640077601425E-3</v>
      </c>
      <c r="E20" s="43">
        <f t="shared" si="6"/>
        <v>4.0139448983735074E-2</v>
      </c>
      <c r="F20" s="45">
        <v>1.5400292728132235E-2</v>
      </c>
      <c r="G20" s="40" t="str">
        <f t="shared" si="7"/>
        <v>PASS</v>
      </c>
      <c r="J20" s="43">
        <v>16</v>
      </c>
      <c r="K20" s="43">
        <f t="shared" si="0"/>
        <v>4.4524679006936152</v>
      </c>
      <c r="L20" s="43">
        <f t="shared" si="3"/>
        <v>3.992221110624254</v>
      </c>
      <c r="M20" s="43">
        <f t="shared" si="4"/>
        <v>4.912714690762976</v>
      </c>
      <c r="N20" s="45">
        <v>4.2288923423110116</v>
      </c>
      <c r="O20" s="40" t="str">
        <f t="shared" si="1"/>
        <v>PASS</v>
      </c>
    </row>
    <row r="21" spans="2:27" ht="13.5" thickBot="1" x14ac:dyDescent="0.25">
      <c r="B21" s="43">
        <v>17</v>
      </c>
      <c r="C21" s="43">
        <f t="shared" si="2"/>
        <v>2.3463487142132804E-2</v>
      </c>
      <c r="D21" s="43">
        <f t="shared" si="5"/>
        <v>6.1171384279195239E-3</v>
      </c>
      <c r="E21" s="43">
        <f t="shared" si="6"/>
        <v>4.080983585634608E-2</v>
      </c>
      <c r="F21" s="45"/>
      <c r="G21" s="40" t="str">
        <f t="shared" si="7"/>
        <v>N/A</v>
      </c>
      <c r="J21" s="43">
        <v>17</v>
      </c>
      <c r="K21" s="43">
        <f t="shared" si="0"/>
        <v>4.7015797900454892</v>
      </c>
      <c r="L21" s="43">
        <f t="shared" si="3"/>
        <v>4.2164218110409406</v>
      </c>
      <c r="M21" s="43">
        <f t="shared" si="4"/>
        <v>5.1867377690500378</v>
      </c>
      <c r="N21" s="45"/>
      <c r="O21" s="40" t="str">
        <f t="shared" si="1"/>
        <v>N/A</v>
      </c>
    </row>
    <row r="22" spans="2:27" ht="13.5" thickBot="1" x14ac:dyDescent="0.25">
      <c r="B22" s="43">
        <v>18</v>
      </c>
      <c r="C22" s="43">
        <f t="shared" si="2"/>
        <v>2.4089181594542628E-2</v>
      </c>
      <c r="D22" s="43">
        <f t="shared" si="5"/>
        <v>6.6802634350883669E-3</v>
      </c>
      <c r="E22" s="43">
        <f t="shared" si="6"/>
        <v>4.1498099753996889E-2</v>
      </c>
      <c r="F22" s="45"/>
      <c r="G22" s="40" t="str">
        <f t="shared" si="7"/>
        <v>N/A</v>
      </c>
      <c r="J22" s="43">
        <v>18</v>
      </c>
      <c r="K22" s="43">
        <f t="shared" si="0"/>
        <v>4.959814318836437</v>
      </c>
      <c r="L22" s="43">
        <f t="shared" si="3"/>
        <v>4.4488328869527933</v>
      </c>
      <c r="M22" s="43">
        <f t="shared" si="4"/>
        <v>5.4707957507200806</v>
      </c>
      <c r="N22" s="45"/>
      <c r="O22" s="40" t="str">
        <f t="shared" si="1"/>
        <v>N/A</v>
      </c>
    </row>
    <row r="23" spans="2:27" ht="13.5" thickBot="1" x14ac:dyDescent="0.25">
      <c r="B23" s="43">
        <v>19</v>
      </c>
      <c r="C23" s="43">
        <f t="shared" si="2"/>
        <v>2.473156127133555E-2</v>
      </c>
      <c r="D23" s="43">
        <f t="shared" si="5"/>
        <v>7.2584051442019966E-3</v>
      </c>
      <c r="E23" s="43">
        <f t="shared" si="6"/>
        <v>4.2204717398469108E-2</v>
      </c>
      <c r="F23" s="45"/>
      <c r="G23" s="40" t="str">
        <f t="shared" si="7"/>
        <v>N/A</v>
      </c>
      <c r="J23" s="43">
        <v>19</v>
      </c>
      <c r="K23" s="43">
        <f t="shared" si="0"/>
        <v>5.2273355397106647</v>
      </c>
      <c r="L23" s="43">
        <f t="shared" si="3"/>
        <v>4.689601985739599</v>
      </c>
      <c r="M23" s="43">
        <f t="shared" si="4"/>
        <v>5.7650690936817304</v>
      </c>
      <c r="N23" s="45"/>
      <c r="O23" s="40" t="str">
        <f t="shared" si="1"/>
        <v>N/A</v>
      </c>
    </row>
    <row r="24" spans="2:27" ht="13.5" thickBot="1" x14ac:dyDescent="0.25">
      <c r="B24" s="43">
        <v>20</v>
      </c>
      <c r="C24" s="43">
        <f t="shared" si="2"/>
        <v>2.5391071112868074E-2</v>
      </c>
      <c r="D24" s="43">
        <f t="shared" si="5"/>
        <v>7.8519640015812658E-3</v>
      </c>
      <c r="E24" s="43">
        <f t="shared" si="6"/>
        <v>4.2930178224154882E-2</v>
      </c>
      <c r="F24" s="45"/>
      <c r="G24" s="40" t="str">
        <f t="shared" si="7"/>
        <v>N/A</v>
      </c>
      <c r="J24" s="43">
        <v>20</v>
      </c>
      <c r="K24" s="43">
        <f t="shared" si="0"/>
        <v>5.5043075053123847</v>
      </c>
      <c r="L24" s="43">
        <f t="shared" si="3"/>
        <v>4.9388767547811465</v>
      </c>
      <c r="M24" s="43">
        <f t="shared" si="4"/>
        <v>6.0697382558436228</v>
      </c>
      <c r="N24" s="45"/>
      <c r="O24" s="40" t="str">
        <f t="shared" si="1"/>
        <v>N/A</v>
      </c>
    </row>
    <row r="25" spans="2:27" ht="13.5" thickBot="1" x14ac:dyDescent="0.25">
      <c r="B25" s="43">
        <v>21</v>
      </c>
      <c r="C25" s="43">
        <f t="shared" si="2"/>
        <v>2.606816792460059E-2</v>
      </c>
      <c r="D25" s="43">
        <f t="shared" si="5"/>
        <v>8.4613511321405335E-3</v>
      </c>
      <c r="E25" s="43">
        <f t="shared" si="6"/>
        <v>4.3674984717060647E-2</v>
      </c>
      <c r="F25" s="45"/>
      <c r="G25" s="40" t="str">
        <f t="shared" si="7"/>
        <v>N/A</v>
      </c>
      <c r="J25" s="43">
        <v>21</v>
      </c>
      <c r="K25" s="43">
        <f t="shared" si="0"/>
        <v>5.7908942682858005</v>
      </c>
      <c r="L25" s="43">
        <f t="shared" si="3"/>
        <v>5.1968048414572205</v>
      </c>
      <c r="M25" s="43">
        <f t="shared" si="4"/>
        <v>6.3849836951143804</v>
      </c>
      <c r="N25" s="45"/>
      <c r="O25" s="40" t="str">
        <f t="shared" si="1"/>
        <v>N/A</v>
      </c>
    </row>
    <row r="26" spans="2:27" ht="13.5" thickBot="1" x14ac:dyDescent="0.25">
      <c r="B26" s="43">
        <v>22</v>
      </c>
      <c r="C26" s="43">
        <f t="shared" si="2"/>
        <v>2.6763320693500892E-2</v>
      </c>
      <c r="D26" s="43">
        <f t="shared" si="5"/>
        <v>9.0869886241508047E-3</v>
      </c>
      <c r="E26" s="43">
        <f t="shared" si="6"/>
        <v>4.443965276285098E-2</v>
      </c>
      <c r="F26" s="45"/>
      <c r="G26" s="40" t="str">
        <f t="shared" si="7"/>
        <v>N/A</v>
      </c>
      <c r="J26" s="43">
        <v>22</v>
      </c>
      <c r="K26" s="43">
        <f t="shared" si="0"/>
        <v>6.0872598812751209</v>
      </c>
      <c r="L26" s="43">
        <f t="shared" si="3"/>
        <v>5.4635338931476092</v>
      </c>
      <c r="M26" s="43">
        <f t="shared" si="4"/>
        <v>6.7109858694026325</v>
      </c>
      <c r="N26" s="45"/>
      <c r="O26" s="40" t="str">
        <f t="shared" si="1"/>
        <v>N/A</v>
      </c>
    </row>
    <row r="27" spans="2:27" ht="13.5" thickBot="1" x14ac:dyDescent="0.25">
      <c r="B27" s="43">
        <v>23</v>
      </c>
      <c r="C27" s="43">
        <f t="shared" si="2"/>
        <v>2.7477010912885159E-2</v>
      </c>
      <c r="D27" s="43">
        <f t="shared" si="5"/>
        <v>9.7293098215966434E-3</v>
      </c>
      <c r="E27" s="43">
        <f t="shared" si="6"/>
        <v>4.5224712004173676E-2</v>
      </c>
      <c r="F27" s="45"/>
      <c r="G27" s="40" t="str">
        <f t="shared" si="7"/>
        <v>N/A</v>
      </c>
      <c r="J27" s="43">
        <v>23</v>
      </c>
      <c r="K27" s="43">
        <f t="shared" si="0"/>
        <v>6.3935683969245511</v>
      </c>
      <c r="L27" s="43">
        <f t="shared" si="3"/>
        <v>5.7392115572320961</v>
      </c>
      <c r="M27" s="43">
        <f t="shared" si="4"/>
        <v>7.0479252366170062</v>
      </c>
      <c r="N27" s="45"/>
      <c r="O27" s="40" t="str">
        <f t="shared" si="1"/>
        <v>N/A</v>
      </c>
      <c r="Z27" s="38"/>
      <c r="AA27" s="38"/>
    </row>
    <row r="28" spans="2:27" ht="13.5" thickBot="1" x14ac:dyDescent="0.25">
      <c r="B28" s="43">
        <v>24</v>
      </c>
      <c r="C28" s="43">
        <f t="shared" si="2"/>
        <v>2.8209732915921312E-2</v>
      </c>
      <c r="D28" s="43">
        <f t="shared" si="5"/>
        <v>1.0388759624329183E-2</v>
      </c>
      <c r="E28" s="43">
        <f t="shared" si="6"/>
        <v>4.6030706207513442E-2</v>
      </c>
      <c r="F28" s="45"/>
      <c r="G28" s="40" t="str">
        <f t="shared" si="7"/>
        <v>N/A</v>
      </c>
      <c r="J28" s="43">
        <v>24</v>
      </c>
      <c r="K28" s="43">
        <f t="shared" si="0"/>
        <v>6.709983867878301</v>
      </c>
      <c r="L28" s="43">
        <f t="shared" si="3"/>
        <v>6.0239854810904712</v>
      </c>
      <c r="M28" s="43">
        <f t="shared" si="4"/>
        <v>7.3959822546661309</v>
      </c>
      <c r="N28" s="45"/>
      <c r="O28" s="40" t="str">
        <f t="shared" si="1"/>
        <v>N/A</v>
      </c>
    </row>
    <row r="29" spans="2:27" ht="13.5" thickBot="1" x14ac:dyDescent="0.25">
      <c r="B29" s="43">
        <v>25</v>
      </c>
      <c r="C29" s="43">
        <f t="shared" si="2"/>
        <v>2.896199421802589E-2</v>
      </c>
      <c r="D29" s="43">
        <f t="shared" si="5"/>
        <v>1.1065794796223303E-2</v>
      </c>
      <c r="E29" s="43">
        <f t="shared" si="6"/>
        <v>4.6858193639828481E-2</v>
      </c>
      <c r="F29" s="45"/>
      <c r="G29" s="40" t="str">
        <f t="shared" si="7"/>
        <v>N/A</v>
      </c>
      <c r="J29" s="43">
        <v>25</v>
      </c>
      <c r="K29" s="43">
        <f t="shared" si="0"/>
        <v>7.0366703467805785</v>
      </c>
      <c r="L29" s="43">
        <f t="shared" si="3"/>
        <v>6.3180033121025208</v>
      </c>
      <c r="M29" s="43">
        <f t="shared" si="4"/>
        <v>7.7553373814586362</v>
      </c>
      <c r="N29" s="45"/>
      <c r="O29" s="40" t="str">
        <f t="shared" si="1"/>
        <v>N/A</v>
      </c>
    </row>
    <row r="30" spans="2:27" ht="13.5" thickBot="1" x14ac:dyDescent="0.25">
      <c r="B30" s="43">
        <v>26</v>
      </c>
      <c r="C30" s="43">
        <f t="shared" si="2"/>
        <v>2.9734315868391502E-2</v>
      </c>
      <c r="D30" s="43">
        <f t="shared" si="5"/>
        <v>1.176088428155235E-2</v>
      </c>
      <c r="E30" s="43">
        <f t="shared" si="6"/>
        <v>4.7707747455230654E-2</v>
      </c>
      <c r="F30" s="45"/>
      <c r="G30" s="40" t="str">
        <f t="shared" si="7"/>
        <v>N/A</v>
      </c>
      <c r="J30" s="43">
        <v>26</v>
      </c>
      <c r="K30" s="43">
        <f t="shared" si="0"/>
        <v>7.3737918862755869</v>
      </c>
      <c r="L30" s="43">
        <f t="shared" si="3"/>
        <v>6.6214126976480285</v>
      </c>
      <c r="M30" s="43">
        <f t="shared" si="4"/>
        <v>8.1261710749031462</v>
      </c>
      <c r="N30" s="45"/>
      <c r="O30" s="40" t="str">
        <f t="shared" si="1"/>
        <v>N/A</v>
      </c>
    </row>
    <row r="31" spans="2:27" ht="13.5" thickBot="1" x14ac:dyDescent="0.25">
      <c r="B31" s="43">
        <v>27</v>
      </c>
      <c r="C31" s="43">
        <f t="shared" si="2"/>
        <v>3.0527232810888347E-2</v>
      </c>
      <c r="D31" s="43">
        <f t="shared" si="5"/>
        <v>1.2474509529799511E-2</v>
      </c>
      <c r="E31" s="43">
        <f t="shared" si="6"/>
        <v>4.8579956091977183E-2</v>
      </c>
      <c r="F31" s="45"/>
      <c r="G31" s="40" t="str">
        <f t="shared" si="7"/>
        <v>N/A</v>
      </c>
      <c r="J31" s="43">
        <v>27</v>
      </c>
      <c r="K31" s="43">
        <f t="shared" si="0"/>
        <v>7.7215125390075308</v>
      </c>
      <c r="L31" s="43">
        <f t="shared" si="3"/>
        <v>6.9343612851067782</v>
      </c>
      <c r="M31" s="43">
        <f t="shared" si="4"/>
        <v>8.5086637929082851</v>
      </c>
      <c r="N31" s="45"/>
      <c r="O31" s="40" t="str">
        <f t="shared" si="1"/>
        <v>N/A</v>
      </c>
    </row>
    <row r="32" spans="2:27" ht="13.5" thickBot="1" x14ac:dyDescent="0.25">
      <c r="B32" s="43">
        <v>28</v>
      </c>
      <c r="C32" s="43">
        <f t="shared" si="2"/>
        <v>3.1341294254589848E-2</v>
      </c>
      <c r="D32" s="43">
        <f t="shared" si="5"/>
        <v>1.3207164829130862E-2</v>
      </c>
      <c r="E32" s="43">
        <f t="shared" si="6"/>
        <v>4.9475423680048834E-2</v>
      </c>
      <c r="F32" s="45"/>
      <c r="G32" s="40" t="str">
        <f t="shared" si="7"/>
        <v>N/A</v>
      </c>
      <c r="J32" s="43">
        <v>28</v>
      </c>
      <c r="K32" s="43">
        <f t="shared" si="0"/>
        <v>8.079996357620626</v>
      </c>
      <c r="L32" s="43">
        <f t="shared" si="3"/>
        <v>7.256996721858564</v>
      </c>
      <c r="M32" s="43">
        <f t="shared" si="4"/>
        <v>8.9029959933826888</v>
      </c>
      <c r="N32" s="45"/>
      <c r="O32" s="40" t="str">
        <f t="shared" si="1"/>
        <v>N/A</v>
      </c>
    </row>
    <row r="33" spans="2:16" ht="13.5" thickBot="1" x14ac:dyDescent="0.25">
      <c r="B33" s="43">
        <v>29</v>
      </c>
      <c r="C33" s="43">
        <f t="shared" si="2"/>
        <v>3.217706405417891E-2</v>
      </c>
      <c r="D33" s="43">
        <f t="shared" si="5"/>
        <v>1.3959357648761019E-2</v>
      </c>
      <c r="E33" s="43">
        <f t="shared" si="6"/>
        <v>5.0394770459596797E-2</v>
      </c>
      <c r="F33" s="45"/>
      <c r="G33" s="40" t="str">
        <f t="shared" si="7"/>
        <v>N/A</v>
      </c>
      <c r="J33" s="43">
        <v>29</v>
      </c>
      <c r="K33" s="43">
        <f t="shared" si="0"/>
        <v>8.449407394759076</v>
      </c>
      <c r="L33" s="43">
        <f t="shared" si="3"/>
        <v>7.5894666552831689</v>
      </c>
      <c r="M33" s="43">
        <f t="shared" si="4"/>
        <v>9.309348134234984</v>
      </c>
      <c r="N33" s="45"/>
      <c r="O33" s="40" t="str">
        <f t="shared" si="1"/>
        <v>N/A</v>
      </c>
    </row>
    <row r="34" spans="2:16" ht="13.5" thickBot="1" x14ac:dyDescent="0.25">
      <c r="B34" s="43">
        <v>30</v>
      </c>
      <c r="C34" s="43">
        <f t="shared" si="2"/>
        <v>3.3035121100498457E-2</v>
      </c>
      <c r="D34" s="43">
        <f t="shared" si="5"/>
        <v>1.4731608990448612E-2</v>
      </c>
      <c r="E34" s="43">
        <f t="shared" si="6"/>
        <v>5.1338633210548303E-2</v>
      </c>
      <c r="F34" s="45"/>
      <c r="G34" s="40" t="str">
        <f t="shared" si="7"/>
        <v>N/A</v>
      </c>
      <c r="J34" s="43">
        <v>30</v>
      </c>
      <c r="K34" s="43">
        <f t="shared" si="0"/>
        <v>8.8299097030670879</v>
      </c>
      <c r="L34" s="43">
        <f t="shared" si="3"/>
        <v>7.9319187327603791</v>
      </c>
      <c r="M34" s="43">
        <f t="shared" si="4"/>
        <v>9.7279006733737976</v>
      </c>
      <c r="N34" s="45"/>
      <c r="O34" s="40" t="str">
        <f t="shared" si="1"/>
        <v>N/A</v>
      </c>
    </row>
    <row r="35" spans="2:16" ht="13.5" thickBot="1" x14ac:dyDescent="0.25">
      <c r="B35" s="43">
        <v>31</v>
      </c>
      <c r="C35" s="43">
        <f t="shared" si="2"/>
        <v>3.3916059721516657E-2</v>
      </c>
      <c r="D35" s="43">
        <f t="shared" si="5"/>
        <v>1.5524453749364991E-2</v>
      </c>
      <c r="E35" s="43">
        <f t="shared" si="6"/>
        <v>5.230766569366832E-2</v>
      </c>
      <c r="F35" s="45"/>
      <c r="G35" s="40" t="str">
        <f t="shared" si="7"/>
        <v>N/A</v>
      </c>
      <c r="J35" s="43">
        <v>31</v>
      </c>
      <c r="K35" s="43">
        <f t="shared" si="0"/>
        <v>9.2216673351888705</v>
      </c>
      <c r="L35" s="43">
        <f t="shared" si="3"/>
        <v>8.2845006016699827</v>
      </c>
      <c r="M35" s="43">
        <f t="shared" si="4"/>
        <v>10.158834068707758</v>
      </c>
      <c r="N35" s="45"/>
      <c r="O35" s="40" t="str">
        <f t="shared" si="1"/>
        <v>N/A</v>
      </c>
    </row>
    <row r="36" spans="2:16" ht="13.5" thickBot="1" x14ac:dyDescent="0.25">
      <c r="B36" s="43">
        <v>32</v>
      </c>
      <c r="C36" s="43">
        <f t="shared" si="2"/>
        <v>3.4820490093984496E-2</v>
      </c>
      <c r="D36" s="43">
        <f t="shared" si="5"/>
        <v>1.6338441084586049E-2</v>
      </c>
      <c r="E36" s="43">
        <f t="shared" si="6"/>
        <v>5.3302539103382944E-2</v>
      </c>
      <c r="F36" s="45">
        <v>2.3635576092776056E-2</v>
      </c>
      <c r="G36" s="40" t="str">
        <f t="shared" si="7"/>
        <v>PASS</v>
      </c>
      <c r="J36" s="43">
        <v>32</v>
      </c>
      <c r="K36" s="43">
        <f t="shared" si="0"/>
        <v>9.6248443437686255</v>
      </c>
      <c r="L36" s="43">
        <f t="shared" si="3"/>
        <v>8.6473599093917617</v>
      </c>
      <c r="M36" s="43">
        <f t="shared" si="4"/>
        <v>10.602328778145489</v>
      </c>
      <c r="N36" s="45">
        <v>9.2713776187374606</v>
      </c>
      <c r="O36" s="40" t="str">
        <f t="shared" si="1"/>
        <v>PASS</v>
      </c>
    </row>
    <row r="37" spans="2:16" ht="13.5" thickBot="1" x14ac:dyDescent="0.25">
      <c r="B37" s="43">
        <v>33</v>
      </c>
      <c r="C37" s="43">
        <f t="shared" si="2"/>
        <v>3.5749038666070994E-2</v>
      </c>
      <c r="D37" s="43">
        <f t="shared" si="5"/>
        <v>1.7174134799463892E-2</v>
      </c>
      <c r="E37" s="43">
        <f t="shared" si="6"/>
        <v>5.4323942532678096E-2</v>
      </c>
      <c r="F37" s="45"/>
      <c r="G37" s="40" t="str">
        <f t="shared" si="7"/>
        <v>N/A</v>
      </c>
      <c r="J37" s="43">
        <v>33</v>
      </c>
      <c r="K37" s="43">
        <f t="shared" si="0"/>
        <v>10.039604781450565</v>
      </c>
      <c r="L37" s="43">
        <f t="shared" si="3"/>
        <v>9.0206443033055077</v>
      </c>
      <c r="M37" s="43">
        <f t="shared" si="4"/>
        <v>11.058565259595623</v>
      </c>
      <c r="N37" s="45"/>
      <c r="O37" s="40" t="str">
        <f t="shared" si="1"/>
        <v>N/A</v>
      </c>
    </row>
    <row r="38" spans="2:16" ht="13.5" thickBot="1" x14ac:dyDescent="0.25">
      <c r="B38" s="43">
        <v>34</v>
      </c>
      <c r="C38" s="43">
        <f t="shared" si="2"/>
        <v>3.6702348591268752E-2</v>
      </c>
      <c r="D38" s="43">
        <f t="shared" si="5"/>
        <v>1.8032113732141877E-2</v>
      </c>
      <c r="E38" s="43">
        <f t="shared" si="6"/>
        <v>5.5372583450395627E-2</v>
      </c>
      <c r="F38" s="45"/>
      <c r="G38" s="40" t="str">
        <f t="shared" si="7"/>
        <v>N/A</v>
      </c>
      <c r="J38" s="43">
        <v>34</v>
      </c>
      <c r="K38" s="43">
        <f t="shared" si="0"/>
        <v>10.466112700878895</v>
      </c>
      <c r="L38" s="43">
        <f t="shared" si="3"/>
        <v>9.4045014307910044</v>
      </c>
      <c r="M38" s="43">
        <f t="shared" si="4"/>
        <v>11.527723970966786</v>
      </c>
      <c r="N38" s="45"/>
      <c r="O38" s="40" t="str">
        <f t="shared" si="1"/>
        <v>N/A</v>
      </c>
    </row>
    <row r="39" spans="2:16" ht="13.5" thickBot="1" x14ac:dyDescent="0.25">
      <c r="B39" s="43">
        <v>35</v>
      </c>
      <c r="C39" s="43">
        <f t="shared" si="2"/>
        <v>3.7681080173870202E-2</v>
      </c>
      <c r="D39" s="43">
        <f t="shared" si="5"/>
        <v>1.8912972156483181E-2</v>
      </c>
      <c r="E39" s="43">
        <f t="shared" si="6"/>
        <v>5.6449188191257223E-2</v>
      </c>
      <c r="F39" s="45"/>
      <c r="G39" s="40" t="str">
        <f t="shared" si="7"/>
        <v>N/A</v>
      </c>
      <c r="J39" s="43">
        <v>35</v>
      </c>
      <c r="K39" s="43">
        <f t="shared" si="0"/>
        <v>10.904532154697826</v>
      </c>
      <c r="L39" s="43">
        <f t="shared" si="3"/>
        <v>9.7990789392280426</v>
      </c>
      <c r="M39" s="43">
        <f t="shared" si="4"/>
        <v>12.009985370167609</v>
      </c>
      <c r="N39" s="45"/>
      <c r="O39" s="40" t="str">
        <f t="shared" si="1"/>
        <v>N/A</v>
      </c>
    </row>
    <row r="40" spans="2:16" ht="13.5" thickBot="1" x14ac:dyDescent="0.25">
      <c r="B40" s="43">
        <v>36</v>
      </c>
      <c r="C40" s="43">
        <f t="shared" si="2"/>
        <v>3.8685911326323423E-2</v>
      </c>
      <c r="D40" s="43">
        <f t="shared" si="5"/>
        <v>1.9817320193691083E-2</v>
      </c>
      <c r="E40" s="43">
        <f t="shared" si="6"/>
        <v>5.7554502458955763E-2</v>
      </c>
      <c r="F40" s="45"/>
      <c r="G40" s="40" t="str">
        <f t="shared" si="7"/>
        <v>N/A</v>
      </c>
      <c r="J40" s="43">
        <v>36</v>
      </c>
      <c r="K40" s="43">
        <f t="shared" si="0"/>
        <v>11.355027195551557</v>
      </c>
      <c r="L40" s="43">
        <f t="shared" si="3"/>
        <v>10.204524475996401</v>
      </c>
      <c r="M40" s="43">
        <f t="shared" si="4"/>
        <v>12.505529915106713</v>
      </c>
      <c r="N40" s="45"/>
      <c r="O40" s="40" t="str">
        <f t="shared" si="1"/>
        <v>N/A</v>
      </c>
    </row>
    <row r="41" spans="2:16" ht="13.5" thickBot="1" x14ac:dyDescent="0.25">
      <c r="B41" s="43">
        <v>37</v>
      </c>
      <c r="C41" s="43">
        <f t="shared" si="2"/>
        <v>3.9717538038783973E-2</v>
      </c>
      <c r="D41" s="43">
        <f t="shared" si="5"/>
        <v>2.0745784234905577E-2</v>
      </c>
      <c r="E41" s="43">
        <f t="shared" si="6"/>
        <v>5.8689291842662368E-2</v>
      </c>
      <c r="F41" s="45"/>
      <c r="G41" s="40" t="str">
        <f t="shared" si="7"/>
        <v>N/A</v>
      </c>
      <c r="J41" s="43">
        <v>37</v>
      </c>
      <c r="K41" s="43">
        <f t="shared" si="0"/>
        <v>11.817761876084303</v>
      </c>
      <c r="L41" s="43">
        <f t="shared" si="3"/>
        <v>10.620985688475873</v>
      </c>
      <c r="M41" s="43">
        <f t="shared" si="4"/>
        <v>13.014538063692733</v>
      </c>
      <c r="N41" s="45"/>
      <c r="O41" s="40" t="str">
        <f t="shared" si="1"/>
        <v>N/A</v>
      </c>
    </row>
    <row r="42" spans="2:16" ht="13.5" thickBot="1" x14ac:dyDescent="0.25">
      <c r="B42" s="43">
        <v>38</v>
      </c>
      <c r="C42" s="43">
        <f t="shared" si="2"/>
        <v>4.07766748611883E-2</v>
      </c>
      <c r="D42" s="43">
        <f t="shared" si="5"/>
        <v>2.1699007375069468E-2</v>
      </c>
      <c r="E42" s="43">
        <f t="shared" si="6"/>
        <v>5.9854342347307132E-2</v>
      </c>
      <c r="F42" s="45"/>
      <c r="G42" s="40" t="str">
        <f t="shared" si="7"/>
        <v>N/A</v>
      </c>
      <c r="J42" s="43">
        <v>38</v>
      </c>
      <c r="K42" s="43">
        <f t="shared" si="0"/>
        <v>12.292900248940258</v>
      </c>
      <c r="L42" s="43">
        <f t="shared" si="3"/>
        <v>11.048610224046232</v>
      </c>
      <c r="M42" s="43">
        <f t="shared" si="4"/>
        <v>13.537190273834284</v>
      </c>
      <c r="N42" s="45"/>
      <c r="O42" s="40" t="str">
        <f t="shared" si="1"/>
        <v>N/A</v>
      </c>
    </row>
    <row r="43" spans="2:16" ht="13.5" thickBot="1" x14ac:dyDescent="0.25">
      <c r="B43" s="43">
        <v>39</v>
      </c>
      <c r="C43" s="43">
        <f t="shared" si="2"/>
        <v>4.1864055398182339E-2</v>
      </c>
      <c r="D43" s="43">
        <f t="shared" si="5"/>
        <v>2.2677649858364103E-2</v>
      </c>
      <c r="E43" s="43">
        <f t="shared" si="6"/>
        <v>6.1050460938000574E-2</v>
      </c>
      <c r="F43" s="45"/>
      <c r="G43" s="40" t="str">
        <f t="shared" si="7"/>
        <v>N/A</v>
      </c>
      <c r="J43" s="43">
        <v>39</v>
      </c>
      <c r="K43" s="43">
        <f t="shared" si="0"/>
        <v>12.780606366763649</v>
      </c>
      <c r="L43" s="43">
        <f t="shared" si="3"/>
        <v>11.487545730087284</v>
      </c>
      <c r="M43" s="43">
        <f t="shared" si="4"/>
        <v>14.073667003440015</v>
      </c>
      <c r="N43" s="45"/>
      <c r="O43" s="40" t="str">
        <f t="shared" si="1"/>
        <v>N/A</v>
      </c>
      <c r="P43" s="8"/>
    </row>
    <row r="44" spans="2:16" ht="13.5" thickBot="1" x14ac:dyDescent="0.25">
      <c r="B44" s="43">
        <v>40</v>
      </c>
      <c r="C44" s="43">
        <f t="shared" si="2"/>
        <v>4.298043281724824E-2</v>
      </c>
      <c r="D44" s="43">
        <f t="shared" si="5"/>
        <v>2.3682389535523415E-2</v>
      </c>
      <c r="E44" s="43">
        <f t="shared" si="6"/>
        <v>6.2278476098973065E-2</v>
      </c>
      <c r="F44" s="45"/>
      <c r="G44" s="40" t="str">
        <f t="shared" si="7"/>
        <v>N/A</v>
      </c>
      <c r="J44" s="43">
        <v>40</v>
      </c>
      <c r="K44" s="43">
        <f t="shared" si="0"/>
        <v>13.281044282198675</v>
      </c>
      <c r="L44" s="43">
        <f t="shared" si="3"/>
        <v>11.937939853978806</v>
      </c>
      <c r="M44" s="43">
        <f t="shared" si="4"/>
        <v>14.624148710418543</v>
      </c>
      <c r="N44" s="45"/>
      <c r="O44" s="40" t="str">
        <f t="shared" si="1"/>
        <v>N/A</v>
      </c>
    </row>
    <row r="45" spans="2:16" ht="13.5" thickBot="1" x14ac:dyDescent="0.25">
      <c r="B45" s="43">
        <v>41</v>
      </c>
      <c r="C45" s="43">
        <f t="shared" si="2"/>
        <v>4.4126580370381342E-2</v>
      </c>
      <c r="D45" s="43">
        <f t="shared" si="5"/>
        <v>2.4713922333343206E-2</v>
      </c>
      <c r="E45" s="43">
        <f t="shared" si="6"/>
        <v>6.3539238407419485E-2</v>
      </c>
      <c r="F45" s="45"/>
      <c r="G45" s="40" t="str">
        <f t="shared" si="7"/>
        <v>N/A</v>
      </c>
      <c r="J45" s="43">
        <v>41</v>
      </c>
      <c r="K45" s="43">
        <f t="shared" si="0"/>
        <v>13.794378047889541</v>
      </c>
      <c r="L45" s="43">
        <f t="shared" si="3"/>
        <v>12.399940243100586</v>
      </c>
      <c r="M45" s="43">
        <f t="shared" si="4"/>
        <v>15.188815852678497</v>
      </c>
      <c r="N45" s="45"/>
      <c r="O45" s="40" t="str">
        <f t="shared" si="1"/>
        <v>N/A</v>
      </c>
    </row>
    <row r="46" spans="2:16" ht="13.5" thickBot="1" x14ac:dyDescent="0.25">
      <c r="B46" s="43">
        <v>42</v>
      </c>
      <c r="C46" s="43">
        <f t="shared" si="2"/>
        <v>4.5303291929678337E-2</v>
      </c>
      <c r="D46" s="43">
        <f t="shared" si="5"/>
        <v>2.5772962736710502E-2</v>
      </c>
      <c r="E46" s="43">
        <f t="shared" si="6"/>
        <v>6.4833621122646179E-2</v>
      </c>
      <c r="F46" s="45"/>
      <c r="G46" s="40" t="str">
        <f t="shared" si="7"/>
        <v>N/A</v>
      </c>
      <c r="J46" s="43">
        <v>42</v>
      </c>
      <c r="K46" s="43">
        <f t="shared" si="0"/>
        <v>14.320771716480463</v>
      </c>
      <c r="L46" s="43">
        <f t="shared" si="3"/>
        <v>12.873694544832416</v>
      </c>
      <c r="M46" s="43">
        <f t="shared" si="4"/>
        <v>15.76784888812851</v>
      </c>
      <c r="N46" s="45"/>
      <c r="O46" s="40" t="str">
        <f t="shared" si="1"/>
        <v>N/A</v>
      </c>
    </row>
    <row r="47" spans="2:16" ht="13.5" thickBot="1" x14ac:dyDescent="0.25">
      <c r="B47" s="43">
        <v>43</v>
      </c>
      <c r="C47" s="43">
        <f t="shared" si="2"/>
        <v>4.6511382537207949E-2</v>
      </c>
      <c r="D47" s="43">
        <f t="shared" si="5"/>
        <v>2.6860244283487156E-2</v>
      </c>
      <c r="E47" s="43">
        <f t="shared" si="6"/>
        <v>6.6162520790928742E-2</v>
      </c>
      <c r="F47" s="45"/>
      <c r="G47" s="40" t="str">
        <f t="shared" si="7"/>
        <v>N/A</v>
      </c>
      <c r="J47" s="43">
        <v>43</v>
      </c>
      <c r="K47" s="43">
        <f t="shared" si="0"/>
        <v>14.860389340615631</v>
      </c>
      <c r="L47" s="43">
        <f t="shared" si="3"/>
        <v>13.359350406554068</v>
      </c>
      <c r="M47" s="43">
        <f t="shared" si="4"/>
        <v>16.361428274677195</v>
      </c>
      <c r="N47" s="45"/>
      <c r="O47" s="40" t="str">
        <f t="shared" si="1"/>
        <v>N/A</v>
      </c>
    </row>
    <row r="48" spans="2:16" ht="13.5" thickBot="1" x14ac:dyDescent="0.25">
      <c r="B48" s="43">
        <v>44</v>
      </c>
      <c r="C48" s="43">
        <f t="shared" si="2"/>
        <v>4.7751688969544882E-2</v>
      </c>
      <c r="D48" s="43">
        <f t="shared" si="5"/>
        <v>2.7976520072590397E-2</v>
      </c>
      <c r="E48" s="43">
        <f t="shared" si="6"/>
        <v>6.7526857866499368E-2</v>
      </c>
      <c r="F48" s="45"/>
      <c r="G48" s="40" t="str">
        <f t="shared" si="7"/>
        <v>N/A</v>
      </c>
      <c r="J48" s="43">
        <v>44</v>
      </c>
      <c r="K48" s="43">
        <f t="shared" si="0"/>
        <v>15.413394972939267</v>
      </c>
      <c r="L48" s="43">
        <f t="shared" si="3"/>
        <v>13.857055475645339</v>
      </c>
      <c r="M48" s="43">
        <f t="shared" si="4"/>
        <v>16.969734470233195</v>
      </c>
      <c r="N48" s="45"/>
      <c r="O48" s="40" t="str">
        <f t="shared" si="1"/>
        <v>N/A</v>
      </c>
    </row>
    <row r="49" spans="2:27" ht="13.5" thickBot="1" x14ac:dyDescent="0.25">
      <c r="B49" s="43">
        <v>45</v>
      </c>
      <c r="C49" s="43">
        <f t="shared" si="2"/>
        <v>4.9025070317357949E-2</v>
      </c>
      <c r="D49" s="43">
        <f t="shared" si="5"/>
        <v>2.9122563285622155E-2</v>
      </c>
      <c r="E49" s="43">
        <f t="shared" si="6"/>
        <v>6.8927577349093744E-2</v>
      </c>
      <c r="F49" s="45"/>
      <c r="G49" s="40" t="str">
        <f t="shared" si="7"/>
        <v>N/A</v>
      </c>
      <c r="J49" s="43">
        <v>45</v>
      </c>
      <c r="K49" s="43">
        <f t="shared" si="0"/>
        <v>15.979952666095567</v>
      </c>
      <c r="L49" s="43">
        <f t="shared" si="3"/>
        <v>14.36695739948601</v>
      </c>
      <c r="M49" s="43">
        <f t="shared" si="4"/>
        <v>17.592947932705123</v>
      </c>
      <c r="N49" s="45"/>
      <c r="O49" s="40" t="str">
        <f t="shared" si="1"/>
        <v>N/A</v>
      </c>
    </row>
    <row r="50" spans="2:27" ht="13.5" thickBot="1" x14ac:dyDescent="0.25">
      <c r="B50" s="43">
        <v>46</v>
      </c>
      <c r="C50" s="43">
        <f t="shared" si="2"/>
        <v>5.0332408580454013E-2</v>
      </c>
      <c r="D50" s="43">
        <f t="shared" si="5"/>
        <v>3.0299167722408614E-2</v>
      </c>
      <c r="E50" s="43">
        <f t="shared" si="6"/>
        <v>7.0365649438499406E-2</v>
      </c>
      <c r="F50" s="45"/>
      <c r="G50" s="40" t="str">
        <f t="shared" si="7"/>
        <v>N/A</v>
      </c>
      <c r="J50" s="43">
        <v>46</v>
      </c>
      <c r="K50" s="43">
        <f t="shared" si="0"/>
        <v>16.560226472728747</v>
      </c>
      <c r="L50" s="43">
        <f t="shared" si="3"/>
        <v>14.889203825455871</v>
      </c>
      <c r="M50" s="43">
        <f t="shared" si="4"/>
        <v>18.231249120001621</v>
      </c>
      <c r="N50" s="45"/>
      <c r="O50" s="40" t="str">
        <f t="shared" si="1"/>
        <v>N/A</v>
      </c>
    </row>
    <row r="51" spans="2:27" ht="13.5" thickBot="1" x14ac:dyDescent="0.25">
      <c r="B51" s="43">
        <v>47</v>
      </c>
      <c r="C51" s="43">
        <f t="shared" si="2"/>
        <v>5.1674609278689713E-2</v>
      </c>
      <c r="D51" s="43">
        <f t="shared" si="5"/>
        <v>3.1507148350820746E-2</v>
      </c>
      <c r="E51" s="43">
        <f t="shared" si="6"/>
        <v>7.1842070206558681E-2</v>
      </c>
      <c r="F51" s="45"/>
      <c r="G51" s="40" t="str">
        <f t="shared" si="7"/>
        <v>N/A</v>
      </c>
      <c r="J51" s="43">
        <v>47</v>
      </c>
      <c r="K51" s="43">
        <f t="shared" si="0"/>
        <v>17.15438044548301</v>
      </c>
      <c r="L51" s="43">
        <f t="shared" si="3"/>
        <v>15.423942400934708</v>
      </c>
      <c r="M51" s="43">
        <f t="shared" si="4"/>
        <v>18.884818490031311</v>
      </c>
      <c r="N51" s="45"/>
      <c r="O51" s="40" t="str">
        <f t="shared" si="1"/>
        <v>N/A</v>
      </c>
    </row>
    <row r="52" spans="2:27" ht="13.5" thickBot="1" x14ac:dyDescent="0.25">
      <c r="B52" s="43">
        <v>48</v>
      </c>
      <c r="C52" s="43">
        <f t="shared" si="2"/>
        <v>5.3052602079174296E-2</v>
      </c>
      <c r="D52" s="43">
        <f t="shared" si="5"/>
        <v>3.2747341871256865E-2</v>
      </c>
      <c r="E52" s="43">
        <f t="shared" si="6"/>
        <v>7.3357862287091735E-2</v>
      </c>
      <c r="F52" s="45">
        <v>3.9471597649416226E-2</v>
      </c>
      <c r="G52" s="40" t="str">
        <f t="shared" si="7"/>
        <v>PASS</v>
      </c>
      <c r="J52" s="43">
        <v>48</v>
      </c>
      <c r="K52" s="43">
        <f t="shared" si="0"/>
        <v>17.762578637002566</v>
      </c>
      <c r="L52" s="43">
        <f t="shared" si="3"/>
        <v>15.971320773302308</v>
      </c>
      <c r="M52" s="43">
        <f t="shared" si="4"/>
        <v>19.553836500702822</v>
      </c>
      <c r="N52" s="45">
        <v>17.066716511932974</v>
      </c>
      <c r="O52" s="40" t="str">
        <f t="shared" si="1"/>
        <v>PASS</v>
      </c>
    </row>
    <row r="53" spans="2:27" ht="13.5" thickBot="1" x14ac:dyDescent="0.25">
      <c r="B53" s="43">
        <v>49</v>
      </c>
      <c r="C53" s="43">
        <f t="shared" si="2"/>
        <v>5.4467341440197846E-2</v>
      </c>
      <c r="D53" s="43">
        <f t="shared" si="5"/>
        <v>3.4020607296178063E-2</v>
      </c>
      <c r="E53" s="43">
        <f t="shared" si="6"/>
        <v>7.4914075584217629E-2</v>
      </c>
      <c r="F53" s="45"/>
      <c r="G53" s="40" t="str">
        <f t="shared" si="7"/>
        <v>N/A</v>
      </c>
      <c r="J53" s="43">
        <v>49</v>
      </c>
      <c r="K53" s="43">
        <f t="shared" si="0"/>
        <v>18.384985099931619</v>
      </c>
      <c r="L53" s="43">
        <f t="shared" si="3"/>
        <v>16.531486589938456</v>
      </c>
      <c r="M53" s="43">
        <f t="shared" si="4"/>
        <v>20.238483609924781</v>
      </c>
      <c r="N53" s="45"/>
      <c r="O53" s="40" t="str">
        <f t="shared" si="1"/>
        <v>N/A</v>
      </c>
    </row>
    <row r="54" spans="2:27" ht="13.5" thickBot="1" x14ac:dyDescent="0.25">
      <c r="B54" s="43">
        <v>50</v>
      </c>
      <c r="C54" s="43">
        <f t="shared" si="2"/>
        <v>5.5919807272331014E-2</v>
      </c>
      <c r="D54" s="43">
        <f t="shared" si="5"/>
        <v>3.5327826545097911E-2</v>
      </c>
      <c r="E54" s="43">
        <f t="shared" si="6"/>
        <v>7.6511787999564124E-2</v>
      </c>
      <c r="F54" s="45">
        <v>4.2444680566545066E-2</v>
      </c>
      <c r="G54" s="40" t="str">
        <f t="shared" si="7"/>
        <v>PASS</v>
      </c>
      <c r="J54" s="43">
        <v>50</v>
      </c>
      <c r="K54" s="43">
        <f t="shared" si="0"/>
        <v>19.021763886914382</v>
      </c>
      <c r="L54" s="43">
        <f t="shared" si="3"/>
        <v>17.104587498222944</v>
      </c>
      <c r="M54" s="43">
        <f t="shared" si="4"/>
        <v>20.93894027560582</v>
      </c>
      <c r="N54" s="45">
        <v>18.275465769382006</v>
      </c>
      <c r="O54" s="40" t="str">
        <f t="shared" si="1"/>
        <v>PASS</v>
      </c>
    </row>
    <row r="55" spans="2:27" ht="13.5" thickBot="1" x14ac:dyDescent="0.25">
      <c r="B55" s="43">
        <v>51</v>
      </c>
      <c r="C55" s="43">
        <f t="shared" si="2"/>
        <v>5.741100561715401E-2</v>
      </c>
      <c r="D55" s="43">
        <f t="shared" si="5"/>
        <v>3.6669905055438608E-2</v>
      </c>
      <c r="E55" s="43">
        <f t="shared" si="6"/>
        <v>7.8152106178869404E-2</v>
      </c>
      <c r="F55" s="45"/>
      <c r="G55" s="40" t="str">
        <f t="shared" si="7"/>
        <v>N/A</v>
      </c>
      <c r="J55" s="43">
        <v>51</v>
      </c>
      <c r="K55" s="43">
        <f t="shared" si="0"/>
        <v>19.673079050595053</v>
      </c>
      <c r="L55" s="43">
        <f t="shared" si="3"/>
        <v>17.690771145535546</v>
      </c>
      <c r="M55" s="43">
        <f t="shared" si="4"/>
        <v>21.65538695565456</v>
      </c>
      <c r="N55" s="45"/>
      <c r="O55" s="40" t="str">
        <f t="shared" si="1"/>
        <v>N/A</v>
      </c>
    </row>
    <row r="56" spans="2:27" ht="13.5" thickBot="1" x14ac:dyDescent="0.25">
      <c r="B56" s="43">
        <v>52</v>
      </c>
      <c r="C56" s="43">
        <f t="shared" si="2"/>
        <v>5.8941969344085243E-2</v>
      </c>
      <c r="D56" s="43">
        <f t="shared" si="5"/>
        <v>3.8047772409676717E-2</v>
      </c>
      <c r="E56" s="43">
        <f t="shared" si="6"/>
        <v>7.983616627849377E-2</v>
      </c>
      <c r="F56" s="45"/>
      <c r="G56" s="40" t="str">
        <f t="shared" si="7"/>
        <v>N/A</v>
      </c>
      <c r="J56" s="43">
        <v>52</v>
      </c>
      <c r="K56" s="43">
        <f t="shared" si="0"/>
        <v>20.339094643617848</v>
      </c>
      <c r="L56" s="43">
        <f t="shared" si="3"/>
        <v>18.290185179256063</v>
      </c>
      <c r="M56" s="43">
        <f t="shared" si="4"/>
        <v>22.388004107979633</v>
      </c>
      <c r="N56" s="45"/>
      <c r="O56" s="40" t="str">
        <f t="shared" si="1"/>
        <v>N/A</v>
      </c>
    </row>
    <row r="57" spans="2:27" ht="13.5" thickBot="1" x14ac:dyDescent="0.25">
      <c r="B57" s="43">
        <v>53</v>
      </c>
      <c r="C57" s="43">
        <f t="shared" si="2"/>
        <v>6.0513758865791939E-2</v>
      </c>
      <c r="D57" s="43">
        <f t="shared" si="5"/>
        <v>3.9462382979212743E-2</v>
      </c>
      <c r="E57" s="43">
        <f t="shared" si="6"/>
        <v>8.1565134752371135E-2</v>
      </c>
      <c r="F57" s="45"/>
      <c r="G57" s="40" t="str">
        <f t="shared" si="7"/>
        <v>N/A</v>
      </c>
      <c r="J57" s="43">
        <v>53</v>
      </c>
      <c r="K57" s="43">
        <f t="shared" si="0"/>
        <v>21.019974718626973</v>
      </c>
      <c r="L57" s="43">
        <f t="shared" si="3"/>
        <v>18.902977246764273</v>
      </c>
      <c r="M57" s="43">
        <f t="shared" si="4"/>
        <v>23.136972190489672</v>
      </c>
      <c r="N57" s="45"/>
      <c r="O57" s="40" t="str">
        <f t="shared" si="1"/>
        <v>N/A</v>
      </c>
    </row>
    <row r="58" spans="2:27" ht="13.5" thickBot="1" x14ac:dyDescent="0.25">
      <c r="B58" s="43">
        <v>54</v>
      </c>
      <c r="C58" s="43">
        <f t="shared" si="2"/>
        <v>6.2127462872678542E-2</v>
      </c>
      <c r="D58" s="43">
        <f t="shared" si="5"/>
        <v>4.0914716585410689E-2</v>
      </c>
      <c r="E58" s="43">
        <f t="shared" si="6"/>
        <v>8.3340209159946402E-2</v>
      </c>
      <c r="F58" s="45"/>
      <c r="G58" s="40" t="str">
        <f t="shared" si="7"/>
        <v>N/A</v>
      </c>
      <c r="J58" s="43">
        <v>54</v>
      </c>
      <c r="K58" s="43">
        <f t="shared" si="0"/>
        <v>21.715883328266617</v>
      </c>
      <c r="L58" s="43">
        <f t="shared" si="3"/>
        <v>19.529294995439955</v>
      </c>
      <c r="M58" s="43">
        <f t="shared" si="4"/>
        <v>23.90247166109328</v>
      </c>
      <c r="N58" s="45"/>
      <c r="O58" s="40" t="str">
        <f t="shared" si="1"/>
        <v>N/A</v>
      </c>
    </row>
    <row r="59" spans="2:27" ht="13.5" thickBot="1" x14ac:dyDescent="0.25">
      <c r="B59" s="43">
        <v>55</v>
      </c>
      <c r="C59" s="43">
        <f t="shared" si="2"/>
        <v>6.3784199086961424E-2</v>
      </c>
      <c r="D59" s="43">
        <f t="shared" si="5"/>
        <v>4.2405779178265282E-2</v>
      </c>
      <c r="E59" s="43">
        <f t="shared" si="6"/>
        <v>8.5162618995657566E-2</v>
      </c>
      <c r="F59" s="45"/>
      <c r="G59" s="40" t="str">
        <f t="shared" si="7"/>
        <v>N/A</v>
      </c>
      <c r="J59" s="43">
        <v>55</v>
      </c>
      <c r="K59" s="43">
        <f t="shared" si="0"/>
        <v>22.426984525181016</v>
      </c>
      <c r="L59" s="43">
        <f t="shared" si="3"/>
        <v>20.169286072662914</v>
      </c>
      <c r="M59" s="43">
        <f t="shared" si="4"/>
        <v>24.684682977699119</v>
      </c>
      <c r="N59" s="45"/>
      <c r="O59" s="40" t="str">
        <f t="shared" si="1"/>
        <v>N/A</v>
      </c>
      <c r="Z59" s="38"/>
      <c r="AA59" s="38"/>
    </row>
    <row r="60" spans="2:27" ht="13.5" thickBot="1" x14ac:dyDescent="0.25">
      <c r="B60" s="43">
        <v>56</v>
      </c>
      <c r="C60" s="43">
        <f t="shared" si="2"/>
        <v>6.5485115036852434E-2</v>
      </c>
      <c r="D60" s="43">
        <f t="shared" si="5"/>
        <v>4.3936603533167189E-2</v>
      </c>
      <c r="E60" s="43">
        <f t="shared" si="6"/>
        <v>8.7033626540537673E-2</v>
      </c>
      <c r="F60" s="45"/>
      <c r="G60" s="40" t="str">
        <f t="shared" si="7"/>
        <v>N/A</v>
      </c>
      <c r="J60" s="43">
        <v>56</v>
      </c>
      <c r="K60" s="43">
        <f t="shared" si="0"/>
        <v>23.153442362014363</v>
      </c>
      <c r="L60" s="43">
        <f t="shared" si="3"/>
        <v>20.823098125812926</v>
      </c>
      <c r="M60" s="43">
        <f t="shared" si="4"/>
        <v>25.483786598215801</v>
      </c>
      <c r="N60" s="45"/>
      <c r="O60" s="40" t="str">
        <f t="shared" si="1"/>
        <v>N/A</v>
      </c>
    </row>
    <row r="61" spans="2:27" ht="13.5" thickBot="1" x14ac:dyDescent="0.25">
      <c r="B61" s="43">
        <v>57</v>
      </c>
      <c r="C61" s="43">
        <f t="shared" si="2"/>
        <v>6.7231388851387117E-2</v>
      </c>
      <c r="D61" s="43">
        <f t="shared" si="5"/>
        <v>4.5508249966248401E-2</v>
      </c>
      <c r="E61" s="43">
        <f t="shared" si="6"/>
        <v>8.8954527736525832E-2</v>
      </c>
      <c r="F61" s="45"/>
      <c r="G61" s="40" t="str">
        <f t="shared" si="7"/>
        <v>N/A</v>
      </c>
      <c r="J61" s="43">
        <v>57</v>
      </c>
      <c r="K61" s="43">
        <f t="shared" si="0"/>
        <v>23.895420891410872</v>
      </c>
      <c r="L61" s="43">
        <f t="shared" si="3"/>
        <v>21.490878802269783</v>
      </c>
      <c r="M61" s="43">
        <f t="shared" si="4"/>
        <v>26.29996298055196</v>
      </c>
      <c r="N61" s="45"/>
      <c r="O61" s="40" t="str">
        <f t="shared" si="1"/>
        <v>N/A</v>
      </c>
    </row>
    <row r="62" spans="2:27" ht="13.5" thickBot="1" x14ac:dyDescent="0.25">
      <c r="B62" s="43">
        <v>58</v>
      </c>
      <c r="C62" s="43">
        <f t="shared" si="2"/>
        <v>6.9024230076448825E-2</v>
      </c>
      <c r="D62" s="43">
        <f t="shared" si="5"/>
        <v>4.7121807068803943E-2</v>
      </c>
      <c r="E62" s="43">
        <f t="shared" si="6"/>
        <v>9.0926653084093714E-2</v>
      </c>
      <c r="F62" s="45"/>
      <c r="G62" s="40" t="str">
        <f t="shared" si="7"/>
        <v>N/A</v>
      </c>
      <c r="J62" s="43">
        <v>58</v>
      </c>
      <c r="K62" s="43">
        <f t="shared" si="0"/>
        <v>24.65308416601475</v>
      </c>
      <c r="L62" s="43">
        <f t="shared" si="3"/>
        <v>22.172775749413276</v>
      </c>
      <c r="M62" s="43">
        <f t="shared" si="4"/>
        <v>27.133392582616224</v>
      </c>
      <c r="N62" s="45"/>
      <c r="O62" s="40" t="str">
        <f t="shared" si="1"/>
        <v>N/A</v>
      </c>
    </row>
    <row r="63" spans="2:27" ht="13.5" thickBot="1" x14ac:dyDescent="0.25">
      <c r="B63" s="43">
        <v>59</v>
      </c>
      <c r="C63" s="43">
        <f t="shared" si="2"/>
        <v>7.0864880512553088E-2</v>
      </c>
      <c r="D63" s="43">
        <f t="shared" si="5"/>
        <v>4.8778392461297782E-2</v>
      </c>
      <c r="E63" s="43">
        <f t="shared" si="6"/>
        <v>9.2951368563808395E-2</v>
      </c>
      <c r="F63" s="45"/>
      <c r="G63" s="40" t="str">
        <f t="shared" si="7"/>
        <v>N/A</v>
      </c>
      <c r="J63" s="43">
        <v>59</v>
      </c>
      <c r="K63" s="43">
        <f t="shared" si="0"/>
        <v>25.426596238470193</v>
      </c>
      <c r="L63" s="43">
        <f t="shared" si="3"/>
        <v>22.868936614623173</v>
      </c>
      <c r="M63" s="43">
        <f t="shared" si="4"/>
        <v>27.984255862317212</v>
      </c>
      <c r="N63" s="45"/>
      <c r="O63" s="40" t="str">
        <f t="shared" si="1"/>
        <v>N/A</v>
      </c>
    </row>
    <row r="64" spans="2:27" ht="13.5" thickBot="1" x14ac:dyDescent="0.25">
      <c r="B64" s="43">
        <v>60</v>
      </c>
      <c r="C64" s="43">
        <f t="shared" si="2"/>
        <v>7.2754615074973258E-2</v>
      </c>
      <c r="D64" s="43">
        <f t="shared" si="5"/>
        <v>5.047915356747594E-2</v>
      </c>
      <c r="E64" s="43">
        <f t="shared" si="6"/>
        <v>9.5030076582470577E-2</v>
      </c>
      <c r="F64" s="45"/>
      <c r="G64" s="40" t="str">
        <f t="shared" si="7"/>
        <v>N/A</v>
      </c>
      <c r="J64" s="43">
        <v>60</v>
      </c>
      <c r="K64" s="43">
        <f t="shared" si="0"/>
        <v>26.216121161421409</v>
      </c>
      <c r="L64" s="43">
        <f t="shared" si="3"/>
        <v>23.579509045279266</v>
      </c>
      <c r="M64" s="43">
        <f t="shared" si="4"/>
        <v>28.852733277563551</v>
      </c>
      <c r="N64" s="45"/>
      <c r="O64" s="40" t="str">
        <f t="shared" si="1"/>
        <v>N/A</v>
      </c>
    </row>
    <row r="65" spans="2:15" ht="13.5" thickBot="1" x14ac:dyDescent="0.25">
      <c r="B65" s="43">
        <v>61</v>
      </c>
      <c r="C65" s="43">
        <f t="shared" si="2"/>
        <v>7.4694742676802733E-2</v>
      </c>
      <c r="D65" s="43">
        <f t="shared" si="5"/>
        <v>5.2225268409122463E-2</v>
      </c>
      <c r="E65" s="43">
        <f t="shared" si="6"/>
        <v>9.7164216944483003E-2</v>
      </c>
      <c r="F65" s="45"/>
      <c r="G65" s="40" t="str">
        <f t="shared" si="7"/>
        <v>N/A</v>
      </c>
      <c r="J65" s="43">
        <v>61</v>
      </c>
      <c r="K65" s="43">
        <f t="shared" si="0"/>
        <v>27.021822987512611</v>
      </c>
      <c r="L65" s="43">
        <f t="shared" si="3"/>
        <v>24.304640688761349</v>
      </c>
      <c r="M65" s="43">
        <f t="shared" si="4"/>
        <v>29.739005286263872</v>
      </c>
      <c r="N65" s="45"/>
      <c r="O65" s="40" t="str">
        <f t="shared" si="1"/>
        <v>N/A</v>
      </c>
    </row>
    <row r="66" spans="2:15" ht="13.5" thickBot="1" x14ac:dyDescent="0.25">
      <c r="B66" s="43">
        <v>62</v>
      </c>
      <c r="C66" s="43">
        <f t="shared" si="2"/>
        <v>7.668660713556566E-2</v>
      </c>
      <c r="D66" s="43">
        <f t="shared" si="5"/>
        <v>5.4017946422009092E-2</v>
      </c>
      <c r="E66" s="43">
        <f t="shared" si="6"/>
        <v>9.9355267849122228E-2</v>
      </c>
      <c r="F66" s="45"/>
      <c r="G66" s="40" t="str">
        <f t="shared" si="7"/>
        <v>N/A</v>
      </c>
      <c r="J66" s="43">
        <v>62</v>
      </c>
      <c r="K66" s="43">
        <f t="shared" si="0"/>
        <v>27.843865769388003</v>
      </c>
      <c r="L66" s="43">
        <f t="shared" si="3"/>
        <v>25.044479192449202</v>
      </c>
      <c r="M66" s="43">
        <f t="shared" si="4"/>
        <v>30.643252346326804</v>
      </c>
      <c r="N66" s="45"/>
      <c r="O66" s="40" t="str">
        <f t="shared" si="1"/>
        <v>N/A</v>
      </c>
    </row>
    <row r="67" spans="2:15" ht="13.5" thickBot="1" x14ac:dyDescent="0.25">
      <c r="B67" s="43">
        <v>63</v>
      </c>
      <c r="C67" s="43">
        <f t="shared" si="2"/>
        <v>7.8731588104003825E-2</v>
      </c>
      <c r="D67" s="43">
        <f t="shared" si="5"/>
        <v>5.5858429293603448E-2</v>
      </c>
      <c r="E67" s="43">
        <f t="shared" si="6"/>
        <v>0.1016047469144042</v>
      </c>
      <c r="F67" s="45"/>
      <c r="G67" s="40" t="str">
        <f t="shared" si="7"/>
        <v>N/A</v>
      </c>
      <c r="J67" s="43">
        <v>63</v>
      </c>
      <c r="K67" s="43">
        <f t="shared" si="0"/>
        <v>28.682413559691803</v>
      </c>
      <c r="L67" s="43">
        <f t="shared" si="3"/>
        <v>25.79917220372262</v>
      </c>
      <c r="M67" s="43">
        <f t="shared" si="4"/>
        <v>31.565654915660986</v>
      </c>
      <c r="N67" s="45"/>
      <c r="O67" s="40" t="str">
        <f t="shared" si="1"/>
        <v>N/A</v>
      </c>
    </row>
    <row r="68" spans="2:15" ht="13.5" thickBot="1" x14ac:dyDescent="0.25">
      <c r="B68" s="43">
        <v>64</v>
      </c>
      <c r="C68" s="43">
        <f t="shared" si="2"/>
        <v>8.0831102025684817E-2</v>
      </c>
      <c r="D68" s="43">
        <f t="shared" si="5"/>
        <v>5.7747991823116337E-2</v>
      </c>
      <c r="E68" s="43">
        <f t="shared" si="6"/>
        <v>0.1039142122282533</v>
      </c>
      <c r="F68" s="45">
        <v>6.8933302249826467E-2</v>
      </c>
      <c r="G68" s="40" t="str">
        <f t="shared" si="7"/>
        <v>PASS</v>
      </c>
      <c r="J68" s="43">
        <v>64</v>
      </c>
      <c r="K68" s="43">
        <f t="shared" si="0"/>
        <v>29.537630411068207</v>
      </c>
      <c r="L68" s="43">
        <f t="shared" si="3"/>
        <v>26.568867369961385</v>
      </c>
      <c r="M68" s="43">
        <f t="shared" si="4"/>
        <v>32.506393452175026</v>
      </c>
      <c r="N68" s="45">
        <v>28.41243931506763</v>
      </c>
      <c r="O68" s="40" t="str">
        <f t="shared" si="1"/>
        <v>PASS</v>
      </c>
    </row>
    <row r="69" spans="2:15" ht="13.5" thickBot="1" x14ac:dyDescent="0.25">
      <c r="B69" s="43">
        <v>65</v>
      </c>
      <c r="C69" s="43">
        <f t="shared" si="2"/>
        <v>8.2986603116092919E-2</v>
      </c>
      <c r="D69" s="43">
        <f t="shared" si="5"/>
        <v>5.9687942804483626E-2</v>
      </c>
      <c r="E69" s="43">
        <f t="shared" si="6"/>
        <v>0.10628526342770221</v>
      </c>
      <c r="F69" s="45"/>
      <c r="G69" s="40" t="str">
        <f t="shared" si="7"/>
        <v>N/A</v>
      </c>
      <c r="J69" s="43">
        <v>65</v>
      </c>
      <c r="K69" s="43">
        <f t="shared" ref="K69:K132" si="8">685*((B69/254+0.152)/1.152)^3</f>
        <v>30.409680376161425</v>
      </c>
      <c r="L69" s="43">
        <f t="shared" si="3"/>
        <v>27.353712338545282</v>
      </c>
      <c r="M69" s="43">
        <f t="shared" si="4"/>
        <v>33.465648413777572</v>
      </c>
      <c r="N69" s="45"/>
      <c r="O69" s="40" t="str">
        <f t="shared" ref="O69:O132" si="9">IF(N69="","N/A",IF(OR(N69&gt;M69,N69&lt;L69),"FAIL","PASS"))</f>
        <v>N/A</v>
      </c>
    </row>
    <row r="70" spans="2:15" ht="13.5" thickBot="1" x14ac:dyDescent="0.25">
      <c r="B70" s="43">
        <v>66</v>
      </c>
      <c r="C70" s="43">
        <f t="shared" ref="C70:C133" si="10">(12/800)*800^(B70/254)</f>
        <v>8.5199584369882606E-2</v>
      </c>
      <c r="D70" s="43">
        <f t="shared" si="5"/>
        <v>6.1679625932894347E-2</v>
      </c>
      <c r="E70" s="43">
        <f t="shared" si="6"/>
        <v>0.10871954280687086</v>
      </c>
      <c r="F70" s="45"/>
      <c r="G70" s="40" t="str">
        <f t="shared" si="7"/>
        <v>N/A</v>
      </c>
      <c r="J70" s="43">
        <v>66</v>
      </c>
      <c r="K70" s="43">
        <f t="shared" si="8"/>
        <v>31.298727507615659</v>
      </c>
      <c r="L70" s="43">
        <f t="shared" ref="L70:L133" si="11">K70-(10/100)*K70-0.015</f>
        <v>28.153854756854091</v>
      </c>
      <c r="M70" s="43">
        <f t="shared" ref="M70:M133" si="12">K70+(10/100)*K70+0.015</f>
        <v>34.443600258377224</v>
      </c>
      <c r="N70" s="45"/>
      <c r="O70" s="40" t="str">
        <f t="shared" si="9"/>
        <v>N/A</v>
      </c>
    </row>
    <row r="71" spans="2:15" ht="13.5" thickBot="1" x14ac:dyDescent="0.25">
      <c r="B71" s="43">
        <v>67</v>
      </c>
      <c r="C71" s="43">
        <f t="shared" si="10"/>
        <v>8.7471578594992175E-2</v>
      </c>
      <c r="D71" s="43">
        <f t="shared" ref="D71:D134" si="13">C71-(10/100)*C71-0.015</f>
        <v>6.3724420735492962E-2</v>
      </c>
      <c r="E71" s="43">
        <f t="shared" ref="E71:E134" si="14">C71+(10/100)*C71+0.015</f>
        <v>0.11121873645449139</v>
      </c>
      <c r="F71" s="45"/>
      <c r="G71" s="40" t="str">
        <f t="shared" ref="G71:G134" si="15">IF(F71="","N/A",IF(OR(F71&gt;E71,F71&lt;D71),"FAIL","PASS"))</f>
        <v>N/A</v>
      </c>
      <c r="J71" s="43">
        <v>67</v>
      </c>
      <c r="K71" s="43">
        <f t="shared" si="8"/>
        <v>32.204935858075125</v>
      </c>
      <c r="L71" s="43">
        <f t="shared" si="11"/>
        <v>28.96944227226761</v>
      </c>
      <c r="M71" s="43">
        <f t="shared" si="12"/>
        <v>35.440429443882635</v>
      </c>
      <c r="N71" s="45"/>
      <c r="O71" s="40" t="str">
        <f t="shared" si="9"/>
        <v>N/A</v>
      </c>
    </row>
    <row r="72" spans="2:15" ht="13.5" thickBot="1" x14ac:dyDescent="0.25">
      <c r="B72" s="43">
        <v>68</v>
      </c>
      <c r="C72" s="43">
        <f t="shared" si="10"/>
        <v>8.9804159474333817E-2</v>
      </c>
      <c r="D72" s="43">
        <f t="shared" si="13"/>
        <v>6.582374352690043E-2</v>
      </c>
      <c r="E72" s="43">
        <f t="shared" si="14"/>
        <v>0.1137845754217672</v>
      </c>
      <c r="F72" s="45"/>
      <c r="G72" s="40" t="str">
        <f t="shared" si="15"/>
        <v>N/A</v>
      </c>
      <c r="J72" s="43">
        <v>68</v>
      </c>
      <c r="K72" s="43">
        <f t="shared" si="8"/>
        <v>33.128469480184037</v>
      </c>
      <c r="L72" s="43">
        <f t="shared" si="11"/>
        <v>29.800622532165633</v>
      </c>
      <c r="M72" s="43">
        <f t="shared" si="12"/>
        <v>36.456316428202442</v>
      </c>
      <c r="N72" s="45"/>
      <c r="O72" s="40" t="str">
        <f t="shared" si="9"/>
        <v>N/A</v>
      </c>
    </row>
    <row r="73" spans="2:15" ht="13.5" thickBot="1" x14ac:dyDescent="0.25">
      <c r="B73" s="43">
        <v>69</v>
      </c>
      <c r="C73" s="43">
        <f t="shared" si="10"/>
        <v>9.2198942655795327E-2</v>
      </c>
      <c r="D73" s="43">
        <f t="shared" si="13"/>
        <v>6.797904839021579E-2</v>
      </c>
      <c r="E73" s="43">
        <f t="shared" si="14"/>
        <v>0.11641883692137486</v>
      </c>
      <c r="F73" s="45"/>
      <c r="G73" s="40" t="str">
        <f t="shared" si="15"/>
        <v>N/A</v>
      </c>
      <c r="J73" s="43">
        <v>69</v>
      </c>
      <c r="K73" s="43">
        <f t="shared" si="8"/>
        <v>34.069492426586578</v>
      </c>
      <c r="L73" s="43">
        <f t="shared" si="11"/>
        <v>30.647543183927919</v>
      </c>
      <c r="M73" s="43">
        <f t="shared" si="12"/>
        <v>37.491441669245233</v>
      </c>
      <c r="N73" s="45"/>
      <c r="O73" s="40" t="str">
        <f t="shared" si="9"/>
        <v>N/A</v>
      </c>
    </row>
    <row r="74" spans="2:15" ht="13.5" thickBot="1" x14ac:dyDescent="0.25">
      <c r="B74" s="43">
        <v>70</v>
      </c>
      <c r="C74" s="43">
        <f t="shared" si="10"/>
        <v>9.465758687130893E-2</v>
      </c>
      <c r="D74" s="43">
        <f t="shared" si="13"/>
        <v>7.0191828184178032E-2</v>
      </c>
      <c r="E74" s="43">
        <f t="shared" si="14"/>
        <v>0.11912334555843983</v>
      </c>
      <c r="F74" s="45"/>
      <c r="G74" s="40" t="str">
        <f t="shared" si="15"/>
        <v>N/A</v>
      </c>
      <c r="J74" s="43">
        <v>70</v>
      </c>
      <c r="K74" s="43">
        <f t="shared" si="8"/>
        <v>35.028168749926962</v>
      </c>
      <c r="L74" s="43">
        <f t="shared" si="11"/>
        <v>31.510351874934265</v>
      </c>
      <c r="M74" s="43">
        <f t="shared" si="12"/>
        <v>38.545985624919659</v>
      </c>
      <c r="N74" s="45"/>
      <c r="O74" s="40" t="str">
        <f t="shared" si="9"/>
        <v>N/A</v>
      </c>
    </row>
    <row r="75" spans="2:15" ht="13.5" thickBot="1" x14ac:dyDescent="0.25">
      <c r="B75" s="43">
        <v>71</v>
      </c>
      <c r="C75" s="43">
        <f t="shared" si="10"/>
        <v>9.7181795085761719E-2</v>
      </c>
      <c r="D75" s="43">
        <f t="shared" si="13"/>
        <v>7.2463615577185544E-2</v>
      </c>
      <c r="E75" s="43">
        <f t="shared" si="14"/>
        <v>0.12189997459433789</v>
      </c>
      <c r="F75" s="45"/>
      <c r="G75" s="40" t="str">
        <f t="shared" si="15"/>
        <v>N/A</v>
      </c>
      <c r="J75" s="43">
        <v>71</v>
      </c>
      <c r="K75" s="43">
        <f t="shared" si="8"/>
        <v>36.00466250284942</v>
      </c>
      <c r="L75" s="43">
        <f t="shared" si="11"/>
        <v>32.389196252564474</v>
      </c>
      <c r="M75" s="43">
        <f t="shared" si="12"/>
        <v>39.620128753134367</v>
      </c>
      <c r="N75" s="45"/>
      <c r="O75" s="40" t="str">
        <f t="shared" si="9"/>
        <v>N/A</v>
      </c>
    </row>
    <row r="76" spans="2:15" ht="13.5" thickBot="1" x14ac:dyDescent="0.25">
      <c r="B76" s="43">
        <v>72</v>
      </c>
      <c r="C76" s="43">
        <f t="shared" si="10"/>
        <v>9.9773315676543892E-2</v>
      </c>
      <c r="D76" s="43">
        <f t="shared" si="13"/>
        <v>7.4795984108889504E-2</v>
      </c>
      <c r="E76" s="43">
        <f t="shared" si="14"/>
        <v>0.12475064724419828</v>
      </c>
      <c r="F76" s="45"/>
      <c r="G76" s="40" t="str">
        <f t="shared" si="15"/>
        <v>N/A</v>
      </c>
      <c r="J76" s="43">
        <v>72</v>
      </c>
      <c r="K76" s="43">
        <f t="shared" si="8"/>
        <v>36.99913773799814</v>
      </c>
      <c r="L76" s="43">
        <f t="shared" si="11"/>
        <v>33.284223964198326</v>
      </c>
      <c r="M76" s="43">
        <f t="shared" si="12"/>
        <v>40.714051511797955</v>
      </c>
      <c r="N76" s="45"/>
      <c r="O76" s="40" t="str">
        <f t="shared" si="9"/>
        <v>N/A</v>
      </c>
    </row>
    <row r="77" spans="2:15" ht="13.5" thickBot="1" x14ac:dyDescent="0.25">
      <c r="B77" s="43">
        <v>73</v>
      </c>
      <c r="C77" s="43">
        <f t="shared" si="10"/>
        <v>0.10243394364455161</v>
      </c>
      <c r="D77" s="43">
        <f t="shared" si="13"/>
        <v>7.7190549280096443E-2</v>
      </c>
      <c r="E77" s="43">
        <f t="shared" si="14"/>
        <v>0.12767733800900677</v>
      </c>
      <c r="F77" s="45"/>
      <c r="G77" s="40" t="str">
        <f t="shared" si="15"/>
        <v>N/A</v>
      </c>
      <c r="J77" s="43">
        <v>73</v>
      </c>
      <c r="K77" s="43">
        <f t="shared" si="8"/>
        <v>38.01175850801733</v>
      </c>
      <c r="L77" s="43">
        <f t="shared" si="11"/>
        <v>34.195582657215596</v>
      </c>
      <c r="M77" s="43">
        <f t="shared" si="12"/>
        <v>41.827934358819064</v>
      </c>
      <c r="N77" s="45"/>
      <c r="O77" s="40" t="str">
        <f t="shared" si="9"/>
        <v>N/A</v>
      </c>
    </row>
    <row r="78" spans="2:15" ht="13.5" thickBot="1" x14ac:dyDescent="0.25">
      <c r="B78" s="43">
        <v>74</v>
      </c>
      <c r="C78" s="43">
        <f t="shared" si="10"/>
        <v>0.10516552185748347</v>
      </c>
      <c r="D78" s="43">
        <f t="shared" si="13"/>
        <v>7.9648969671735126E-2</v>
      </c>
      <c r="E78" s="43">
        <f t="shared" si="14"/>
        <v>0.13068207404323182</v>
      </c>
      <c r="F78" s="45"/>
      <c r="G78" s="40" t="str">
        <f t="shared" si="15"/>
        <v>N/A</v>
      </c>
      <c r="J78" s="43">
        <v>74</v>
      </c>
      <c r="K78" s="43">
        <f t="shared" si="8"/>
        <v>39.042688865551199</v>
      </c>
      <c r="L78" s="43">
        <f t="shared" si="11"/>
        <v>35.123419978996075</v>
      </c>
      <c r="M78" s="43">
        <f t="shared" si="12"/>
        <v>42.961957752106322</v>
      </c>
      <c r="N78" s="45"/>
      <c r="O78" s="40" t="str">
        <f t="shared" si="9"/>
        <v>N/A</v>
      </c>
    </row>
    <row r="79" spans="2:15" ht="13.5" thickBot="1" x14ac:dyDescent="0.25">
      <c r="B79" s="43">
        <v>75</v>
      </c>
      <c r="C79" s="43">
        <f t="shared" si="10"/>
        <v>0.10796994232629149</v>
      </c>
      <c r="D79" s="43">
        <f t="shared" si="13"/>
        <v>8.2172948093662337E-2</v>
      </c>
      <c r="E79" s="43">
        <f t="shared" si="14"/>
        <v>0.13376693655892063</v>
      </c>
      <c r="F79" s="45"/>
      <c r="G79" s="40" t="str">
        <f t="shared" si="15"/>
        <v>N/A</v>
      </c>
      <c r="J79" s="43">
        <v>75</v>
      </c>
      <c r="K79" s="43">
        <f t="shared" si="8"/>
        <v>40.092092863243963</v>
      </c>
      <c r="L79" s="43">
        <f t="shared" si="11"/>
        <v>36.067883576919563</v>
      </c>
      <c r="M79" s="43">
        <f t="shared" si="12"/>
        <v>44.116302149568362</v>
      </c>
      <c r="N79" s="45"/>
      <c r="O79" s="40" t="str">
        <f t="shared" si="9"/>
        <v>N/A</v>
      </c>
    </row>
    <row r="80" spans="2:15" ht="13.5" thickBot="1" x14ac:dyDescent="0.25">
      <c r="B80" s="43">
        <v>76</v>
      </c>
      <c r="C80" s="43">
        <f t="shared" si="10"/>
        <v>0.11084914751567108</v>
      </c>
      <c r="D80" s="43">
        <f t="shared" si="13"/>
        <v>8.4764232764103983E-2</v>
      </c>
      <c r="E80" s="43">
        <f t="shared" si="14"/>
        <v>0.1369340622672382</v>
      </c>
      <c r="F80" s="45"/>
      <c r="G80" s="40" t="str">
        <f t="shared" si="15"/>
        <v>N/A</v>
      </c>
      <c r="J80" s="43">
        <v>76</v>
      </c>
      <c r="K80" s="43">
        <f t="shared" si="8"/>
        <v>41.160134553739844</v>
      </c>
      <c r="L80" s="43">
        <f t="shared" si="11"/>
        <v>37.029121098365863</v>
      </c>
      <c r="M80" s="43">
        <f t="shared" si="12"/>
        <v>45.291148009113826</v>
      </c>
      <c r="N80" s="45"/>
      <c r="O80" s="40" t="str">
        <f t="shared" si="9"/>
        <v>N/A</v>
      </c>
    </row>
    <row r="81" spans="2:15" ht="13.5" thickBot="1" x14ac:dyDescent="0.25">
      <c r="B81" s="43">
        <v>77</v>
      </c>
      <c r="C81" s="43">
        <f t="shared" si="10"/>
        <v>0.11380513168949709</v>
      </c>
      <c r="D81" s="43">
        <f t="shared" si="13"/>
        <v>8.7424618520547379E-2</v>
      </c>
      <c r="E81" s="43">
        <f t="shared" si="14"/>
        <v>0.14018564485844681</v>
      </c>
      <c r="F81" s="45"/>
      <c r="G81" s="40" t="str">
        <f t="shared" si="15"/>
        <v>N/A</v>
      </c>
      <c r="J81" s="43">
        <v>77</v>
      </c>
      <c r="K81" s="43">
        <f t="shared" si="8"/>
        <v>42.246977989682975</v>
      </c>
      <c r="L81" s="43">
        <f t="shared" si="11"/>
        <v>38.007280190714674</v>
      </c>
      <c r="M81" s="43">
        <f t="shared" si="12"/>
        <v>46.486675788651276</v>
      </c>
      <c r="N81" s="45"/>
      <c r="O81" s="40" t="str">
        <f t="shared" si="9"/>
        <v>N/A</v>
      </c>
    </row>
    <row r="82" spans="2:15" ht="13.5" thickBot="1" x14ac:dyDescent="0.25">
      <c r="B82" s="43">
        <v>78</v>
      </c>
      <c r="C82" s="43">
        <f t="shared" si="10"/>
        <v>0.11683994229213863</v>
      </c>
      <c r="D82" s="43">
        <f t="shared" si="13"/>
        <v>9.0155948062924776E-2</v>
      </c>
      <c r="E82" s="43">
        <f t="shared" si="14"/>
        <v>0.14352393652135248</v>
      </c>
      <c r="F82" s="45"/>
      <c r="G82" s="40" t="str">
        <f t="shared" si="15"/>
        <v>N/A</v>
      </c>
      <c r="J82" s="43">
        <v>78</v>
      </c>
      <c r="K82" s="43">
        <f t="shared" si="8"/>
        <v>43.352787223717641</v>
      </c>
      <c r="L82" s="43">
        <f t="shared" si="11"/>
        <v>39.002508501345879</v>
      </c>
      <c r="M82" s="43">
        <f t="shared" si="12"/>
        <v>47.703065946089403</v>
      </c>
      <c r="N82" s="45"/>
      <c r="O82" s="40" t="str">
        <f t="shared" si="9"/>
        <v>N/A</v>
      </c>
    </row>
    <row r="83" spans="2:15" ht="13.5" thickBot="1" x14ac:dyDescent="0.25">
      <c r="B83" s="43">
        <v>79</v>
      </c>
      <c r="C83" s="43">
        <f t="shared" si="10"/>
        <v>0.11995568136660895</v>
      </c>
      <c r="D83" s="43">
        <f t="shared" si="13"/>
        <v>9.2960113229948058E-2</v>
      </c>
      <c r="E83" s="43">
        <f t="shared" si="14"/>
        <v>0.14695124950326982</v>
      </c>
      <c r="F83" s="45"/>
      <c r="G83" s="40" t="str">
        <f t="shared" si="15"/>
        <v>N/A</v>
      </c>
      <c r="J83" s="43">
        <v>79</v>
      </c>
      <c r="K83" s="43">
        <f t="shared" si="8"/>
        <v>44.477726308488009</v>
      </c>
      <c r="L83" s="43">
        <f t="shared" si="11"/>
        <v>40.014953677639205</v>
      </c>
      <c r="M83" s="43">
        <f t="shared" si="12"/>
        <v>48.940498939336813</v>
      </c>
      <c r="N83" s="45"/>
      <c r="O83" s="40" t="str">
        <f t="shared" si="9"/>
        <v>N/A</v>
      </c>
    </row>
    <row r="84" spans="2:15" ht="13.5" thickBot="1" x14ac:dyDescent="0.25">
      <c r="B84" s="43">
        <v>80</v>
      </c>
      <c r="C84" s="43">
        <f t="shared" si="10"/>
        <v>0.12315450701053265</v>
      </c>
      <c r="D84" s="43">
        <f t="shared" si="13"/>
        <v>9.5839056309479392E-2</v>
      </c>
      <c r="E84" s="43">
        <f t="shared" si="14"/>
        <v>0.15046995771158594</v>
      </c>
      <c r="F84" s="45"/>
      <c r="G84" s="40" t="str">
        <f t="shared" si="15"/>
        <v>N/A</v>
      </c>
      <c r="J84" s="43">
        <v>80</v>
      </c>
      <c r="K84" s="43">
        <f t="shared" si="8"/>
        <v>45.621959296638309</v>
      </c>
      <c r="L84" s="43">
        <f t="shared" si="11"/>
        <v>41.044763366974479</v>
      </c>
      <c r="M84" s="43">
        <f t="shared" si="12"/>
        <v>50.199155226302139</v>
      </c>
      <c r="N84" s="45"/>
      <c r="O84" s="40" t="str">
        <f t="shared" si="9"/>
        <v>N/A</v>
      </c>
    </row>
    <row r="85" spans="2:15" ht="13.5" thickBot="1" x14ac:dyDescent="0.25">
      <c r="B85" s="43">
        <v>81</v>
      </c>
      <c r="C85" s="43">
        <f t="shared" si="10"/>
        <v>0.12643863487093868</v>
      </c>
      <c r="D85" s="43">
        <f t="shared" si="13"/>
        <v>9.8794771383844807E-2</v>
      </c>
      <c r="E85" s="43">
        <f t="shared" si="14"/>
        <v>0.15408249835803256</v>
      </c>
      <c r="F85" s="45"/>
      <c r="G85" s="40" t="str">
        <f t="shared" si="15"/>
        <v>N/A</v>
      </c>
      <c r="J85" s="43">
        <v>81</v>
      </c>
      <c r="K85" s="43">
        <f t="shared" si="8"/>
        <v>46.78565024081275</v>
      </c>
      <c r="L85" s="43">
        <f t="shared" si="11"/>
        <v>42.092085216731476</v>
      </c>
      <c r="M85" s="43">
        <f t="shared" si="12"/>
        <v>51.479215264894023</v>
      </c>
      <c r="N85" s="45"/>
      <c r="O85" s="40" t="str">
        <f t="shared" si="9"/>
        <v>N/A</v>
      </c>
    </row>
    <row r="86" spans="2:15" ht="13.5" thickBot="1" x14ac:dyDescent="0.25">
      <c r="B86" s="43">
        <v>82</v>
      </c>
      <c r="C86" s="43">
        <f t="shared" si="10"/>
        <v>0.12981033967891492</v>
      </c>
      <c r="D86" s="43">
        <f t="shared" si="13"/>
        <v>0.10182930571102343</v>
      </c>
      <c r="E86" s="43">
        <f t="shared" si="14"/>
        <v>0.1577913736468064</v>
      </c>
      <c r="F86" s="45"/>
      <c r="G86" s="40" t="str">
        <f t="shared" si="15"/>
        <v>N/A</v>
      </c>
      <c r="J86" s="43">
        <v>82</v>
      </c>
      <c r="K86" s="43">
        <f t="shared" si="8"/>
        <v>47.968963193655505</v>
      </c>
      <c r="L86" s="43">
        <f t="shared" si="11"/>
        <v>43.157066874289953</v>
      </c>
      <c r="M86" s="43">
        <f t="shared" si="12"/>
        <v>52.780859513021056</v>
      </c>
      <c r="N86" s="45"/>
      <c r="O86" s="40" t="str">
        <f t="shared" si="9"/>
        <v>N/A</v>
      </c>
    </row>
    <row r="87" spans="2:15" ht="13.5" thickBot="1" x14ac:dyDescent="0.25">
      <c r="B87" s="43">
        <v>83</v>
      </c>
      <c r="C87" s="43">
        <f t="shared" si="10"/>
        <v>0.13327195682518655</v>
      </c>
      <c r="D87" s="43">
        <f t="shared" si="13"/>
        <v>0.1049447611426679</v>
      </c>
      <c r="E87" s="43">
        <f t="shared" si="14"/>
        <v>0.16159915250770523</v>
      </c>
      <c r="F87" s="45"/>
      <c r="G87" s="40" t="str">
        <f t="shared" si="15"/>
        <v>N/A</v>
      </c>
      <c r="J87" s="43">
        <v>83</v>
      </c>
      <c r="K87" s="43">
        <f t="shared" si="8"/>
        <v>49.172062207810818</v>
      </c>
      <c r="L87" s="43">
        <f t="shared" si="11"/>
        <v>44.239855987029735</v>
      </c>
      <c r="M87" s="43">
        <f t="shared" si="12"/>
        <v>54.104268428591901</v>
      </c>
      <c r="N87" s="45"/>
      <c r="O87" s="40" t="str">
        <f t="shared" si="9"/>
        <v>N/A</v>
      </c>
    </row>
    <row r="88" spans="2:15" ht="13.5" thickBot="1" x14ac:dyDescent="0.25">
      <c r="B88" s="43">
        <v>84</v>
      </c>
      <c r="C88" s="43">
        <f t="shared" si="10"/>
        <v>0.13682588397771056</v>
      </c>
      <c r="D88" s="43">
        <f t="shared" si="13"/>
        <v>0.1081432955799395</v>
      </c>
      <c r="E88" s="43">
        <f t="shared" si="14"/>
        <v>0.16550847237548161</v>
      </c>
      <c r="F88" s="45">
        <v>0.12505760301316149</v>
      </c>
      <c r="G88" s="40" t="str">
        <f t="shared" si="15"/>
        <v>PASS</v>
      </c>
      <c r="J88" s="43">
        <v>84</v>
      </c>
      <c r="K88" s="43">
        <f t="shared" si="8"/>
        <v>50.395111335922877</v>
      </c>
      <c r="L88" s="43">
        <f t="shared" si="11"/>
        <v>45.340600202330592</v>
      </c>
      <c r="M88" s="43">
        <f t="shared" si="12"/>
        <v>55.449622469515162</v>
      </c>
      <c r="N88" s="45">
        <v>48.457799289868916</v>
      </c>
      <c r="O88" s="40" t="str">
        <f t="shared" si="9"/>
        <v>PASS</v>
      </c>
    </row>
    <row r="89" spans="2:15" ht="13.5" thickBot="1" x14ac:dyDescent="0.25">
      <c r="B89" s="43">
        <v>85</v>
      </c>
      <c r="C89" s="43">
        <f t="shared" si="10"/>
        <v>0.14047458274240496</v>
      </c>
      <c r="D89" s="43">
        <f t="shared" si="13"/>
        <v>0.11142712446816445</v>
      </c>
      <c r="E89" s="43">
        <f t="shared" si="14"/>
        <v>0.16952204101664547</v>
      </c>
      <c r="F89" s="45"/>
      <c r="G89" s="40" t="str">
        <f t="shared" si="15"/>
        <v>N/A</v>
      </c>
      <c r="J89" s="43">
        <v>85</v>
      </c>
      <c r="K89" s="43">
        <f t="shared" si="8"/>
        <v>51.638274630635905</v>
      </c>
      <c r="L89" s="43">
        <f t="shared" si="11"/>
        <v>46.459447167572314</v>
      </c>
      <c r="M89" s="43">
        <f t="shared" si="12"/>
        <v>56.817102093699496</v>
      </c>
      <c r="N89" s="45"/>
      <c r="O89" s="40" t="str">
        <f t="shared" si="9"/>
        <v>N/A</v>
      </c>
    </row>
    <row r="90" spans="2:15" ht="13.5" thickBot="1" x14ac:dyDescent="0.25">
      <c r="B90" s="43">
        <v>86</v>
      </c>
      <c r="C90" s="43">
        <f t="shared" si="10"/>
        <v>0.14422058036816618</v>
      </c>
      <c r="D90" s="43">
        <f t="shared" si="13"/>
        <v>0.11479852233134956</v>
      </c>
      <c r="E90" s="43">
        <f t="shared" si="14"/>
        <v>0.17364263840498279</v>
      </c>
      <c r="F90" s="45"/>
      <c r="G90" s="40" t="str">
        <f t="shared" si="15"/>
        <v>N/A</v>
      </c>
      <c r="J90" s="43">
        <v>86</v>
      </c>
      <c r="K90" s="43">
        <f t="shared" si="8"/>
        <v>52.901716144594083</v>
      </c>
      <c r="L90" s="43">
        <f t="shared" si="11"/>
        <v>47.596544530134672</v>
      </c>
      <c r="M90" s="43">
        <f t="shared" si="12"/>
        <v>58.206887759053494</v>
      </c>
      <c r="N90" s="45"/>
      <c r="O90" s="40" t="str">
        <f t="shared" si="9"/>
        <v>N/A</v>
      </c>
    </row>
    <row r="91" spans="2:15" ht="13.5" thickBot="1" x14ac:dyDescent="0.25">
      <c r="B91" s="43">
        <v>87</v>
      </c>
      <c r="C91" s="43">
        <f t="shared" si="10"/>
        <v>0.14806647149735172</v>
      </c>
      <c r="D91" s="43">
        <f t="shared" si="13"/>
        <v>0.11825982434761655</v>
      </c>
      <c r="E91" s="43">
        <f t="shared" si="14"/>
        <v>0.17787311864708688</v>
      </c>
      <c r="F91" s="45"/>
      <c r="G91" s="40" t="str">
        <f t="shared" si="15"/>
        <v>N/A</v>
      </c>
      <c r="J91" s="43">
        <v>87</v>
      </c>
      <c r="K91" s="43">
        <f t="shared" si="8"/>
        <v>54.185599930441626</v>
      </c>
      <c r="L91" s="43">
        <f t="shared" si="11"/>
        <v>48.752039937397463</v>
      </c>
      <c r="M91" s="43">
        <f t="shared" si="12"/>
        <v>59.619159923485789</v>
      </c>
      <c r="N91" s="45"/>
      <c r="O91" s="40" t="str">
        <f t="shared" si="9"/>
        <v>N/A</v>
      </c>
    </row>
    <row r="92" spans="2:15" ht="13.5" thickBot="1" x14ac:dyDescent="0.25">
      <c r="B92" s="43">
        <v>88</v>
      </c>
      <c r="C92" s="43">
        <f t="shared" si="10"/>
        <v>0.15201491996294364</v>
      </c>
      <c r="D92" s="43">
        <f t="shared" si="13"/>
        <v>0.12181342796664928</v>
      </c>
      <c r="E92" s="43">
        <f t="shared" si="14"/>
        <v>0.18221641195923799</v>
      </c>
      <c r="F92" s="45"/>
      <c r="G92" s="40" t="str">
        <f t="shared" si="15"/>
        <v>N/A</v>
      </c>
      <c r="J92" s="43">
        <v>88</v>
      </c>
      <c r="K92" s="43">
        <f t="shared" si="8"/>
        <v>55.490090040822757</v>
      </c>
      <c r="L92" s="43">
        <f t="shared" si="11"/>
        <v>49.926081036740484</v>
      </c>
      <c r="M92" s="43">
        <f t="shared" si="12"/>
        <v>61.05409904490503</v>
      </c>
      <c r="N92" s="45"/>
      <c r="O92" s="40" t="str">
        <f t="shared" si="9"/>
        <v>N/A</v>
      </c>
    </row>
    <row r="93" spans="2:15" ht="13.5" thickBot="1" x14ac:dyDescent="0.25">
      <c r="B93" s="43">
        <v>89</v>
      </c>
      <c r="C93" s="43">
        <f t="shared" si="10"/>
        <v>0.15606866063363631</v>
      </c>
      <c r="D93" s="43">
        <f t="shared" si="13"/>
        <v>0.12546179457027268</v>
      </c>
      <c r="E93" s="43">
        <f t="shared" si="14"/>
        <v>0.18667552669699994</v>
      </c>
      <c r="F93" s="45"/>
      <c r="G93" s="40" t="str">
        <f t="shared" si="15"/>
        <v>N/A</v>
      </c>
      <c r="J93" s="43">
        <v>89</v>
      </c>
      <c r="K93" s="43">
        <f t="shared" si="8"/>
        <v>56.815350528381686</v>
      </c>
      <c r="L93" s="43">
        <f t="shared" si="11"/>
        <v>51.118815475543514</v>
      </c>
      <c r="M93" s="43">
        <f t="shared" si="12"/>
        <v>62.511885581219857</v>
      </c>
      <c r="N93" s="45"/>
      <c r="O93" s="40" t="str">
        <f t="shared" si="9"/>
        <v>N/A</v>
      </c>
    </row>
    <row r="94" spans="2:15" ht="13.5" thickBot="1" x14ac:dyDescent="0.25">
      <c r="B94" s="43">
        <v>90</v>
      </c>
      <c r="C94" s="43">
        <f t="shared" si="10"/>
        <v>0.16023050130812613</v>
      </c>
      <c r="D94" s="43">
        <f t="shared" si="13"/>
        <v>0.12920745117731353</v>
      </c>
      <c r="E94" s="43">
        <f t="shared" si="14"/>
        <v>0.19125355143893874</v>
      </c>
      <c r="F94" s="45"/>
      <c r="G94" s="40" t="str">
        <f t="shared" si="15"/>
        <v>N/A</v>
      </c>
      <c r="J94" s="43">
        <v>90</v>
      </c>
      <c r="K94" s="43">
        <f t="shared" si="8"/>
        <v>58.161545445762606</v>
      </c>
      <c r="L94" s="43">
        <f t="shared" si="11"/>
        <v>52.330390901186348</v>
      </c>
      <c r="M94" s="43">
        <f t="shared" si="12"/>
        <v>63.992699990338863</v>
      </c>
      <c r="N94" s="45"/>
      <c r="O94" s="40" t="str">
        <f t="shared" si="9"/>
        <v>N/A</v>
      </c>
    </row>
    <row r="95" spans="2:15" ht="13.5" thickBot="1" x14ac:dyDescent="0.25">
      <c r="B95" s="43">
        <v>91</v>
      </c>
      <c r="C95" s="43">
        <f t="shared" si="10"/>
        <v>0.1645033246599166</v>
      </c>
      <c r="D95" s="43">
        <f t="shared" si="13"/>
        <v>0.13305299219392491</v>
      </c>
      <c r="E95" s="43">
        <f t="shared" si="14"/>
        <v>0.19595365712590829</v>
      </c>
      <c r="F95" s="45"/>
      <c r="G95" s="40" t="str">
        <f t="shared" si="15"/>
        <v>N/A</v>
      </c>
      <c r="J95" s="43">
        <v>91</v>
      </c>
      <c r="K95" s="43">
        <f t="shared" si="8"/>
        <v>59.528838845609734</v>
      </c>
      <c r="L95" s="43">
        <f t="shared" si="11"/>
        <v>53.560954961048758</v>
      </c>
      <c r="M95" s="43">
        <f t="shared" si="12"/>
        <v>65.496722730170703</v>
      </c>
      <c r="N95" s="45"/>
      <c r="O95" s="40" t="str">
        <f t="shared" si="9"/>
        <v>N/A</v>
      </c>
    </row>
    <row r="96" spans="2:15" ht="13.5" thickBot="1" x14ac:dyDescent="0.25">
      <c r="B96" s="43">
        <v>92</v>
      </c>
      <c r="C96" s="43">
        <f t="shared" si="10"/>
        <v>0.16889009023398407</v>
      </c>
      <c r="D96" s="43">
        <f t="shared" si="13"/>
        <v>0.13700108121058568</v>
      </c>
      <c r="E96" s="43">
        <f t="shared" si="14"/>
        <v>0.20077909925738247</v>
      </c>
      <c r="F96" s="45"/>
      <c r="G96" s="40" t="str">
        <f t="shared" si="15"/>
        <v>N/A</v>
      </c>
      <c r="J96" s="43">
        <v>92</v>
      </c>
      <c r="K96" s="43">
        <f t="shared" si="8"/>
        <v>60.917394780567314</v>
      </c>
      <c r="L96" s="43">
        <f t="shared" si="11"/>
        <v>54.810655302510582</v>
      </c>
      <c r="M96" s="43">
        <f t="shared" si="12"/>
        <v>67.024134258624045</v>
      </c>
      <c r="N96" s="45"/>
      <c r="O96" s="40" t="str">
        <f t="shared" si="9"/>
        <v>N/A</v>
      </c>
    </row>
    <row r="97" spans="2:27" ht="13.5" thickBot="1" x14ac:dyDescent="0.25">
      <c r="B97" s="43">
        <v>93</v>
      </c>
      <c r="C97" s="43">
        <f t="shared" si="10"/>
        <v>0.17339383649668871</v>
      </c>
      <c r="D97" s="43">
        <f t="shared" si="13"/>
        <v>0.14105445284701984</v>
      </c>
      <c r="E97" s="43">
        <f t="shared" si="14"/>
        <v>0.20573322014635759</v>
      </c>
      <c r="F97" s="45"/>
      <c r="G97" s="40" t="str">
        <f t="shared" si="15"/>
        <v>N/A</v>
      </c>
      <c r="J97" s="43">
        <v>93</v>
      </c>
      <c r="K97" s="43">
        <f t="shared" si="8"/>
        <v>62.327377303279462</v>
      </c>
      <c r="L97" s="43">
        <f t="shared" si="11"/>
        <v>56.079639572951514</v>
      </c>
      <c r="M97" s="43">
        <f t="shared" si="12"/>
        <v>68.575115033607403</v>
      </c>
      <c r="N97" s="45"/>
      <c r="O97" s="40" t="str">
        <f t="shared" si="9"/>
        <v>N/A</v>
      </c>
    </row>
    <row r="98" spans="2:27" ht="13.5" thickBot="1" x14ac:dyDescent="0.25">
      <c r="B98" s="43">
        <v>94</v>
      </c>
      <c r="C98" s="43">
        <f t="shared" si="10"/>
        <v>0.1780176829403497</v>
      </c>
      <c r="D98" s="43">
        <f t="shared" si="13"/>
        <v>0.14521591464631473</v>
      </c>
      <c r="E98" s="43">
        <f t="shared" si="14"/>
        <v>0.21081945123438467</v>
      </c>
      <c r="F98" s="45"/>
      <c r="G98" s="40" t="str">
        <f t="shared" si="15"/>
        <v>N/A</v>
      </c>
      <c r="J98" s="43">
        <v>94</v>
      </c>
      <c r="K98" s="43">
        <f t="shared" si="8"/>
        <v>63.758950466390409</v>
      </c>
      <c r="L98" s="43">
        <f t="shared" si="11"/>
        <v>57.368055419751371</v>
      </c>
      <c r="M98" s="43">
        <f t="shared" si="12"/>
        <v>70.149845513029447</v>
      </c>
      <c r="N98" s="45"/>
      <c r="O98" s="40" t="str">
        <f t="shared" si="9"/>
        <v>N/A</v>
      </c>
    </row>
    <row r="99" spans="2:27" ht="13.5" thickBot="1" x14ac:dyDescent="0.25">
      <c r="B99" s="43">
        <v>95</v>
      </c>
      <c r="C99" s="43">
        <f t="shared" si="10"/>
        <v>0.18276483224394216</v>
      </c>
      <c r="D99" s="43">
        <f t="shared" si="13"/>
        <v>0.14948834901954794</v>
      </c>
      <c r="E99" s="43">
        <f t="shared" si="14"/>
        <v>0.21604131546833638</v>
      </c>
      <c r="F99" s="45"/>
      <c r="G99" s="40" t="str">
        <f t="shared" si="15"/>
        <v>N/A</v>
      </c>
      <c r="J99" s="43">
        <v>95</v>
      </c>
      <c r="K99" s="43">
        <f t="shared" si="8"/>
        <v>65.212278322544421</v>
      </c>
      <c r="L99" s="43">
        <f t="shared" si="11"/>
        <v>58.676050490289981</v>
      </c>
      <c r="M99" s="43">
        <f t="shared" si="12"/>
        <v>71.748506154798861</v>
      </c>
      <c r="N99" s="45"/>
      <c r="O99" s="40" t="str">
        <f t="shared" si="9"/>
        <v>N/A</v>
      </c>
      <c r="Z99" s="38"/>
      <c r="AA99" s="38"/>
    </row>
    <row r="100" spans="2:27" ht="13.5" thickBot="1" x14ac:dyDescent="0.25">
      <c r="B100" s="43">
        <v>96</v>
      </c>
      <c r="C100" s="43">
        <f t="shared" si="10"/>
        <v>0.18763857249141389</v>
      </c>
      <c r="D100" s="43">
        <f t="shared" si="13"/>
        <v>0.15387471524227248</v>
      </c>
      <c r="E100" s="43">
        <f t="shared" si="14"/>
        <v>0.2214024297405553</v>
      </c>
      <c r="F100" s="45"/>
      <c r="G100" s="40" t="str">
        <f t="shared" si="15"/>
        <v>N/A</v>
      </c>
      <c r="J100" s="43">
        <v>96</v>
      </c>
      <c r="K100" s="43">
        <f t="shared" si="8"/>
        <v>66.687524924385656</v>
      </c>
      <c r="L100" s="43">
        <f t="shared" si="11"/>
        <v>60.003772431947091</v>
      </c>
      <c r="M100" s="43">
        <f t="shared" si="12"/>
        <v>73.371277416824228</v>
      </c>
      <c r="N100" s="45"/>
      <c r="O100" s="40" t="str">
        <f t="shared" si="9"/>
        <v>N/A</v>
      </c>
    </row>
    <row r="101" spans="2:27" ht="13.5" thickBot="1" x14ac:dyDescent="0.25">
      <c r="B101" s="43">
        <v>97</v>
      </c>
      <c r="C101" s="43">
        <f t="shared" si="10"/>
        <v>0.19264227944915571</v>
      </c>
      <c r="D101" s="43">
        <f t="shared" si="13"/>
        <v>0.15837805150424011</v>
      </c>
      <c r="E101" s="43">
        <f t="shared" si="14"/>
        <v>0.22690650739407131</v>
      </c>
      <c r="F101" s="45"/>
      <c r="G101" s="40" t="str">
        <f t="shared" si="15"/>
        <v>N/A</v>
      </c>
      <c r="J101" s="43">
        <v>97</v>
      </c>
      <c r="K101" s="43">
        <f t="shared" si="8"/>
        <v>68.184854324558344</v>
      </c>
      <c r="L101" s="43">
        <f t="shared" si="11"/>
        <v>61.351368892102506</v>
      </c>
      <c r="M101" s="43">
        <f t="shared" si="12"/>
        <v>75.018339757014175</v>
      </c>
      <c r="N101" s="45"/>
      <c r="O101" s="40" t="str">
        <f t="shared" si="9"/>
        <v>N/A</v>
      </c>
    </row>
    <row r="102" spans="2:27" ht="13.5" thickBot="1" x14ac:dyDescent="0.25">
      <c r="B102" s="43">
        <v>98</v>
      </c>
      <c r="C102" s="43">
        <f t="shared" si="10"/>
        <v>0.19777941890420622</v>
      </c>
      <c r="D102" s="43">
        <f t="shared" si="13"/>
        <v>0.16300147701378559</v>
      </c>
      <c r="E102" s="43">
        <f t="shared" si="14"/>
        <v>0.23255736079462686</v>
      </c>
      <c r="F102" s="45"/>
      <c r="G102" s="40" t="str">
        <f t="shared" si="15"/>
        <v>N/A</v>
      </c>
      <c r="J102" s="43">
        <v>98</v>
      </c>
      <c r="K102" s="43">
        <f t="shared" si="8"/>
        <v>69.704430575706681</v>
      </c>
      <c r="L102" s="43">
        <f t="shared" si="11"/>
        <v>62.718987518136011</v>
      </c>
      <c r="M102" s="43">
        <f t="shared" si="12"/>
        <v>76.689873633277344</v>
      </c>
      <c r="N102" s="45"/>
      <c r="O102" s="40" t="str">
        <f t="shared" si="9"/>
        <v>N/A</v>
      </c>
    </row>
    <row r="103" spans="2:27" ht="13.5" thickBot="1" x14ac:dyDescent="0.25">
      <c r="B103" s="43">
        <v>99</v>
      </c>
      <c r="C103" s="43">
        <f t="shared" si="10"/>
        <v>0.20305354906480738</v>
      </c>
      <c r="D103" s="43">
        <f t="shared" si="13"/>
        <v>0.16774819415832665</v>
      </c>
      <c r="E103" s="43">
        <f t="shared" si="14"/>
        <v>0.23835890397128812</v>
      </c>
      <c r="F103" s="45"/>
      <c r="G103" s="40" t="str">
        <f t="shared" si="15"/>
        <v>N/A</v>
      </c>
      <c r="J103" s="43">
        <v>99</v>
      </c>
      <c r="K103" s="43">
        <f t="shared" si="8"/>
        <v>71.246417730474889</v>
      </c>
      <c r="L103" s="43">
        <f t="shared" si="11"/>
        <v>64.106775957427402</v>
      </c>
      <c r="M103" s="43">
        <f t="shared" si="12"/>
        <v>78.386059503522375</v>
      </c>
      <c r="N103" s="45"/>
      <c r="O103" s="40" t="str">
        <f t="shared" si="9"/>
        <v>N/A</v>
      </c>
    </row>
    <row r="104" spans="2:27" ht="13.5" thickBot="1" x14ac:dyDescent="0.25">
      <c r="B104" s="43">
        <v>100</v>
      </c>
      <c r="C104" s="43">
        <f t="shared" si="10"/>
        <v>0.20846832302497631</v>
      </c>
      <c r="D104" s="43">
        <f t="shared" si="13"/>
        <v>0.17262149072247868</v>
      </c>
      <c r="E104" s="43">
        <f t="shared" si="14"/>
        <v>0.24431515532747394</v>
      </c>
      <c r="F104" s="45">
        <v>0.19624898715379677</v>
      </c>
      <c r="G104" s="40" t="str">
        <f t="shared" si="15"/>
        <v>PASS</v>
      </c>
      <c r="J104" s="43">
        <v>100</v>
      </c>
      <c r="K104" s="43">
        <f t="shared" si="8"/>
        <v>72.810979841507162</v>
      </c>
      <c r="L104" s="43">
        <f t="shared" si="11"/>
        <v>65.514881857356443</v>
      </c>
      <c r="M104" s="43">
        <f t="shared" si="12"/>
        <v>80.107077825657882</v>
      </c>
      <c r="N104" s="45">
        <v>69.856929049372567</v>
      </c>
      <c r="O104" s="40" t="str">
        <f t="shared" si="9"/>
        <v>PASS</v>
      </c>
    </row>
    <row r="105" spans="2:27" ht="13.5" thickBot="1" x14ac:dyDescent="0.25">
      <c r="B105" s="43">
        <v>101</v>
      </c>
      <c r="C105" s="43">
        <f t="shared" si="10"/>
        <v>0.21402749129479767</v>
      </c>
      <c r="D105" s="43">
        <f t="shared" si="13"/>
        <v>0.17762474216531793</v>
      </c>
      <c r="E105" s="43">
        <f t="shared" si="14"/>
        <v>0.25043024042427742</v>
      </c>
      <c r="F105" s="45"/>
      <c r="G105" s="40" t="str">
        <f t="shared" si="15"/>
        <v>N/A</v>
      </c>
      <c r="J105" s="43">
        <v>101</v>
      </c>
      <c r="K105" s="43">
        <f t="shared" si="8"/>
        <v>74.398280961447696</v>
      </c>
      <c r="L105" s="43">
        <f t="shared" si="11"/>
        <v>66.94345286530293</v>
      </c>
      <c r="M105" s="43">
        <f t="shared" si="12"/>
        <v>81.853109057592462</v>
      </c>
      <c r="N105" s="45"/>
      <c r="O105" s="40" t="str">
        <f t="shared" si="9"/>
        <v>N/A</v>
      </c>
    </row>
    <row r="106" spans="2:27" ht="13.5" thickBot="1" x14ac:dyDescent="0.25">
      <c r="B106" s="43">
        <v>102</v>
      </c>
      <c r="C106" s="43">
        <f t="shared" si="10"/>
        <v>0.21973490439819263</v>
      </c>
      <c r="D106" s="43">
        <f t="shared" si="13"/>
        <v>0.18276141395837336</v>
      </c>
      <c r="E106" s="43">
        <f t="shared" si="14"/>
        <v>0.25670839483801189</v>
      </c>
      <c r="F106" s="45"/>
      <c r="G106" s="40" t="str">
        <f t="shared" si="15"/>
        <v>N/A</v>
      </c>
      <c r="J106" s="43">
        <v>102</v>
      </c>
      <c r="K106" s="43">
        <f t="shared" si="8"/>
        <v>76.008485142940714</v>
      </c>
      <c r="L106" s="43">
        <f t="shared" si="11"/>
        <v>68.392636628646642</v>
      </c>
      <c r="M106" s="43">
        <f t="shared" si="12"/>
        <v>83.624333657234786</v>
      </c>
      <c r="N106" s="45"/>
      <c r="O106" s="40" t="str">
        <f t="shared" si="9"/>
        <v>N/A</v>
      </c>
    </row>
    <row r="107" spans="2:27" ht="13.5" thickBot="1" x14ac:dyDescent="0.25">
      <c r="B107" s="43">
        <v>103</v>
      </c>
      <c r="C107" s="43">
        <f t="shared" si="10"/>
        <v>0.22559451553995985</v>
      </c>
      <c r="D107" s="43">
        <f t="shared" si="13"/>
        <v>0.18803506398596387</v>
      </c>
      <c r="E107" s="43">
        <f t="shared" si="14"/>
        <v>0.26315396709395583</v>
      </c>
      <c r="F107" s="45"/>
      <c r="G107" s="40" t="str">
        <f t="shared" si="15"/>
        <v>N/A</v>
      </c>
      <c r="J107" s="43">
        <v>103</v>
      </c>
      <c r="K107" s="43">
        <f t="shared" si="8"/>
        <v>77.641756438630409</v>
      </c>
      <c r="L107" s="43">
        <f t="shared" si="11"/>
        <v>69.862580794767368</v>
      </c>
      <c r="M107" s="43">
        <f t="shared" si="12"/>
        <v>85.420932082493451</v>
      </c>
      <c r="N107" s="45"/>
      <c r="O107" s="40" t="str">
        <f t="shared" si="9"/>
        <v>N/A</v>
      </c>
    </row>
    <row r="108" spans="2:27" ht="13.5" thickBot="1" x14ac:dyDescent="0.25">
      <c r="B108" s="43">
        <v>104</v>
      </c>
      <c r="C108" s="43">
        <f t="shared" si="10"/>
        <v>0.23161038334393896</v>
      </c>
      <c r="D108" s="43">
        <f t="shared" si="13"/>
        <v>0.19344934500954508</v>
      </c>
      <c r="E108" s="43">
        <f t="shared" si="14"/>
        <v>0.2697714216783329</v>
      </c>
      <c r="F108" s="45">
        <v>0.21978341853262495</v>
      </c>
      <c r="G108" s="40" t="str">
        <f t="shared" si="15"/>
        <v>PASS</v>
      </c>
      <c r="J108" s="43">
        <v>104</v>
      </c>
      <c r="K108" s="43">
        <f t="shared" si="8"/>
        <v>79.29825890116102</v>
      </c>
      <c r="L108" s="43">
        <f t="shared" si="11"/>
        <v>71.353433011044913</v>
      </c>
      <c r="M108" s="43">
        <f t="shared" si="12"/>
        <v>87.243084791277127</v>
      </c>
      <c r="N108" s="45">
        <v>77.654707449880291</v>
      </c>
      <c r="O108" s="40" t="str">
        <f t="shared" si="9"/>
        <v>PASS</v>
      </c>
    </row>
    <row r="109" spans="2:27" ht="13.5" thickBot="1" x14ac:dyDescent="0.25">
      <c r="B109" s="43">
        <v>105</v>
      </c>
      <c r="C109" s="43">
        <f t="shared" si="10"/>
        <v>0.23778667466419171</v>
      </c>
      <c r="D109" s="43">
        <f t="shared" si="13"/>
        <v>0.19900800719777251</v>
      </c>
      <c r="E109" s="43">
        <f t="shared" si="14"/>
        <v>0.2765653421306109</v>
      </c>
      <c r="F109" s="45"/>
      <c r="G109" s="40" t="str">
        <f t="shared" si="15"/>
        <v>N/A</v>
      </c>
      <c r="J109" s="43">
        <v>105</v>
      </c>
      <c r="K109" s="43">
        <f t="shared" si="8"/>
        <v>80.978156583176727</v>
      </c>
      <c r="L109" s="43">
        <f t="shared" si="11"/>
        <v>72.865340924859055</v>
      </c>
      <c r="M109" s="43">
        <f t="shared" si="12"/>
        <v>89.090972241494399</v>
      </c>
      <c r="N109" s="45"/>
      <c r="O109" s="40" t="str">
        <f t="shared" si="9"/>
        <v>N/A</v>
      </c>
    </row>
    <row r="110" spans="2:27" ht="13.5" thickBot="1" x14ac:dyDescent="0.25">
      <c r="B110" s="43">
        <v>106</v>
      </c>
      <c r="C110" s="43">
        <f t="shared" si="10"/>
        <v>0.24412766747114745</v>
      </c>
      <c r="D110" s="43">
        <f t="shared" si="13"/>
        <v>0.2047149007240327</v>
      </c>
      <c r="E110" s="43">
        <f t="shared" si="14"/>
        <v>0.28354043421826219</v>
      </c>
      <c r="F110" s="45"/>
      <c r="G110" s="40" t="str">
        <f t="shared" si="15"/>
        <v>N/A</v>
      </c>
      <c r="J110" s="43">
        <v>106</v>
      </c>
      <c r="K110" s="43">
        <f t="shared" si="8"/>
        <v>82.681613537321738</v>
      </c>
      <c r="L110" s="43">
        <f t="shared" si="11"/>
        <v>74.398452183589569</v>
      </c>
      <c r="M110" s="43">
        <f t="shared" si="12"/>
        <v>90.964774891053906</v>
      </c>
      <c r="N110" s="45"/>
      <c r="O110" s="40" t="str">
        <f t="shared" si="9"/>
        <v>N/A</v>
      </c>
    </row>
    <row r="111" spans="2:27" ht="13.5" thickBot="1" x14ac:dyDescent="0.25">
      <c r="B111" s="43">
        <v>107</v>
      </c>
      <c r="C111" s="43">
        <f t="shared" si="10"/>
        <v>0.25063775381471404</v>
      </c>
      <c r="D111" s="43">
        <f t="shared" si="13"/>
        <v>0.2105739784332426</v>
      </c>
      <c r="E111" s="43">
        <f t="shared" si="14"/>
        <v>0.29070152919618547</v>
      </c>
      <c r="F111" s="45"/>
      <c r="G111" s="40" t="str">
        <f t="shared" si="15"/>
        <v>N/A</v>
      </c>
      <c r="J111" s="43">
        <v>107</v>
      </c>
      <c r="K111" s="43">
        <f t="shared" si="8"/>
        <v>84.408793816240276</v>
      </c>
      <c r="L111" s="43">
        <f t="shared" si="11"/>
        <v>75.952914434616247</v>
      </c>
      <c r="M111" s="43">
        <f t="shared" si="12"/>
        <v>92.864673197864306</v>
      </c>
      <c r="N111" s="45"/>
      <c r="O111" s="40" t="str">
        <f t="shared" si="9"/>
        <v>N/A</v>
      </c>
    </row>
    <row r="112" spans="2:27" ht="13.5" thickBot="1" x14ac:dyDescent="0.25">
      <c r="B112" s="43">
        <v>108</v>
      </c>
      <c r="C112" s="43">
        <f t="shared" si="10"/>
        <v>0.2573214428664034</v>
      </c>
      <c r="D112" s="43">
        <f t="shared" si="13"/>
        <v>0.21658929857976306</v>
      </c>
      <c r="E112" s="43">
        <f t="shared" si="14"/>
        <v>0.29805358715304375</v>
      </c>
      <c r="F112" s="45"/>
      <c r="G112" s="40" t="str">
        <f t="shared" si="15"/>
        <v>N/A</v>
      </c>
      <c r="J112" s="43">
        <v>108</v>
      </c>
      <c r="K112" s="43">
        <f t="shared" si="8"/>
        <v>86.159861472576594</v>
      </c>
      <c r="L112" s="43">
        <f t="shared" si="11"/>
        <v>77.528875325318936</v>
      </c>
      <c r="M112" s="43">
        <f t="shared" si="12"/>
        <v>94.790847619834253</v>
      </c>
      <c r="N112" s="45"/>
      <c r="O112" s="40" t="str">
        <f t="shared" si="9"/>
        <v>N/A</v>
      </c>
    </row>
    <row r="113" spans="2:27" ht="13.5" thickBot="1" x14ac:dyDescent="0.25">
      <c r="B113" s="43">
        <v>109</v>
      </c>
      <c r="C113" s="43">
        <f t="shared" si="10"/>
        <v>0.2641833640425823</v>
      </c>
      <c r="D113" s="43">
        <f t="shared" si="13"/>
        <v>0.22276502763832406</v>
      </c>
      <c r="E113" s="43">
        <f t="shared" si="14"/>
        <v>0.30560170044684054</v>
      </c>
      <c r="F113" s="45"/>
      <c r="G113" s="40" t="str">
        <f t="shared" si="15"/>
        <v>N/A</v>
      </c>
      <c r="J113" s="43">
        <v>109</v>
      </c>
      <c r="K113" s="43">
        <f t="shared" si="8"/>
        <v>87.934980558974786</v>
      </c>
      <c r="L113" s="43">
        <f t="shared" si="11"/>
        <v>79.126482503077312</v>
      </c>
      <c r="M113" s="43">
        <f t="shared" si="12"/>
        <v>96.743478614872259</v>
      </c>
      <c r="N113" s="45"/>
      <c r="O113" s="40" t="str">
        <f t="shared" si="9"/>
        <v>N/A</v>
      </c>
    </row>
    <row r="114" spans="2:27" ht="13.5" thickBot="1" x14ac:dyDescent="0.25">
      <c r="B114" s="43">
        <v>110</v>
      </c>
      <c r="C114" s="43">
        <f t="shared" si="10"/>
        <v>0.27122827021100882</v>
      </c>
      <c r="D114" s="43">
        <f t="shared" si="13"/>
        <v>0.22910544318990794</v>
      </c>
      <c r="E114" s="43">
        <f t="shared" si="14"/>
        <v>0.31335109723210969</v>
      </c>
      <c r="F114" s="45"/>
      <c r="G114" s="40" t="str">
        <f t="shared" si="15"/>
        <v>N/A</v>
      </c>
      <c r="J114" s="43">
        <v>110</v>
      </c>
      <c r="K114" s="43">
        <f t="shared" si="8"/>
        <v>89.734315128079132</v>
      </c>
      <c r="L114" s="43">
        <f t="shared" si="11"/>
        <v>80.745883615271211</v>
      </c>
      <c r="M114" s="43">
        <f t="shared" si="12"/>
        <v>98.722746640887053</v>
      </c>
      <c r="N114" s="45"/>
      <c r="O114" s="40" t="str">
        <f t="shared" si="9"/>
        <v>N/A</v>
      </c>
    </row>
    <row r="115" spans="2:27" ht="13.5" thickBot="1" x14ac:dyDescent="0.25">
      <c r="B115" s="43">
        <v>111</v>
      </c>
      <c r="C115" s="43">
        <f t="shared" si="10"/>
        <v>0.27846104098287783</v>
      </c>
      <c r="D115" s="43">
        <f t="shared" si="13"/>
        <v>0.23561493688459001</v>
      </c>
      <c r="E115" s="43">
        <f t="shared" si="14"/>
        <v>0.32130714508116565</v>
      </c>
      <c r="F115" s="45"/>
      <c r="G115" s="40" t="str">
        <f t="shared" si="15"/>
        <v>N/A</v>
      </c>
      <c r="J115" s="43">
        <v>111</v>
      </c>
      <c r="K115" s="43">
        <f t="shared" si="8"/>
        <v>91.558029232533812</v>
      </c>
      <c r="L115" s="43">
        <f t="shared" si="11"/>
        <v>82.387226309280436</v>
      </c>
      <c r="M115" s="43">
        <f t="shared" si="12"/>
        <v>100.72883215578719</v>
      </c>
      <c r="N115" s="45"/>
      <c r="O115" s="40" t="str">
        <f t="shared" si="9"/>
        <v>N/A</v>
      </c>
    </row>
    <row r="116" spans="2:27" ht="13.5" thickBot="1" x14ac:dyDescent="0.25">
      <c r="B116" s="43">
        <v>112</v>
      </c>
      <c r="C116" s="43">
        <f t="shared" si="10"/>
        <v>0.28588668609265305</v>
      </c>
      <c r="D116" s="43">
        <f t="shared" si="13"/>
        <v>0.24229801748338775</v>
      </c>
      <c r="E116" s="43">
        <f t="shared" si="14"/>
        <v>0.32947535470191835</v>
      </c>
      <c r="F116" s="45"/>
      <c r="G116" s="40" t="str">
        <f t="shared" si="15"/>
        <v>N/A</v>
      </c>
      <c r="J116" s="43">
        <v>112</v>
      </c>
      <c r="K116" s="43">
        <f t="shared" si="8"/>
        <v>93.406286924983036</v>
      </c>
      <c r="L116" s="43">
        <f t="shared" si="11"/>
        <v>84.050658232484736</v>
      </c>
      <c r="M116" s="43">
        <f t="shared" si="12"/>
        <v>102.76191561748134</v>
      </c>
      <c r="N116" s="45"/>
      <c r="O116" s="40" t="str">
        <f t="shared" si="9"/>
        <v>N/A</v>
      </c>
    </row>
    <row r="117" spans="2:27" ht="13.5" thickBot="1" x14ac:dyDescent="0.25">
      <c r="B117" s="43">
        <v>113</v>
      </c>
      <c r="C117" s="43">
        <f t="shared" si="10"/>
        <v>0.29351034886802951</v>
      </c>
      <c r="D117" s="43">
        <f t="shared" si="13"/>
        <v>0.24915931398122654</v>
      </c>
      <c r="E117" s="43">
        <f t="shared" si="14"/>
        <v>0.33786138375483249</v>
      </c>
      <c r="F117" s="45"/>
      <c r="G117" s="40" t="str">
        <f t="shared" si="15"/>
        <v>N/A</v>
      </c>
      <c r="J117" s="43">
        <v>113</v>
      </c>
      <c r="K117" s="43">
        <f t="shared" si="8"/>
        <v>95.27925225807104</v>
      </c>
      <c r="L117" s="43">
        <f t="shared" si="11"/>
        <v>85.736327032263929</v>
      </c>
      <c r="M117" s="43">
        <f t="shared" si="12"/>
        <v>104.82217748387815</v>
      </c>
      <c r="N117" s="45"/>
      <c r="O117" s="40" t="str">
        <f t="shared" si="9"/>
        <v>N/A</v>
      </c>
    </row>
    <row r="118" spans="2:27" ht="13.5" thickBot="1" x14ac:dyDescent="0.25">
      <c r="B118" s="43">
        <v>114</v>
      </c>
      <c r="C118" s="43">
        <f t="shared" si="10"/>
        <v>0.30133730979242795</v>
      </c>
      <c r="D118" s="43">
        <f t="shared" si="13"/>
        <v>0.25620357881318512</v>
      </c>
      <c r="E118" s="43">
        <f t="shared" si="14"/>
        <v>0.34647104077167079</v>
      </c>
      <c r="F118" s="45"/>
      <c r="G118" s="40" t="str">
        <f t="shared" si="15"/>
        <v>N/A</v>
      </c>
      <c r="J118" s="43">
        <v>114</v>
      </c>
      <c r="K118" s="43">
        <f t="shared" si="8"/>
        <v>97.17708928444199</v>
      </c>
      <c r="L118" s="43">
        <f t="shared" si="11"/>
        <v>87.444380355997794</v>
      </c>
      <c r="M118" s="43">
        <f t="shared" si="12"/>
        <v>106.90979821288619</v>
      </c>
      <c r="N118" s="45"/>
      <c r="O118" s="40" t="str">
        <f t="shared" si="9"/>
        <v>N/A</v>
      </c>
    </row>
    <row r="119" spans="2:27" ht="13.5" thickBot="1" x14ac:dyDescent="0.25">
      <c r="B119" s="43">
        <v>115</v>
      </c>
      <c r="C119" s="43">
        <f t="shared" si="10"/>
        <v>0.3093729901624892</v>
      </c>
      <c r="D119" s="43">
        <f t="shared" si="13"/>
        <v>0.26343569114624027</v>
      </c>
      <c r="E119" s="43">
        <f t="shared" si="14"/>
        <v>0.35531028917873814</v>
      </c>
      <c r="F119" s="45"/>
      <c r="G119" s="40" t="str">
        <f t="shared" si="15"/>
        <v>N/A</v>
      </c>
      <c r="J119" s="43">
        <v>115</v>
      </c>
      <c r="K119" s="43">
        <f t="shared" si="8"/>
        <v>99.099962056740083</v>
      </c>
      <c r="L119" s="43">
        <f t="shared" si="11"/>
        <v>89.174965851066077</v>
      </c>
      <c r="M119" s="43">
        <f t="shared" si="12"/>
        <v>109.02495826241409</v>
      </c>
      <c r="N119" s="45"/>
      <c r="O119" s="40" t="str">
        <f t="shared" si="9"/>
        <v>N/A</v>
      </c>
    </row>
    <row r="120" spans="2:27" ht="13.5" thickBot="1" x14ac:dyDescent="0.25">
      <c r="B120" s="43">
        <v>116</v>
      </c>
      <c r="C120" s="43">
        <f t="shared" si="10"/>
        <v>0.31762295584310279</v>
      </c>
      <c r="D120" s="43">
        <f t="shared" si="13"/>
        <v>0.27086066025879252</v>
      </c>
      <c r="E120" s="43">
        <f t="shared" si="14"/>
        <v>0.36438525142741307</v>
      </c>
      <c r="F120" s="45"/>
      <c r="G120" s="40" t="str">
        <f t="shared" si="15"/>
        <v>N/A</v>
      </c>
      <c r="J120" s="43">
        <v>116</v>
      </c>
      <c r="K120" s="43">
        <f t="shared" si="8"/>
        <v>101.0480346276096</v>
      </c>
      <c r="L120" s="43">
        <f t="shared" si="11"/>
        <v>90.92823116484864</v>
      </c>
      <c r="M120" s="43">
        <f t="shared" si="12"/>
        <v>111.16783809037055</v>
      </c>
      <c r="N120" s="45"/>
      <c r="O120" s="40" t="str">
        <f t="shared" si="9"/>
        <v>N/A</v>
      </c>
    </row>
    <row r="121" spans="2:27" ht="13.5" thickBot="1" x14ac:dyDescent="0.25">
      <c r="B121" s="43">
        <v>117</v>
      </c>
      <c r="C121" s="43">
        <f t="shared" si="10"/>
        <v>0.32609292112256782</v>
      </c>
      <c r="D121" s="43">
        <f t="shared" si="13"/>
        <v>0.27848362901031104</v>
      </c>
      <c r="E121" s="43">
        <f t="shared" si="14"/>
        <v>0.37370221323482461</v>
      </c>
      <c r="F121" s="45"/>
      <c r="G121" s="40" t="str">
        <f t="shared" si="15"/>
        <v>N/A</v>
      </c>
      <c r="J121" s="43">
        <v>117</v>
      </c>
      <c r="K121" s="43">
        <f t="shared" si="8"/>
        <v>103.0214710496947</v>
      </c>
      <c r="L121" s="43">
        <f t="shared" si="11"/>
        <v>92.704323944725232</v>
      </c>
      <c r="M121" s="43">
        <f t="shared" si="12"/>
        <v>113.33861815466416</v>
      </c>
      <c r="N121" s="45"/>
      <c r="O121" s="40" t="str">
        <f t="shared" si="9"/>
        <v>N/A</v>
      </c>
    </row>
    <row r="122" spans="2:27" ht="13.5" thickBot="1" x14ac:dyDescent="0.25">
      <c r="B122" s="43">
        <v>118</v>
      </c>
      <c r="C122" s="43">
        <f t="shared" si="10"/>
        <v>0.33478875267056174</v>
      </c>
      <c r="D122" s="43">
        <f t="shared" si="13"/>
        <v>0.28630987740350555</v>
      </c>
      <c r="E122" s="43">
        <f t="shared" si="14"/>
        <v>0.38326762793761793</v>
      </c>
      <c r="F122" s="45"/>
      <c r="G122" s="40" t="str">
        <f t="shared" si="15"/>
        <v>N/A</v>
      </c>
      <c r="J122" s="43">
        <v>118</v>
      </c>
      <c r="K122" s="43">
        <f t="shared" si="8"/>
        <v>105.02043537563962</v>
      </c>
      <c r="L122" s="43">
        <f t="shared" si="11"/>
        <v>94.503391838075657</v>
      </c>
      <c r="M122" s="43">
        <f t="shared" si="12"/>
        <v>115.53747891320359</v>
      </c>
      <c r="N122" s="45"/>
      <c r="O122" s="40" t="str">
        <f t="shared" si="9"/>
        <v>N/A</v>
      </c>
    </row>
    <row r="123" spans="2:27" ht="13.5" thickBot="1" x14ac:dyDescent="0.25">
      <c r="B123" s="43">
        <v>119</v>
      </c>
      <c r="C123" s="43">
        <f t="shared" si="10"/>
        <v>0.34371647360165158</v>
      </c>
      <c r="D123" s="43">
        <f t="shared" si="13"/>
        <v>0.29434482624148639</v>
      </c>
      <c r="E123" s="43">
        <f t="shared" si="14"/>
        <v>0.39308812096181678</v>
      </c>
      <c r="F123" s="45"/>
      <c r="G123" s="40" t="str">
        <f t="shared" si="15"/>
        <v>N/A</v>
      </c>
      <c r="J123" s="43">
        <v>119</v>
      </c>
      <c r="K123" s="43">
        <f t="shared" si="8"/>
        <v>107.04509165808852</v>
      </c>
      <c r="L123" s="43">
        <f t="shared" si="11"/>
        <v>96.325582492279665</v>
      </c>
      <c r="M123" s="43">
        <f t="shared" si="12"/>
        <v>117.76460082389738</v>
      </c>
      <c r="N123" s="45"/>
      <c r="O123" s="40" t="str">
        <f t="shared" si="9"/>
        <v>N/A</v>
      </c>
    </row>
    <row r="124" spans="2:27" ht="13.5" thickBot="1" x14ac:dyDescent="0.25">
      <c r="B124" s="43">
        <v>120</v>
      </c>
      <c r="C124" s="43">
        <f t="shared" si="10"/>
        <v>0.35288226764716835</v>
      </c>
      <c r="D124" s="43">
        <f t="shared" si="13"/>
        <v>0.30259404088245151</v>
      </c>
      <c r="E124" s="43">
        <f t="shared" si="14"/>
        <v>0.40317049441188518</v>
      </c>
      <c r="F124" s="45"/>
      <c r="G124" s="40" t="str">
        <f t="shared" si="15"/>
        <v>N/A</v>
      </c>
      <c r="J124" s="43">
        <v>120</v>
      </c>
      <c r="K124" s="43">
        <f t="shared" si="8"/>
        <v>109.09560394968565</v>
      </c>
      <c r="L124" s="43">
        <f t="shared" si="11"/>
        <v>98.171043554717087</v>
      </c>
      <c r="M124" s="43">
        <f t="shared" si="12"/>
        <v>120.02016434465422</v>
      </c>
      <c r="N124" s="45"/>
      <c r="O124" s="40" t="str">
        <f t="shared" si="9"/>
        <v>N/A</v>
      </c>
    </row>
    <row r="125" spans="2:27" ht="13.5" thickBot="1" x14ac:dyDescent="0.25">
      <c r="B125" s="43">
        <v>121</v>
      </c>
      <c r="C125" s="43">
        <f t="shared" si="10"/>
        <v>0.3622924834383307</v>
      </c>
      <c r="D125" s="43">
        <f t="shared" si="13"/>
        <v>0.31106323509449763</v>
      </c>
      <c r="E125" s="43">
        <f t="shared" si="14"/>
        <v>0.41352173178216378</v>
      </c>
      <c r="F125" s="45"/>
      <c r="G125" s="40" t="str">
        <f t="shared" si="15"/>
        <v>N/A</v>
      </c>
      <c r="J125" s="43">
        <v>121</v>
      </c>
      <c r="K125" s="43">
        <f t="shared" si="8"/>
        <v>111.17213630307518</v>
      </c>
      <c r="L125" s="43">
        <f t="shared" si="11"/>
        <v>100.03992267276766</v>
      </c>
      <c r="M125" s="43">
        <f t="shared" si="12"/>
        <v>122.3043499333827</v>
      </c>
      <c r="N125" s="45"/>
      <c r="O125" s="40" t="str">
        <f t="shared" si="9"/>
        <v>N/A</v>
      </c>
    </row>
    <row r="126" spans="2:27" ht="13.5" thickBot="1" x14ac:dyDescent="0.25">
      <c r="B126" s="43">
        <v>122</v>
      </c>
      <c r="C126" s="43">
        <f t="shared" si="10"/>
        <v>0.37195363890358507</v>
      </c>
      <c r="D126" s="43">
        <f t="shared" si="13"/>
        <v>0.31975827501322657</v>
      </c>
      <c r="E126" s="43">
        <f t="shared" si="14"/>
        <v>0.42414900279394357</v>
      </c>
      <c r="F126" s="45"/>
      <c r="G126" s="40" t="str">
        <f t="shared" si="15"/>
        <v>N/A</v>
      </c>
      <c r="J126" s="43">
        <v>122</v>
      </c>
      <c r="K126" s="43">
        <f t="shared" si="8"/>
        <v>113.27485277090136</v>
      </c>
      <c r="L126" s="43">
        <f t="shared" si="11"/>
        <v>101.93236749381123</v>
      </c>
      <c r="M126" s="43">
        <f t="shared" si="12"/>
        <v>124.6173380479915</v>
      </c>
      <c r="N126" s="45"/>
      <c r="O126" s="40" t="str">
        <f t="shared" si="9"/>
        <v>N/A</v>
      </c>
    </row>
    <row r="127" spans="2:27" ht="13.5" thickBot="1" x14ac:dyDescent="0.25">
      <c r="B127" s="43">
        <v>123</v>
      </c>
      <c r="C127" s="43">
        <f t="shared" si="10"/>
        <v>0.3818724257832094</v>
      </c>
      <c r="D127" s="43">
        <f t="shared" si="13"/>
        <v>0.32868518320488843</v>
      </c>
      <c r="E127" s="43">
        <f t="shared" si="14"/>
        <v>0.43505966836153037</v>
      </c>
      <c r="F127" s="45"/>
      <c r="G127" s="40" t="str">
        <f t="shared" si="15"/>
        <v>N/A</v>
      </c>
      <c r="J127" s="43">
        <v>123</v>
      </c>
      <c r="K127" s="43">
        <f t="shared" si="8"/>
        <v>115.40391740580834</v>
      </c>
      <c r="L127" s="43">
        <f t="shared" si="11"/>
        <v>103.84852566522751</v>
      </c>
      <c r="M127" s="43">
        <f t="shared" si="12"/>
        <v>126.95930914638917</v>
      </c>
      <c r="N127" s="45"/>
      <c r="O127" s="40" t="str">
        <f t="shared" si="9"/>
        <v>N/A</v>
      </c>
      <c r="Z127" s="38"/>
      <c r="AA127" s="38"/>
    </row>
    <row r="128" spans="2:27" ht="13.5" thickBot="1" x14ac:dyDescent="0.25">
      <c r="B128" s="43">
        <v>124</v>
      </c>
      <c r="C128" s="43">
        <f t="shared" si="10"/>
        <v>0.39205571426430597</v>
      </c>
      <c r="D128" s="43">
        <f t="shared" si="13"/>
        <v>0.33785014283787534</v>
      </c>
      <c r="E128" s="43">
        <f t="shared" si="14"/>
        <v>0.44626128569073659</v>
      </c>
      <c r="F128" s="45"/>
      <c r="G128" s="40" t="str">
        <f t="shared" si="15"/>
        <v>N/A</v>
      </c>
      <c r="J128" s="43">
        <v>124</v>
      </c>
      <c r="K128" s="43">
        <f t="shared" si="8"/>
        <v>117.55949426044047</v>
      </c>
      <c r="L128" s="43">
        <f t="shared" si="11"/>
        <v>105.78854483439643</v>
      </c>
      <c r="M128" s="43">
        <f t="shared" si="12"/>
        <v>129.3304436864845</v>
      </c>
      <c r="N128" s="45"/>
      <c r="O128" s="40" t="str">
        <f t="shared" si="9"/>
        <v>N/A</v>
      </c>
    </row>
    <row r="129" spans="2:15" ht="13.5" thickBot="1" x14ac:dyDescent="0.25">
      <c r="B129" s="43">
        <v>125</v>
      </c>
      <c r="C129" s="43">
        <f t="shared" si="10"/>
        <v>0.40251055773939448</v>
      </c>
      <c r="D129" s="43">
        <f t="shared" si="13"/>
        <v>0.34725950196545502</v>
      </c>
      <c r="E129" s="43">
        <f t="shared" si="14"/>
        <v>0.45776161351333394</v>
      </c>
      <c r="F129" s="45"/>
      <c r="G129" s="40" t="str">
        <f t="shared" si="15"/>
        <v>N/A</v>
      </c>
      <c r="J129" s="43">
        <v>125</v>
      </c>
      <c r="K129" s="43">
        <f t="shared" si="8"/>
        <v>119.74174738744176</v>
      </c>
      <c r="L129" s="43">
        <f t="shared" si="11"/>
        <v>107.75257264869758</v>
      </c>
      <c r="M129" s="43">
        <f t="shared" si="12"/>
        <v>131.73092212618593</v>
      </c>
      <c r="N129" s="45"/>
      <c r="O129" s="40" t="str">
        <f t="shared" si="9"/>
        <v>N/A</v>
      </c>
    </row>
    <row r="130" spans="2:15" ht="13.5" thickBot="1" x14ac:dyDescent="0.25">
      <c r="B130" s="43">
        <v>126</v>
      </c>
      <c r="C130" s="43">
        <f t="shared" si="10"/>
        <v>0.41324419769190107</v>
      </c>
      <c r="D130" s="43">
        <f t="shared" si="13"/>
        <v>0.35691977792271096</v>
      </c>
      <c r="E130" s="43">
        <f t="shared" si="14"/>
        <v>0.46956861746109119</v>
      </c>
      <c r="F130" s="45"/>
      <c r="G130" s="40" t="str">
        <f t="shared" si="15"/>
        <v>N/A</v>
      </c>
      <c r="J130" s="43">
        <v>126</v>
      </c>
      <c r="K130" s="43">
        <f t="shared" si="8"/>
        <v>121.9508408394565</v>
      </c>
      <c r="L130" s="43">
        <f t="shared" si="11"/>
        <v>109.74075675551084</v>
      </c>
      <c r="M130" s="43">
        <f t="shared" si="12"/>
        <v>134.16092492340215</v>
      </c>
      <c r="N130" s="45"/>
      <c r="O130" s="40" t="str">
        <f t="shared" si="9"/>
        <v>N/A</v>
      </c>
    </row>
    <row r="131" spans="2:15" ht="13.5" thickBot="1" x14ac:dyDescent="0.25">
      <c r="B131" s="43">
        <v>127</v>
      </c>
      <c r="C131" s="43">
        <f t="shared" si="10"/>
        <v>0.42426406871192851</v>
      </c>
      <c r="D131" s="43">
        <f t="shared" si="13"/>
        <v>0.36683766184073563</v>
      </c>
      <c r="E131" s="43">
        <f t="shared" si="14"/>
        <v>0.48169047558312139</v>
      </c>
      <c r="F131" s="45"/>
      <c r="G131" s="40" t="str">
        <f t="shared" si="15"/>
        <v>N/A</v>
      </c>
      <c r="J131" s="43">
        <v>127</v>
      </c>
      <c r="K131" s="43">
        <f t="shared" si="8"/>
        <v>124.18693866912891</v>
      </c>
      <c r="L131" s="43">
        <f t="shared" si="11"/>
        <v>111.75324480221602</v>
      </c>
      <c r="M131" s="43">
        <f t="shared" si="12"/>
        <v>136.6206325360418</v>
      </c>
      <c r="N131" s="45"/>
      <c r="O131" s="40" t="str">
        <f t="shared" si="9"/>
        <v>N/A</v>
      </c>
    </row>
    <row r="132" spans="2:15" ht="13.5" thickBot="1" x14ac:dyDescent="0.25">
      <c r="B132" s="43">
        <v>128</v>
      </c>
      <c r="C132" s="43">
        <f t="shared" si="10"/>
        <v>0.43557780364577797</v>
      </c>
      <c r="D132" s="43">
        <f t="shared" si="13"/>
        <v>0.37702002328120016</v>
      </c>
      <c r="E132" s="43">
        <f t="shared" si="14"/>
        <v>0.49413558401035579</v>
      </c>
      <c r="F132" s="45">
        <v>0.42464589254441809</v>
      </c>
      <c r="G132" s="40" t="str">
        <f t="shared" si="15"/>
        <v>PASS</v>
      </c>
      <c r="J132" s="43">
        <v>128</v>
      </c>
      <c r="K132" s="43">
        <f t="shared" si="8"/>
        <v>126.45020492910318</v>
      </c>
      <c r="L132" s="43">
        <f t="shared" si="11"/>
        <v>113.79018443619286</v>
      </c>
      <c r="M132" s="43">
        <f t="shared" si="12"/>
        <v>139.11022542201349</v>
      </c>
      <c r="N132" s="45">
        <v>117.41064110580129</v>
      </c>
      <c r="O132" s="40" t="str">
        <f t="shared" si="9"/>
        <v>PASS</v>
      </c>
    </row>
    <row r="133" spans="2:15" ht="13.5" thickBot="1" x14ac:dyDescent="0.25">
      <c r="B133" s="43">
        <v>129</v>
      </c>
      <c r="C133" s="43">
        <f t="shared" si="10"/>
        <v>0.44719323888279461</v>
      </c>
      <c r="D133" s="43">
        <f t="shared" si="13"/>
        <v>0.38747391499451511</v>
      </c>
      <c r="E133" s="43">
        <f t="shared" si="14"/>
        <v>0.5069125627710741</v>
      </c>
      <c r="F133" s="45"/>
      <c r="G133" s="40" t="str">
        <f t="shared" si="15"/>
        <v>N/A</v>
      </c>
      <c r="J133" s="43">
        <v>129</v>
      </c>
      <c r="K133" s="43">
        <f t="shared" ref="K133:K196" si="16">685*((B133/254+0.152)/1.152)^3</f>
        <v>128.74080367202353</v>
      </c>
      <c r="L133" s="43">
        <f t="shared" si="11"/>
        <v>115.85172330482118</v>
      </c>
      <c r="M133" s="43">
        <f t="shared" si="12"/>
        <v>141.62988403922589</v>
      </c>
      <c r="N133" s="45"/>
      <c r="O133" s="40" t="str">
        <f t="shared" ref="O133:O196" si="17">IF(N133="","N/A",IF(OR(N133&gt;M133,N133&lt;L133),"FAIL","PASS"))</f>
        <v>N/A</v>
      </c>
    </row>
    <row r="134" spans="2:15" ht="13.5" thickBot="1" x14ac:dyDescent="0.25">
      <c r="B134" s="43">
        <v>130</v>
      </c>
      <c r="C134" s="43">
        <f t="shared" ref="C134:C197" si="18">(12/800)*800^(B134/254)</f>
        <v>0.4591184197831949</v>
      </c>
      <c r="D134" s="43">
        <f t="shared" si="13"/>
        <v>0.39820657780487539</v>
      </c>
      <c r="E134" s="43">
        <f t="shared" si="14"/>
        <v>0.52003026176151435</v>
      </c>
      <c r="F134" s="45"/>
      <c r="G134" s="40" t="str">
        <f t="shared" si="15"/>
        <v>N/A</v>
      </c>
      <c r="J134" s="43">
        <v>130</v>
      </c>
      <c r="K134" s="43">
        <f t="shared" si="16"/>
        <v>131.05889895053417</v>
      </c>
      <c r="L134" s="43">
        <f t="shared" ref="L134:L197" si="19">K134-(10/100)*K134-0.015</f>
        <v>117.93800905548075</v>
      </c>
      <c r="M134" s="43">
        <f t="shared" ref="M134:M197" si="20">K134+(10/100)*K134+0.015</f>
        <v>144.17978884558758</v>
      </c>
      <c r="N134" s="45"/>
      <c r="O134" s="40" t="str">
        <f t="shared" si="17"/>
        <v>N/A</v>
      </c>
    </row>
    <row r="135" spans="2:15" ht="13.5" thickBot="1" x14ac:dyDescent="0.25">
      <c r="B135" s="43">
        <v>131</v>
      </c>
      <c r="C135" s="43">
        <f t="shared" si="18"/>
        <v>0.47136160625063467</v>
      </c>
      <c r="D135" s="43">
        <f t="shared" ref="D135:D198" si="21">C135-(10/100)*C135-0.015</f>
        <v>0.40922544562557117</v>
      </c>
      <c r="E135" s="43">
        <f t="shared" ref="E135:E198" si="22">C135+(10/100)*C135+0.015</f>
        <v>0.53349776687569817</v>
      </c>
      <c r="F135" s="45"/>
      <c r="G135" s="40" t="str">
        <f t="shared" ref="G135:G198" si="23">IF(F135="","N/A",IF(OR(F135&gt;E135,F135&lt;D135),"FAIL","PASS"))</f>
        <v>N/A</v>
      </c>
      <c r="J135" s="43">
        <v>131</v>
      </c>
      <c r="K135" s="43">
        <f t="shared" si="16"/>
        <v>133.40465481727918</v>
      </c>
      <c r="L135" s="43">
        <f t="shared" si="19"/>
        <v>120.04918933555126</v>
      </c>
      <c r="M135" s="43">
        <f t="shared" si="20"/>
        <v>146.7601202990071</v>
      </c>
      <c r="N135" s="45"/>
      <c r="O135" s="40" t="str">
        <f t="shared" si="17"/>
        <v>N/A</v>
      </c>
    </row>
    <row r="136" spans="2:15" ht="13.5" thickBot="1" x14ac:dyDescent="0.25">
      <c r="B136" s="43">
        <v>132</v>
      </c>
      <c r="C136" s="43">
        <f t="shared" si="18"/>
        <v>0.48393127845338291</v>
      </c>
      <c r="D136" s="43">
        <f t="shared" si="21"/>
        <v>0.42053815060804461</v>
      </c>
      <c r="E136" s="43">
        <f t="shared" si="22"/>
        <v>0.54732440629872126</v>
      </c>
      <c r="F136" s="45"/>
      <c r="G136" s="40" t="str">
        <f t="shared" si="23"/>
        <v>N/A</v>
      </c>
      <c r="J136" s="43">
        <v>132</v>
      </c>
      <c r="K136" s="43">
        <f t="shared" si="16"/>
        <v>135.77823532490302</v>
      </c>
      <c r="L136" s="43">
        <f t="shared" si="19"/>
        <v>122.18541179241272</v>
      </c>
      <c r="M136" s="43">
        <f t="shared" si="20"/>
        <v>149.37105885739331</v>
      </c>
      <c r="N136" s="45"/>
      <c r="O136" s="40" t="str">
        <f t="shared" si="17"/>
        <v>N/A</v>
      </c>
    </row>
    <row r="137" spans="2:15" ht="13.5" thickBot="1" x14ac:dyDescent="0.25">
      <c r="B137" s="43">
        <v>133</v>
      </c>
      <c r="C137" s="43">
        <f t="shared" si="18"/>
        <v>0.49683614269805676</v>
      </c>
      <c r="D137" s="43">
        <f t="shared" si="21"/>
        <v>0.43215252842825108</v>
      </c>
      <c r="E137" s="43">
        <f t="shared" si="22"/>
        <v>0.56151975696786249</v>
      </c>
      <c r="F137" s="45"/>
      <c r="G137" s="40" t="str">
        <f t="shared" si="23"/>
        <v>N/A</v>
      </c>
      <c r="J137" s="43">
        <v>133</v>
      </c>
      <c r="K137" s="43">
        <f t="shared" si="16"/>
        <v>138.17980452604976</v>
      </c>
      <c r="L137" s="43">
        <f t="shared" si="19"/>
        <v>124.34682407344478</v>
      </c>
      <c r="M137" s="43">
        <f t="shared" si="20"/>
        <v>152.01278497865474</v>
      </c>
      <c r="N137" s="45"/>
      <c r="O137" s="40" t="str">
        <f t="shared" si="17"/>
        <v>N/A</v>
      </c>
    </row>
    <row r="138" spans="2:15" ht="13.5" thickBot="1" x14ac:dyDescent="0.25">
      <c r="B138" s="43">
        <v>134</v>
      </c>
      <c r="C138" s="43">
        <f t="shared" si="18"/>
        <v>0.51008513745999284</v>
      </c>
      <c r="D138" s="43">
        <f t="shared" si="21"/>
        <v>0.44407662371399353</v>
      </c>
      <c r="E138" s="43">
        <f t="shared" si="22"/>
        <v>0.5760936512059921</v>
      </c>
      <c r="F138" s="45"/>
      <c r="G138" s="40" t="str">
        <f t="shared" si="23"/>
        <v>N/A</v>
      </c>
      <c r="J138" s="43">
        <v>134</v>
      </c>
      <c r="K138" s="43">
        <f t="shared" si="16"/>
        <v>140.60952647336362</v>
      </c>
      <c r="L138" s="43">
        <f t="shared" si="19"/>
        <v>126.53357382602725</v>
      </c>
      <c r="M138" s="43">
        <f t="shared" si="20"/>
        <v>154.68547912069997</v>
      </c>
      <c r="N138" s="45"/>
      <c r="O138" s="40" t="str">
        <f t="shared" si="17"/>
        <v>N/A</v>
      </c>
    </row>
    <row r="139" spans="2:15" ht="13.5" thickBot="1" x14ac:dyDescent="0.25">
      <c r="B139" s="43">
        <v>135</v>
      </c>
      <c r="C139" s="43">
        <f t="shared" si="18"/>
        <v>0.52368743957442698</v>
      </c>
      <c r="D139" s="43">
        <f t="shared" si="21"/>
        <v>0.45631869561698424</v>
      </c>
      <c r="E139" s="43">
        <f t="shared" si="22"/>
        <v>0.59105618353186973</v>
      </c>
      <c r="F139" s="45"/>
      <c r="G139" s="40" t="str">
        <f t="shared" si="23"/>
        <v>N/A</v>
      </c>
      <c r="J139" s="43">
        <v>135</v>
      </c>
      <c r="K139" s="43">
        <f t="shared" si="16"/>
        <v>143.06756521948884</v>
      </c>
      <c r="L139" s="43">
        <f t="shared" si="19"/>
        <v>128.74580869753999</v>
      </c>
      <c r="M139" s="43">
        <f t="shared" si="20"/>
        <v>157.3893217414377</v>
      </c>
      <c r="N139" s="45"/>
      <c r="O139" s="40" t="str">
        <f t="shared" si="17"/>
        <v>N/A</v>
      </c>
    </row>
    <row r="140" spans="2:15" ht="13.5" thickBot="1" x14ac:dyDescent="0.25">
      <c r="B140" s="43">
        <v>136</v>
      </c>
      <c r="C140" s="43">
        <f t="shared" si="18"/>
        <v>0.5376524705927721</v>
      </c>
      <c r="D140" s="43">
        <f t="shared" si="21"/>
        <v>0.46888722353349488</v>
      </c>
      <c r="E140" s="43">
        <f t="shared" si="22"/>
        <v>0.60641771765204933</v>
      </c>
      <c r="F140" s="45"/>
      <c r="G140" s="40" t="str">
        <f t="shared" si="23"/>
        <v>N/A</v>
      </c>
      <c r="J140" s="43">
        <v>136</v>
      </c>
      <c r="K140" s="43">
        <f t="shared" si="16"/>
        <v>145.55408481706954</v>
      </c>
      <c r="L140" s="43">
        <f t="shared" si="19"/>
        <v>130.98367633536259</v>
      </c>
      <c r="M140" s="43">
        <f t="shared" si="20"/>
        <v>160.12449329877649</v>
      </c>
      <c r="N140" s="45"/>
      <c r="O140" s="40" t="str">
        <f t="shared" si="17"/>
        <v>N/A</v>
      </c>
    </row>
    <row r="141" spans="2:15" ht="13.5" thickBot="1" x14ac:dyDescent="0.25">
      <c r="B141" s="43">
        <v>137</v>
      </c>
      <c r="C141" s="43">
        <f t="shared" si="18"/>
        <v>0.55198990330840003</v>
      </c>
      <c r="D141" s="43">
        <f t="shared" si="21"/>
        <v>0.48179091297755999</v>
      </c>
      <c r="E141" s="43">
        <f t="shared" si="22"/>
        <v>0.62218889363924001</v>
      </c>
      <c r="F141" s="45"/>
      <c r="G141" s="40" t="str">
        <f t="shared" si="23"/>
        <v>N/A</v>
      </c>
      <c r="J141" s="43">
        <v>137</v>
      </c>
      <c r="K141" s="43">
        <f t="shared" si="16"/>
        <v>148.06924931874994</v>
      </c>
      <c r="L141" s="43">
        <f t="shared" si="19"/>
        <v>133.24732438687496</v>
      </c>
      <c r="M141" s="43">
        <f t="shared" si="20"/>
        <v>162.89117425062491</v>
      </c>
      <c r="N141" s="45"/>
      <c r="O141" s="40" t="str">
        <f t="shared" si="17"/>
        <v>N/A</v>
      </c>
    </row>
    <row r="142" spans="2:15" ht="13.5" thickBot="1" x14ac:dyDescent="0.25">
      <c r="B142" s="43">
        <v>138</v>
      </c>
      <c r="C142" s="43">
        <f t="shared" si="18"/>
        <v>0.56670966845644244</v>
      </c>
      <c r="D142" s="43">
        <f t="shared" si="21"/>
        <v>0.49503870161079822</v>
      </c>
      <c r="E142" s="43">
        <f t="shared" si="22"/>
        <v>0.63838063530208666</v>
      </c>
      <c r="F142" s="45"/>
      <c r="G142" s="40" t="str">
        <f t="shared" si="23"/>
        <v>N/A</v>
      </c>
      <c r="J142" s="43">
        <v>138</v>
      </c>
      <c r="K142" s="43">
        <f t="shared" si="16"/>
        <v>150.61322277717431</v>
      </c>
      <c r="L142" s="43">
        <f t="shared" si="19"/>
        <v>135.53690049945689</v>
      </c>
      <c r="M142" s="43">
        <f t="shared" si="20"/>
        <v>165.68954505489174</v>
      </c>
      <c r="N142" s="45"/>
      <c r="O142" s="40" t="str">
        <f t="shared" si="17"/>
        <v>N/A</v>
      </c>
    </row>
    <row r="143" spans="2:15" ht="13.5" thickBot="1" x14ac:dyDescent="0.25">
      <c r="B143" s="43">
        <v>139</v>
      </c>
      <c r="C143" s="43">
        <f t="shared" si="18"/>
        <v>0.58182196159225197</v>
      </c>
      <c r="D143" s="43">
        <f t="shared" si="21"/>
        <v>0.5086397654330268</v>
      </c>
      <c r="E143" s="43">
        <f t="shared" si="22"/>
        <v>0.65500415775147713</v>
      </c>
      <c r="F143" s="45"/>
      <c r="G143" s="40" t="str">
        <f t="shared" si="23"/>
        <v>N/A</v>
      </c>
      <c r="J143" s="43">
        <v>139</v>
      </c>
      <c r="K143" s="43">
        <f t="shared" si="16"/>
        <v>153.18616924498681</v>
      </c>
      <c r="L143" s="43">
        <f t="shared" si="19"/>
        <v>137.85255232048814</v>
      </c>
      <c r="M143" s="43">
        <f t="shared" si="20"/>
        <v>168.51978616948549</v>
      </c>
      <c r="N143" s="45"/>
      <c r="O143" s="40" t="str">
        <f t="shared" si="17"/>
        <v>N/A</v>
      </c>
    </row>
    <row r="144" spans="2:15" ht="13.5" thickBot="1" x14ac:dyDescent="0.25">
      <c r="B144" s="43">
        <v>140</v>
      </c>
      <c r="C144" s="43">
        <f t="shared" si="18"/>
        <v>0.5973372501532932</v>
      </c>
      <c r="D144" s="43">
        <f t="shared" si="21"/>
        <v>0.52260352513796382</v>
      </c>
      <c r="E144" s="43">
        <f t="shared" si="22"/>
        <v>0.67207097516862258</v>
      </c>
      <c r="F144" s="45"/>
      <c r="G144" s="40" t="str">
        <f t="shared" si="23"/>
        <v>N/A</v>
      </c>
      <c r="J144" s="43">
        <v>140</v>
      </c>
      <c r="K144" s="43">
        <f t="shared" si="16"/>
        <v>155.78825277483168</v>
      </c>
      <c r="L144" s="43">
        <f t="shared" si="19"/>
        <v>140.19442749734853</v>
      </c>
      <c r="M144" s="43">
        <f t="shared" si="20"/>
        <v>171.38207805231482</v>
      </c>
      <c r="N144" s="45"/>
      <c r="O144" s="40" t="str">
        <f t="shared" si="17"/>
        <v>N/A</v>
      </c>
    </row>
    <row r="145" spans="2:27" ht="13.5" thickBot="1" x14ac:dyDescent="0.25">
      <c r="B145" s="43">
        <v>141</v>
      </c>
      <c r="C145" s="43">
        <f t="shared" si="18"/>
        <v>0.61326628070934908</v>
      </c>
      <c r="D145" s="43">
        <f t="shared" si="21"/>
        <v>0.53693965263841414</v>
      </c>
      <c r="E145" s="43">
        <f t="shared" si="22"/>
        <v>0.68959290878028401</v>
      </c>
      <c r="F145" s="45"/>
      <c r="G145" s="40" t="str">
        <f t="shared" si="23"/>
        <v>N/A</v>
      </c>
      <c r="J145" s="43">
        <v>141</v>
      </c>
      <c r="K145" s="43">
        <f t="shared" si="16"/>
        <v>158.41963741935311</v>
      </c>
      <c r="L145" s="43">
        <f t="shared" si="19"/>
        <v>142.56267367741782</v>
      </c>
      <c r="M145" s="43">
        <f t="shared" si="20"/>
        <v>174.2766011612884</v>
      </c>
      <c r="N145" s="45"/>
      <c r="O145" s="40" t="str">
        <f t="shared" si="17"/>
        <v>N/A</v>
      </c>
    </row>
    <row r="146" spans="2:27" ht="13.5" thickBot="1" x14ac:dyDescent="0.25">
      <c r="B146" s="43">
        <v>142</v>
      </c>
      <c r="C146" s="43">
        <f t="shared" si="18"/>
        <v>0.62962008640606548</v>
      </c>
      <c r="D146" s="43">
        <f t="shared" si="21"/>
        <v>0.55165807776545894</v>
      </c>
      <c r="E146" s="43">
        <f t="shared" si="22"/>
        <v>0.70758209504667202</v>
      </c>
      <c r="F146" s="45"/>
      <c r="G146" s="40" t="str">
        <f t="shared" si="23"/>
        <v>N/A</v>
      </c>
      <c r="J146" s="43">
        <v>142</v>
      </c>
      <c r="K146" s="43">
        <f t="shared" si="16"/>
        <v>161.08048723119532</v>
      </c>
      <c r="L146" s="43">
        <f t="shared" si="19"/>
        <v>144.9574385080758</v>
      </c>
      <c r="M146" s="43">
        <f t="shared" si="20"/>
        <v>177.20353595431484</v>
      </c>
      <c r="N146" s="45"/>
      <c r="O146" s="40" t="str">
        <f t="shared" si="17"/>
        <v>N/A</v>
      </c>
    </row>
    <row r="147" spans="2:27" ht="13.5" thickBot="1" x14ac:dyDescent="0.25">
      <c r="B147" s="43">
        <v>143</v>
      </c>
      <c r="C147" s="43">
        <f t="shared" si="18"/>
        <v>0.64640999460699389</v>
      </c>
      <c r="D147" s="43">
        <f t="shared" si="21"/>
        <v>0.56676899514629453</v>
      </c>
      <c r="E147" s="43">
        <f t="shared" si="22"/>
        <v>0.72605099406769324</v>
      </c>
      <c r="F147" s="45"/>
      <c r="G147" s="40" t="str">
        <f t="shared" si="23"/>
        <v>N/A</v>
      </c>
      <c r="J147" s="43">
        <v>143</v>
      </c>
      <c r="K147" s="43">
        <f t="shared" si="16"/>
        <v>163.77096626300249</v>
      </c>
      <c r="L147" s="43">
        <f t="shared" si="19"/>
        <v>147.37886963670226</v>
      </c>
      <c r="M147" s="43">
        <f t="shared" si="20"/>
        <v>180.16306288930272</v>
      </c>
      <c r="N147" s="45"/>
      <c r="O147" s="40" t="str">
        <f t="shared" si="17"/>
        <v>N/A</v>
      </c>
    </row>
    <row r="148" spans="2:27" ht="13.5" thickBot="1" x14ac:dyDescent="0.25">
      <c r="B148" s="43">
        <v>144</v>
      </c>
      <c r="C148" s="43">
        <f t="shared" si="18"/>
        <v>0.66364763473941879</v>
      </c>
      <c r="D148" s="43">
        <f t="shared" si="21"/>
        <v>0.58228287126547695</v>
      </c>
      <c r="E148" s="43">
        <f t="shared" si="22"/>
        <v>0.74501239821336063</v>
      </c>
      <c r="F148" s="45"/>
      <c r="G148" s="40" t="str">
        <f t="shared" si="23"/>
        <v>N/A</v>
      </c>
      <c r="J148" s="43">
        <v>144</v>
      </c>
      <c r="K148" s="43">
        <f t="shared" si="16"/>
        <v>166.49123856741886</v>
      </c>
      <c r="L148" s="43">
        <f t="shared" si="19"/>
        <v>149.82711471067699</v>
      </c>
      <c r="M148" s="43">
        <f t="shared" si="20"/>
        <v>183.15536242416073</v>
      </c>
      <c r="N148" s="45"/>
      <c r="O148" s="40" t="str">
        <f t="shared" si="17"/>
        <v>N/A</v>
      </c>
    </row>
    <row r="149" spans="2:27" ht="13.5" thickBot="1" x14ac:dyDescent="0.25">
      <c r="B149" s="43">
        <v>145</v>
      </c>
      <c r="C149" s="43">
        <f t="shared" si="18"/>
        <v>0.68134494634941023</v>
      </c>
      <c r="D149" s="43">
        <f t="shared" si="21"/>
        <v>0.59821045171446918</v>
      </c>
      <c r="E149" s="43">
        <f t="shared" si="22"/>
        <v>0.76447944098435128</v>
      </c>
      <c r="F149" s="45"/>
      <c r="G149" s="40" t="str">
        <f t="shared" si="23"/>
        <v>N/A</v>
      </c>
      <c r="J149" s="43">
        <v>145</v>
      </c>
      <c r="K149" s="43">
        <f t="shared" si="16"/>
        <v>169.24146819708861</v>
      </c>
      <c r="L149" s="43">
        <f t="shared" si="19"/>
        <v>152.30232137737977</v>
      </c>
      <c r="M149" s="43">
        <f t="shared" si="20"/>
        <v>186.18061501679745</v>
      </c>
      <c r="N149" s="45"/>
      <c r="O149" s="40" t="str">
        <f t="shared" si="17"/>
        <v>N/A</v>
      </c>
    </row>
    <row r="150" spans="2:27" ht="13.5" thickBot="1" x14ac:dyDescent="0.25">
      <c r="B150" s="43">
        <v>146</v>
      </c>
      <c r="C150" s="43">
        <f t="shared" si="18"/>
        <v>0.69951418737167836</v>
      </c>
      <c r="D150" s="43">
        <f t="shared" si="21"/>
        <v>0.61456276863451054</v>
      </c>
      <c r="E150" s="43">
        <f t="shared" si="22"/>
        <v>0.78446560610884619</v>
      </c>
      <c r="F150" s="45"/>
      <c r="G150" s="40" t="str">
        <f t="shared" si="23"/>
        <v>N/A</v>
      </c>
      <c r="J150" s="43">
        <v>146</v>
      </c>
      <c r="K150" s="43">
        <f t="shared" si="16"/>
        <v>172.02181920465597</v>
      </c>
      <c r="L150" s="43">
        <f t="shared" si="19"/>
        <v>154.80463728419039</v>
      </c>
      <c r="M150" s="43">
        <f t="shared" si="20"/>
        <v>189.23900112512155</v>
      </c>
      <c r="N150" s="45"/>
      <c r="O150" s="40" t="str">
        <f t="shared" si="17"/>
        <v>N/A</v>
      </c>
    </row>
    <row r="151" spans="2:27" ht="13.5" thickBot="1" x14ac:dyDescent="0.25">
      <c r="B151" s="43">
        <v>147</v>
      </c>
      <c r="C151" s="43">
        <f t="shared" si="18"/>
        <v>0.71816794261995465</v>
      </c>
      <c r="D151" s="43">
        <f t="shared" si="21"/>
        <v>0.63135114835795914</v>
      </c>
      <c r="E151" s="43">
        <f t="shared" si="22"/>
        <v>0.80498473688195016</v>
      </c>
      <c r="F151" s="45"/>
      <c r="G151" s="40" t="str">
        <f t="shared" si="23"/>
        <v>N/A</v>
      </c>
      <c r="J151" s="43">
        <v>147</v>
      </c>
      <c r="K151" s="43">
        <f t="shared" si="16"/>
        <v>174.83245564276504</v>
      </c>
      <c r="L151" s="43">
        <f t="shared" si="19"/>
        <v>157.33421007848855</v>
      </c>
      <c r="M151" s="43">
        <f t="shared" si="20"/>
        <v>192.33070120704153</v>
      </c>
      <c r="N151" s="45"/>
      <c r="O151" s="40" t="str">
        <f t="shared" si="17"/>
        <v>N/A</v>
      </c>
      <c r="Z151" s="38"/>
      <c r="AA151" s="38"/>
    </row>
    <row r="152" spans="2:27" ht="13.5" thickBot="1" x14ac:dyDescent="0.25">
      <c r="B152" s="43">
        <v>148</v>
      </c>
      <c r="C152" s="43">
        <f t="shared" si="18"/>
        <v>0.73731913250378889</v>
      </c>
      <c r="D152" s="43">
        <f t="shared" si="21"/>
        <v>0.64858721925341001</v>
      </c>
      <c r="E152" s="43">
        <f t="shared" si="22"/>
        <v>0.82605104575416777</v>
      </c>
      <c r="F152" s="45"/>
      <c r="G152" s="40" t="str">
        <f t="shared" si="23"/>
        <v>N/A</v>
      </c>
      <c r="J152" s="43">
        <v>148</v>
      </c>
      <c r="K152" s="43">
        <f t="shared" si="16"/>
        <v>177.6735415640602</v>
      </c>
      <c r="L152" s="43">
        <f t="shared" si="19"/>
        <v>159.8911874076542</v>
      </c>
      <c r="M152" s="43">
        <f t="shared" si="20"/>
        <v>195.4558957204662</v>
      </c>
      <c r="N152" s="45"/>
      <c r="O152" s="40" t="str">
        <f t="shared" si="17"/>
        <v>N/A</v>
      </c>
    </row>
    <row r="153" spans="2:27" ht="13.5" thickBot="1" x14ac:dyDescent="0.25">
      <c r="B153" s="43">
        <v>149</v>
      </c>
      <c r="C153" s="43">
        <f t="shared" si="18"/>
        <v>0.75698102197778905</v>
      </c>
      <c r="D153" s="43">
        <f t="shared" si="21"/>
        <v>0.66628291978001009</v>
      </c>
      <c r="E153" s="43">
        <f t="shared" si="22"/>
        <v>0.84767912417556801</v>
      </c>
      <c r="F153" s="45"/>
      <c r="G153" s="40" t="str">
        <f t="shared" si="23"/>
        <v>N/A</v>
      </c>
      <c r="J153" s="43">
        <v>149</v>
      </c>
      <c r="K153" s="43">
        <f t="shared" si="16"/>
        <v>180.5452410211856</v>
      </c>
      <c r="L153" s="43">
        <f t="shared" si="19"/>
        <v>162.47571691906705</v>
      </c>
      <c r="M153" s="43">
        <f t="shared" si="20"/>
        <v>198.61476512330415</v>
      </c>
      <c r="N153" s="45"/>
      <c r="O153" s="40" t="str">
        <f t="shared" si="17"/>
        <v>N/A</v>
      </c>
    </row>
    <row r="154" spans="2:27" ht="13.5" thickBot="1" x14ac:dyDescent="0.25">
      <c r="B154" s="43">
        <v>150</v>
      </c>
      <c r="C154" s="43">
        <f t="shared" si="18"/>
        <v>0.77716722972951424</v>
      </c>
      <c r="D154" s="43">
        <f t="shared" si="21"/>
        <v>0.68445050675656283</v>
      </c>
      <c r="E154" s="43">
        <f t="shared" si="22"/>
        <v>0.86988395270246566</v>
      </c>
      <c r="F154" s="45"/>
      <c r="G154" s="40" t="str">
        <f t="shared" si="23"/>
        <v>N/A</v>
      </c>
      <c r="J154" s="43">
        <v>150</v>
      </c>
      <c r="K154" s="43">
        <f t="shared" si="16"/>
        <v>183.44771806678543</v>
      </c>
      <c r="L154" s="43">
        <f t="shared" si="19"/>
        <v>165.08794626010689</v>
      </c>
      <c r="M154" s="43">
        <f t="shared" si="20"/>
        <v>201.80748987346396</v>
      </c>
      <c r="N154" s="45"/>
      <c r="O154" s="40" t="str">
        <f t="shared" si="17"/>
        <v>N/A</v>
      </c>
    </row>
    <row r="155" spans="2:27" ht="13.5" thickBot="1" x14ac:dyDescent="0.25">
      <c r="B155" s="43">
        <v>151</v>
      </c>
      <c r="C155" s="43">
        <f t="shared" si="18"/>
        <v>0.79789173761237275</v>
      </c>
      <c r="D155" s="43">
        <f t="shared" si="21"/>
        <v>0.70310256385113545</v>
      </c>
      <c r="E155" s="43">
        <f t="shared" si="22"/>
        <v>0.89268091137361005</v>
      </c>
      <c r="F155" s="45"/>
      <c r="G155" s="40" t="str">
        <f t="shared" si="23"/>
        <v>N/A</v>
      </c>
      <c r="J155" s="43">
        <v>151</v>
      </c>
      <c r="K155" s="43">
        <f t="shared" si="16"/>
        <v>186.38113675350394</v>
      </c>
      <c r="L155" s="43">
        <f t="shared" si="19"/>
        <v>167.72802307815357</v>
      </c>
      <c r="M155" s="43">
        <f t="shared" si="20"/>
        <v>205.03425042885431</v>
      </c>
      <c r="N155" s="45"/>
      <c r="O155" s="40" t="str">
        <f t="shared" si="17"/>
        <v>N/A</v>
      </c>
    </row>
    <row r="156" spans="2:27" ht="13.5" thickBot="1" x14ac:dyDescent="0.25">
      <c r="B156" s="43">
        <v>152</v>
      </c>
      <c r="C156" s="43">
        <f t="shared" si="18"/>
        <v>0.8191689003300674</v>
      </c>
      <c r="D156" s="43">
        <f t="shared" si="21"/>
        <v>0.72225201029706065</v>
      </c>
      <c r="E156" s="43">
        <f t="shared" si="22"/>
        <v>0.91608579036307414</v>
      </c>
      <c r="F156" s="45"/>
      <c r="G156" s="40" t="str">
        <f t="shared" si="23"/>
        <v>N/A</v>
      </c>
      <c r="J156" s="43">
        <v>152</v>
      </c>
      <c r="K156" s="43">
        <f t="shared" si="16"/>
        <v>189.34566113398526</v>
      </c>
      <c r="L156" s="43">
        <f t="shared" si="19"/>
        <v>170.39609502058676</v>
      </c>
      <c r="M156" s="43">
        <f t="shared" si="20"/>
        <v>208.29522724738376</v>
      </c>
      <c r="N156" s="45"/>
      <c r="O156" s="40" t="str">
        <f t="shared" si="17"/>
        <v>N/A</v>
      </c>
    </row>
    <row r="157" spans="2:27" ht="13.5" thickBot="1" x14ac:dyDescent="0.25">
      <c r="B157" s="43">
        <v>153</v>
      </c>
      <c r="C157" s="43">
        <f t="shared" si="18"/>
        <v>0.84101345537929617</v>
      </c>
      <c r="D157" s="43">
        <f t="shared" si="21"/>
        <v>0.74191210984136657</v>
      </c>
      <c r="E157" s="43">
        <f t="shared" si="22"/>
        <v>0.94011480091722577</v>
      </c>
      <c r="F157" s="45"/>
      <c r="G157" s="40" t="str">
        <f t="shared" si="23"/>
        <v>N/A</v>
      </c>
      <c r="J157" s="43">
        <v>153</v>
      </c>
      <c r="K157" s="43">
        <f t="shared" si="16"/>
        <v>192.3414552608736</v>
      </c>
      <c r="L157" s="43">
        <f t="shared" si="19"/>
        <v>173.09230973478626</v>
      </c>
      <c r="M157" s="43">
        <f t="shared" si="20"/>
        <v>211.59060078696095</v>
      </c>
      <c r="N157" s="45"/>
      <c r="O157" s="40" t="str">
        <f t="shared" si="17"/>
        <v>N/A</v>
      </c>
    </row>
    <row r="158" spans="2:27" ht="13.5" thickBot="1" x14ac:dyDescent="0.25">
      <c r="B158" s="43">
        <v>154</v>
      </c>
      <c r="C158" s="43">
        <f t="shared" si="18"/>
        <v>0.86344053325758507</v>
      </c>
      <c r="D158" s="43">
        <f t="shared" si="21"/>
        <v>0.7620964799318265</v>
      </c>
      <c r="E158" s="43">
        <f t="shared" si="22"/>
        <v>0.96478458658334365</v>
      </c>
      <c r="F158" s="45"/>
      <c r="G158" s="40" t="str">
        <f t="shared" si="23"/>
        <v>N/A</v>
      </c>
      <c r="J158" s="43">
        <v>154</v>
      </c>
      <c r="K158" s="43">
        <f t="shared" si="16"/>
        <v>195.36868318681323</v>
      </c>
      <c r="L158" s="43">
        <f t="shared" si="19"/>
        <v>175.81681486813193</v>
      </c>
      <c r="M158" s="43">
        <f t="shared" si="20"/>
        <v>214.92055150549453</v>
      </c>
      <c r="N158" s="45"/>
      <c r="O158" s="40" t="str">
        <f t="shared" si="17"/>
        <v>N/A</v>
      </c>
    </row>
    <row r="159" spans="2:27" ht="13.5" thickBot="1" x14ac:dyDescent="0.25">
      <c r="B159" s="43">
        <v>155</v>
      </c>
      <c r="C159" s="43">
        <f t="shared" si="18"/>
        <v>0.88646566794333814</v>
      </c>
      <c r="D159" s="43">
        <f t="shared" si="21"/>
        <v>0.78281910114900433</v>
      </c>
      <c r="E159" s="43">
        <f t="shared" si="22"/>
        <v>0.99011223473767196</v>
      </c>
      <c r="F159" s="45"/>
      <c r="G159" s="40" t="str">
        <f t="shared" si="23"/>
        <v>N/A</v>
      </c>
      <c r="J159" s="43">
        <v>155</v>
      </c>
      <c r="K159" s="43">
        <f t="shared" si="16"/>
        <v>198.42750896444829</v>
      </c>
      <c r="L159" s="43">
        <f t="shared" si="19"/>
        <v>178.56975806800347</v>
      </c>
      <c r="M159" s="43">
        <f t="shared" si="20"/>
        <v>218.28525986089312</v>
      </c>
      <c r="N159" s="45"/>
      <c r="O159" s="40" t="str">
        <f t="shared" si="17"/>
        <v>N/A</v>
      </c>
    </row>
    <row r="160" spans="2:27" ht="13.5" thickBot="1" x14ac:dyDescent="0.25">
      <c r="B160" s="43">
        <v>156</v>
      </c>
      <c r="C160" s="43">
        <f t="shared" si="18"/>
        <v>0.91010480765535262</v>
      </c>
      <c r="D160" s="43">
        <f t="shared" si="21"/>
        <v>0.8040943268898173</v>
      </c>
      <c r="E160" s="43">
        <f t="shared" si="22"/>
        <v>1.0161152884208877</v>
      </c>
      <c r="F160" s="45"/>
      <c r="G160" s="40" t="str">
        <f t="shared" si="23"/>
        <v>N/A</v>
      </c>
      <c r="J160" s="43">
        <v>156</v>
      </c>
      <c r="K160" s="43">
        <f t="shared" si="16"/>
        <v>201.518096646423</v>
      </c>
      <c r="L160" s="43">
        <f t="shared" si="19"/>
        <v>181.35128698178073</v>
      </c>
      <c r="M160" s="43">
        <f t="shared" si="20"/>
        <v>221.68490631106528</v>
      </c>
      <c r="N160" s="45"/>
      <c r="O160" s="40" t="str">
        <f t="shared" si="17"/>
        <v>N/A</v>
      </c>
    </row>
    <row r="161" spans="2:27" ht="13.5" thickBot="1" x14ac:dyDescent="0.25">
      <c r="B161" s="43">
        <v>157</v>
      </c>
      <c r="C161" s="43">
        <f t="shared" si="18"/>
        <v>0.93437432589925074</v>
      </c>
      <c r="D161" s="43">
        <f t="shared" si="21"/>
        <v>0.82593689330932563</v>
      </c>
      <c r="E161" s="43">
        <f t="shared" si="22"/>
        <v>1.0428117584891756</v>
      </c>
      <c r="F161" s="45"/>
      <c r="G161" s="40" t="str">
        <f t="shared" si="23"/>
        <v>N/A</v>
      </c>
      <c r="J161" s="43">
        <v>157</v>
      </c>
      <c r="K161" s="43">
        <f t="shared" si="16"/>
        <v>204.64061028538168</v>
      </c>
      <c r="L161" s="43">
        <f t="shared" si="19"/>
        <v>184.16154925684353</v>
      </c>
      <c r="M161" s="43">
        <f t="shared" si="20"/>
        <v>225.11967131391984</v>
      </c>
      <c r="N161" s="45"/>
      <c r="O161" s="40" t="str">
        <f t="shared" si="17"/>
        <v>N/A</v>
      </c>
    </row>
    <row r="162" spans="2:27" ht="13.5" thickBot="1" x14ac:dyDescent="0.25">
      <c r="B162" s="43">
        <v>158</v>
      </c>
      <c r="C162" s="43">
        <f t="shared" si="18"/>
        <v>0.95929103280849426</v>
      </c>
      <c r="D162" s="43">
        <f t="shared" si="21"/>
        <v>0.84836192952764478</v>
      </c>
      <c r="E162" s="43">
        <f t="shared" si="22"/>
        <v>1.0702201360893435</v>
      </c>
      <c r="F162" s="45"/>
      <c r="G162" s="40" t="str">
        <f t="shared" si="23"/>
        <v>N/A</v>
      </c>
      <c r="J162" s="43">
        <v>158</v>
      </c>
      <c r="K162" s="43">
        <f t="shared" si="16"/>
        <v>207.79521393396837</v>
      </c>
      <c r="L162" s="43">
        <f t="shared" si="19"/>
        <v>187.00069254057155</v>
      </c>
      <c r="M162" s="43">
        <f t="shared" si="20"/>
        <v>228.58973532736519</v>
      </c>
      <c r="N162" s="45"/>
      <c r="O162" s="40" t="str">
        <f t="shared" si="17"/>
        <v>N/A</v>
      </c>
    </row>
    <row r="163" spans="2:27" ht="13.5" thickBot="1" x14ac:dyDescent="0.25">
      <c r="B163" s="43">
        <v>159</v>
      </c>
      <c r="C163" s="43">
        <f t="shared" si="18"/>
        <v>0.98487218678781707</v>
      </c>
      <c r="D163" s="43">
        <f t="shared" si="21"/>
        <v>0.87138496810903532</v>
      </c>
      <c r="E163" s="43">
        <f t="shared" si="22"/>
        <v>1.0983594054665986</v>
      </c>
      <c r="F163" s="45"/>
      <c r="G163" s="40" t="str">
        <f t="shared" si="23"/>
        <v>N/A</v>
      </c>
      <c r="J163" s="43">
        <v>159</v>
      </c>
      <c r="K163" s="43">
        <f t="shared" si="16"/>
        <v>210.98207164482736</v>
      </c>
      <c r="L163" s="43">
        <f t="shared" si="19"/>
        <v>189.86886448034463</v>
      </c>
      <c r="M163" s="43">
        <f t="shared" si="20"/>
        <v>232.09527880931009</v>
      </c>
      <c r="N163" s="45"/>
      <c r="O163" s="40" t="str">
        <f t="shared" si="17"/>
        <v>N/A</v>
      </c>
    </row>
    <row r="164" spans="2:27" ht="13.5" thickBot="1" x14ac:dyDescent="0.25">
      <c r="B164" s="43">
        <v>160</v>
      </c>
      <c r="C164" s="43">
        <f t="shared" si="18"/>
        <v>1.0111355064671557</v>
      </c>
      <c r="D164" s="43">
        <f t="shared" si="21"/>
        <v>0.89502195582044008</v>
      </c>
      <c r="E164" s="43">
        <f t="shared" si="22"/>
        <v>1.1272490571138711</v>
      </c>
      <c r="F164" s="45"/>
      <c r="G164" s="40" t="str">
        <f t="shared" si="23"/>
        <v>N/A</v>
      </c>
      <c r="J164" s="43">
        <v>160</v>
      </c>
      <c r="K164" s="43">
        <f t="shared" si="16"/>
        <v>214.20134747060283</v>
      </c>
      <c r="L164" s="43">
        <f t="shared" si="19"/>
        <v>192.76621272354257</v>
      </c>
      <c r="M164" s="43">
        <f t="shared" si="20"/>
        <v>235.63648221766309</v>
      </c>
      <c r="N164" s="45"/>
      <c r="O164" s="40" t="str">
        <f t="shared" si="17"/>
        <v>N/A</v>
      </c>
    </row>
    <row r="165" spans="2:27" ht="13.5" thickBot="1" x14ac:dyDescent="0.25">
      <c r="B165" s="43">
        <v>161</v>
      </c>
      <c r="C165" s="43">
        <f t="shared" si="18"/>
        <v>1.0380991829743462</v>
      </c>
      <c r="D165" s="43">
        <f t="shared" si="21"/>
        <v>0.91928926467691163</v>
      </c>
      <c r="E165" s="43">
        <f t="shared" si="22"/>
        <v>1.1569091012717807</v>
      </c>
      <c r="F165" s="45"/>
      <c r="G165" s="40" t="str">
        <f t="shared" si="23"/>
        <v>N/A</v>
      </c>
      <c r="J165" s="43">
        <v>161</v>
      </c>
      <c r="K165" s="43">
        <f t="shared" si="16"/>
        <v>217.45320546393907</v>
      </c>
      <c r="L165" s="43">
        <f t="shared" si="19"/>
        <v>195.69288491754517</v>
      </c>
      <c r="M165" s="43">
        <f t="shared" si="20"/>
        <v>239.21352601033297</v>
      </c>
      <c r="N165" s="45"/>
      <c r="O165" s="40" t="str">
        <f t="shared" si="17"/>
        <v>N/A</v>
      </c>
    </row>
    <row r="166" spans="2:27" ht="13.5" thickBot="1" x14ac:dyDescent="0.25">
      <c r="B166" s="43">
        <v>162</v>
      </c>
      <c r="C166" s="43">
        <f t="shared" si="18"/>
        <v>1.065781892535103</v>
      </c>
      <c r="D166" s="43">
        <f t="shared" si="21"/>
        <v>0.94420370328159275</v>
      </c>
      <c r="E166" s="43">
        <f t="shared" si="22"/>
        <v>1.1873600817886132</v>
      </c>
      <c r="F166" s="45"/>
      <c r="G166" s="40" t="str">
        <f t="shared" si="23"/>
        <v>N/A</v>
      </c>
      <c r="J166" s="43">
        <v>162</v>
      </c>
      <c r="K166" s="43">
        <f t="shared" si="16"/>
        <v>220.73780967748019</v>
      </c>
      <c r="L166" s="43">
        <f t="shared" si="19"/>
        <v>198.64902870973219</v>
      </c>
      <c r="M166" s="43">
        <f t="shared" si="20"/>
        <v>242.82659064522818</v>
      </c>
      <c r="N166" s="45"/>
      <c r="O166" s="40" t="str">
        <f t="shared" si="17"/>
        <v>N/A</v>
      </c>
    </row>
    <row r="167" spans="2:27" ht="13.5" thickBot="1" x14ac:dyDescent="0.25">
      <c r="B167" s="43">
        <v>163</v>
      </c>
      <c r="C167" s="43">
        <f t="shared" si="18"/>
        <v>1.0942028094089902</v>
      </c>
      <c r="D167" s="43">
        <f t="shared" si="21"/>
        <v>0.9697825284680911</v>
      </c>
      <c r="E167" s="43">
        <f t="shared" si="22"/>
        <v>1.2186230903498891</v>
      </c>
      <c r="F167" s="45"/>
      <c r="G167" s="40" t="str">
        <f t="shared" si="23"/>
        <v>N/A</v>
      </c>
      <c r="J167" s="43">
        <v>163</v>
      </c>
      <c r="K167" s="43">
        <f t="shared" si="16"/>
        <v>224.05532416387041</v>
      </c>
      <c r="L167" s="43">
        <f t="shared" si="19"/>
        <v>201.63479174748338</v>
      </c>
      <c r="M167" s="43">
        <f t="shared" si="20"/>
        <v>246.47585658025744</v>
      </c>
      <c r="N167" s="45"/>
      <c r="O167" s="40" t="str">
        <f t="shared" si="17"/>
        <v>N/A</v>
      </c>
    </row>
    <row r="168" spans="2:27" ht="13.5" thickBot="1" x14ac:dyDescent="0.25">
      <c r="B168" s="43">
        <v>164</v>
      </c>
      <c r="C168" s="43">
        <f t="shared" si="18"/>
        <v>1.1233816191703516</v>
      </c>
      <c r="D168" s="43">
        <f t="shared" si="21"/>
        <v>0.99604345725331644</v>
      </c>
      <c r="E168" s="43">
        <f t="shared" si="22"/>
        <v>1.2507197810873867</v>
      </c>
      <c r="F168" s="45"/>
      <c r="G168" s="40" t="str">
        <f t="shared" si="23"/>
        <v>N/A</v>
      </c>
      <c r="J168" s="43">
        <v>164</v>
      </c>
      <c r="K168" s="43">
        <f t="shared" si="16"/>
        <v>227.40591297575389</v>
      </c>
      <c r="L168" s="43">
        <f t="shared" si="19"/>
        <v>204.6503216781785</v>
      </c>
      <c r="M168" s="43">
        <f t="shared" si="20"/>
        <v>250.16150427332929</v>
      </c>
      <c r="N168" s="45"/>
      <c r="O168" s="40" t="str">
        <f t="shared" si="17"/>
        <v>N/A</v>
      </c>
    </row>
    <row r="169" spans="2:27" ht="13.5" thickBot="1" x14ac:dyDescent="0.25">
      <c r="B169" s="43">
        <v>165</v>
      </c>
      <c r="C169" s="43">
        <f t="shared" si="18"/>
        <v>1.1533385323434102</v>
      </c>
      <c r="D169" s="43">
        <f t="shared" si="21"/>
        <v>1.0230046791090692</v>
      </c>
      <c r="E169" s="43">
        <f t="shared" si="22"/>
        <v>1.2836723855777512</v>
      </c>
      <c r="F169" s="45"/>
      <c r="G169" s="40" t="str">
        <f t="shared" si="23"/>
        <v>N/A</v>
      </c>
      <c r="J169" s="43">
        <v>165</v>
      </c>
      <c r="K169" s="43">
        <f t="shared" si="16"/>
        <v>230.78974016577496</v>
      </c>
      <c r="L169" s="43">
        <f t="shared" si="19"/>
        <v>207.69576614919748</v>
      </c>
      <c r="M169" s="43">
        <f t="shared" si="20"/>
        <v>253.88371418235243</v>
      </c>
      <c r="N169" s="45"/>
      <c r="O169" s="40" t="str">
        <f t="shared" si="17"/>
        <v>N/A</v>
      </c>
    </row>
    <row r="170" spans="2:27" ht="13.5" thickBot="1" x14ac:dyDescent="0.25">
      <c r="B170" s="43">
        <v>166</v>
      </c>
      <c r="C170" s="43">
        <f t="shared" si="18"/>
        <v>1.1840942984009597</v>
      </c>
      <c r="D170" s="43">
        <f t="shared" si="21"/>
        <v>1.0506848685608638</v>
      </c>
      <c r="E170" s="43">
        <f t="shared" si="22"/>
        <v>1.3175037282410555</v>
      </c>
      <c r="F170" s="45"/>
      <c r="G170" s="40" t="str">
        <f t="shared" si="23"/>
        <v>N/A</v>
      </c>
      <c r="J170" s="43">
        <v>166</v>
      </c>
      <c r="K170" s="43">
        <f t="shared" si="16"/>
        <v>234.20696978657782</v>
      </c>
      <c r="L170" s="43">
        <f t="shared" si="19"/>
        <v>210.77127280792004</v>
      </c>
      <c r="M170" s="43">
        <f t="shared" si="20"/>
        <v>257.64266676523556</v>
      </c>
      <c r="N170" s="45"/>
      <c r="O170" s="40" t="str">
        <f t="shared" si="17"/>
        <v>N/A</v>
      </c>
    </row>
    <row r="171" spans="2:27" ht="13.5" thickBot="1" x14ac:dyDescent="0.25">
      <c r="B171" s="43">
        <v>167</v>
      </c>
      <c r="C171" s="43">
        <f t="shared" si="18"/>
        <v>1.2156702201363632</v>
      </c>
      <c r="D171" s="43">
        <f t="shared" si="21"/>
        <v>1.079103198122727</v>
      </c>
      <c r="E171" s="43">
        <f t="shared" si="22"/>
        <v>1.3522372421499993</v>
      </c>
      <c r="F171" s="45"/>
      <c r="G171" s="40" t="str">
        <f t="shared" si="23"/>
        <v>N/A</v>
      </c>
      <c r="J171" s="43">
        <v>167</v>
      </c>
      <c r="K171" s="43">
        <f t="shared" si="16"/>
        <v>237.65776589080673</v>
      </c>
      <c r="L171" s="43">
        <f t="shared" si="19"/>
        <v>213.87698930172607</v>
      </c>
      <c r="M171" s="43">
        <f t="shared" si="20"/>
        <v>261.43854247988736</v>
      </c>
      <c r="N171" s="45"/>
      <c r="O171" s="40" t="str">
        <f t="shared" si="17"/>
        <v>N/A</v>
      </c>
    </row>
    <row r="172" spans="2:27" ht="13.5" thickBot="1" x14ac:dyDescent="0.25">
      <c r="B172" s="43">
        <v>168</v>
      </c>
      <c r="C172" s="43">
        <f t="shared" si="18"/>
        <v>1.2480881684187941</v>
      </c>
      <c r="D172" s="43">
        <f t="shared" si="21"/>
        <v>1.1082793515769147</v>
      </c>
      <c r="E172" s="43">
        <f t="shared" si="22"/>
        <v>1.3878969852606735</v>
      </c>
      <c r="F172" s="45"/>
      <c r="G172" s="40" t="str">
        <f t="shared" si="23"/>
        <v>N/A</v>
      </c>
      <c r="J172" s="43">
        <v>168</v>
      </c>
      <c r="K172" s="43">
        <f t="shared" si="16"/>
        <v>241.14229253110571</v>
      </c>
      <c r="L172" s="43">
        <f t="shared" si="19"/>
        <v>217.01306327799514</v>
      </c>
      <c r="M172" s="43">
        <f t="shared" si="20"/>
        <v>265.27152178421625</v>
      </c>
      <c r="N172" s="45"/>
      <c r="O172" s="40" t="str">
        <f t="shared" si="17"/>
        <v>N/A</v>
      </c>
    </row>
    <row r="173" spans="2:27" ht="13.5" thickBot="1" x14ac:dyDescent="0.25">
      <c r="B173" s="43">
        <v>169</v>
      </c>
      <c r="C173" s="43">
        <f t="shared" si="18"/>
        <v>1.2813705973419736</v>
      </c>
      <c r="D173" s="43">
        <f t="shared" si="21"/>
        <v>1.1382335376077763</v>
      </c>
      <c r="E173" s="43">
        <f t="shared" si="22"/>
        <v>1.4245076570761708</v>
      </c>
      <c r="F173" s="45"/>
      <c r="G173" s="40" t="str">
        <f t="shared" si="23"/>
        <v>N/A</v>
      </c>
      <c r="J173" s="43">
        <v>169</v>
      </c>
      <c r="K173" s="43">
        <f t="shared" si="16"/>
        <v>244.66071376011899</v>
      </c>
      <c r="L173" s="43">
        <f t="shared" si="19"/>
        <v>220.1796423841071</v>
      </c>
      <c r="M173" s="43">
        <f t="shared" si="20"/>
        <v>269.14178513613086</v>
      </c>
      <c r="N173" s="45"/>
      <c r="O173" s="40" t="str">
        <f t="shared" si="17"/>
        <v>N/A</v>
      </c>
    </row>
    <row r="174" spans="2:27" ht="13.5" thickBot="1" x14ac:dyDescent="0.25">
      <c r="B174" s="43">
        <v>170</v>
      </c>
      <c r="C174" s="43">
        <f t="shared" si="18"/>
        <v>1.3155405597768519</v>
      </c>
      <c r="D174" s="43">
        <f t="shared" si="21"/>
        <v>1.1689865037991669</v>
      </c>
      <c r="E174" s="43">
        <f t="shared" si="22"/>
        <v>1.4620946157545369</v>
      </c>
      <c r="F174" s="45"/>
      <c r="G174" s="40" t="str">
        <f t="shared" si="23"/>
        <v>N/A</v>
      </c>
      <c r="J174" s="43">
        <v>170</v>
      </c>
      <c r="K174" s="43">
        <f t="shared" si="16"/>
        <v>248.21319363049093</v>
      </c>
      <c r="L174" s="43">
        <f t="shared" si="19"/>
        <v>223.37687426744185</v>
      </c>
      <c r="M174" s="43">
        <f t="shared" si="20"/>
        <v>273.04951299354002</v>
      </c>
      <c r="N174" s="45"/>
      <c r="O174" s="40" t="str">
        <f t="shared" si="17"/>
        <v>N/A</v>
      </c>
    </row>
    <row r="175" spans="2:27" ht="13.5" thickBot="1" x14ac:dyDescent="0.25">
      <c r="B175" s="43">
        <v>171</v>
      </c>
      <c r="C175" s="43">
        <f t="shared" si="18"/>
        <v>1.3506217233390425</v>
      </c>
      <c r="D175" s="43">
        <f t="shared" si="21"/>
        <v>1.2005595510051383</v>
      </c>
      <c r="E175" s="43">
        <f t="shared" si="22"/>
        <v>1.5006838956729467</v>
      </c>
      <c r="F175" s="45"/>
      <c r="G175" s="40" t="str">
        <f t="shared" si="23"/>
        <v>N/A</v>
      </c>
      <c r="J175" s="43">
        <v>171</v>
      </c>
      <c r="K175" s="43">
        <f t="shared" si="16"/>
        <v>251.7998961948656</v>
      </c>
      <c r="L175" s="43">
        <f t="shared" si="19"/>
        <v>226.60490657537906</v>
      </c>
      <c r="M175" s="43">
        <f t="shared" si="20"/>
        <v>276.99488581435213</v>
      </c>
      <c r="N175" s="45"/>
      <c r="O175" s="40" t="str">
        <f t="shared" si="17"/>
        <v>N/A</v>
      </c>
      <c r="Z175" s="38"/>
      <c r="AA175" s="38"/>
    </row>
    <row r="176" spans="2:27" ht="13.5" thickBot="1" x14ac:dyDescent="0.25">
      <c r="B176" s="43">
        <v>172</v>
      </c>
      <c r="C176" s="43">
        <f t="shared" si="18"/>
        <v>1.3866383867820455</v>
      </c>
      <c r="D176" s="43">
        <f t="shared" si="21"/>
        <v>1.232974548103841</v>
      </c>
      <c r="E176" s="43">
        <f t="shared" si="22"/>
        <v>1.5403022254602501</v>
      </c>
      <c r="F176" s="45"/>
      <c r="G176" s="40" t="str">
        <f t="shared" si="23"/>
        <v>N/A</v>
      </c>
      <c r="J176" s="43">
        <v>172</v>
      </c>
      <c r="K176" s="43">
        <f t="shared" si="16"/>
        <v>255.42098550588727</v>
      </c>
      <c r="L176" s="43">
        <f t="shared" si="19"/>
        <v>229.86388695529857</v>
      </c>
      <c r="M176" s="43">
        <f t="shared" si="20"/>
        <v>280.97808405647601</v>
      </c>
      <c r="N176" s="45"/>
      <c r="O176" s="40" t="str">
        <f t="shared" si="17"/>
        <v>N/A</v>
      </c>
    </row>
    <row r="177" spans="2:27" ht="13.5" thickBot="1" x14ac:dyDescent="0.25">
      <c r="B177" s="43">
        <v>173</v>
      </c>
      <c r="C177" s="43">
        <f t="shared" si="18"/>
        <v>1.4236154968276398</v>
      </c>
      <c r="D177" s="43">
        <f t="shared" si="21"/>
        <v>1.2662539471448759</v>
      </c>
      <c r="E177" s="43">
        <f t="shared" si="22"/>
        <v>1.5809770465104036</v>
      </c>
      <c r="F177" s="45"/>
      <c r="G177" s="40" t="str">
        <f t="shared" si="23"/>
        <v>N/A</v>
      </c>
      <c r="J177" s="43">
        <v>173</v>
      </c>
      <c r="K177" s="43">
        <f t="shared" si="16"/>
        <v>259.07662561620015</v>
      </c>
      <c r="L177" s="43">
        <f t="shared" si="19"/>
        <v>233.15396305458015</v>
      </c>
      <c r="M177" s="43">
        <f t="shared" si="20"/>
        <v>284.99928817782018</v>
      </c>
      <c r="N177" s="45"/>
      <c r="O177" s="40" t="str">
        <f t="shared" si="17"/>
        <v>N/A</v>
      </c>
    </row>
    <row r="178" spans="2:27" ht="13.5" thickBot="1" x14ac:dyDescent="0.25">
      <c r="B178" s="43">
        <v>174</v>
      </c>
      <c r="C178" s="43">
        <f t="shared" si="18"/>
        <v>1.4615786654450718</v>
      </c>
      <c r="D178" s="43">
        <f t="shared" si="21"/>
        <v>1.3004207989005647</v>
      </c>
      <c r="E178" s="43">
        <f t="shared" si="22"/>
        <v>1.6227365319895788</v>
      </c>
      <c r="F178" s="45"/>
      <c r="G178" s="40" t="str">
        <f t="shared" si="23"/>
        <v>N/A</v>
      </c>
      <c r="J178" s="43">
        <v>174</v>
      </c>
      <c r="K178" s="43">
        <f t="shared" si="16"/>
        <v>262.7669805784484</v>
      </c>
      <c r="L178" s="43">
        <f t="shared" si="19"/>
        <v>236.47528252060357</v>
      </c>
      <c r="M178" s="43">
        <f t="shared" si="20"/>
        <v>289.05867863629322</v>
      </c>
      <c r="N178" s="45"/>
      <c r="O178" s="40" t="str">
        <f t="shared" si="17"/>
        <v>N/A</v>
      </c>
    </row>
    <row r="179" spans="2:27" ht="13.5" thickBot="1" x14ac:dyDescent="0.25">
      <c r="B179" s="43">
        <v>175</v>
      </c>
      <c r="C179" s="43">
        <f t="shared" si="18"/>
        <v>1.5005541875910267</v>
      </c>
      <c r="D179" s="43">
        <f t="shared" si="21"/>
        <v>1.335498768831924</v>
      </c>
      <c r="E179" s="43">
        <f t="shared" si="22"/>
        <v>1.6656096063501293</v>
      </c>
      <c r="F179" s="45"/>
      <c r="G179" s="40" t="str">
        <f t="shared" si="23"/>
        <v>N/A</v>
      </c>
      <c r="J179" s="43">
        <v>175</v>
      </c>
      <c r="K179" s="43">
        <f t="shared" si="16"/>
        <v>266.49221444527626</v>
      </c>
      <c r="L179" s="43">
        <f t="shared" si="19"/>
        <v>239.82799300074865</v>
      </c>
      <c r="M179" s="43">
        <f t="shared" si="20"/>
        <v>293.1564358898039</v>
      </c>
      <c r="N179" s="45"/>
      <c r="O179" s="40" t="str">
        <f t="shared" si="17"/>
        <v>N/A</v>
      </c>
    </row>
    <row r="180" spans="2:27" ht="13.5" thickBot="1" x14ac:dyDescent="0.25">
      <c r="B180" s="43">
        <v>176</v>
      </c>
      <c r="C180" s="43">
        <f t="shared" si="18"/>
        <v>1.5405690594226775</v>
      </c>
      <c r="D180" s="43">
        <f t="shared" si="21"/>
        <v>1.3715121534804098</v>
      </c>
      <c r="E180" s="43">
        <f t="shared" si="22"/>
        <v>1.7096259653649453</v>
      </c>
      <c r="F180" s="45"/>
      <c r="G180" s="40" t="str">
        <f t="shared" si="23"/>
        <v>N/A</v>
      </c>
      <c r="J180" s="43">
        <v>176</v>
      </c>
      <c r="K180" s="43">
        <f t="shared" si="16"/>
        <v>270.25249126932795</v>
      </c>
      <c r="L180" s="43">
        <f t="shared" si="19"/>
        <v>243.21224214239516</v>
      </c>
      <c r="M180" s="43">
        <f t="shared" si="20"/>
        <v>297.29274039626074</v>
      </c>
      <c r="N180" s="45"/>
      <c r="O180" s="40" t="str">
        <f t="shared" si="17"/>
        <v>N/A</v>
      </c>
    </row>
    <row r="181" spans="2:27" ht="13.5" thickBot="1" x14ac:dyDescent="0.25">
      <c r="B181" s="43">
        <v>177</v>
      </c>
      <c r="C181" s="43">
        <f t="shared" si="18"/>
        <v>1.5816509969964032</v>
      </c>
      <c r="D181" s="43">
        <f t="shared" si="21"/>
        <v>1.4084858972967631</v>
      </c>
      <c r="E181" s="43">
        <f t="shared" si="22"/>
        <v>1.7548160966960433</v>
      </c>
      <c r="F181" s="45"/>
      <c r="G181" s="40" t="str">
        <f t="shared" si="23"/>
        <v>N/A</v>
      </c>
      <c r="J181" s="43">
        <v>177</v>
      </c>
      <c r="K181" s="43">
        <f t="shared" si="16"/>
        <v>274.04797510324761</v>
      </c>
      <c r="L181" s="43">
        <f t="shared" si="19"/>
        <v>246.62817759292287</v>
      </c>
      <c r="M181" s="43">
        <f t="shared" si="20"/>
        <v>301.46777261357238</v>
      </c>
      <c r="N181" s="45"/>
      <c r="O181" s="40" t="str">
        <f t="shared" si="17"/>
        <v>N/A</v>
      </c>
    </row>
    <row r="182" spans="2:27" ht="13.5" thickBot="1" x14ac:dyDescent="0.25">
      <c r="B182" s="43">
        <v>178</v>
      </c>
      <c r="C182" s="43">
        <f t="shared" si="18"/>
        <v>1.6238284554651428</v>
      </c>
      <c r="D182" s="43">
        <f t="shared" si="21"/>
        <v>1.4464456099186285</v>
      </c>
      <c r="E182" s="43">
        <f t="shared" si="22"/>
        <v>1.8012113010116571</v>
      </c>
      <c r="F182" s="45"/>
      <c r="G182" s="40" t="str">
        <f t="shared" si="23"/>
        <v>N/A</v>
      </c>
      <c r="J182" s="43">
        <v>178</v>
      </c>
      <c r="K182" s="43">
        <f t="shared" si="16"/>
        <v>277.87882999967962</v>
      </c>
      <c r="L182" s="43">
        <f t="shared" si="19"/>
        <v>250.07594699971168</v>
      </c>
      <c r="M182" s="43">
        <f t="shared" si="20"/>
        <v>305.68171299964757</v>
      </c>
      <c r="N182" s="45"/>
      <c r="O182" s="40" t="str">
        <f t="shared" si="17"/>
        <v>N/A</v>
      </c>
    </row>
    <row r="183" spans="2:27" ht="13.5" thickBot="1" x14ac:dyDescent="0.25">
      <c r="B183" s="43">
        <v>179</v>
      </c>
      <c r="C183" s="43">
        <f t="shared" si="18"/>
        <v>1.6671306487876902</v>
      </c>
      <c r="D183" s="43">
        <f t="shared" si="21"/>
        <v>1.4854175839089214</v>
      </c>
      <c r="E183" s="43">
        <f t="shared" si="22"/>
        <v>1.8488437136664591</v>
      </c>
      <c r="F183" s="45"/>
      <c r="G183" s="40" t="str">
        <f t="shared" si="23"/>
        <v>N/A</v>
      </c>
      <c r="J183" s="43">
        <v>179</v>
      </c>
      <c r="K183" s="43">
        <f t="shared" si="16"/>
        <v>281.74522001126792</v>
      </c>
      <c r="L183" s="43">
        <f t="shared" si="19"/>
        <v>253.55569801014113</v>
      </c>
      <c r="M183" s="43">
        <f t="shared" si="20"/>
        <v>309.93474201239468</v>
      </c>
      <c r="N183" s="45"/>
      <c r="O183" s="40" t="str">
        <f t="shared" si="17"/>
        <v>N/A</v>
      </c>
    </row>
    <row r="184" spans="2:27" ht="13.5" thickBot="1" x14ac:dyDescent="0.25">
      <c r="B184" s="46">
        <v>180</v>
      </c>
      <c r="C184" s="43">
        <f t="shared" si="18"/>
        <v>1.7115875699635605</v>
      </c>
      <c r="D184" s="43">
        <f t="shared" si="21"/>
        <v>1.5254288129672047</v>
      </c>
      <c r="E184" s="43">
        <f t="shared" si="22"/>
        <v>1.8977463269599164</v>
      </c>
      <c r="F184" s="45">
        <v>1.7069628029930883</v>
      </c>
      <c r="G184" s="40" t="str">
        <f t="shared" si="23"/>
        <v>PASS</v>
      </c>
      <c r="J184" s="43">
        <v>180</v>
      </c>
      <c r="K184" s="43">
        <f t="shared" si="16"/>
        <v>285.64730919065681</v>
      </c>
      <c r="L184" s="43">
        <f t="shared" si="19"/>
        <v>257.06757827159117</v>
      </c>
      <c r="M184" s="43">
        <f t="shared" si="20"/>
        <v>314.22704010972245</v>
      </c>
      <c r="N184" s="45">
        <v>273.08099044061402</v>
      </c>
      <c r="O184" s="40" t="str">
        <f t="shared" si="17"/>
        <v>PASS</v>
      </c>
      <c r="Z184" s="38"/>
      <c r="AA184" s="38"/>
    </row>
    <row r="185" spans="2:27" ht="13.5" thickBot="1" x14ac:dyDescent="0.25">
      <c r="B185" s="43">
        <v>181</v>
      </c>
      <c r="C185" s="43">
        <f t="shared" si="18"/>
        <v>1.7572300118074584</v>
      </c>
      <c r="D185" s="43">
        <f t="shared" si="21"/>
        <v>1.5665070106267127</v>
      </c>
      <c r="E185" s="43">
        <f t="shared" si="22"/>
        <v>1.9479530129882041</v>
      </c>
      <c r="F185" s="45"/>
      <c r="G185" s="40" t="str">
        <f t="shared" si="23"/>
        <v>N/A</v>
      </c>
      <c r="J185" s="43">
        <v>181</v>
      </c>
      <c r="K185" s="43">
        <f t="shared" si="16"/>
        <v>289.58526159049069</v>
      </c>
      <c r="L185" s="43">
        <f t="shared" si="19"/>
        <v>260.61173543144162</v>
      </c>
      <c r="M185" s="43">
        <f t="shared" si="20"/>
        <v>318.55878774953976</v>
      </c>
      <c r="N185" s="45"/>
      <c r="O185" s="40" t="str">
        <f t="shared" si="17"/>
        <v>N/A</v>
      </c>
    </row>
    <row r="186" spans="2:27" ht="13.5" thickBot="1" x14ac:dyDescent="0.25">
      <c r="B186" s="43">
        <v>182</v>
      </c>
      <c r="C186" s="43">
        <f t="shared" si="18"/>
        <v>1.8040895882777284</v>
      </c>
      <c r="D186" s="43">
        <f t="shared" si="21"/>
        <v>1.6086806294499556</v>
      </c>
      <c r="E186" s="43">
        <f t="shared" si="22"/>
        <v>1.9994985471055011</v>
      </c>
      <c r="F186" s="45"/>
      <c r="G186" s="40" t="str">
        <f t="shared" si="23"/>
        <v>N/A</v>
      </c>
      <c r="J186" s="43">
        <v>182</v>
      </c>
      <c r="K186" s="43">
        <f t="shared" si="16"/>
        <v>293.55924126341358</v>
      </c>
      <c r="L186" s="43">
        <f t="shared" si="19"/>
        <v>264.18831713707226</v>
      </c>
      <c r="M186" s="43">
        <f t="shared" si="20"/>
        <v>322.9301653897549</v>
      </c>
      <c r="N186" s="45"/>
      <c r="O186" s="40" t="str">
        <f t="shared" si="17"/>
        <v>N/A</v>
      </c>
    </row>
    <row r="187" spans="2:27" ht="13.5" thickBot="1" x14ac:dyDescent="0.25">
      <c r="B187" s="43">
        <v>183</v>
      </c>
      <c r="C187" s="43">
        <f t="shared" si="18"/>
        <v>1.8521987563735804</v>
      </c>
      <c r="D187" s="43">
        <f t="shared" si="21"/>
        <v>1.6519788807362226</v>
      </c>
      <c r="E187" s="43">
        <f t="shared" si="22"/>
        <v>2.0524186320109385</v>
      </c>
      <c r="F187" s="45"/>
      <c r="G187" s="40" t="str">
        <f t="shared" si="23"/>
        <v>N/A</v>
      </c>
      <c r="J187" s="43">
        <v>183</v>
      </c>
      <c r="K187" s="43">
        <f t="shared" si="16"/>
        <v>297.56941226206993</v>
      </c>
      <c r="L187" s="43">
        <f t="shared" si="19"/>
        <v>267.79747103586294</v>
      </c>
      <c r="M187" s="43">
        <f t="shared" si="20"/>
        <v>327.34135348827692</v>
      </c>
      <c r="N187" s="45"/>
      <c r="O187" s="40" t="str">
        <f t="shared" si="17"/>
        <v>N/A</v>
      </c>
    </row>
    <row r="188" spans="2:27" ht="13.5" thickBot="1" x14ac:dyDescent="0.25">
      <c r="B188" s="43">
        <v>184</v>
      </c>
      <c r="C188" s="43">
        <f t="shared" si="18"/>
        <v>1.901590838616219</v>
      </c>
      <c r="D188" s="43">
        <f t="shared" si="21"/>
        <v>1.6964317547545973</v>
      </c>
      <c r="E188" s="43">
        <f t="shared" si="22"/>
        <v>2.106749922477841</v>
      </c>
      <c r="F188" s="45"/>
      <c r="G188" s="40" t="str">
        <f t="shared" si="23"/>
        <v>N/A</v>
      </c>
      <c r="J188" s="43">
        <v>184</v>
      </c>
      <c r="K188" s="43">
        <f t="shared" si="16"/>
        <v>301.6159386391036</v>
      </c>
      <c r="L188" s="43">
        <f t="shared" si="19"/>
        <v>271.43934477519326</v>
      </c>
      <c r="M188" s="43">
        <f t="shared" si="20"/>
        <v>331.79253250301394</v>
      </c>
      <c r="N188" s="45"/>
      <c r="O188" s="40" t="str">
        <f t="shared" si="17"/>
        <v>N/A</v>
      </c>
    </row>
    <row r="189" spans="2:27" ht="13.5" thickBot="1" x14ac:dyDescent="0.25">
      <c r="B189" s="43">
        <v>185</v>
      </c>
      <c r="C189" s="43">
        <f t="shared" si="18"/>
        <v>1.9523000461294973</v>
      </c>
      <c r="D189" s="43">
        <f t="shared" si="21"/>
        <v>1.7420700415165475</v>
      </c>
      <c r="E189" s="43">
        <f t="shared" si="22"/>
        <v>2.162530050742447</v>
      </c>
      <c r="F189" s="45"/>
      <c r="G189" s="40" t="str">
        <f t="shared" si="23"/>
        <v>N/A</v>
      </c>
      <c r="J189" s="43">
        <v>185</v>
      </c>
      <c r="K189" s="43">
        <f t="shared" si="16"/>
        <v>305.69898444715892</v>
      </c>
      <c r="L189" s="43">
        <f t="shared" si="19"/>
        <v>275.11408600244306</v>
      </c>
      <c r="M189" s="43">
        <f t="shared" si="20"/>
        <v>336.28388289187478</v>
      </c>
      <c r="N189" s="45"/>
      <c r="O189" s="40" t="str">
        <f t="shared" si="17"/>
        <v>N/A</v>
      </c>
    </row>
    <row r="190" spans="2:27" ht="13.5" thickBot="1" x14ac:dyDescent="0.25">
      <c r="B190" s="43">
        <v>186</v>
      </c>
      <c r="C190" s="43">
        <f t="shared" si="18"/>
        <v>2.0043615023360286</v>
      </c>
      <c r="D190" s="43">
        <f t="shared" si="21"/>
        <v>1.7889253521024258</v>
      </c>
      <c r="E190" s="43">
        <f t="shared" si="22"/>
        <v>2.2197976525696315</v>
      </c>
      <c r="F190" s="45"/>
      <c r="G190" s="40" t="str">
        <f t="shared" si="23"/>
        <v>N/A</v>
      </c>
      <c r="J190" s="43">
        <v>186</v>
      </c>
      <c r="K190" s="43">
        <f t="shared" si="16"/>
        <v>309.81871373888015</v>
      </c>
      <c r="L190" s="43">
        <f t="shared" si="19"/>
        <v>278.82184236499216</v>
      </c>
      <c r="M190" s="43">
        <f t="shared" si="20"/>
        <v>340.81558511276813</v>
      </c>
      <c r="N190" s="45"/>
      <c r="O190" s="40" t="str">
        <f t="shared" si="17"/>
        <v>N/A</v>
      </c>
    </row>
    <row r="191" spans="2:27" ht="13.5" thickBot="1" x14ac:dyDescent="0.25">
      <c r="B191" s="43">
        <v>187</v>
      </c>
      <c r="C191" s="43">
        <f t="shared" si="18"/>
        <v>2.0578112672852242</v>
      </c>
      <c r="D191" s="43">
        <f t="shared" si="21"/>
        <v>1.837030140556702</v>
      </c>
      <c r="E191" s="43">
        <f t="shared" si="22"/>
        <v>2.2785923940137467</v>
      </c>
      <c r="F191" s="45"/>
      <c r="G191" s="40" t="str">
        <f t="shared" si="23"/>
        <v>N/A</v>
      </c>
      <c r="J191" s="43">
        <v>187</v>
      </c>
      <c r="K191" s="43">
        <f t="shared" si="16"/>
        <v>313.97529056691155</v>
      </c>
      <c r="L191" s="43">
        <f t="shared" si="19"/>
        <v>282.56276151022041</v>
      </c>
      <c r="M191" s="43">
        <f t="shared" si="20"/>
        <v>345.3878196236027</v>
      </c>
      <c r="N191" s="45"/>
      <c r="O191" s="40" t="str">
        <f t="shared" si="17"/>
        <v>N/A</v>
      </c>
    </row>
    <row r="192" spans="2:27" ht="13.5" thickBot="1" x14ac:dyDescent="0.25">
      <c r="B192" s="43">
        <v>188</v>
      </c>
      <c r="C192" s="43">
        <f t="shared" si="18"/>
        <v>2.112686362630058</v>
      </c>
      <c r="D192" s="43">
        <f t="shared" si="21"/>
        <v>1.8864177263670523</v>
      </c>
      <c r="E192" s="43">
        <f t="shared" si="22"/>
        <v>2.338954998893064</v>
      </c>
      <c r="F192" s="45"/>
      <c r="G192" s="40" t="str">
        <f t="shared" si="23"/>
        <v>N/A</v>
      </c>
      <c r="J192" s="43">
        <v>188</v>
      </c>
      <c r="K192" s="43">
        <f t="shared" si="16"/>
        <v>318.16887898389717</v>
      </c>
      <c r="L192" s="43">
        <f t="shared" si="19"/>
        <v>286.33699108550746</v>
      </c>
      <c r="M192" s="43">
        <f t="shared" si="20"/>
        <v>350.00076688228688</v>
      </c>
      <c r="N192" s="45"/>
      <c r="O192" s="40" t="str">
        <f t="shared" si="17"/>
        <v>N/A</v>
      </c>
    </row>
    <row r="193" spans="2:26" ht="13.5" thickBot="1" x14ac:dyDescent="0.25">
      <c r="B193" s="43">
        <v>189</v>
      </c>
      <c r="C193" s="43">
        <f t="shared" si="18"/>
        <v>2.1690247972698868</v>
      </c>
      <c r="D193" s="43">
        <f t="shared" si="21"/>
        <v>1.9371223175428982</v>
      </c>
      <c r="E193" s="43">
        <f t="shared" si="22"/>
        <v>2.4009272769968755</v>
      </c>
      <c r="F193" s="45"/>
      <c r="G193" s="40" t="str">
        <f t="shared" si="23"/>
        <v>N/A</v>
      </c>
      <c r="J193" s="43">
        <v>189</v>
      </c>
      <c r="K193" s="43">
        <f t="shared" si="16"/>
        <v>322.39964304248127</v>
      </c>
      <c r="L193" s="43">
        <f t="shared" si="19"/>
        <v>290.14467873823315</v>
      </c>
      <c r="M193" s="43">
        <f t="shared" si="20"/>
        <v>354.65460734672939</v>
      </c>
      <c r="N193" s="45"/>
      <c r="O193" s="40" t="str">
        <f t="shared" si="17"/>
        <v>N/A</v>
      </c>
    </row>
    <row r="194" spans="2:26" ht="13.5" thickBot="1" x14ac:dyDescent="0.25">
      <c r="B194" s="43">
        <v>190</v>
      </c>
      <c r="C194" s="43">
        <f t="shared" si="18"/>
        <v>2.2268655936770885</v>
      </c>
      <c r="D194" s="43">
        <f t="shared" si="21"/>
        <v>1.9891790343093796</v>
      </c>
      <c r="E194" s="43">
        <f t="shared" si="22"/>
        <v>2.4645521530447976</v>
      </c>
      <c r="F194" s="45"/>
      <c r="G194" s="40" t="str">
        <f t="shared" si="23"/>
        <v>N/A</v>
      </c>
      <c r="J194" s="43">
        <v>190</v>
      </c>
      <c r="K194" s="43">
        <f t="shared" si="16"/>
        <v>326.66774679530818</v>
      </c>
      <c r="L194" s="43">
        <f t="shared" si="19"/>
        <v>293.98597211577737</v>
      </c>
      <c r="M194" s="43">
        <f t="shared" si="20"/>
        <v>359.34952147483898</v>
      </c>
      <c r="N194" s="45"/>
      <c r="O194" s="40" t="str">
        <f t="shared" si="17"/>
        <v>N/A</v>
      </c>
    </row>
    <row r="195" spans="2:26" ht="13.5" thickBot="1" x14ac:dyDescent="0.25">
      <c r="B195" s="43">
        <v>191</v>
      </c>
      <c r="C195" s="43">
        <f t="shared" si="18"/>
        <v>2.2862488149257354</v>
      </c>
      <c r="D195" s="43">
        <f t="shared" si="21"/>
        <v>2.0426239334331617</v>
      </c>
      <c r="E195" s="43">
        <f t="shared" si="22"/>
        <v>2.5298736964183091</v>
      </c>
      <c r="F195" s="45"/>
      <c r="G195" s="40" t="str">
        <f t="shared" si="23"/>
        <v>N/A</v>
      </c>
      <c r="J195" s="43">
        <v>191</v>
      </c>
      <c r="K195" s="43">
        <f t="shared" si="16"/>
        <v>330.97335429502198</v>
      </c>
      <c r="L195" s="43">
        <f t="shared" si="19"/>
        <v>297.86101886551978</v>
      </c>
      <c r="M195" s="43">
        <f t="shared" si="20"/>
        <v>364.08568972452417</v>
      </c>
      <c r="N195" s="45"/>
      <c r="O195" s="40" t="str">
        <f t="shared" si="17"/>
        <v>N/A</v>
      </c>
      <c r="Z195" s="38"/>
    </row>
    <row r="196" spans="2:26" ht="13.5" thickBot="1" x14ac:dyDescent="0.25">
      <c r="B196" s="43">
        <v>192</v>
      </c>
      <c r="C196" s="43">
        <f t="shared" si="18"/>
        <v>2.3472155924410396</v>
      </c>
      <c r="D196" s="43">
        <f t="shared" si="21"/>
        <v>2.0974940331969356</v>
      </c>
      <c r="E196" s="43">
        <f t="shared" si="22"/>
        <v>2.5969371516851436</v>
      </c>
      <c r="F196" s="45"/>
      <c r="G196" s="40" t="str">
        <f t="shared" si="23"/>
        <v>N/A</v>
      </c>
      <c r="J196" s="43">
        <v>192</v>
      </c>
      <c r="K196" s="43">
        <f t="shared" si="16"/>
        <v>335.31662959426689</v>
      </c>
      <c r="L196" s="43">
        <f t="shared" si="19"/>
        <v>301.76996663484022</v>
      </c>
      <c r="M196" s="43">
        <f t="shared" si="20"/>
        <v>368.86329255369355</v>
      </c>
      <c r="N196" s="45"/>
      <c r="O196" s="40" t="str">
        <f t="shared" si="17"/>
        <v>N/A</v>
      </c>
    </row>
    <row r="197" spans="2:26" ht="13.5" thickBot="1" x14ac:dyDescent="0.25">
      <c r="B197" s="43">
        <v>193</v>
      </c>
      <c r="C197" s="43">
        <f t="shared" si="18"/>
        <v>2.4098081544887751</v>
      </c>
      <c r="D197" s="43">
        <f t="shared" si="21"/>
        <v>2.1538273390398976</v>
      </c>
      <c r="E197" s="43">
        <f t="shared" si="22"/>
        <v>2.6657889699376525</v>
      </c>
      <c r="F197" s="45"/>
      <c r="G197" s="40" t="str">
        <f t="shared" si="23"/>
        <v>N/A</v>
      </c>
      <c r="J197" s="43">
        <v>193</v>
      </c>
      <c r="K197" s="43">
        <f t="shared" ref="K197:K259" si="24">685*((B197/254+0.152)/1.152)^3</f>
        <v>339.69773674568711</v>
      </c>
      <c r="L197" s="43">
        <f t="shared" si="19"/>
        <v>305.71296307111839</v>
      </c>
      <c r="M197" s="43">
        <f t="shared" si="20"/>
        <v>373.68251042025582</v>
      </c>
      <c r="N197" s="45"/>
      <c r="O197" s="40" t="str">
        <f t="shared" ref="O197:O258" si="25">IF(N197="","N/A",IF(OR(N197&gt;M197,N197&lt;L197),"FAIL","PASS"))</f>
        <v>N/A</v>
      </c>
    </row>
    <row r="198" spans="2:26" ht="13.5" thickBot="1" x14ac:dyDescent="0.25">
      <c r="B198" s="43">
        <v>194</v>
      </c>
      <c r="C198" s="43">
        <f t="shared" ref="C198:C258" si="26">(12/800)*800^(B198/254)</f>
        <v>2.4740698554244402</v>
      </c>
      <c r="D198" s="43">
        <f t="shared" si="21"/>
        <v>2.2116628698819962</v>
      </c>
      <c r="E198" s="43">
        <f t="shared" si="22"/>
        <v>2.7364768409668843</v>
      </c>
      <c r="F198" s="45"/>
      <c r="G198" s="40" t="str">
        <f t="shared" si="23"/>
        <v>N/A</v>
      </c>
      <c r="J198" s="43">
        <v>194</v>
      </c>
      <c r="K198" s="43">
        <f t="shared" si="24"/>
        <v>344.11683980192691</v>
      </c>
      <c r="L198" s="43">
        <f t="shared" ref="L198:L258" si="27">K198-(10/100)*K198-0.015</f>
        <v>309.69015582173427</v>
      </c>
      <c r="M198" s="43">
        <f t="shared" ref="M198:M258" si="28">K198+(10/100)*K198+0.015</f>
        <v>378.54352378211956</v>
      </c>
      <c r="N198" s="45"/>
      <c r="O198" s="40" t="str">
        <f t="shared" si="25"/>
        <v>N/A</v>
      </c>
    </row>
    <row r="199" spans="2:26" ht="13.5" thickBot="1" x14ac:dyDescent="0.25">
      <c r="B199" s="43">
        <v>195</v>
      </c>
      <c r="C199" s="43">
        <f t="shared" si="26"/>
        <v>2.5400452057223828</v>
      </c>
      <c r="D199" s="43">
        <f t="shared" ref="D199:D259" si="29">C199-(10/100)*C199-0.015</f>
        <v>2.2710406851501443</v>
      </c>
      <c r="E199" s="43">
        <f t="shared" ref="E199:E259" si="30">C199+(10/100)*C199+0.015</f>
        <v>2.8090497262946212</v>
      </c>
      <c r="F199" s="45"/>
      <c r="G199" s="40" t="str">
        <f t="shared" ref="G199:G259" si="31">IF(F199="","N/A",IF(OR(F199&gt;E199,F199&lt;D199),"FAIL","PASS"))</f>
        <v>N/A</v>
      </c>
      <c r="J199" s="43">
        <v>195</v>
      </c>
      <c r="K199" s="43">
        <f t="shared" si="24"/>
        <v>348.5741028156304</v>
      </c>
      <c r="L199" s="43">
        <f t="shared" si="27"/>
        <v>313.70169253406738</v>
      </c>
      <c r="M199" s="43">
        <f t="shared" si="28"/>
        <v>383.44651309719342</v>
      </c>
      <c r="N199" s="45"/>
      <c r="O199" s="40" t="str">
        <f t="shared" si="25"/>
        <v>N/A</v>
      </c>
    </row>
    <row r="200" spans="2:26" ht="13.5" thickBot="1" x14ac:dyDescent="0.25">
      <c r="B200" s="43">
        <v>196</v>
      </c>
      <c r="C200" s="43">
        <f t="shared" si="26"/>
        <v>2.6077799028056994</v>
      </c>
      <c r="D200" s="43">
        <f t="shared" si="29"/>
        <v>2.3320019125251292</v>
      </c>
      <c r="E200" s="43">
        <f t="shared" si="30"/>
        <v>2.8835578930862695</v>
      </c>
      <c r="F200" s="45"/>
      <c r="G200" s="40" t="str">
        <f t="shared" si="31"/>
        <v>N/A</v>
      </c>
      <c r="J200" s="43">
        <v>196</v>
      </c>
      <c r="K200" s="43">
        <f t="shared" si="24"/>
        <v>353.06968983944188</v>
      </c>
      <c r="L200" s="43">
        <f t="shared" si="27"/>
        <v>317.74772085549773</v>
      </c>
      <c r="M200" s="43">
        <f t="shared" si="28"/>
        <v>388.39165882338602</v>
      </c>
      <c r="N200" s="45"/>
      <c r="O200" s="40" t="str">
        <f t="shared" si="25"/>
        <v>N/A</v>
      </c>
    </row>
    <row r="201" spans="2:26" ht="13.5" thickBot="1" x14ac:dyDescent="0.25">
      <c r="B201" s="43">
        <v>197</v>
      </c>
      <c r="C201" s="43">
        <f t="shared" si="26"/>
        <v>2.6773208626982892</v>
      </c>
      <c r="D201" s="43">
        <f t="shared" si="29"/>
        <v>2.3945887764284604</v>
      </c>
      <c r="E201" s="43">
        <f t="shared" si="30"/>
        <v>2.960052948968118</v>
      </c>
      <c r="F201" s="45"/>
      <c r="G201" s="40" t="str">
        <f t="shared" si="31"/>
        <v>N/A</v>
      </c>
      <c r="J201" s="43">
        <v>197</v>
      </c>
      <c r="K201" s="43">
        <f t="shared" si="24"/>
        <v>357.60376492600557</v>
      </c>
      <c r="L201" s="43">
        <f t="shared" si="27"/>
        <v>321.82838843340505</v>
      </c>
      <c r="M201" s="43">
        <f t="shared" si="28"/>
        <v>393.37914141860608</v>
      </c>
      <c r="N201" s="45"/>
      <c r="O201" s="40" t="str">
        <f t="shared" si="25"/>
        <v>N/A</v>
      </c>
    </row>
    <row r="202" spans="2:26" ht="13.5" thickBot="1" x14ac:dyDescent="0.25">
      <c r="B202" s="43">
        <v>198</v>
      </c>
      <c r="C202" s="43">
        <f t="shared" si="26"/>
        <v>2.7487162525209428</v>
      </c>
      <c r="D202" s="43">
        <f t="shared" si="29"/>
        <v>2.4588446272688484</v>
      </c>
      <c r="E202" s="43">
        <f t="shared" si="30"/>
        <v>3.0385878777730371</v>
      </c>
      <c r="F202" s="45"/>
      <c r="G202" s="40" t="str">
        <f t="shared" si="31"/>
        <v>N/A</v>
      </c>
      <c r="J202" s="43">
        <v>198</v>
      </c>
      <c r="K202" s="43">
        <f t="shared" si="24"/>
        <v>362.17649212796556</v>
      </c>
      <c r="L202" s="43">
        <f t="shared" si="27"/>
        <v>325.943842915169</v>
      </c>
      <c r="M202" s="43">
        <f t="shared" si="28"/>
        <v>398.40914134076212</v>
      </c>
      <c r="N202" s="45"/>
      <c r="O202" s="40" t="str">
        <f t="shared" si="25"/>
        <v>N/A</v>
      </c>
    </row>
    <row r="203" spans="2:26" ht="13.5" thickBot="1" x14ac:dyDescent="0.25">
      <c r="B203" s="43">
        <v>199</v>
      </c>
      <c r="C203" s="43">
        <f t="shared" si="26"/>
        <v>2.8220155238540121</v>
      </c>
      <c r="D203" s="43">
        <f t="shared" si="29"/>
        <v>2.5248139714686109</v>
      </c>
      <c r="E203" s="43">
        <f t="shared" si="30"/>
        <v>3.1192170762394134</v>
      </c>
      <c r="F203" s="45"/>
      <c r="G203" s="40" t="str">
        <f t="shared" si="31"/>
        <v>N/A</v>
      </c>
      <c r="J203" s="43">
        <v>199</v>
      </c>
      <c r="K203" s="43">
        <f t="shared" si="24"/>
        <v>366.78803549796629</v>
      </c>
      <c r="L203" s="43">
        <f t="shared" si="27"/>
        <v>330.09423194816969</v>
      </c>
      <c r="M203" s="43">
        <f t="shared" si="28"/>
        <v>403.48183904776289</v>
      </c>
      <c r="N203" s="45"/>
      <c r="O203" s="40" t="str">
        <f t="shared" si="25"/>
        <v>N/A</v>
      </c>
    </row>
    <row r="204" spans="2:26" ht="13.5" thickBot="1" x14ac:dyDescent="0.25">
      <c r="B204" s="43">
        <v>200</v>
      </c>
      <c r="C204" s="43">
        <f t="shared" si="26"/>
        <v>2.8972694469897249</v>
      </c>
      <c r="D204" s="43">
        <f t="shared" si="29"/>
        <v>2.5925425022907524</v>
      </c>
      <c r="E204" s="43">
        <f t="shared" si="30"/>
        <v>3.2019963916886973</v>
      </c>
      <c r="F204" s="45"/>
      <c r="G204" s="40" t="str">
        <f t="shared" si="31"/>
        <v>N/A</v>
      </c>
      <c r="J204" s="43">
        <v>200</v>
      </c>
      <c r="K204" s="43">
        <f t="shared" si="24"/>
        <v>371.43855908865174</v>
      </c>
      <c r="L204" s="43">
        <f t="shared" si="27"/>
        <v>334.27970317978657</v>
      </c>
      <c r="M204" s="43">
        <f t="shared" si="28"/>
        <v>408.59741499751692</v>
      </c>
      <c r="N204" s="45"/>
      <c r="O204" s="40" t="str">
        <f t="shared" si="25"/>
        <v>N/A</v>
      </c>
    </row>
    <row r="205" spans="2:26" ht="13.5" thickBot="1" x14ac:dyDescent="0.25">
      <c r="B205" s="43">
        <v>201</v>
      </c>
      <c r="C205" s="43">
        <f t="shared" si="26"/>
        <v>2.9745301460979463</v>
      </c>
      <c r="D205" s="43">
        <f t="shared" si="29"/>
        <v>2.6620771314881515</v>
      </c>
      <c r="E205" s="43">
        <f t="shared" si="30"/>
        <v>3.2869831607077411</v>
      </c>
      <c r="F205" s="45"/>
      <c r="G205" s="40" t="str">
        <f t="shared" si="31"/>
        <v>N/A</v>
      </c>
      <c r="J205" s="43">
        <v>201</v>
      </c>
      <c r="K205" s="43">
        <f t="shared" si="24"/>
        <v>376.12822695266624</v>
      </c>
      <c r="L205" s="43">
        <f t="shared" si="27"/>
        <v>338.50040425739962</v>
      </c>
      <c r="M205" s="43">
        <f t="shared" si="28"/>
        <v>413.75604964793285</v>
      </c>
      <c r="N205" s="45"/>
      <c r="O205" s="40" t="str">
        <f t="shared" si="25"/>
        <v>N/A</v>
      </c>
    </row>
    <row r="206" spans="2:26" ht="13.5" thickBot="1" x14ac:dyDescent="0.25">
      <c r="B206" s="43">
        <v>202</v>
      </c>
      <c r="C206" s="43">
        <f t="shared" si="26"/>
        <v>3.053851135329646</v>
      </c>
      <c r="D206" s="43">
        <f t="shared" si="29"/>
        <v>2.7334660217966813</v>
      </c>
      <c r="E206" s="43">
        <f t="shared" si="30"/>
        <v>3.3742362488626108</v>
      </c>
      <c r="F206" s="45"/>
      <c r="G206" s="40" t="str">
        <f t="shared" si="31"/>
        <v>N/A</v>
      </c>
      <c r="J206" s="43">
        <v>202</v>
      </c>
      <c r="K206" s="43">
        <f t="shared" si="24"/>
        <v>380.85720314265382</v>
      </c>
      <c r="L206" s="43">
        <f t="shared" si="27"/>
        <v>342.75648282838847</v>
      </c>
      <c r="M206" s="43">
        <f t="shared" si="28"/>
        <v>418.95792345691916</v>
      </c>
      <c r="N206" s="45"/>
      <c r="O206" s="40" t="str">
        <f t="shared" si="25"/>
        <v>N/A</v>
      </c>
    </row>
    <row r="207" spans="2:26" ht="13.5" thickBot="1" x14ac:dyDescent="0.25">
      <c r="B207" s="43">
        <v>203</v>
      </c>
      <c r="C207" s="43">
        <f t="shared" si="26"/>
        <v>3.1352873558831598</v>
      </c>
      <c r="D207" s="43">
        <f t="shared" si="29"/>
        <v>2.8067586202948438</v>
      </c>
      <c r="E207" s="43">
        <f t="shared" si="30"/>
        <v>3.4638160914714757</v>
      </c>
      <c r="F207" s="45"/>
      <c r="G207" s="40" t="str">
        <f t="shared" si="31"/>
        <v>N/A</v>
      </c>
      <c r="J207" s="43">
        <v>203</v>
      </c>
      <c r="K207" s="43">
        <f t="shared" si="24"/>
        <v>385.62565171125885</v>
      </c>
      <c r="L207" s="43">
        <f t="shared" si="27"/>
        <v>347.048086540133</v>
      </c>
      <c r="M207" s="43">
        <f t="shared" si="28"/>
        <v>424.20321688238471</v>
      </c>
      <c r="N207" s="45"/>
      <c r="O207" s="40" t="str">
        <f t="shared" si="25"/>
        <v>N/A</v>
      </c>
    </row>
    <row r="208" spans="2:26" ht="13.5" thickBot="1" x14ac:dyDescent="0.25">
      <c r="B208" s="43">
        <v>204</v>
      </c>
      <c r="C208" s="43">
        <f t="shared" si="26"/>
        <v>3.2188952140588571</v>
      </c>
      <c r="D208" s="43">
        <f t="shared" si="29"/>
        <v>2.8820056926529714</v>
      </c>
      <c r="E208" s="43">
        <f t="shared" si="30"/>
        <v>3.5557847354647429</v>
      </c>
      <c r="F208" s="45"/>
      <c r="G208" s="40" t="str">
        <f t="shared" si="31"/>
        <v>N/A</v>
      </c>
      <c r="J208" s="43">
        <v>204</v>
      </c>
      <c r="K208" s="43">
        <f t="shared" si="24"/>
        <v>390.4337367111255</v>
      </c>
      <c r="L208" s="43">
        <f t="shared" si="27"/>
        <v>351.37536304001299</v>
      </c>
      <c r="M208" s="43">
        <f t="shared" si="28"/>
        <v>429.49211038223802</v>
      </c>
      <c r="N208" s="45"/>
      <c r="O208" s="40" t="str">
        <f t="shared" si="25"/>
        <v>N/A</v>
      </c>
    </row>
    <row r="209" spans="2:26" ht="13.5" thickBot="1" x14ac:dyDescent="0.25">
      <c r="B209" s="43">
        <v>205</v>
      </c>
      <c r="C209" s="43">
        <f t="shared" si="26"/>
        <v>3.3047326203286431</v>
      </c>
      <c r="D209" s="43">
        <f t="shared" si="29"/>
        <v>2.9592593582957787</v>
      </c>
      <c r="E209" s="43">
        <f t="shared" si="30"/>
        <v>3.6502058823615076</v>
      </c>
      <c r="F209" s="45"/>
      <c r="G209" s="40" t="str">
        <f t="shared" si="31"/>
        <v>N/A</v>
      </c>
      <c r="J209" s="43">
        <v>205</v>
      </c>
      <c r="K209" s="43">
        <f t="shared" si="24"/>
        <v>395.28162219489792</v>
      </c>
      <c r="L209" s="43">
        <f t="shared" si="27"/>
        <v>355.73845997540815</v>
      </c>
      <c r="M209" s="43">
        <f t="shared" si="28"/>
        <v>434.82478441438769</v>
      </c>
      <c r="N209" s="45"/>
      <c r="O209" s="40" t="str">
        <f t="shared" si="25"/>
        <v>N/A</v>
      </c>
    </row>
    <row r="210" spans="2:26" ht="13.5" thickBot="1" x14ac:dyDescent="0.25">
      <c r="B210" s="43">
        <v>206</v>
      </c>
      <c r="C210" s="43">
        <f t="shared" si="26"/>
        <v>3.3928590294472798</v>
      </c>
      <c r="D210" s="43">
        <f t="shared" si="29"/>
        <v>3.0385731265025515</v>
      </c>
      <c r="E210" s="43">
        <f t="shared" si="30"/>
        <v>3.7471449323920081</v>
      </c>
      <c r="F210" s="45"/>
      <c r="G210" s="40" t="str">
        <f t="shared" si="31"/>
        <v>N/A</v>
      </c>
      <c r="J210" s="43">
        <v>206</v>
      </c>
      <c r="K210" s="43">
        <f t="shared" si="24"/>
        <v>400.16947221522042</v>
      </c>
      <c r="L210" s="43">
        <f t="shared" si="27"/>
        <v>360.13752499369838</v>
      </c>
      <c r="M210" s="43">
        <f t="shared" si="28"/>
        <v>440.20141943674247</v>
      </c>
      <c r="N210" s="45"/>
      <c r="O210" s="40" t="str">
        <f t="shared" si="25"/>
        <v>N/A</v>
      </c>
    </row>
    <row r="211" spans="2:26" ht="13.5" thickBot="1" x14ac:dyDescent="0.25">
      <c r="B211" s="43">
        <v>207</v>
      </c>
      <c r="C211" s="43">
        <f t="shared" si="26"/>
        <v>3.4833354816333535</v>
      </c>
      <c r="D211" s="43">
        <f t="shared" si="29"/>
        <v>3.120001933470018</v>
      </c>
      <c r="E211" s="43">
        <f t="shared" si="30"/>
        <v>3.846669029796689</v>
      </c>
      <c r="F211" s="45"/>
      <c r="G211" s="40" t="str">
        <f t="shared" si="31"/>
        <v>N/A</v>
      </c>
      <c r="J211" s="43">
        <v>207</v>
      </c>
      <c r="K211" s="43">
        <f t="shared" si="24"/>
        <v>405.09745082473722</v>
      </c>
      <c r="L211" s="43">
        <f t="shared" si="27"/>
        <v>364.57270574226351</v>
      </c>
      <c r="M211" s="43">
        <f t="shared" si="28"/>
        <v>445.62219590721094</v>
      </c>
      <c r="N211" s="45"/>
      <c r="O211" s="40" t="str">
        <f t="shared" si="25"/>
        <v>N/A</v>
      </c>
      <c r="Z211" s="38"/>
    </row>
    <row r="212" spans="2:26" ht="13.5" thickBot="1" x14ac:dyDescent="0.25">
      <c r="B212" s="43">
        <v>208</v>
      </c>
      <c r="C212" s="43">
        <f t="shared" si="26"/>
        <v>3.5762246448484234</v>
      </c>
      <c r="D212" s="43">
        <f t="shared" si="29"/>
        <v>3.203602180363581</v>
      </c>
      <c r="E212" s="43">
        <f t="shared" si="30"/>
        <v>3.9488471093332658</v>
      </c>
      <c r="F212" s="45">
        <v>3.5929722227251077</v>
      </c>
      <c r="G212" s="40" t="str">
        <f t="shared" si="31"/>
        <v>PASS</v>
      </c>
      <c r="J212" s="43">
        <v>208</v>
      </c>
      <c r="K212" s="43">
        <f t="shared" si="24"/>
        <v>410.06572207609241</v>
      </c>
      <c r="L212" s="43">
        <f t="shared" si="27"/>
        <v>369.0441498684832</v>
      </c>
      <c r="M212" s="43">
        <f t="shared" si="28"/>
        <v>451.08729428370162</v>
      </c>
      <c r="N212" s="45">
        <v>392.1091611920512</v>
      </c>
      <c r="O212" s="40" t="str">
        <f t="shared" si="25"/>
        <v>PASS</v>
      </c>
    </row>
    <row r="213" spans="2:26" ht="13.5" thickBot="1" x14ac:dyDescent="0.25">
      <c r="B213" s="43">
        <v>209</v>
      </c>
      <c r="C213" s="43">
        <f t="shared" si="26"/>
        <v>3.6715908582035941</v>
      </c>
      <c r="D213" s="43">
        <f t="shared" si="29"/>
        <v>3.2894317723832347</v>
      </c>
      <c r="E213" s="43">
        <f t="shared" si="30"/>
        <v>4.0537499440239531</v>
      </c>
      <c r="F213" s="45"/>
      <c r="G213" s="40" t="str">
        <f t="shared" si="31"/>
        <v>N/A</v>
      </c>
      <c r="J213" s="43">
        <v>209</v>
      </c>
      <c r="K213" s="43">
        <f t="shared" si="24"/>
        <v>415.07445002193032</v>
      </c>
      <c r="L213" s="43">
        <f t="shared" si="27"/>
        <v>373.55200501973729</v>
      </c>
      <c r="M213" s="43">
        <f t="shared" si="28"/>
        <v>456.59689502412334</v>
      </c>
      <c r="N213" s="45"/>
      <c r="O213" s="40" t="str">
        <f t="shared" si="25"/>
        <v>N/A</v>
      </c>
    </row>
    <row r="214" spans="2:26" ht="13.5" thickBot="1" x14ac:dyDescent="0.25">
      <c r="B214" s="43">
        <v>210</v>
      </c>
      <c r="C214" s="43">
        <f t="shared" si="26"/>
        <v>3.7695001765236098</v>
      </c>
      <c r="D214" s="43">
        <f t="shared" si="29"/>
        <v>3.3775501588712484</v>
      </c>
      <c r="E214" s="43">
        <f t="shared" si="30"/>
        <v>4.1614501941759707</v>
      </c>
      <c r="F214" s="45"/>
      <c r="G214" s="40" t="str">
        <f t="shared" si="31"/>
        <v>N/A</v>
      </c>
      <c r="J214" s="43">
        <v>210</v>
      </c>
      <c r="K214" s="43">
        <f t="shared" si="24"/>
        <v>420.12379871489492</v>
      </c>
      <c r="L214" s="43">
        <f t="shared" si="27"/>
        <v>378.09641884340544</v>
      </c>
      <c r="M214" s="43">
        <f t="shared" si="28"/>
        <v>462.15117858638439</v>
      </c>
      <c r="N214" s="45"/>
      <c r="O214" s="40" t="str">
        <f t="shared" si="25"/>
        <v>N/A</v>
      </c>
    </row>
    <row r="215" spans="2:26" ht="13.5" thickBot="1" x14ac:dyDescent="0.25">
      <c r="B215" s="43">
        <v>211</v>
      </c>
      <c r="C215" s="43">
        <f t="shared" si="26"/>
        <v>3.8700204160993144</v>
      </c>
      <c r="D215" s="43">
        <f t="shared" si="29"/>
        <v>3.4680183744893829</v>
      </c>
      <c r="E215" s="43">
        <f t="shared" si="30"/>
        <v>4.2720224577092454</v>
      </c>
      <c r="F215" s="45"/>
      <c r="G215" s="40" t="str">
        <f t="shared" si="31"/>
        <v>N/A</v>
      </c>
      <c r="J215" s="43">
        <v>211</v>
      </c>
      <c r="K215" s="43">
        <f t="shared" si="24"/>
        <v>425.21393220763076</v>
      </c>
      <c r="L215" s="43">
        <f t="shared" si="27"/>
        <v>382.67753898686772</v>
      </c>
      <c r="M215" s="43">
        <f t="shared" si="28"/>
        <v>467.75032542839381</v>
      </c>
      <c r="N215" s="45"/>
      <c r="O215" s="40" t="str">
        <f t="shared" si="25"/>
        <v>N/A</v>
      </c>
    </row>
    <row r="216" spans="2:26" ht="13.5" thickBot="1" x14ac:dyDescent="0.25">
      <c r="B216" s="43">
        <v>212</v>
      </c>
      <c r="C216" s="43">
        <f t="shared" si="26"/>
        <v>3.97322120166021</v>
      </c>
      <c r="D216" s="43">
        <f t="shared" si="29"/>
        <v>3.5608990814941888</v>
      </c>
      <c r="E216" s="43">
        <f t="shared" si="30"/>
        <v>4.3855433218262307</v>
      </c>
      <c r="F216" s="45"/>
      <c r="G216" s="40" t="str">
        <f t="shared" si="31"/>
        <v>N/A</v>
      </c>
      <c r="J216" s="43">
        <v>212</v>
      </c>
      <c r="K216" s="43">
        <f t="shared" si="24"/>
        <v>430.34501455278161</v>
      </c>
      <c r="L216" s="43">
        <f t="shared" si="27"/>
        <v>387.29551309750343</v>
      </c>
      <c r="M216" s="43">
        <f t="shared" si="28"/>
        <v>473.39451600805978</v>
      </c>
      <c r="N216" s="45"/>
      <c r="O216" s="40" t="str">
        <f t="shared" si="25"/>
        <v>N/A</v>
      </c>
    </row>
    <row r="217" spans="2:26" ht="13.5" thickBot="1" x14ac:dyDescent="0.25">
      <c r="B217" s="43">
        <v>213</v>
      </c>
      <c r="C217" s="43">
        <f t="shared" si="26"/>
        <v>4.0791740145995909</v>
      </c>
      <c r="D217" s="43">
        <f t="shared" si="29"/>
        <v>3.6562566131396319</v>
      </c>
      <c r="E217" s="43">
        <f t="shared" si="30"/>
        <v>4.5020914160595495</v>
      </c>
      <c r="F217" s="45"/>
      <c r="G217" s="40" t="str">
        <f t="shared" si="31"/>
        <v>N/A</v>
      </c>
      <c r="J217" s="43">
        <v>213</v>
      </c>
      <c r="K217" s="43">
        <f t="shared" si="24"/>
        <v>435.51720980299223</v>
      </c>
      <c r="L217" s="43">
        <f t="shared" si="27"/>
        <v>391.95048882269305</v>
      </c>
      <c r="M217" s="43">
        <f t="shared" si="28"/>
        <v>479.08393078329141</v>
      </c>
      <c r="N217" s="45"/>
      <c r="O217" s="40" t="str">
        <f t="shared" si="25"/>
        <v>N/A</v>
      </c>
    </row>
    <row r="218" spans="2:26" ht="13.5" thickBot="1" x14ac:dyDescent="0.25">
      <c r="B218" s="43">
        <v>214</v>
      </c>
      <c r="C218" s="43">
        <f t="shared" si="26"/>
        <v>4.1879522424856805</v>
      </c>
      <c r="D218" s="43">
        <f t="shared" si="29"/>
        <v>3.7541570182371125</v>
      </c>
      <c r="E218" s="43">
        <f t="shared" si="30"/>
        <v>4.6217474667342486</v>
      </c>
      <c r="F218" s="45"/>
      <c r="G218" s="40" t="str">
        <f t="shared" si="31"/>
        <v>N/A</v>
      </c>
      <c r="J218" s="43">
        <v>214</v>
      </c>
      <c r="K218" s="43">
        <f t="shared" si="24"/>
        <v>440.73068201090632</v>
      </c>
      <c r="L218" s="43">
        <f t="shared" si="27"/>
        <v>396.64261380981571</v>
      </c>
      <c r="M218" s="43">
        <f t="shared" si="28"/>
        <v>484.81875021199693</v>
      </c>
      <c r="N218" s="45"/>
      <c r="O218" s="40" t="str">
        <f t="shared" si="25"/>
        <v>N/A</v>
      </c>
    </row>
    <row r="219" spans="2:26" ht="13.5" thickBot="1" x14ac:dyDescent="0.25">
      <c r="B219" s="43">
        <v>215</v>
      </c>
      <c r="C219" s="43">
        <f t="shared" si="26"/>
        <v>4.2996312298931105</v>
      </c>
      <c r="D219" s="43">
        <f t="shared" si="29"/>
        <v>3.8546681069037994</v>
      </c>
      <c r="E219" s="43">
        <f t="shared" si="30"/>
        <v>4.7445943528824213</v>
      </c>
      <c r="F219" s="45"/>
      <c r="G219" s="40" t="str">
        <f t="shared" si="31"/>
        <v>N/A</v>
      </c>
      <c r="J219" s="43">
        <v>215</v>
      </c>
      <c r="K219" s="43">
        <f t="shared" si="24"/>
        <v>445.98559522916867</v>
      </c>
      <c r="L219" s="43">
        <f t="shared" si="27"/>
        <v>401.37203570625184</v>
      </c>
      <c r="M219" s="43">
        <f t="shared" si="28"/>
        <v>490.5991547520855</v>
      </c>
      <c r="N219" s="45"/>
      <c r="O219" s="40" t="str">
        <f t="shared" si="25"/>
        <v>N/A</v>
      </c>
    </row>
    <row r="220" spans="2:26" ht="13.5" thickBot="1" x14ac:dyDescent="0.25">
      <c r="B220" s="43">
        <v>216</v>
      </c>
      <c r="C220" s="43">
        <f t="shared" si="26"/>
        <v>4.4142883305898479</v>
      </c>
      <c r="D220" s="43">
        <f t="shared" si="29"/>
        <v>3.9578594975308632</v>
      </c>
      <c r="E220" s="43">
        <f t="shared" si="30"/>
        <v>4.8707171636488322</v>
      </c>
      <c r="F220" s="45"/>
      <c r="G220" s="40" t="str">
        <f t="shared" si="31"/>
        <v>N/A</v>
      </c>
      <c r="J220" s="43">
        <v>216</v>
      </c>
      <c r="K220" s="43">
        <f t="shared" si="24"/>
        <v>451.28211351042279</v>
      </c>
      <c r="L220" s="43">
        <f t="shared" si="27"/>
        <v>406.13890215938051</v>
      </c>
      <c r="M220" s="43">
        <f t="shared" si="28"/>
        <v>496.42532486146507</v>
      </c>
      <c r="N220" s="45"/>
      <c r="O220" s="40" t="str">
        <f t="shared" si="25"/>
        <v>N/A</v>
      </c>
    </row>
    <row r="221" spans="2:26" ht="13.5" thickBot="1" x14ac:dyDescent="0.25">
      <c r="B221" s="43">
        <v>217</v>
      </c>
      <c r="C221" s="43">
        <f t="shared" si="26"/>
        <v>4.5320029611158414</v>
      </c>
      <c r="D221" s="43">
        <f t="shared" si="29"/>
        <v>4.0638026650042578</v>
      </c>
      <c r="E221" s="43">
        <f t="shared" si="30"/>
        <v>5.0002032572274251</v>
      </c>
      <c r="F221" s="45"/>
      <c r="G221" s="40" t="str">
        <f t="shared" si="31"/>
        <v>N/A</v>
      </c>
      <c r="J221" s="43">
        <v>217</v>
      </c>
      <c r="K221" s="43">
        <f t="shared" si="24"/>
        <v>456.6204009073133</v>
      </c>
      <c r="L221" s="43">
        <f t="shared" si="27"/>
        <v>410.94336081658196</v>
      </c>
      <c r="M221" s="43">
        <f t="shared" si="28"/>
        <v>502.29744099804464</v>
      </c>
      <c r="N221" s="45"/>
      <c r="O221" s="40" t="str">
        <f t="shared" si="25"/>
        <v>N/A</v>
      </c>
    </row>
    <row r="222" spans="2:26" ht="13.5" thickBot="1" x14ac:dyDescent="0.25">
      <c r="B222" s="43">
        <v>218</v>
      </c>
      <c r="C222" s="43">
        <f t="shared" si="26"/>
        <v>4.6528566557903712</v>
      </c>
      <c r="D222" s="43">
        <f t="shared" si="29"/>
        <v>4.1725709902113346</v>
      </c>
      <c r="E222" s="43">
        <f t="shared" si="30"/>
        <v>5.1331423213694078</v>
      </c>
      <c r="F222" s="45"/>
      <c r="G222" s="40" t="str">
        <f t="shared" si="31"/>
        <v>N/A</v>
      </c>
      <c r="J222" s="43">
        <v>218</v>
      </c>
      <c r="K222" s="43">
        <f t="shared" si="24"/>
        <v>462.00062147248434</v>
      </c>
      <c r="L222" s="43">
        <f t="shared" si="27"/>
        <v>415.78555932523591</v>
      </c>
      <c r="M222" s="43">
        <f t="shared" si="28"/>
        <v>508.21568361973277</v>
      </c>
      <c r="N222" s="45"/>
      <c r="O222" s="40" t="str">
        <f t="shared" si="25"/>
        <v>N/A</v>
      </c>
    </row>
    <row r="223" spans="2:26" ht="13.5" thickBot="1" x14ac:dyDescent="0.25">
      <c r="B223" s="43">
        <v>219</v>
      </c>
      <c r="C223" s="43">
        <f t="shared" si="26"/>
        <v>4.7769331231863212</v>
      </c>
      <c r="D223" s="43">
        <f t="shared" si="29"/>
        <v>4.2842398108676898</v>
      </c>
      <c r="E223" s="43">
        <f t="shared" si="30"/>
        <v>5.2696264355049527</v>
      </c>
      <c r="F223" s="45"/>
      <c r="G223" s="40" t="str">
        <f t="shared" si="31"/>
        <v>N/A</v>
      </c>
      <c r="J223" s="43">
        <v>219</v>
      </c>
      <c r="K223" s="43">
        <f t="shared" si="24"/>
        <v>467.42293925858007</v>
      </c>
      <c r="L223" s="43">
        <f t="shared" si="27"/>
        <v>420.66564533272208</v>
      </c>
      <c r="M223" s="43">
        <f t="shared" si="28"/>
        <v>514.18023318443807</v>
      </c>
      <c r="N223" s="45"/>
      <c r="O223" s="40" t="str">
        <f t="shared" si="25"/>
        <v>N/A</v>
      </c>
    </row>
    <row r="224" spans="2:26" ht="13.5" thickBot="1" x14ac:dyDescent="0.25">
      <c r="B224" s="43">
        <v>220</v>
      </c>
      <c r="C224" s="43">
        <f t="shared" si="26"/>
        <v>4.9043183041103999</v>
      </c>
      <c r="D224" s="43">
        <f t="shared" si="29"/>
        <v>4.3988864736993607</v>
      </c>
      <c r="E224" s="43">
        <f t="shared" si="30"/>
        <v>5.4097501345214392</v>
      </c>
      <c r="F224" s="45"/>
      <c r="G224" s="40" t="str">
        <f t="shared" si="31"/>
        <v>N/A</v>
      </c>
      <c r="J224" s="43">
        <v>220</v>
      </c>
      <c r="K224" s="43">
        <f t="shared" si="24"/>
        <v>472.88751831824476</v>
      </c>
      <c r="L224" s="43">
        <f t="shared" si="27"/>
        <v>425.5837664864203</v>
      </c>
      <c r="M224" s="43">
        <f t="shared" si="28"/>
        <v>520.19127015006927</v>
      </c>
      <c r="N224" s="45"/>
      <c r="O224" s="40" t="str">
        <f t="shared" si="25"/>
        <v>N/A</v>
      </c>
    </row>
    <row r="225" spans="2:26" ht="13.5" thickBot="1" x14ac:dyDescent="0.25">
      <c r="B225" s="43">
        <v>221</v>
      </c>
      <c r="C225" s="43">
        <f t="shared" si="26"/>
        <v>5.0351004311295213</v>
      </c>
      <c r="D225" s="43">
        <f t="shared" si="29"/>
        <v>4.5165903880165699</v>
      </c>
      <c r="E225" s="43">
        <f t="shared" si="30"/>
        <v>5.5536104742424728</v>
      </c>
      <c r="F225" s="45"/>
      <c r="G225" s="40" t="str">
        <f t="shared" si="31"/>
        <v>N/A</v>
      </c>
      <c r="J225" s="43">
        <v>221</v>
      </c>
      <c r="K225" s="43">
        <f t="shared" si="24"/>
        <v>478.39452270412272</v>
      </c>
      <c r="L225" s="43">
        <f t="shared" si="27"/>
        <v>430.54007043371047</v>
      </c>
      <c r="M225" s="43">
        <f t="shared" si="28"/>
        <v>526.24897497453503</v>
      </c>
      <c r="N225" s="45"/>
      <c r="O225" s="40" t="str">
        <f t="shared" si="25"/>
        <v>N/A</v>
      </c>
    </row>
    <row r="226" spans="2:26" ht="13.5" thickBot="1" x14ac:dyDescent="0.25">
      <c r="B226" s="43">
        <v>222</v>
      </c>
      <c r="C226" s="43">
        <f t="shared" si="26"/>
        <v>5.1693700896845316</v>
      </c>
      <c r="D226" s="43">
        <f t="shared" si="29"/>
        <v>4.6374330807160788</v>
      </c>
      <c r="E226" s="43">
        <f t="shared" si="30"/>
        <v>5.7013070986529844</v>
      </c>
      <c r="F226" s="45"/>
      <c r="G226" s="40" t="str">
        <f t="shared" si="31"/>
        <v>N/A</v>
      </c>
      <c r="J226" s="43">
        <v>222</v>
      </c>
      <c r="K226" s="43">
        <f t="shared" si="24"/>
        <v>483.94411646885783</v>
      </c>
      <c r="L226" s="43">
        <f t="shared" si="27"/>
        <v>435.53470482197207</v>
      </c>
      <c r="M226" s="43">
        <f t="shared" si="28"/>
        <v>532.35352811574364</v>
      </c>
      <c r="N226" s="45"/>
      <c r="O226" s="40" t="str">
        <f t="shared" si="25"/>
        <v>N/A</v>
      </c>
    </row>
    <row r="227" spans="2:26" ht="13.5" thickBot="1" x14ac:dyDescent="0.25">
      <c r="B227" s="43">
        <v>223</v>
      </c>
      <c r="C227" s="43">
        <f t="shared" si="26"/>
        <v>5.3072202808336906</v>
      </c>
      <c r="D227" s="43">
        <f t="shared" si="29"/>
        <v>4.7614982527503216</v>
      </c>
      <c r="E227" s="43">
        <f t="shared" si="30"/>
        <v>5.8529423089170596</v>
      </c>
      <c r="F227" s="45"/>
      <c r="G227" s="40" t="str">
        <f t="shared" si="31"/>
        <v>N/A</v>
      </c>
      <c r="J227" s="43">
        <v>223</v>
      </c>
      <c r="K227" s="43">
        <f t="shared" si="24"/>
        <v>489.53646366509469</v>
      </c>
      <c r="L227" s="43">
        <f t="shared" si="27"/>
        <v>440.56781729858523</v>
      </c>
      <c r="M227" s="43">
        <f t="shared" si="28"/>
        <v>538.5051100316042</v>
      </c>
      <c r="N227" s="45"/>
      <c r="O227" s="40" t="str">
        <f t="shared" si="25"/>
        <v>N/A</v>
      </c>
      <c r="Z227" s="38"/>
    </row>
    <row r="228" spans="2:26" ht="13.5" thickBot="1" x14ac:dyDescent="0.25">
      <c r="B228" s="43">
        <v>224</v>
      </c>
      <c r="C228" s="43">
        <f t="shared" si="26"/>
        <v>5.448746485669278</v>
      </c>
      <c r="D228" s="43">
        <f t="shared" si="29"/>
        <v>4.888871837102351</v>
      </c>
      <c r="E228" s="43">
        <f t="shared" si="30"/>
        <v>6.008621134236205</v>
      </c>
      <c r="F228" s="45"/>
      <c r="G228" s="40" t="str">
        <f t="shared" si="31"/>
        <v>N/A</v>
      </c>
      <c r="J228" s="43">
        <v>224</v>
      </c>
      <c r="K228" s="43">
        <f t="shared" si="24"/>
        <v>495.17172834547711</v>
      </c>
      <c r="L228" s="43">
        <f t="shared" si="27"/>
        <v>445.63955551092943</v>
      </c>
      <c r="M228" s="43">
        <f t="shared" si="28"/>
        <v>544.70390118002479</v>
      </c>
      <c r="N228" s="45"/>
      <c r="O228" s="40" t="str">
        <f t="shared" si="25"/>
        <v>N/A</v>
      </c>
    </row>
    <row r="229" spans="2:26" ht="13.5" thickBot="1" x14ac:dyDescent="0.25">
      <c r="B229" s="43">
        <v>225</v>
      </c>
      <c r="C229" s="43">
        <f t="shared" si="26"/>
        <v>5.5940467314519626</v>
      </c>
      <c r="D229" s="43">
        <f t="shared" si="29"/>
        <v>5.0196420583067667</v>
      </c>
      <c r="E229" s="43">
        <f t="shared" si="30"/>
        <v>6.1684514045971586</v>
      </c>
      <c r="F229" s="45"/>
      <c r="G229" s="40" t="str">
        <f t="shared" si="31"/>
        <v>N/A</v>
      </c>
      <c r="J229" s="43">
        <v>225</v>
      </c>
      <c r="K229" s="43">
        <f t="shared" si="24"/>
        <v>500.85007456264964</v>
      </c>
      <c r="L229" s="43">
        <f t="shared" si="27"/>
        <v>450.75006710638468</v>
      </c>
      <c r="M229" s="43">
        <f t="shared" si="28"/>
        <v>550.9500820189146</v>
      </c>
      <c r="N229" s="45"/>
      <c r="O229" s="40" t="str">
        <f t="shared" si="25"/>
        <v>N/A</v>
      </c>
    </row>
    <row r="230" spans="2:26" ht="13.5" thickBot="1" x14ac:dyDescent="0.25">
      <c r="B230" s="43">
        <v>226</v>
      </c>
      <c r="C230" s="43">
        <f t="shared" si="26"/>
        <v>5.7432216595088246</v>
      </c>
      <c r="D230" s="43">
        <f t="shared" si="29"/>
        <v>5.1538994935579421</v>
      </c>
      <c r="E230" s="43">
        <f t="shared" si="30"/>
        <v>6.3325438254597071</v>
      </c>
      <c r="F230" s="45"/>
      <c r="G230" s="40" t="str">
        <f t="shared" si="31"/>
        <v>N/A</v>
      </c>
      <c r="J230" s="43">
        <v>226</v>
      </c>
      <c r="K230" s="43">
        <f t="shared" si="24"/>
        <v>506.57166636925626</v>
      </c>
      <c r="L230" s="43">
        <f t="shared" si="27"/>
        <v>455.89949973233064</v>
      </c>
      <c r="M230" s="43">
        <f t="shared" si="28"/>
        <v>557.24383300618183</v>
      </c>
      <c r="N230" s="45"/>
      <c r="O230" s="40" t="str">
        <f t="shared" si="25"/>
        <v>N/A</v>
      </c>
    </row>
    <row r="231" spans="2:26" ht="13.5" thickBot="1" x14ac:dyDescent="0.25">
      <c r="B231" s="43">
        <v>227</v>
      </c>
      <c r="C231" s="43">
        <f t="shared" si="26"/>
        <v>5.8963745949419364</v>
      </c>
      <c r="D231" s="43">
        <f t="shared" si="29"/>
        <v>5.2917371354477432</v>
      </c>
      <c r="E231" s="43">
        <f t="shared" si="30"/>
        <v>6.5010120544361296</v>
      </c>
      <c r="F231" s="45"/>
      <c r="G231" s="40" t="str">
        <f t="shared" si="31"/>
        <v>N/A</v>
      </c>
      <c r="J231" s="43">
        <v>227</v>
      </c>
      <c r="K231" s="43">
        <f t="shared" si="24"/>
        <v>512.33666781794136</v>
      </c>
      <c r="L231" s="43">
        <f t="shared" si="27"/>
        <v>461.08800103614726</v>
      </c>
      <c r="M231" s="43">
        <f t="shared" si="28"/>
        <v>563.58533459973546</v>
      </c>
      <c r="N231" s="45"/>
      <c r="O231" s="40" t="str">
        <f t="shared" si="25"/>
        <v>N/A</v>
      </c>
    </row>
    <row r="232" spans="2:26" ht="13.5" thickBot="1" x14ac:dyDescent="0.25">
      <c r="B232" s="43">
        <v>228</v>
      </c>
      <c r="C232" s="43">
        <f t="shared" si="26"/>
        <v>6.0536116181958475</v>
      </c>
      <c r="D232" s="43">
        <f t="shared" si="29"/>
        <v>5.4332504563762631</v>
      </c>
      <c r="E232" s="43">
        <f t="shared" si="30"/>
        <v>6.6739727800154318</v>
      </c>
      <c r="F232" s="45"/>
      <c r="G232" s="40" t="str">
        <f t="shared" si="31"/>
        <v>N/A</v>
      </c>
      <c r="J232" s="43">
        <v>228</v>
      </c>
      <c r="K232" s="43">
        <f t="shared" si="24"/>
        <v>518.14524296134891</v>
      </c>
      <c r="L232" s="43">
        <f t="shared" si="27"/>
        <v>466.31571866521404</v>
      </c>
      <c r="M232" s="43">
        <f t="shared" si="28"/>
        <v>569.97476725748379</v>
      </c>
      <c r="N232" s="45"/>
      <c r="O232" s="40" t="str">
        <f t="shared" si="25"/>
        <v>N/A</v>
      </c>
    </row>
    <row r="233" spans="2:26" ht="13.5" thickBot="1" x14ac:dyDescent="0.25">
      <c r="B233" s="43">
        <v>229</v>
      </c>
      <c r="C233" s="43">
        <f t="shared" si="26"/>
        <v>6.2150416385335863</v>
      </c>
      <c r="D233" s="43">
        <f t="shared" si="29"/>
        <v>5.5785374746802274</v>
      </c>
      <c r="E233" s="43">
        <f t="shared" si="30"/>
        <v>6.8515458023869451</v>
      </c>
      <c r="F233" s="45"/>
      <c r="G233" s="40" t="str">
        <f t="shared" si="31"/>
        <v>N/A</v>
      </c>
      <c r="J233" s="43">
        <v>229</v>
      </c>
      <c r="K233" s="43">
        <f t="shared" si="24"/>
        <v>523.99755585212347</v>
      </c>
      <c r="L233" s="43">
        <f t="shared" si="27"/>
        <v>471.58280026691114</v>
      </c>
      <c r="M233" s="43">
        <f t="shared" si="28"/>
        <v>576.4123114373358</v>
      </c>
      <c r="N233" s="45"/>
      <c r="O233" s="40" t="str">
        <f t="shared" si="25"/>
        <v>N/A</v>
      </c>
    </row>
    <row r="234" spans="2:26" ht="13.5" thickBot="1" x14ac:dyDescent="0.25">
      <c r="B234" s="43">
        <v>230</v>
      </c>
      <c r="C234" s="43">
        <f t="shared" si="26"/>
        <v>6.3807764694719777</v>
      </c>
      <c r="D234" s="43">
        <f t="shared" si="29"/>
        <v>5.72769882252478</v>
      </c>
      <c r="E234" s="43">
        <f t="shared" si="30"/>
        <v>7.0338541164191755</v>
      </c>
      <c r="F234" s="45"/>
      <c r="G234" s="40" t="str">
        <f t="shared" si="31"/>
        <v>N/A</v>
      </c>
      <c r="J234" s="43">
        <v>230</v>
      </c>
      <c r="K234" s="43">
        <f t="shared" si="24"/>
        <v>529.8937705429089</v>
      </c>
      <c r="L234" s="43">
        <f t="shared" si="27"/>
        <v>476.889393488618</v>
      </c>
      <c r="M234" s="43">
        <f t="shared" si="28"/>
        <v>582.8981475971998</v>
      </c>
      <c r="N234" s="45"/>
      <c r="O234" s="40" t="str">
        <f t="shared" si="25"/>
        <v>N/A</v>
      </c>
    </row>
    <row r="235" spans="2:26" ht="13.5" thickBot="1" x14ac:dyDescent="0.25">
      <c r="B235" s="43">
        <v>231</v>
      </c>
      <c r="C235" s="43">
        <f t="shared" si="26"/>
        <v>6.5509309062285999</v>
      </c>
      <c r="D235" s="43">
        <f t="shared" si="29"/>
        <v>5.8808378156057399</v>
      </c>
      <c r="E235" s="43">
        <f t="shared" si="30"/>
        <v>7.2210239968514598</v>
      </c>
      <c r="F235" s="45"/>
      <c r="G235" s="40" t="str">
        <f t="shared" si="31"/>
        <v>N/A</v>
      </c>
      <c r="J235" s="43">
        <v>231</v>
      </c>
      <c r="K235" s="43">
        <f t="shared" si="24"/>
        <v>535.83405108634975</v>
      </c>
      <c r="L235" s="43">
        <f t="shared" si="27"/>
        <v>482.2356459777148</v>
      </c>
      <c r="M235" s="43">
        <f t="shared" si="28"/>
        <v>589.43245619498475</v>
      </c>
      <c r="N235" s="45"/>
      <c r="O235" s="40" t="str">
        <f t="shared" si="25"/>
        <v>N/A</v>
      </c>
    </row>
    <row r="236" spans="2:26" ht="13.5" thickBot="1" x14ac:dyDescent="0.25">
      <c r="B236" s="43">
        <v>232</v>
      </c>
      <c r="C236" s="43">
        <f t="shared" si="26"/>
        <v>6.7256228052339768</v>
      </c>
      <c r="D236" s="43">
        <f t="shared" si="29"/>
        <v>6.0380605247105796</v>
      </c>
      <c r="E236" s="43">
        <f t="shared" si="30"/>
        <v>7.413185085757374</v>
      </c>
      <c r="F236" s="45"/>
      <c r="G236" s="40" t="str">
        <f t="shared" si="31"/>
        <v>N/A</v>
      </c>
      <c r="J236" s="43">
        <v>232</v>
      </c>
      <c r="K236" s="43">
        <f t="shared" si="24"/>
        <v>541.81856153508988</v>
      </c>
      <c r="L236" s="43">
        <f t="shared" si="27"/>
        <v>487.62170538158091</v>
      </c>
      <c r="M236" s="43">
        <f t="shared" si="28"/>
        <v>596.01541768859886</v>
      </c>
      <c r="N236" s="45"/>
      <c r="O236" s="40" t="str">
        <f t="shared" si="25"/>
        <v>N/A</v>
      </c>
    </row>
    <row r="237" spans="2:26" ht="13.5" thickBot="1" x14ac:dyDescent="0.25">
      <c r="B237" s="43">
        <v>233</v>
      </c>
      <c r="C237" s="43">
        <f t="shared" si="26"/>
        <v>6.9049731657641189</v>
      </c>
      <c r="D237" s="43">
        <f t="shared" si="29"/>
        <v>6.1994758491877073</v>
      </c>
      <c r="E237" s="43">
        <f t="shared" si="30"/>
        <v>7.6104704823405305</v>
      </c>
      <c r="F237" s="45"/>
      <c r="G237" s="40" t="str">
        <f t="shared" si="31"/>
        <v>N/A</v>
      </c>
      <c r="J237" s="43">
        <v>233</v>
      </c>
      <c r="K237" s="43">
        <f t="shared" si="24"/>
        <v>547.84746594177352</v>
      </c>
      <c r="L237" s="43">
        <f t="shared" si="27"/>
        <v>493.04771934759617</v>
      </c>
      <c r="M237" s="43">
        <f t="shared" si="28"/>
        <v>602.64721253595087</v>
      </c>
      <c r="N237" s="45"/>
      <c r="O237" s="40" t="str">
        <f t="shared" si="25"/>
        <v>N/A</v>
      </c>
    </row>
    <row r="238" spans="2:26" ht="13.5" thickBot="1" x14ac:dyDescent="0.25">
      <c r="B238" s="43">
        <v>234</v>
      </c>
      <c r="C238" s="43">
        <f t="shared" si="26"/>
        <v>7.0891062137499503</v>
      </c>
      <c r="D238" s="43">
        <f t="shared" si="29"/>
        <v>6.3651955923749552</v>
      </c>
      <c r="E238" s="43">
        <f t="shared" si="30"/>
        <v>7.8130168351249454</v>
      </c>
      <c r="F238" s="45"/>
      <c r="G238" s="40" t="str">
        <f t="shared" si="31"/>
        <v>N/A</v>
      </c>
      <c r="J238" s="43">
        <v>234</v>
      </c>
      <c r="K238" s="43">
        <f t="shared" si="24"/>
        <v>553.92092835904509</v>
      </c>
      <c r="L238" s="43">
        <f t="shared" si="27"/>
        <v>498.51383552314059</v>
      </c>
      <c r="M238" s="43">
        <f t="shared" si="28"/>
        <v>609.32802119494954</v>
      </c>
      <c r="N238" s="45"/>
      <c r="O238" s="40" t="str">
        <f t="shared" si="25"/>
        <v>N/A</v>
      </c>
    </row>
    <row r="239" spans="2:26" ht="13.5" thickBot="1" x14ac:dyDescent="0.25">
      <c r="B239" s="43">
        <v>235</v>
      </c>
      <c r="C239" s="43">
        <f t="shared" si="26"/>
        <v>7.2781494878216266</v>
      </c>
      <c r="D239" s="43">
        <f t="shared" si="29"/>
        <v>6.5353345390394644</v>
      </c>
      <c r="E239" s="43">
        <f t="shared" si="30"/>
        <v>8.0209644366037907</v>
      </c>
      <c r="F239" s="45"/>
      <c r="G239" s="40" t="str">
        <f t="shared" si="31"/>
        <v>N/A</v>
      </c>
      <c r="J239" s="43">
        <v>235</v>
      </c>
      <c r="K239" s="43">
        <f t="shared" si="24"/>
        <v>560.03911283954869</v>
      </c>
      <c r="L239" s="43">
        <f t="shared" si="27"/>
        <v>504.02020155559381</v>
      </c>
      <c r="M239" s="43">
        <f t="shared" si="28"/>
        <v>616.05802412350351</v>
      </c>
      <c r="N239" s="45"/>
      <c r="O239" s="40" t="str">
        <f t="shared" si="25"/>
        <v>N/A</v>
      </c>
    </row>
    <row r="240" spans="2:26" ht="13.5" thickBot="1" x14ac:dyDescent="0.25">
      <c r="B240" s="43">
        <v>236</v>
      </c>
      <c r="C240" s="43">
        <f t="shared" si="26"/>
        <v>7.4722339276473697</v>
      </c>
      <c r="D240" s="43">
        <f t="shared" si="29"/>
        <v>6.7100105348826329</v>
      </c>
      <c r="E240" s="43">
        <f t="shared" si="30"/>
        <v>8.2344573204121065</v>
      </c>
      <c r="F240" s="45"/>
      <c r="G240" s="40" t="str">
        <f t="shared" si="31"/>
        <v>N/A</v>
      </c>
      <c r="J240" s="43">
        <v>236</v>
      </c>
      <c r="K240" s="43">
        <f t="shared" si="24"/>
        <v>566.20218343592853</v>
      </c>
      <c r="L240" s="43">
        <f t="shared" si="27"/>
        <v>509.56696509233569</v>
      </c>
      <c r="M240" s="43">
        <f t="shared" si="28"/>
        <v>622.83740177952143</v>
      </c>
      <c r="N240" s="45"/>
      <c r="O240" s="40" t="str">
        <f t="shared" si="25"/>
        <v>N/A</v>
      </c>
    </row>
    <row r="241" spans="2:26" ht="13.5" thickBot="1" x14ac:dyDescent="0.25">
      <c r="B241" s="43">
        <v>237</v>
      </c>
      <c r="C241" s="43">
        <f t="shared" si="26"/>
        <v>7.6714939646280627</v>
      </c>
      <c r="D241" s="43">
        <f t="shared" si="29"/>
        <v>6.8893445681652565</v>
      </c>
      <c r="E241" s="43">
        <f t="shared" si="30"/>
        <v>8.4536433610908688</v>
      </c>
      <c r="F241" s="45"/>
      <c r="G241" s="40" t="str">
        <f t="shared" si="31"/>
        <v>N/A</v>
      </c>
      <c r="J241" s="43">
        <v>237</v>
      </c>
      <c r="K241" s="43">
        <f t="shared" si="24"/>
        <v>572.4103042008287</v>
      </c>
      <c r="L241" s="43">
        <f t="shared" si="27"/>
        <v>515.15427378074583</v>
      </c>
      <c r="M241" s="43">
        <f t="shared" si="28"/>
        <v>629.66633462091158</v>
      </c>
      <c r="N241" s="45"/>
      <c r="O241" s="40" t="str">
        <f t="shared" si="25"/>
        <v>N/A</v>
      </c>
    </row>
    <row r="242" spans="2:26" ht="13.5" thickBot="1" x14ac:dyDescent="0.25">
      <c r="B242" s="43">
        <v>238</v>
      </c>
      <c r="C242" s="43">
        <f t="shared" si="26"/>
        <v>7.8760676150103244</v>
      </c>
      <c r="D242" s="43">
        <f t="shared" si="29"/>
        <v>7.0734608535092924</v>
      </c>
      <c r="E242" s="43">
        <f t="shared" si="30"/>
        <v>8.6786743765113581</v>
      </c>
      <c r="F242" s="45"/>
      <c r="G242" s="40" t="str">
        <f t="shared" si="31"/>
        <v>N/A</v>
      </c>
      <c r="J242" s="43">
        <v>238</v>
      </c>
      <c r="K242" s="43">
        <f t="shared" si="24"/>
        <v>578.66363918689376</v>
      </c>
      <c r="L242" s="43">
        <f t="shared" si="27"/>
        <v>520.78227526820444</v>
      </c>
      <c r="M242" s="43">
        <f t="shared" si="28"/>
        <v>636.54500310558308</v>
      </c>
      <c r="N242" s="45"/>
      <c r="O242" s="40" t="str">
        <f t="shared" si="25"/>
        <v>N/A</v>
      </c>
    </row>
    <row r="243" spans="2:26" ht="13.5" thickBot="1" x14ac:dyDescent="0.25">
      <c r="B243" s="43">
        <v>239</v>
      </c>
      <c r="C243" s="43">
        <f t="shared" si="26"/>
        <v>8.0860965754825926</v>
      </c>
      <c r="D243" s="43">
        <f t="shared" si="29"/>
        <v>7.2624869179343339</v>
      </c>
      <c r="E243" s="43">
        <f t="shared" si="30"/>
        <v>8.9097062330308532</v>
      </c>
      <c r="F243" s="45"/>
      <c r="G243" s="40" t="str">
        <f t="shared" si="31"/>
        <v>N/A</v>
      </c>
      <c r="J243" s="43">
        <v>239</v>
      </c>
      <c r="K243" s="43">
        <f t="shared" si="24"/>
        <v>584.96235244676757</v>
      </c>
      <c r="L243" s="43">
        <f t="shared" si="27"/>
        <v>526.45111720209081</v>
      </c>
      <c r="M243" s="43">
        <f t="shared" si="28"/>
        <v>643.47358769144432</v>
      </c>
      <c r="N243" s="45"/>
      <c r="O243" s="40" t="str">
        <f t="shared" si="25"/>
        <v>N/A</v>
      </c>
      <c r="Z243" s="38"/>
    </row>
    <row r="244" spans="2:26" ht="13.5" thickBot="1" x14ac:dyDescent="0.25">
      <c r="B244" s="43">
        <v>240</v>
      </c>
      <c r="C244" s="43">
        <f t="shared" si="26"/>
        <v>8.3017263213205172</v>
      </c>
      <c r="D244" s="43">
        <f t="shared" si="29"/>
        <v>7.4565536891884658</v>
      </c>
      <c r="E244" s="43">
        <f t="shared" si="30"/>
        <v>9.1468989534525704</v>
      </c>
      <c r="F244" s="45"/>
      <c r="G244" s="40" t="str">
        <f t="shared" si="31"/>
        <v>N/A</v>
      </c>
      <c r="J244" s="43">
        <v>240</v>
      </c>
      <c r="K244" s="43">
        <f t="shared" si="24"/>
        <v>591.30660803309445</v>
      </c>
      <c r="L244" s="43">
        <f t="shared" si="27"/>
        <v>532.16094722978505</v>
      </c>
      <c r="M244" s="43">
        <f t="shared" si="28"/>
        <v>650.45226883640385</v>
      </c>
      <c r="N244" s="45"/>
      <c r="O244" s="40" t="str">
        <f t="shared" si="25"/>
        <v>N/A</v>
      </c>
    </row>
    <row r="245" spans="2:26" ht="13.5" thickBot="1" x14ac:dyDescent="0.25">
      <c r="B245" s="43">
        <v>241</v>
      </c>
      <c r="C245" s="43">
        <f t="shared" si="26"/>
        <v>8.5231062071494854</v>
      </c>
      <c r="D245" s="43">
        <f t="shared" si="29"/>
        <v>7.6557955864345368</v>
      </c>
      <c r="E245" s="43">
        <f t="shared" si="30"/>
        <v>9.3904168278644349</v>
      </c>
      <c r="F245" s="45"/>
      <c r="G245" s="40" t="str">
        <f t="shared" si="31"/>
        <v>N/A</v>
      </c>
      <c r="J245" s="43">
        <v>241</v>
      </c>
      <c r="K245" s="43">
        <f t="shared" si="24"/>
        <v>597.69656999851861</v>
      </c>
      <c r="L245" s="43">
        <f t="shared" si="27"/>
        <v>537.91191299866671</v>
      </c>
      <c r="M245" s="43">
        <f t="shared" si="28"/>
        <v>657.48122699837052</v>
      </c>
      <c r="N245" s="45"/>
      <c r="O245" s="40" t="str">
        <f t="shared" si="25"/>
        <v>N/A</v>
      </c>
    </row>
    <row r="246" spans="2:26" ht="13.5" thickBot="1" x14ac:dyDescent="0.25">
      <c r="B246" s="43">
        <v>242</v>
      </c>
      <c r="C246" s="43">
        <f t="shared" si="26"/>
        <v>8.7503895703942103</v>
      </c>
      <c r="D246" s="43">
        <f t="shared" si="29"/>
        <v>7.8603506133547896</v>
      </c>
      <c r="E246" s="43">
        <f t="shared" si="30"/>
        <v>9.640428527433631</v>
      </c>
      <c r="F246" s="45"/>
      <c r="G246" s="40" t="str">
        <f t="shared" si="31"/>
        <v>N/A</v>
      </c>
      <c r="J246" s="43">
        <v>242</v>
      </c>
      <c r="K246" s="43">
        <f t="shared" si="24"/>
        <v>604.13240239568427</v>
      </c>
      <c r="L246" s="43">
        <f t="shared" si="27"/>
        <v>543.7041621561159</v>
      </c>
      <c r="M246" s="43">
        <f t="shared" si="28"/>
        <v>664.56064263525263</v>
      </c>
      <c r="N246" s="45"/>
      <c r="O246" s="40" t="str">
        <f t="shared" si="25"/>
        <v>N/A</v>
      </c>
    </row>
    <row r="247" spans="2:26" ht="13.5" thickBot="1" x14ac:dyDescent="0.25">
      <c r="B247" s="43">
        <v>243</v>
      </c>
      <c r="C247" s="43">
        <f t="shared" si="26"/>
        <v>8.9837338374869287</v>
      </c>
      <c r="D247" s="43">
        <f t="shared" si="29"/>
        <v>8.0703604537382354</v>
      </c>
      <c r="E247" s="43">
        <f t="shared" si="30"/>
        <v>9.8971072212356219</v>
      </c>
      <c r="F247" s="45"/>
      <c r="G247" s="40" t="str">
        <f t="shared" si="31"/>
        <v>N/A</v>
      </c>
      <c r="J247" s="43">
        <v>243</v>
      </c>
      <c r="K247" s="43">
        <f t="shared" si="24"/>
        <v>610.61426927723562</v>
      </c>
      <c r="L247" s="43">
        <f t="shared" si="27"/>
        <v>549.53784234951206</v>
      </c>
      <c r="M247" s="43">
        <f t="shared" si="28"/>
        <v>671.69069620495918</v>
      </c>
      <c r="N247" s="45"/>
      <c r="O247" s="40" t="str">
        <f t="shared" si="25"/>
        <v>N/A</v>
      </c>
    </row>
    <row r="248" spans="2:26" ht="13.5" thickBot="1" x14ac:dyDescent="0.25">
      <c r="B248" s="43">
        <v>244</v>
      </c>
      <c r="C248" s="43">
        <f t="shared" si="26"/>
        <v>9.2233006329079021</v>
      </c>
      <c r="D248" s="43">
        <f t="shared" si="29"/>
        <v>8.2859705696171115</v>
      </c>
      <c r="E248" s="43">
        <f t="shared" si="30"/>
        <v>10.160630696198693</v>
      </c>
      <c r="F248" s="45"/>
      <c r="G248" s="40" t="str">
        <f t="shared" si="31"/>
        <v>N/A</v>
      </c>
      <c r="J248" s="43">
        <v>244</v>
      </c>
      <c r="K248" s="43">
        <f t="shared" si="24"/>
        <v>617.142334695817</v>
      </c>
      <c r="L248" s="43">
        <f t="shared" si="27"/>
        <v>555.41310122623531</v>
      </c>
      <c r="M248" s="43">
        <f t="shared" si="28"/>
        <v>678.87156816539868</v>
      </c>
      <c r="N248" s="45"/>
      <c r="O248" s="40" t="str">
        <f t="shared" si="25"/>
        <v>N/A</v>
      </c>
    </row>
    <row r="249" spans="2:26" ht="13.5" thickBot="1" x14ac:dyDescent="0.25">
      <c r="B249" s="43">
        <v>245</v>
      </c>
      <c r="C249" s="43">
        <f t="shared" si="26"/>
        <v>9.4692558911336011</v>
      </c>
      <c r="D249" s="43">
        <f t="shared" si="29"/>
        <v>8.5073303020202395</v>
      </c>
      <c r="E249" s="43">
        <f t="shared" si="30"/>
        <v>10.431181480246963</v>
      </c>
      <c r="F249" s="45"/>
      <c r="G249" s="40" t="str">
        <f t="shared" si="31"/>
        <v>N/A</v>
      </c>
      <c r="J249" s="43">
        <v>245</v>
      </c>
      <c r="K249" s="43">
        <f t="shared" si="24"/>
        <v>623.71676270407215</v>
      </c>
      <c r="L249" s="43">
        <f t="shared" si="27"/>
        <v>561.33008643366497</v>
      </c>
      <c r="M249" s="43">
        <f t="shared" si="28"/>
        <v>686.10343897447933</v>
      </c>
      <c r="N249" s="45"/>
      <c r="O249" s="40" t="str">
        <f t="shared" si="25"/>
        <v>N/A</v>
      </c>
    </row>
    <row r="250" spans="2:26" ht="13.5" thickBot="1" x14ac:dyDescent="0.25">
      <c r="B250" s="43">
        <v>246</v>
      </c>
      <c r="C250" s="43">
        <f t="shared" si="26"/>
        <v>9.7217699715701862</v>
      </c>
      <c r="D250" s="43">
        <f t="shared" si="29"/>
        <v>8.7345929744131663</v>
      </c>
      <c r="E250" s="43">
        <f t="shared" si="30"/>
        <v>10.708946968727206</v>
      </c>
      <c r="F250" s="45"/>
      <c r="G250" s="40" t="str">
        <f t="shared" si="31"/>
        <v>N/A</v>
      </c>
      <c r="J250" s="43">
        <v>246</v>
      </c>
      <c r="K250" s="43">
        <f t="shared" si="24"/>
        <v>630.33771735464586</v>
      </c>
      <c r="L250" s="43">
        <f t="shared" si="27"/>
        <v>567.28894561918128</v>
      </c>
      <c r="M250" s="43">
        <f t="shared" si="28"/>
        <v>693.38648909011044</v>
      </c>
      <c r="N250" s="45"/>
      <c r="O250" s="40" t="str">
        <f t="shared" si="25"/>
        <v>N/A</v>
      </c>
    </row>
    <row r="251" spans="2:26" ht="13.5" thickBot="1" x14ac:dyDescent="0.25">
      <c r="B251" s="43">
        <v>247</v>
      </c>
      <c r="C251" s="43">
        <f t="shared" si="26"/>
        <v>9.9810177765519619</v>
      </c>
      <c r="D251" s="43">
        <f t="shared" si="29"/>
        <v>8.9679159988967658</v>
      </c>
      <c r="E251" s="43">
        <f t="shared" si="30"/>
        <v>10.994119554207158</v>
      </c>
      <c r="F251" s="45"/>
      <c r="G251" s="40" t="str">
        <f t="shared" si="31"/>
        <v>N/A</v>
      </c>
      <c r="J251" s="43">
        <v>247</v>
      </c>
      <c r="K251" s="43">
        <f t="shared" si="24"/>
        <v>637.0053627001821</v>
      </c>
      <c r="L251" s="43">
        <f t="shared" si="27"/>
        <v>573.28982643016388</v>
      </c>
      <c r="M251" s="43">
        <f t="shared" si="28"/>
        <v>700.72089897020032</v>
      </c>
      <c r="N251" s="45"/>
      <c r="O251" s="40" t="str">
        <f t="shared" si="25"/>
        <v>N/A</v>
      </c>
    </row>
    <row r="252" spans="2:26" ht="13.5" thickBot="1" x14ac:dyDescent="0.25">
      <c r="B252" s="43">
        <v>248</v>
      </c>
      <c r="C252" s="43">
        <f t="shared" si="26"/>
        <v>10.247178872486344</v>
      </c>
      <c r="D252" s="43">
        <f t="shared" si="29"/>
        <v>9.2074609852377094</v>
      </c>
      <c r="E252" s="43">
        <f t="shared" si="30"/>
        <v>11.286896759734979</v>
      </c>
      <c r="F252" s="45"/>
      <c r="G252" s="40" t="str">
        <f t="shared" si="31"/>
        <v>N/A</v>
      </c>
      <c r="J252" s="43">
        <v>248</v>
      </c>
      <c r="K252" s="43">
        <f t="shared" si="24"/>
        <v>643.71986279332509</v>
      </c>
      <c r="L252" s="43">
        <f t="shared" si="27"/>
        <v>579.33287651399257</v>
      </c>
      <c r="M252" s="43">
        <f t="shared" si="28"/>
        <v>708.10684907265761</v>
      </c>
      <c r="N252" s="45"/>
      <c r="O252" s="40" t="str">
        <f t="shared" si="25"/>
        <v>N/A</v>
      </c>
    </row>
    <row r="253" spans="2:26" ht="13.5" thickBot="1" x14ac:dyDescent="0.25">
      <c r="B253" s="43">
        <v>249</v>
      </c>
      <c r="C253" s="43">
        <f t="shared" si="26"/>
        <v>10.520437614229506</v>
      </c>
      <c r="D253" s="43">
        <f t="shared" si="29"/>
        <v>9.4533938528065544</v>
      </c>
      <c r="E253" s="43">
        <f t="shared" si="30"/>
        <v>11.587481375652457</v>
      </c>
      <c r="F253" s="45"/>
      <c r="G253" s="40" t="str">
        <f t="shared" si="31"/>
        <v>N/A</v>
      </c>
      <c r="J253" s="43">
        <v>249</v>
      </c>
      <c r="K253" s="43">
        <f t="shared" si="24"/>
        <v>650.48138168671903</v>
      </c>
      <c r="L253" s="43">
        <f t="shared" si="27"/>
        <v>585.41824351804712</v>
      </c>
      <c r="M253" s="43">
        <f t="shared" si="28"/>
        <v>715.54451985539094</v>
      </c>
      <c r="N253" s="45"/>
      <c r="O253" s="40" t="str">
        <f t="shared" si="25"/>
        <v>N/A</v>
      </c>
    </row>
    <row r="254" spans="2:26" ht="13.5" thickBot="1" x14ac:dyDescent="0.25">
      <c r="B254" s="43">
        <v>250</v>
      </c>
      <c r="C254" s="43">
        <f t="shared" si="26"/>
        <v>10.800983272778563</v>
      </c>
      <c r="D254" s="43">
        <f t="shared" si="29"/>
        <v>9.7058849455007064</v>
      </c>
      <c r="E254" s="43">
        <f t="shared" si="30"/>
        <v>11.896081600056419</v>
      </c>
      <c r="F254" s="45"/>
      <c r="G254" s="40" t="str">
        <f t="shared" si="31"/>
        <v>N/A</v>
      </c>
      <c r="J254" s="43">
        <v>250</v>
      </c>
      <c r="K254" s="43">
        <f t="shared" si="24"/>
        <v>657.29008343300814</v>
      </c>
      <c r="L254" s="43">
        <f t="shared" si="27"/>
        <v>591.5460750897073</v>
      </c>
      <c r="M254" s="43">
        <f t="shared" si="28"/>
        <v>723.03409177630897</v>
      </c>
      <c r="N254" s="45"/>
      <c r="O254" s="40" t="str">
        <f t="shared" si="25"/>
        <v>N/A</v>
      </c>
    </row>
    <row r="255" spans="2:26" ht="13.5" thickBot="1" x14ac:dyDescent="0.25">
      <c r="B255" s="43">
        <v>251</v>
      </c>
      <c r="C255" s="43">
        <f t="shared" si="26"/>
        <v>11.089010166369048</v>
      </c>
      <c r="D255" s="43">
        <f t="shared" si="29"/>
        <v>9.9651091497321431</v>
      </c>
      <c r="E255" s="43">
        <f t="shared" si="30"/>
        <v>12.212911183005954</v>
      </c>
      <c r="F255" s="45"/>
      <c r="G255" s="40" t="str">
        <f t="shared" si="31"/>
        <v>N/A</v>
      </c>
      <c r="J255" s="43">
        <v>251</v>
      </c>
      <c r="K255" s="43">
        <f t="shared" si="24"/>
        <v>664.14613208483649</v>
      </c>
      <c r="L255" s="43">
        <f t="shared" si="27"/>
        <v>597.71651887635289</v>
      </c>
      <c r="M255" s="43">
        <f t="shared" si="28"/>
        <v>730.5757452933201</v>
      </c>
      <c r="N255" s="45"/>
      <c r="O255" s="40" t="str">
        <f t="shared" si="25"/>
        <v>N/A</v>
      </c>
      <c r="Z255" s="38"/>
    </row>
    <row r="256" spans="2:26" ht="13.5" thickBot="1" x14ac:dyDescent="0.25">
      <c r="B256" s="43">
        <v>252</v>
      </c>
      <c r="C256" s="43">
        <f t="shared" si="26"/>
        <v>11.384717795068203</v>
      </c>
      <c r="D256" s="43">
        <f t="shared" si="29"/>
        <v>10.231246015561382</v>
      </c>
      <c r="E256" s="43">
        <f t="shared" si="30"/>
        <v>12.538189574575025</v>
      </c>
      <c r="F256" s="45"/>
      <c r="G256" s="40" t="str">
        <f t="shared" si="31"/>
        <v>N/A</v>
      </c>
      <c r="J256" s="43">
        <v>252</v>
      </c>
      <c r="K256" s="43">
        <f t="shared" si="24"/>
        <v>671.04969169484855</v>
      </c>
      <c r="L256" s="43">
        <f t="shared" si="27"/>
        <v>603.92972252536367</v>
      </c>
      <c r="M256" s="43">
        <f t="shared" si="28"/>
        <v>738.16966086433342</v>
      </c>
      <c r="N256" s="45"/>
      <c r="O256" s="40" t="str">
        <f t="shared" si="25"/>
        <v>N/A</v>
      </c>
    </row>
    <row r="257" spans="2:26" ht="13.5" thickBot="1" x14ac:dyDescent="0.25">
      <c r="B257" s="43">
        <v>253</v>
      </c>
      <c r="C257" s="43">
        <f t="shared" si="26"/>
        <v>11.688310978957503</v>
      </c>
      <c r="D257" s="43">
        <f t="shared" si="29"/>
        <v>10.504479881061751</v>
      </c>
      <c r="E257" s="43">
        <f t="shared" si="30"/>
        <v>12.872142076853255</v>
      </c>
      <c r="F257" s="45"/>
      <c r="G257" s="40" t="str">
        <f t="shared" si="31"/>
        <v>N/A</v>
      </c>
      <c r="J257" s="43">
        <v>253</v>
      </c>
      <c r="K257" s="43">
        <f t="shared" si="24"/>
        <v>678.00092631568828</v>
      </c>
      <c r="L257" s="43">
        <f t="shared" si="27"/>
        <v>610.18583368411942</v>
      </c>
      <c r="M257" s="43">
        <f t="shared" si="28"/>
        <v>745.81601894725713</v>
      </c>
      <c r="N257" s="45"/>
      <c r="O257" s="40" t="str">
        <f t="shared" si="25"/>
        <v>N/A</v>
      </c>
    </row>
    <row r="258" spans="2:26" ht="13.5" thickBot="1" x14ac:dyDescent="0.25">
      <c r="B258" s="43">
        <v>254</v>
      </c>
      <c r="C258" s="43">
        <f t="shared" si="26"/>
        <v>12</v>
      </c>
      <c r="D258" s="43">
        <f t="shared" si="29"/>
        <v>10.785</v>
      </c>
      <c r="E258" s="43">
        <f t="shared" si="30"/>
        <v>13.215</v>
      </c>
      <c r="F258" s="45"/>
      <c r="G258" s="40" t="str">
        <f t="shared" si="31"/>
        <v>N/A</v>
      </c>
      <c r="J258" s="43">
        <v>254</v>
      </c>
      <c r="K258" s="43">
        <f t="shared" si="24"/>
        <v>685</v>
      </c>
      <c r="L258" s="43">
        <f t="shared" si="27"/>
        <v>616.48500000000001</v>
      </c>
      <c r="M258" s="43">
        <f t="shared" si="28"/>
        <v>753.51499999999999</v>
      </c>
      <c r="N258" s="45"/>
      <c r="O258" s="40" t="str">
        <f t="shared" si="25"/>
        <v>N/A</v>
      </c>
    </row>
    <row r="259" spans="2:26" ht="13.5" thickBot="1" x14ac:dyDescent="0.25">
      <c r="B259" s="43">
        <v>255</v>
      </c>
      <c r="C259" s="43">
        <f>(12/800)*800^(B259/254)</f>
        <v>12.320000747690877</v>
      </c>
      <c r="D259" s="43">
        <f t="shared" si="29"/>
        <v>11.073000672921788</v>
      </c>
      <c r="E259" s="43">
        <f t="shared" si="30"/>
        <v>13.567000822459965</v>
      </c>
      <c r="F259" s="45">
        <v>12.143888501319275</v>
      </c>
      <c r="G259" s="40" t="str">
        <f t="shared" si="31"/>
        <v>PASS</v>
      </c>
      <c r="J259" s="43">
        <v>255</v>
      </c>
      <c r="K259" s="43">
        <f t="shared" si="24"/>
        <v>692.04707680042759</v>
      </c>
      <c r="L259" s="43" t="s">
        <v>117</v>
      </c>
      <c r="M259" s="43" t="s">
        <v>117</v>
      </c>
      <c r="N259" s="45">
        <v>701.67632213609443</v>
      </c>
      <c r="O259" s="40" t="str">
        <f>IF(N259="","N/A",IF(N259&lt;692,"FAIL","PASS"))</f>
        <v>PASS</v>
      </c>
      <c r="Z259" s="38"/>
    </row>
    <row r="261" spans="2:26" x14ac:dyDescent="0.2">
      <c r="B261" s="47"/>
    </row>
  </sheetData>
  <conditionalFormatting sqref="G5:G259">
    <cfRule type="containsText" dxfId="12" priority="6" stopIfTrue="1" operator="containsText" text="FAIL">
      <formula>NOT(ISERROR(SEARCH("FAIL",G5)))</formula>
    </cfRule>
  </conditionalFormatting>
  <conditionalFormatting sqref="O5:O259">
    <cfRule type="containsText" dxfId="11" priority="5" stopIfTrue="1" operator="containsText" text="FAIL">
      <formula>NOT(ISERROR(SEARCH("FAIL",O5)))</formula>
    </cfRule>
  </conditionalFormatting>
  <conditionalFormatting sqref="O5:O259">
    <cfRule type="containsText" dxfId="10" priority="4" stopIfTrue="1" operator="containsText" text="FAIL">
      <formula>NOT(ISERROR(SEARCH("FAIL",O5)))</formula>
    </cfRule>
  </conditionalFormatting>
  <conditionalFormatting sqref="O6">
    <cfRule type="containsText" dxfId="9" priority="3" stopIfTrue="1" operator="containsText" text="FAIL">
      <formula>NOT(ISERROR(SEARCH("FAIL",O6)))</formula>
    </cfRule>
  </conditionalFormatting>
  <conditionalFormatting sqref="O259">
    <cfRule type="containsText" dxfId="8" priority="2" stopIfTrue="1" operator="containsText" text="FAIL">
      <formula>NOT(ISERROR(SEARCH("FAIL",O259)))</formula>
    </cfRule>
  </conditionalFormatting>
  <conditionalFormatting sqref="O5:O258">
    <cfRule type="containsText" dxfId="7" priority="1" stopIfTrue="1" operator="containsText" text="FAIL">
      <formula>NOT(ISERROR(SEARCH("FAIL",O5)))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6" workbookViewId="0">
      <selection activeCell="D92" sqref="D92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0.1172123848128</v>
      </c>
      <c r="D4">
        <v>0</v>
      </c>
    </row>
    <row r="5" spans="2:4" x14ac:dyDescent="0.25">
      <c r="B5">
        <v>2</v>
      </c>
      <c r="C5">
        <v>5.3498581016399996E-2</v>
      </c>
      <c r="D5">
        <v>0</v>
      </c>
    </row>
    <row r="6" spans="2:4" x14ac:dyDescent="0.25">
      <c r="B6">
        <v>3</v>
      </c>
      <c r="C6">
        <v>8.5457635142399999E-2</v>
      </c>
      <c r="D6">
        <v>0</v>
      </c>
    </row>
    <row r="7" spans="2:4" x14ac:dyDescent="0.25">
      <c r="B7">
        <v>4</v>
      </c>
      <c r="C7">
        <v>6.9492701254800004E-2</v>
      </c>
      <c r="D7">
        <v>0</v>
      </c>
    </row>
    <row r="8" spans="2:4" x14ac:dyDescent="0.25">
      <c r="B8">
        <v>5</v>
      </c>
      <c r="C8">
        <v>7.74022023216E-2</v>
      </c>
      <c r="D8">
        <v>0</v>
      </c>
    </row>
    <row r="9" spans="2:4" x14ac:dyDescent="0.25">
      <c r="B9">
        <v>6</v>
      </c>
      <c r="C9">
        <v>7.7373015970799999E-2</v>
      </c>
      <c r="D9">
        <v>0</v>
      </c>
    </row>
    <row r="10" spans="2:4" x14ac:dyDescent="0.25">
      <c r="B10">
        <v>7</v>
      </c>
      <c r="C10">
        <v>0.1091277656412</v>
      </c>
      <c r="D10">
        <v>0</v>
      </c>
    </row>
    <row r="11" spans="2:4" x14ac:dyDescent="0.25">
      <c r="B11">
        <v>8</v>
      </c>
      <c r="C11">
        <v>0.16306414191959998</v>
      </c>
      <c r="D11">
        <v>0</v>
      </c>
    </row>
    <row r="12" spans="2:4" x14ac:dyDescent="0.25">
      <c r="B12">
        <v>9</v>
      </c>
      <c r="C12">
        <v>7.6409866394399992E-2</v>
      </c>
      <c r="D12">
        <v>0</v>
      </c>
    </row>
    <row r="13" spans="2:4" x14ac:dyDescent="0.25">
      <c r="B13">
        <v>10</v>
      </c>
      <c r="C13">
        <v>0.1200142744896</v>
      </c>
      <c r="D13">
        <v>0</v>
      </c>
    </row>
    <row r="14" spans="2:4" x14ac:dyDescent="0.25">
      <c r="B14">
        <v>11</v>
      </c>
      <c r="C14">
        <v>0.14178729218639999</v>
      </c>
      <c r="D14">
        <v>0</v>
      </c>
    </row>
    <row r="15" spans="2:4" x14ac:dyDescent="0.25">
      <c r="B15">
        <v>12</v>
      </c>
      <c r="C15">
        <v>0.13090078333800001</v>
      </c>
      <c r="D15">
        <v>0</v>
      </c>
    </row>
    <row r="16" spans="2:4" x14ac:dyDescent="0.25">
      <c r="B16">
        <v>13</v>
      </c>
      <c r="C16">
        <v>0.13084241063639998</v>
      </c>
      <c r="D16">
        <v>0</v>
      </c>
    </row>
    <row r="17" spans="2:4" x14ac:dyDescent="0.25">
      <c r="B17">
        <v>14</v>
      </c>
      <c r="C17">
        <v>0.17184923351039999</v>
      </c>
      <c r="D17">
        <v>0</v>
      </c>
    </row>
    <row r="18" spans="2:4" x14ac:dyDescent="0.25">
      <c r="B18">
        <v>15</v>
      </c>
      <c r="C18">
        <v>0.20138582051999998</v>
      </c>
      <c r="D18">
        <v>0</v>
      </c>
    </row>
    <row r="19" spans="2:4" x14ac:dyDescent="0.25">
      <c r="B19">
        <v>16</v>
      </c>
      <c r="C19">
        <v>9.5410180765200012E-2</v>
      </c>
      <c r="D19">
        <v>0</v>
      </c>
    </row>
    <row r="20" spans="2:4" x14ac:dyDescent="0.25">
      <c r="B20">
        <v>17</v>
      </c>
      <c r="C20">
        <v>0.14841259381799998</v>
      </c>
      <c r="D20">
        <v>0</v>
      </c>
    </row>
    <row r="21" spans="2:4" x14ac:dyDescent="0.25">
      <c r="B21">
        <v>18</v>
      </c>
      <c r="C21">
        <v>0.17505973209840001</v>
      </c>
      <c r="D21">
        <v>0</v>
      </c>
    </row>
    <row r="22" spans="2:4" x14ac:dyDescent="0.25">
      <c r="B22">
        <v>19</v>
      </c>
      <c r="C22">
        <v>0.16166319708119997</v>
      </c>
      <c r="D22">
        <v>0</v>
      </c>
    </row>
    <row r="23" spans="2:4" x14ac:dyDescent="0.25">
      <c r="B23">
        <v>20</v>
      </c>
      <c r="C23">
        <v>0.16163401073039999</v>
      </c>
      <c r="D23">
        <v>0</v>
      </c>
    </row>
    <row r="24" spans="2:4" x14ac:dyDescent="0.25">
      <c r="B24">
        <v>21</v>
      </c>
      <c r="C24">
        <v>0.2111340616872</v>
      </c>
      <c r="D24">
        <v>0</v>
      </c>
    </row>
    <row r="25" spans="2:4" x14ac:dyDescent="0.25">
      <c r="B25">
        <v>22</v>
      </c>
      <c r="C25">
        <v>0.21130917979199998</v>
      </c>
      <c r="D25">
        <v>0</v>
      </c>
    </row>
    <row r="26" spans="2:4" x14ac:dyDescent="0.25">
      <c r="B26">
        <v>23</v>
      </c>
      <c r="C26">
        <v>0.27041154016199997</v>
      </c>
      <c r="D26">
        <v>0</v>
      </c>
    </row>
    <row r="27" spans="2:4" x14ac:dyDescent="0.25">
      <c r="B27">
        <v>24</v>
      </c>
      <c r="C27">
        <v>0.27014886300480001</v>
      </c>
      <c r="D27">
        <v>0</v>
      </c>
    </row>
    <row r="28" spans="2:4" x14ac:dyDescent="0.25">
      <c r="B28">
        <v>25</v>
      </c>
      <c r="C28">
        <v>0.35023620959999996</v>
      </c>
      <c r="D28">
        <v>0</v>
      </c>
    </row>
    <row r="29" spans="2:4" x14ac:dyDescent="0.25">
      <c r="B29">
        <v>26</v>
      </c>
      <c r="C29">
        <v>0.34994434609200004</v>
      </c>
      <c r="D29">
        <v>0</v>
      </c>
    </row>
    <row r="30" spans="2:4" x14ac:dyDescent="0.25">
      <c r="B30">
        <v>27</v>
      </c>
      <c r="C30">
        <v>0.45063725635200003</v>
      </c>
      <c r="D30">
        <v>0</v>
      </c>
    </row>
    <row r="31" spans="2:4" x14ac:dyDescent="0.25">
      <c r="B31">
        <v>28</v>
      </c>
      <c r="C31">
        <v>0.52214381581199998</v>
      </c>
      <c r="D31">
        <v>0</v>
      </c>
    </row>
    <row r="32" spans="2:4" x14ac:dyDescent="0.25">
      <c r="B32">
        <v>29</v>
      </c>
      <c r="C32">
        <v>0.25479684248399997</v>
      </c>
      <c r="D32">
        <v>0</v>
      </c>
    </row>
    <row r="33" spans="2:4" x14ac:dyDescent="0.25">
      <c r="B33">
        <v>30</v>
      </c>
      <c r="C33">
        <v>0.388470329148</v>
      </c>
      <c r="D33">
        <v>0</v>
      </c>
    </row>
    <row r="34" spans="2:4" x14ac:dyDescent="0.25">
      <c r="B34">
        <v>31</v>
      </c>
      <c r="C34">
        <v>0.45472334546400001</v>
      </c>
      <c r="D34">
        <v>0</v>
      </c>
    </row>
    <row r="35" spans="2:4" x14ac:dyDescent="0.25">
      <c r="B35">
        <v>32</v>
      </c>
      <c r="C35">
        <v>0.42115904204400001</v>
      </c>
      <c r="D35">
        <v>0</v>
      </c>
    </row>
    <row r="36" spans="2:4" x14ac:dyDescent="0.25">
      <c r="B36">
        <v>33</v>
      </c>
      <c r="C36">
        <v>0.42174276906000002</v>
      </c>
      <c r="D36">
        <v>0</v>
      </c>
    </row>
    <row r="37" spans="2:4" x14ac:dyDescent="0.25">
      <c r="B37">
        <v>34</v>
      </c>
      <c r="C37">
        <v>0.543157988388</v>
      </c>
      <c r="D37">
        <v>0</v>
      </c>
    </row>
    <row r="38" spans="2:4" x14ac:dyDescent="0.25">
      <c r="B38">
        <v>35</v>
      </c>
      <c r="C38">
        <v>0.54286612487999997</v>
      </c>
      <c r="D38">
        <v>0</v>
      </c>
    </row>
    <row r="39" spans="2:4" x14ac:dyDescent="0.25">
      <c r="B39">
        <v>36</v>
      </c>
      <c r="C39">
        <v>0.695510739564</v>
      </c>
      <c r="D39">
        <v>0</v>
      </c>
    </row>
    <row r="40" spans="2:4" x14ac:dyDescent="0.25">
      <c r="B40">
        <v>37</v>
      </c>
      <c r="C40">
        <v>0.69375955851599991</v>
      </c>
      <c r="D40">
        <v>0</v>
      </c>
    </row>
    <row r="41" spans="2:4" x14ac:dyDescent="0.25">
      <c r="B41">
        <v>38</v>
      </c>
      <c r="C41">
        <v>0.88580574678000001</v>
      </c>
      <c r="D41">
        <v>0</v>
      </c>
    </row>
    <row r="42" spans="2:4" x14ac:dyDescent="0.25">
      <c r="B42">
        <v>39</v>
      </c>
      <c r="C42">
        <v>0.88522201976399995</v>
      </c>
      <c r="D42">
        <v>0</v>
      </c>
    </row>
    <row r="43" spans="2:4" x14ac:dyDescent="0.25">
      <c r="B43">
        <v>40</v>
      </c>
      <c r="C43">
        <v>1.1379758176920001</v>
      </c>
      <c r="D43">
        <v>0</v>
      </c>
    </row>
    <row r="44" spans="2:4" x14ac:dyDescent="0.25">
      <c r="B44">
        <v>41</v>
      </c>
      <c r="C44">
        <v>1.1338897285799998</v>
      </c>
      <c r="D44">
        <v>0</v>
      </c>
    </row>
    <row r="45" spans="2:4" x14ac:dyDescent="0.25">
      <c r="B45">
        <v>42</v>
      </c>
      <c r="C45">
        <v>1.443556910568</v>
      </c>
      <c r="D45">
        <v>0</v>
      </c>
    </row>
    <row r="46" spans="2:4" x14ac:dyDescent="0.25">
      <c r="B46">
        <v>43</v>
      </c>
      <c r="C46">
        <v>1.4453080916159999</v>
      </c>
      <c r="D46">
        <v>0</v>
      </c>
    </row>
    <row r="47" spans="2:4" x14ac:dyDescent="0.25">
      <c r="B47">
        <v>44</v>
      </c>
      <c r="C47">
        <v>1.84895532318</v>
      </c>
      <c r="D47">
        <v>0</v>
      </c>
    </row>
    <row r="48" spans="2:4" x14ac:dyDescent="0.25">
      <c r="B48">
        <v>45</v>
      </c>
      <c r="C48">
        <v>1.8457448245919998</v>
      </c>
      <c r="D48">
        <v>0</v>
      </c>
    </row>
    <row r="49" spans="2:4" x14ac:dyDescent="0.25">
      <c r="B49">
        <v>46</v>
      </c>
      <c r="C49">
        <v>2.3585490081479996</v>
      </c>
      <c r="D49">
        <v>0</v>
      </c>
    </row>
    <row r="50" spans="2:4" x14ac:dyDescent="0.25">
      <c r="B50">
        <v>47</v>
      </c>
      <c r="C50">
        <v>2.3588408716560001</v>
      </c>
      <c r="D50">
        <v>0</v>
      </c>
    </row>
    <row r="51" spans="2:4" x14ac:dyDescent="0.25">
      <c r="B51">
        <v>48</v>
      </c>
      <c r="C51">
        <v>3.0003568622399999</v>
      </c>
      <c r="D51">
        <v>0</v>
      </c>
    </row>
    <row r="52" spans="2:4" x14ac:dyDescent="0.25">
      <c r="B52">
        <v>49</v>
      </c>
      <c r="C52">
        <v>2.98284505176</v>
      </c>
      <c r="D52">
        <v>0</v>
      </c>
    </row>
    <row r="53" spans="2:4" x14ac:dyDescent="0.25">
      <c r="B53">
        <v>50</v>
      </c>
      <c r="C53">
        <v>3.8234119547999996</v>
      </c>
      <c r="D53">
        <v>0</v>
      </c>
    </row>
    <row r="54" spans="2:4" x14ac:dyDescent="0.25">
      <c r="B54">
        <v>51</v>
      </c>
      <c r="C54">
        <v>3.8234119547999996</v>
      </c>
      <c r="D54">
        <v>0</v>
      </c>
    </row>
    <row r="55" spans="2:4" x14ac:dyDescent="0.25">
      <c r="B55">
        <v>52</v>
      </c>
      <c r="C55">
        <v>4.8682833134400001</v>
      </c>
      <c r="D55">
        <v>0</v>
      </c>
    </row>
    <row r="56" spans="2:4" x14ac:dyDescent="0.25">
      <c r="B56">
        <v>53</v>
      </c>
      <c r="C56">
        <v>4.8712019485200004</v>
      </c>
      <c r="D56">
        <v>0</v>
      </c>
    </row>
    <row r="57" spans="2:4" x14ac:dyDescent="0.25">
      <c r="B57">
        <v>54</v>
      </c>
      <c r="C57">
        <v>6.1612386538799999</v>
      </c>
      <c r="D57">
        <v>0</v>
      </c>
    </row>
    <row r="58" spans="2:4" x14ac:dyDescent="0.25">
      <c r="B58">
        <v>55</v>
      </c>
      <c r="C58">
        <v>6.2079368151600001</v>
      </c>
      <c r="D58">
        <v>0</v>
      </c>
    </row>
    <row r="59" spans="2:4" x14ac:dyDescent="0.25">
      <c r="B59">
        <v>56</v>
      </c>
      <c r="C59">
        <v>7.95619922808</v>
      </c>
      <c r="D59">
        <v>0</v>
      </c>
    </row>
    <row r="60" spans="2:4" x14ac:dyDescent="0.25">
      <c r="B60">
        <v>57</v>
      </c>
      <c r="C60">
        <v>7.8569656353599999</v>
      </c>
      <c r="D60">
        <v>0</v>
      </c>
    </row>
    <row r="61" spans="2:4" x14ac:dyDescent="0.25">
      <c r="B61">
        <v>58</v>
      </c>
      <c r="C61">
        <v>10.165605983639999</v>
      </c>
      <c r="D61">
        <v>0</v>
      </c>
    </row>
    <row r="62" spans="2:4" x14ac:dyDescent="0.25">
      <c r="B62">
        <v>59</v>
      </c>
      <c r="C62">
        <v>9.8591493002400004</v>
      </c>
      <c r="D62">
        <v>0</v>
      </c>
    </row>
    <row r="63" spans="2:4" x14ac:dyDescent="0.25">
      <c r="B63">
        <v>60</v>
      </c>
      <c r="C63">
        <v>12.5355376686</v>
      </c>
      <c r="D63">
        <v>0</v>
      </c>
    </row>
    <row r="64" spans="2:4" x14ac:dyDescent="0.25">
      <c r="B64">
        <v>61</v>
      </c>
      <c r="C64">
        <v>12.79237755564</v>
      </c>
      <c r="D64">
        <v>0</v>
      </c>
    </row>
    <row r="65" spans="2:4" x14ac:dyDescent="0.25">
      <c r="B65">
        <v>62</v>
      </c>
      <c r="C65">
        <v>16.428996865319998</v>
      </c>
      <c r="D65">
        <v>0</v>
      </c>
    </row>
    <row r="66" spans="2:4" x14ac:dyDescent="0.25">
      <c r="B66">
        <v>63</v>
      </c>
      <c r="C66">
        <v>16.405647784679999</v>
      </c>
      <c r="D66">
        <v>0</v>
      </c>
    </row>
    <row r="67" spans="2:4" x14ac:dyDescent="0.25">
      <c r="B67">
        <v>64</v>
      </c>
      <c r="C67">
        <v>21.031684386479998</v>
      </c>
      <c r="D67">
        <v>0</v>
      </c>
    </row>
    <row r="68" spans="2:4" x14ac:dyDescent="0.25">
      <c r="B68">
        <v>65</v>
      </c>
      <c r="C68">
        <v>20.267001995519998</v>
      </c>
      <c r="D68">
        <v>0</v>
      </c>
    </row>
    <row r="69" spans="2:4" x14ac:dyDescent="0.25">
      <c r="B69">
        <v>66</v>
      </c>
      <c r="C69">
        <v>25.79781547212</v>
      </c>
      <c r="D69">
        <v>0</v>
      </c>
    </row>
    <row r="70" spans="2:4" x14ac:dyDescent="0.25">
      <c r="B70">
        <v>67</v>
      </c>
      <c r="C70">
        <v>27.000293125080002</v>
      </c>
      <c r="D70">
        <v>0</v>
      </c>
    </row>
    <row r="71" spans="2:4" x14ac:dyDescent="0.25">
      <c r="B71">
        <v>68</v>
      </c>
      <c r="C71">
        <v>32.834644650000001</v>
      </c>
      <c r="D71">
        <v>0</v>
      </c>
    </row>
    <row r="72" spans="2:4" x14ac:dyDescent="0.25">
      <c r="B72">
        <v>69</v>
      </c>
      <c r="C72">
        <v>34.731757451999997</v>
      </c>
      <c r="D72">
        <v>0</v>
      </c>
    </row>
    <row r="73" spans="2:4" x14ac:dyDescent="0.25">
      <c r="B73">
        <v>70</v>
      </c>
      <c r="C73">
        <v>44.4508122684</v>
      </c>
      <c r="D73">
        <v>0</v>
      </c>
    </row>
    <row r="74" spans="2:4" x14ac:dyDescent="0.25">
      <c r="B74">
        <v>71</v>
      </c>
      <c r="C74">
        <v>49.383305553599996</v>
      </c>
      <c r="D74">
        <v>0</v>
      </c>
    </row>
    <row r="75" spans="2:4" x14ac:dyDescent="0.25">
      <c r="B75">
        <v>72</v>
      </c>
      <c r="C75">
        <v>25.28121706296</v>
      </c>
      <c r="D75">
        <v>0</v>
      </c>
    </row>
    <row r="76" spans="2:4" x14ac:dyDescent="0.25">
      <c r="B76">
        <v>73</v>
      </c>
      <c r="C76">
        <v>38.496796705199998</v>
      </c>
      <c r="D76">
        <v>0</v>
      </c>
    </row>
    <row r="77" spans="2:4" x14ac:dyDescent="0.25">
      <c r="B77">
        <v>74</v>
      </c>
      <c r="C77">
        <v>45.1804710384</v>
      </c>
      <c r="D77">
        <v>0</v>
      </c>
    </row>
    <row r="78" spans="2:4" x14ac:dyDescent="0.25">
      <c r="B78">
        <v>75</v>
      </c>
      <c r="C78">
        <v>41.707295293199998</v>
      </c>
      <c r="D78">
        <v>0</v>
      </c>
    </row>
    <row r="79" spans="2:4" x14ac:dyDescent="0.25">
      <c r="B79">
        <v>76</v>
      </c>
      <c r="C79">
        <v>37.270969971600003</v>
      </c>
      <c r="D79">
        <v>0</v>
      </c>
    </row>
    <row r="80" spans="2:4" x14ac:dyDescent="0.25">
      <c r="B80">
        <v>77</v>
      </c>
      <c r="C80">
        <v>51.280418355599998</v>
      </c>
      <c r="D80">
        <v>0</v>
      </c>
    </row>
    <row r="81" spans="2:4" x14ac:dyDescent="0.25">
      <c r="B81">
        <v>78</v>
      </c>
      <c r="C81">
        <v>50.696691339599994</v>
      </c>
      <c r="D81">
        <v>0</v>
      </c>
    </row>
    <row r="82" spans="2:4" x14ac:dyDescent="0.25">
      <c r="B82">
        <v>79</v>
      </c>
      <c r="C82">
        <v>65.056375933200002</v>
      </c>
      <c r="D82">
        <v>0</v>
      </c>
    </row>
    <row r="83" spans="2:4" x14ac:dyDescent="0.25">
      <c r="B83">
        <v>80</v>
      </c>
      <c r="C83">
        <v>64.647767021999996</v>
      </c>
      <c r="D83">
        <v>0</v>
      </c>
    </row>
    <row r="84" spans="2:4" x14ac:dyDescent="0.25">
      <c r="B84">
        <v>81</v>
      </c>
      <c r="C84">
        <v>82.509813711599989</v>
      </c>
      <c r="D84">
        <v>0</v>
      </c>
    </row>
    <row r="85" spans="2:4" x14ac:dyDescent="0.25">
      <c r="B85">
        <v>82</v>
      </c>
      <c r="C85">
        <v>82.539000062400007</v>
      </c>
      <c r="D85">
        <v>0</v>
      </c>
    </row>
    <row r="86" spans="2:4" x14ac:dyDescent="0.25">
      <c r="B86">
        <v>83</v>
      </c>
      <c r="C86">
        <v>105.0124901784</v>
      </c>
      <c r="D86">
        <v>0</v>
      </c>
    </row>
    <row r="87" spans="2:4" x14ac:dyDescent="0.25">
      <c r="B87">
        <v>84</v>
      </c>
      <c r="C87">
        <v>104.8665584244</v>
      </c>
      <c r="D87">
        <v>0</v>
      </c>
    </row>
    <row r="88" spans="2:4" x14ac:dyDescent="0.25">
      <c r="B88">
        <v>85</v>
      </c>
      <c r="C88">
        <v>133.46918220840001</v>
      </c>
      <c r="D88">
        <v>0</v>
      </c>
    </row>
    <row r="89" spans="2:4" x14ac:dyDescent="0.25">
      <c r="B89">
        <v>86</v>
      </c>
      <c r="C89">
        <v>133.76104571639999</v>
      </c>
      <c r="D89">
        <v>0</v>
      </c>
    </row>
    <row r="90" spans="2:4" x14ac:dyDescent="0.25">
      <c r="B90">
        <v>87</v>
      </c>
      <c r="C90">
        <v>223.567447128</v>
      </c>
      <c r="D90">
        <v>0</v>
      </c>
    </row>
    <row r="91" spans="2:4" x14ac:dyDescent="0.25">
      <c r="B91">
        <v>88</v>
      </c>
      <c r="C91">
        <v>111.46267370519999</v>
      </c>
      <c r="D91">
        <v>0</v>
      </c>
    </row>
    <row r="92" spans="2:4" x14ac:dyDescent="0.25">
      <c r="B92">
        <v>89</v>
      </c>
      <c r="C92">
        <v>167.32534913639998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182.85248776200001</v>
      </c>
    </row>
    <row r="3" spans="2:9" x14ac:dyDescent="0.25">
      <c r="B3" s="18">
        <v>150</v>
      </c>
      <c r="C3" s="18">
        <v>200</v>
      </c>
      <c r="D3" s="1">
        <v>166.28047777775998</v>
      </c>
      <c r="E3" s="19" t="str">
        <f>IF(D3="","N/A",IF(OR(D3&lt;B3,D3&gt;C3),"FAIL","PASS"))</f>
        <v>PASS</v>
      </c>
      <c r="H3" t="s">
        <v>39</v>
      </c>
      <c r="I3">
        <v>160.02876143639998</v>
      </c>
    </row>
    <row r="4" spans="2:9" x14ac:dyDescent="0.25">
      <c r="H4" t="s">
        <v>40</v>
      </c>
      <c r="I4">
        <v>158.59863024719999</v>
      </c>
    </row>
    <row r="5" spans="2:9" x14ac:dyDescent="0.25">
      <c r="H5" t="s">
        <v>41</v>
      </c>
      <c r="I5">
        <v>162.71390571000001</v>
      </c>
    </row>
    <row r="6" spans="2:9" x14ac:dyDescent="0.25">
      <c r="B6" s="15" t="s">
        <v>23</v>
      </c>
      <c r="H6" t="s">
        <v>42</v>
      </c>
      <c r="I6">
        <v>167.20860373319999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0.14206342422429277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F8" sqref="F8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s="1" t="s">
        <v>173</v>
      </c>
      <c r="J1" s="1"/>
    </row>
    <row r="2" spans="2:10" x14ac:dyDescent="0.25">
      <c r="B2" s="1" t="s">
        <v>29</v>
      </c>
      <c r="C2" s="1"/>
      <c r="D2" s="1" t="s">
        <v>22</v>
      </c>
      <c r="E2" s="1" t="s">
        <v>6</v>
      </c>
      <c r="I2" s="1">
        <v>182.79411506039997</v>
      </c>
      <c r="J2" s="1" t="s">
        <v>26</v>
      </c>
    </row>
    <row r="3" spans="2:10" x14ac:dyDescent="0.25">
      <c r="B3" s="18">
        <v>500</v>
      </c>
      <c r="C3" s="18"/>
      <c r="D3" s="1">
        <v>691.20406136188046</v>
      </c>
      <c r="E3" s="19" t="str">
        <f>IF(D3="","N/A",IF(OR(D3&lt;B3),"FAIL","PASS"))</f>
        <v>PASS</v>
      </c>
      <c r="I3" s="1">
        <v>0.26445752459880001</v>
      </c>
      <c r="J3" s="1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8.5107398932800005E-2</v>
      </c>
    </row>
    <row r="3" spans="2:9" x14ac:dyDescent="0.25">
      <c r="B3" s="18">
        <v>0.05</v>
      </c>
      <c r="C3" s="18">
        <v>0.1</v>
      </c>
      <c r="D3" s="1">
        <v>7.7279619648239997E-2</v>
      </c>
      <c r="E3" s="19" t="str">
        <f>IF(D3="","N/A",IF(OR(D3&lt;B3,D3&gt;C3),"FAIL","PASS"))</f>
        <v>PASS</v>
      </c>
      <c r="H3" t="s">
        <v>39</v>
      </c>
      <c r="I3">
        <v>7.4396008189200002E-2</v>
      </c>
    </row>
    <row r="4" spans="2:9" x14ac:dyDescent="0.25">
      <c r="H4" t="s">
        <v>40</v>
      </c>
      <c r="I4">
        <v>7.3753908471599988E-2</v>
      </c>
    </row>
    <row r="5" spans="2:9" x14ac:dyDescent="0.25">
      <c r="H5" t="s">
        <v>41</v>
      </c>
      <c r="I5">
        <v>7.5738580326000005E-2</v>
      </c>
    </row>
    <row r="6" spans="2:9" x14ac:dyDescent="0.25">
      <c r="H6" t="s">
        <v>42</v>
      </c>
      <c r="I6">
        <v>7.74022023216E-2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ATP</vt:lpstr>
      <vt:lpstr>ChromaticityCoordinates</vt:lpstr>
      <vt:lpstr>CalibPosition</vt:lpstr>
      <vt:lpstr>CalibDario</vt:lpstr>
      <vt:lpstr>Calibration Verification</vt:lpstr>
      <vt:lpstr>Curves</vt:lpstr>
      <vt:lpstr>LuminanceAndUniformity</vt:lpstr>
      <vt:lpstr>ContrastOnAxis</vt:lpstr>
      <vt:lpstr>LuminanceDimming</vt:lpstr>
      <vt:lpstr>LuminanceViewingAngle</vt:lpstr>
      <vt:lpstr>Angles Luminance</vt:lpstr>
      <vt:lpstr>ContrastForSecondaryViewing</vt:lpstr>
      <vt:lpstr>Uniformity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2025-08-05T09:01:00Z</dcterms:modified>
</cp:coreProperties>
</file>