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EC40F882-266F-4EAD-80D5-70B27117B398}" xr6:coauthVersionLast="47" xr6:coauthVersionMax="47" xr10:uidLastSave="{00000000-0000-0000-0000-000000000000}"/>
  <bookViews>
    <workbookView xWindow="-120" yWindow="-120" windowWidth="29040" windowHeight="15840" tabRatio="763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4" l="1"/>
  <c r="I31" i="1" s="1"/>
  <c r="F5" i="14"/>
  <c r="I32" i="1" s="1"/>
  <c r="F6" i="14"/>
  <c r="I33" i="1" s="1"/>
  <c r="F7" i="14"/>
  <c r="I34" i="1" s="1"/>
  <c r="F8" i="14"/>
  <c r="I35" i="1" s="1"/>
  <c r="F9" i="14"/>
  <c r="I36" i="1" s="1"/>
  <c r="F10" i="14"/>
  <c r="I37" i="1" s="1"/>
  <c r="F11" i="14"/>
  <c r="I38" i="1" s="1"/>
  <c r="F12" i="14"/>
  <c r="I39" i="1" s="1"/>
  <c r="F13" i="14"/>
  <c r="I40" i="1" s="1"/>
  <c r="F14" i="14"/>
  <c r="I41" i="1" s="1"/>
  <c r="F15" i="14"/>
  <c r="I42" i="1" s="1"/>
  <c r="F16" i="14"/>
  <c r="I43" i="1" s="1"/>
  <c r="F17" i="14"/>
  <c r="I44" i="1" s="1"/>
  <c r="F18" i="14"/>
  <c r="I45" i="1" s="1"/>
  <c r="F19" i="14"/>
  <c r="I46" i="1" s="1"/>
  <c r="F20" i="14"/>
  <c r="I47" i="1" s="1"/>
  <c r="F21" i="14"/>
  <c r="I48" i="1" s="1"/>
  <c r="F22" i="14"/>
  <c r="I49" i="1" s="1"/>
  <c r="F23" i="14"/>
  <c r="I50" i="1" s="1"/>
  <c r="F24" i="14"/>
  <c r="I51" i="1" s="1"/>
  <c r="F25" i="14"/>
  <c r="I52" i="1" s="1"/>
  <c r="F26" i="14"/>
  <c r="I53" i="1" s="1"/>
  <c r="F27" i="14"/>
  <c r="I54" i="1" s="1"/>
  <c r="F28" i="14"/>
  <c r="I55" i="1" s="1"/>
  <c r="F29" i="14"/>
  <c r="I56" i="1" s="1"/>
  <c r="F30" i="14"/>
  <c r="I57" i="1" s="1"/>
  <c r="F31" i="14"/>
  <c r="I58" i="1" s="1"/>
  <c r="F32" i="14"/>
  <c r="I59" i="1" s="1"/>
  <c r="F33" i="14"/>
  <c r="I60" i="1" s="1"/>
  <c r="F34" i="14"/>
  <c r="I61" i="1" s="1"/>
  <c r="F3" i="14"/>
  <c r="I30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L4" i="8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<sst xmlns="http://schemas.openxmlformats.org/spreadsheetml/2006/main" count="168" uniqueCount="100">
  <si>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</si>
  <si>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</si>
  <si>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</si>
  <si>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</si>
  <si>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</si>
  <si>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</si>
  <si>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</si>
  <si>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</si>
  <si>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</si>
  <si>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</si>
  <si>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</si>
  <si>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</si>
  <si>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</si>
  <si>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</si>
  <si>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</si>
  <si>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</si>
  <si>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</si>
  <si>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</si>
  <si>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</si>
  <si>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</si>
  <si>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</si>
  <si>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</si>
  <si>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</si>
  <si>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</si>
  <si>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</si>
  <si>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</si>
  <si>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</si>
  <si>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</si>
  <si>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</si>
  <si>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</si>
  <si>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</si>
  <si>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</si>
  <si>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</si>
  <si>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</si>
  <si>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</si>
  <si>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</si>
  <si>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</si>
  <si>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</si>
  <si>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</si>
  <si>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</si>
  <si>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</si>
  <si>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</si>
  <si>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</si>
  <si>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</si>
  <si>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</si>
  <si>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</si>
  <si>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</si>
  <si>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</si>
  <si>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</si>
  <si>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r' White</t>
  </si>
  <si>
    <t>r' Red</t>
  </si>
  <si>
    <t>r' Green</t>
  </si>
  <si>
    <t>r' Blue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</si>
  <si>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</si>
  <si>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</si>
  <si>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</si>
  <si>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</si>
  <si>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</si>
  <si>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</si>
  <si>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</si>
  <si>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</si>
  <si>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</si>
  <si>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</si>
  <si>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</si>
  <si>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</si>
  <si>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</si>
  <si>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</si>
  <si>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</si>
  <si>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</si>
  <si>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</si>
  <si>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</si>
  <si>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</si>
  <si>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</si>
  <si>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</si>
  <si>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</si>
  <si>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</si>
  <si>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</si>
  <si>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</si>
  <si>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</si>
  <si>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</si>
  <si>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</si>
  <si>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</si>
  <si>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</si>
  <si>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</si>
  <si>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</si>
  <si>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</si>
  <si>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</si>
  <si>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</si>
  <si>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</si>
  <si>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</si>
  <si>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</si>
  <si>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</si>
  <si>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</si>
  <si>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</si>
  <si>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</si>
  <si>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</si>
  <si>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</si>
  <si>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</si>
  <si>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</si>
  <si>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S22297839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</si>
</sst>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0" xfId="0" applyBorder="1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NumberFormat="1" applyFont="1" applyBorder="1" applyProtection="1">
      <protection locked="0"/>
    </xf>
    <xf numFmtId="0" fontId="3" fillId="0" borderId="2" xfId="1" applyNumberFormat="1" applyFont="1" applyBorder="1"/>
    <xf numFmtId="0" fontId="3" fillId="0" borderId="2" xfId="1" applyFont="1" applyBorder="1" applyProtection="1">
      <protection locked="0"/>
    </xf>
    <xf numFmtId="0" fontId="3" fillId="0" borderId="0" xfId="1" applyFont="1" applyFill="1" applyBorder="1"/>
    <xf numFmtId="0" fontId="3" fillId="0" borderId="0" xfId="1" applyFont="1" applyFill="1" applyBorder="1" applyProtection="1">
      <protection locked="0"/>
    </xf>
    <xf numFmtId="164" fontId="3" fillId="0" borderId="0" xfId="1" applyNumberFormat="1" applyFont="1" applyFill="1" applyBorder="1" applyProtection="1">
      <protection locked="0"/>
    </xf>
    <xf numFmtId="0" fontId="1" fillId="0" borderId="0" xfId="1" applyBorder="1"/>
    <xf numFmtId="0" fontId="0" fillId="0" borderId="1" xfId="0" applyFill="1" applyBorder="1"/>
    <xf numFmtId="0" fontId="4" fillId="0" borderId="2" xfId="1" applyFont="1" applyBorder="1"/>
    <xf numFmtId="164" fontId="0" fillId="0" borderId="2" xfId="0" applyNumberFormat="1" applyBorder="1"/>
    <xf numFmtId="0" fontId="3" fillId="0" borderId="2" xfId="1" applyNumberFormat="1" applyFont="1" applyFill="1" applyBorder="1"/>
    <xf numFmtId="0" fontId="3" fillId="0" borderId="2" xfId="1" applyFont="1" applyBorder="1" applyProtection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/>
    <xf numFmtId="0" fontId="5" fillId="0" borderId="0" xfId="0" applyFont="1" applyBorder="1" applyAlignment="1">
      <alignment horizontal="center"/>
    </xf>
    <xf numFmtId="0" fontId="6" fillId="0" borderId="0" xfId="0" applyFont="1"/>
    <xf numFmtId="0" fontId="5" fillId="2" borderId="1" xfId="0" applyFont="1" applyFill="1" applyBorder="1" applyAlignment="1" applyProtection="1">
      <alignment horizontal="center"/>
      <protection locked="0"/>
    </xf>
    <xf numFmtId="0" fontId="7" fillId="0" borderId="2" xfId="1" applyFont="1" applyBorder="1"/>
    <xf numFmtId="0" fontId="5" fillId="0" borderId="0" xfId="0" applyFont="1" applyFill="1"/>
    <xf numFmtId="0" fontId="0" fillId="0" borderId="0" xfId="0" applyFill="1"/>
    <xf numFmtId="0" fontId="1" fillId="0" borderId="1" xfId="1" applyFill="1" applyBorder="1" applyAlignment="1">
      <alignment horizontal="center"/>
    </xf>
    <xf numFmtId="0" fontId="1" fillId="0" borderId="1" xfId="1" applyFill="1" applyBorder="1"/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1"/>
  <sheetViews>
    <sheetView tabSelected="1" workbookViewId="0">
      <selection activeCell="L4" sqref="L4"/>
    </sheetView>
  </sheetViews>
  <sheetFormatPr defaultRowHeight="15" x14ac:dyDescent="0.25"/>
  <cols>
    <col min="1" max="1" width="4.7109375" customWidth="1"/>
    <col min="2" max="2" width="57.42578125" customWidth="1"/>
    <col min="3" max="3" width="5.7109375" customWidth="1"/>
    <col min="4" max="6" width="9.7109375" customWidth="1"/>
    <col min="7" max="7" width="5.7109375" customWidth="1"/>
    <col min="8" max="8" width="28" customWidth="1"/>
    <col min="9" max="9" width="9.7109375" style="25" customWidth="1"/>
    <col min="10" max="11" width="5.7109375" customWidth="1"/>
    <col min="12" max="12" width="13.85546875" style="22" bestFit="1" customWidth="1"/>
  </cols>
  <sheetData>
    <row r="1" spans="2:12" s="21" customFormat="1" x14ac:dyDescent="0.25">
      <c r="B1" s="21" t="s">
        <v>59</v>
      </c>
      <c r="D1" s="24" t="s">
        <v>45</v>
      </c>
      <c r="E1" s="24"/>
      <c r="F1" s="24" t="s">
        <v>46</v>
      </c>
      <c r="G1" s="22"/>
      <c r="H1" s="22" t="s">
        <v>1</v>
      </c>
      <c r="I1" s="22" t="s">
        <v>2</v>
      </c>
      <c r="L1" s="22" t="s">
        <v>0</v>
      </c>
    </row>
    <row r="2" spans="2:12" x14ac:dyDescent="0.25">
      <c r="D2" s="1"/>
      <c r="E2" s="1"/>
      <c r="F2" s="1"/>
    </row>
    <row r="3" spans="2:12" x14ac:dyDescent="0.25">
      <c r="D3" s="1"/>
      <c r="E3" s="1"/>
      <c r="F3" s="1"/>
    </row>
    <row r="4" spans="2:12" x14ac:dyDescent="0.25">
      <c r="I4"/>
      <c r="L4" s="26" t="s">
        <v>99</v>
      </c>
    </row>
    <row r="5" spans="2:12" x14ac:dyDescent="0.25">
      <c r="B5" s="23" t="s">
        <v>43</v>
      </c>
    </row>
    <row r="6" spans="2:12" x14ac:dyDescent="0.25">
      <c r="B6" s="2" t="s">
        <v>44</v>
      </c>
      <c r="D6" s="2">
        <v>150</v>
      </c>
      <c r="E6" s="2"/>
      <c r="F6" s="2">
        <v>200</v>
      </c>
      <c r="H6">
        <f>LuminanceAndUniformity!D3</f>
        <v>177.7156900212</v>
      </c>
      <c r="I6" s="25" t="str">
        <f>LuminanceAndUniformity!E3</f>
        <v>PASS</v>
      </c>
    </row>
    <row r="8" spans="2:12" x14ac:dyDescent="0.25">
      <c r="B8" s="23" t="s">
        <v>48</v>
      </c>
    </row>
    <row r="9" spans="2:12" x14ac:dyDescent="0.25">
      <c r="B9" s="2" t="s">
        <v>47</v>
      </c>
      <c r="D9" s="2"/>
      <c r="E9" s="2"/>
      <c r="F9" s="2">
        <v>0.65</v>
      </c>
      <c r="H9">
        <f>LuminanceAndUniformity!D8</f>
        <v>0.10932896890343692</v>
      </c>
      <c r="I9" s="25" t="str">
        <f>LuminanceAndUniformity!E8</f>
        <v>PASS</v>
      </c>
    </row>
    <row r="11" spans="2:12" x14ac:dyDescent="0.25">
      <c r="B11" s="23" t="s">
        <v>98</v>
      </c>
    </row>
    <row r="12" spans="2:12" x14ac:dyDescent="0.25">
      <c r="B12" s="2" t="s">
        <v>61</v>
      </c>
      <c r="D12" s="2">
        <v>100</v>
      </c>
      <c r="E12" s="2"/>
      <c r="F12" s="2"/>
      <c r="H12">
        <f>ContrastOnAxis!D3</f>
        <v>861.26704089815553</v>
      </c>
      <c r="I12" s="25" t="str">
        <f>LuminanceAndUniformity!E3</f>
        <v>PASS</v>
      </c>
    </row>
    <row r="14" spans="2:12" x14ac:dyDescent="0.25">
      <c r="B14" s="23" t="s">
        <v>55</v>
      </c>
    </row>
    <row r="15" spans="2:12" x14ac:dyDescent="0.25">
      <c r="B15" s="2" t="s">
        <v>49</v>
      </c>
      <c r="D15" s="2"/>
      <c r="E15" s="2"/>
      <c r="F15" s="2" t="s">
        <v>53</v>
      </c>
      <c r="H15">
        <f>ChromaticityCoordinates!H4</f>
        <v>1.7884350701101778E-2</v>
      </c>
      <c r="I15" s="25" t="str">
        <f>ChromaticityCoordinates!Q4</f>
        <v>PASS</v>
      </c>
    </row>
    <row r="16" spans="2:12" x14ac:dyDescent="0.25">
      <c r="B16" s="2" t="s">
        <v>50</v>
      </c>
      <c r="D16" s="2"/>
      <c r="E16" s="2"/>
      <c r="F16" s="2" t="s">
        <v>53</v>
      </c>
      <c r="H16">
        <f>ChromaticityCoordinates!H5</f>
        <v>5.8309518948451342E-4</v>
      </c>
      <c r="I16" s="25" t="str">
        <f>ChromaticityCoordinates!Q5</f>
        <v>PASS</v>
      </c>
    </row>
    <row r="17" spans="2:9" x14ac:dyDescent="0.25">
      <c r="B17" s="2" t="s">
        <v>51</v>
      </c>
      <c r="D17" s="2"/>
      <c r="E17" s="2"/>
      <c r="F17" s="2" t="s">
        <v>53</v>
      </c>
      <c r="H17">
        <f>ChromaticityCoordinates!H6</f>
        <v>1.1004090148667444E-2</v>
      </c>
      <c r="I17" s="25" t="str">
        <f>ChromaticityCoordinates!Q6</f>
        <v>PASS</v>
      </c>
    </row>
    <row r="18" spans="2:9" x14ac:dyDescent="0.25">
      <c r="B18" s="2" t="s">
        <v>52</v>
      </c>
      <c r="D18" s="2"/>
      <c r="E18" s="2"/>
      <c r="F18" s="2" t="s">
        <v>53</v>
      </c>
      <c r="H18">
        <f>ChromaticityCoordinates!H7</f>
        <v>2.0353132437047627E-2</v>
      </c>
      <c r="I18" s="25" t="str">
        <f>ChromaticityCoordinates!Q7</f>
        <v>PASS</v>
      </c>
    </row>
    <row r="20" spans="2:9" x14ac:dyDescent="0.25">
      <c r="B20" s="23" t="s">
        <v>54</v>
      </c>
    </row>
    <row r="21" spans="2:9" x14ac:dyDescent="0.25">
      <c r="B21" s="2" t="s">
        <v>44</v>
      </c>
      <c r="D21" s="2">
        <v>0.05</v>
      </c>
      <c r="E21" s="2"/>
      <c r="F21" s="2">
        <v>0.1</v>
      </c>
      <c r="H21">
        <f>LuminanceDimming!D3</f>
        <v>7.7343829619999999E-2</v>
      </c>
      <c r="I21" t="str">
        <f>LuminanceDimming!E3</f>
        <v>PASS</v>
      </c>
    </row>
    <row r="23" spans="2:9" x14ac:dyDescent="0.25">
      <c r="B23" s="23" t="s">
        <v>56</v>
      </c>
    </row>
    <row r="24" spans="2:9" x14ac:dyDescent="0.25">
      <c r="B24" s="2" t="s">
        <v>57</v>
      </c>
      <c r="D24" s="2">
        <v>50</v>
      </c>
      <c r="E24" s="2"/>
      <c r="F24" s="2"/>
      <c r="H24">
        <f>LuminanceViewingAngle!D3</f>
        <v>63.509499340799998</v>
      </c>
      <c r="I24" t="str">
        <f>LuminanceViewingAngle!E3</f>
        <v>PASS</v>
      </c>
    </row>
    <row r="26" spans="2:9" x14ac:dyDescent="0.25">
      <c r="B26" s="23" t="s">
        <v>58</v>
      </c>
    </row>
    <row r="27" spans="2:9" x14ac:dyDescent="0.25">
      <c r="B27" s="2" t="s">
        <v>60</v>
      </c>
      <c r="D27" s="2">
        <v>20</v>
      </c>
      <c r="E27" s="2"/>
      <c r="F27" s="2"/>
      <c r="H27">
        <f>ContrastForSecondaryViewing!D3</f>
        <v>84.269662921348313</v>
      </c>
      <c r="I27" t="str">
        <f>ContrastForSecondaryViewing!E3</f>
        <v>PASS</v>
      </c>
    </row>
    <row r="29" spans="2:9" x14ac:dyDescent="0.25">
      <c r="B29" s="21" t="s">
        <v>97</v>
      </c>
    </row>
    <row r="30" spans="2:9" x14ac:dyDescent="0.25">
      <c r="B30" s="2" t="s">
        <v>65</v>
      </c>
      <c r="I30" s="25" t="str">
        <f>TestCurves!F3</f>
        <v>PASS</v>
      </c>
    </row>
    <row r="31" spans="2:9" x14ac:dyDescent="0.25">
      <c r="B31" s="2" t="s">
        <v>66</v>
      </c>
      <c r="I31" s="25" t="str">
        <f>TestCurves!F4</f>
        <v>PASS</v>
      </c>
    </row>
    <row r="32" spans="2:9" x14ac:dyDescent="0.25">
      <c r="B32" s="2" t="s">
        <v>67</v>
      </c>
      <c r="I32" s="25" t="str">
        <f>TestCurves!F5</f>
        <v>PASS</v>
      </c>
    </row>
    <row r="33" spans="2:9" x14ac:dyDescent="0.25">
      <c r="B33" s="2" t="s">
        <v>68</v>
      </c>
      <c r="I33" s="25" t="str">
        <f>TestCurves!F6</f>
        <v>PASS</v>
      </c>
    </row>
    <row r="34" spans="2:9" x14ac:dyDescent="0.25">
      <c r="B34" s="2" t="s">
        <v>69</v>
      </c>
      <c r="I34" s="25" t="str">
        <f>TestCurves!F7</f>
        <v>PASS</v>
      </c>
    </row>
    <row r="35" spans="2:9" x14ac:dyDescent="0.25">
      <c r="B35" s="2" t="s">
        <v>70</v>
      </c>
      <c r="I35" s="25" t="str">
        <f>TestCurves!F8</f>
        <v>PASS</v>
      </c>
    </row>
    <row r="36" spans="2:9" x14ac:dyDescent="0.25">
      <c r="B36" s="2" t="s">
        <v>71</v>
      </c>
      <c r="I36" s="25" t="str">
        <f>TestCurves!F9</f>
        <v>PASS</v>
      </c>
    </row>
    <row r="37" spans="2:9" x14ac:dyDescent="0.25">
      <c r="B37" s="2" t="s">
        <v>72</v>
      </c>
      <c r="I37" s="25" t="str">
        <f>TestCurves!F10</f>
        <v>PASS</v>
      </c>
    </row>
    <row r="38" spans="2:9" x14ac:dyDescent="0.25">
      <c r="B38" s="2" t="s">
        <v>73</v>
      </c>
      <c r="I38" s="25" t="str">
        <f>TestCurves!F11</f>
        <v>PASS</v>
      </c>
    </row>
    <row r="39" spans="2:9" x14ac:dyDescent="0.25">
      <c r="B39" s="2" t="s">
        <v>74</v>
      </c>
      <c r="I39" s="25" t="str">
        <f>TestCurves!F12</f>
        <v>PASS</v>
      </c>
    </row>
    <row r="40" spans="2:9" x14ac:dyDescent="0.25">
      <c r="B40" s="2" t="s">
        <v>75</v>
      </c>
      <c r="I40" s="25" t="str">
        <f>TestCurves!F13</f>
        <v>PASS</v>
      </c>
    </row>
    <row r="41" spans="2:9" x14ac:dyDescent="0.25">
      <c r="B41" s="2" t="s">
        <v>76</v>
      </c>
      <c r="I41" s="25" t="str">
        <f>TestCurves!F14</f>
        <v>PASS</v>
      </c>
    </row>
    <row r="42" spans="2:9" x14ac:dyDescent="0.25">
      <c r="B42" s="2" t="s">
        <v>77</v>
      </c>
      <c r="I42" s="25" t="str">
        <f>TestCurves!F15</f>
        <v>PASS</v>
      </c>
    </row>
    <row r="43" spans="2:9" x14ac:dyDescent="0.25">
      <c r="B43" s="2" t="s">
        <v>78</v>
      </c>
      <c r="I43" s="25" t="str">
        <f>TestCurves!F16</f>
        <v>PASS</v>
      </c>
    </row>
    <row r="44" spans="2:9" x14ac:dyDescent="0.25">
      <c r="B44" s="2" t="s">
        <v>79</v>
      </c>
      <c r="I44" s="25" t="str">
        <f>TestCurves!F17</f>
        <v>PASS</v>
      </c>
    </row>
    <row r="45" spans="2:9" x14ac:dyDescent="0.25">
      <c r="B45" s="2" t="s">
        <v>80</v>
      </c>
      <c r="I45" s="25" t="str">
        <f>TestCurves!F18</f>
        <v>PASS</v>
      </c>
    </row>
    <row r="46" spans="2:9" x14ac:dyDescent="0.25">
      <c r="B46" s="2" t="s">
        <v>81</v>
      </c>
      <c r="I46" s="25" t="str">
        <f>TestCurves!F19</f>
        <v>PASS</v>
      </c>
    </row>
    <row r="47" spans="2:9" x14ac:dyDescent="0.25">
      <c r="B47" s="2" t="s">
        <v>82</v>
      </c>
      <c r="I47" s="25" t="str">
        <f>TestCurves!F20</f>
        <v>PASS</v>
      </c>
    </row>
    <row r="48" spans="2:9" x14ac:dyDescent="0.25">
      <c r="B48" s="2" t="s">
        <v>83</v>
      </c>
      <c r="I48" s="25" t="str">
        <f>TestCurves!F21</f>
        <v>PASS</v>
      </c>
    </row>
    <row r="49" spans="2:9" x14ac:dyDescent="0.25">
      <c r="B49" s="2" t="s">
        <v>84</v>
      </c>
      <c r="I49" s="25" t="str">
        <f>TestCurves!F22</f>
        <v>PASS</v>
      </c>
    </row>
    <row r="50" spans="2:9" x14ac:dyDescent="0.25">
      <c r="B50" s="2" t="s">
        <v>85</v>
      </c>
      <c r="I50" s="25" t="str">
        <f>TestCurves!F23</f>
        <v>PASS</v>
      </c>
    </row>
    <row r="51" spans="2:9" x14ac:dyDescent="0.25">
      <c r="B51" s="2" t="s">
        <v>86</v>
      </c>
      <c r="I51" s="25" t="str">
        <f>TestCurves!F24</f>
        <v>PASS</v>
      </c>
    </row>
    <row r="52" spans="2:9" x14ac:dyDescent="0.25">
      <c r="B52" s="2" t="s">
        <v>87</v>
      </c>
      <c r="I52" s="25" t="str">
        <f>TestCurves!F25</f>
        <v>PASS</v>
      </c>
    </row>
    <row r="53" spans="2:9" x14ac:dyDescent="0.25">
      <c r="B53" s="2" t="s">
        <v>88</v>
      </c>
      <c r="I53" s="25" t="str">
        <f>TestCurves!F26</f>
        <v>PASS</v>
      </c>
    </row>
    <row r="54" spans="2:9" x14ac:dyDescent="0.25">
      <c r="B54" s="2" t="s">
        <v>89</v>
      </c>
      <c r="I54" s="25" t="str">
        <f>TestCurves!F27</f>
        <v>PASS</v>
      </c>
    </row>
    <row r="55" spans="2:9" x14ac:dyDescent="0.25">
      <c r="B55" s="2" t="s">
        <v>90</v>
      </c>
      <c r="I55" s="25" t="str">
        <f>TestCurves!F28</f>
        <v>PASS</v>
      </c>
    </row>
    <row r="56" spans="2:9" x14ac:dyDescent="0.25">
      <c r="B56" s="2" t="s">
        <v>91</v>
      </c>
      <c r="I56" s="25" t="str">
        <f>TestCurves!F29</f>
        <v>PASS</v>
      </c>
    </row>
    <row r="57" spans="2:9" x14ac:dyDescent="0.25">
      <c r="B57" s="2" t="s">
        <v>92</v>
      </c>
      <c r="I57" s="25" t="str">
        <f>TestCurves!F30</f>
        <v>PASS</v>
      </c>
    </row>
    <row r="58" spans="2:9" x14ac:dyDescent="0.25">
      <c r="B58" s="2" t="s">
        <v>93</v>
      </c>
      <c r="I58" s="25" t="str">
        <f>TestCurves!F31</f>
        <v>PASS</v>
      </c>
    </row>
    <row r="59" spans="2:9" x14ac:dyDescent="0.25">
      <c r="B59" s="2" t="s">
        <v>94</v>
      </c>
      <c r="I59" s="25" t="str">
        <f>TestCurves!F32</f>
        <v>PASS</v>
      </c>
    </row>
    <row r="60" spans="2:9" x14ac:dyDescent="0.25">
      <c r="B60" s="2" t="s">
        <v>95</v>
      </c>
      <c r="I60" s="25" t="str">
        <f>TestCurves!F33</f>
        <v>PASS</v>
      </c>
    </row>
    <row r="61" spans="2:9" x14ac:dyDescent="0.25">
      <c r="B61" s="2" t="s">
        <v>96</v>
      </c>
      <c r="I61" s="25" t="str">
        <f>TestCurves!F34</f>
        <v>PASS</v>
      </c>
    </row>
  </sheetData>
  <pageMargins left="0.51181102362204722" right="0.51181102362204722" top="0.55118110236220474" bottom="0.39370078740157483" header="0.31496062992125984" footer="0.31496062992125984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s="29" customFormat="1" x14ac:dyDescent="0.25">
      <c r="A1" s="28" t="s">
        <v>63</v>
      </c>
      <c r="B1" s="28"/>
      <c r="C1" s="28"/>
    </row>
    <row r="2" spans="1:6" s="29" customFormat="1" x14ac:dyDescent="0.25">
      <c r="A2" s="12" t="s">
        <v>62</v>
      </c>
      <c r="B2" s="12" t="s">
        <v>4</v>
      </c>
      <c r="C2" s="12" t="s">
        <v>64</v>
      </c>
      <c r="D2" s="12" t="s">
        <v>5</v>
      </c>
      <c r="E2" s="12" t="s">
        <v>22</v>
      </c>
      <c r="F2" s="12" t="s">
        <v>6</v>
      </c>
    </row>
    <row r="3" spans="1:6" s="29" customFormat="1" x14ac:dyDescent="0.25">
      <c r="A3" s="30">
        <v>0</v>
      </c>
      <c r="B3" s="30">
        <f t="shared" ref="B3:B33" si="0">C3-C3*0.15</f>
        <v>6.3750000000000001E-2</v>
      </c>
      <c r="C3" s="30">
        <v>7.4999999999999997E-2</v>
      </c>
      <c r="D3" s="30">
        <f t="shared" ref="D3:D33" si="1">C3+C3*0.15</f>
        <v>8.6249999999999993E-2</v>
      </c>
      <c r="E3" s="12">
        <v>7.7460575023200001E-2</v>
      </c>
      <c r="F3" s="31" t="str">
        <f>IF(E3="","N/A",IF(OR(E3&lt;B3,E3&gt;D3),"FAIL","PASS"))</f>
        <v>PASS</v>
      </c>
    </row>
    <row r="4" spans="1:6" s="29" customFormat="1" x14ac:dyDescent="0.25">
      <c r="A4" s="30">
        <v>1</v>
      </c>
      <c r="B4" s="30">
        <f t="shared" si="0"/>
        <v>0.10842597985183584</v>
      </c>
      <c r="C4" s="30">
        <v>0.12755997629627747</v>
      </c>
      <c r="D4" s="30">
        <f t="shared" si="1"/>
        <v>0.14669397274071908</v>
      </c>
      <c r="E4" s="12">
        <v>0.128711807028</v>
      </c>
      <c r="F4" s="31" t="str">
        <f t="shared" ref="F4:F34" si="2">IF(E4="","N/A",IF(OR(E4&lt;B4,E4&gt;D4),"FAIL","PASS"))</f>
        <v>PASS</v>
      </c>
    </row>
    <row r="5" spans="1:6" s="29" customFormat="1" x14ac:dyDescent="0.25">
      <c r="A5" s="30">
        <v>2</v>
      </c>
      <c r="B5" s="30">
        <f t="shared" si="0"/>
        <v>0.13794653925169956</v>
      </c>
      <c r="C5" s="30">
        <v>0.16229004617847007</v>
      </c>
      <c r="D5" s="30">
        <f t="shared" si="1"/>
        <v>0.18663355310524057</v>
      </c>
      <c r="E5" s="12">
        <v>0.1687554803256</v>
      </c>
      <c r="F5" s="31" t="str">
        <f t="shared" si="2"/>
        <v>PASS</v>
      </c>
    </row>
    <row r="6" spans="1:6" s="29" customFormat="1" x14ac:dyDescent="0.25">
      <c r="A6" s="30">
        <v>3</v>
      </c>
      <c r="B6" s="30">
        <f t="shared" si="0"/>
        <v>0.17550450286475769</v>
      </c>
      <c r="C6" s="30">
        <v>0.20647588572324435</v>
      </c>
      <c r="D6" s="30">
        <f t="shared" si="1"/>
        <v>0.23744726858173101</v>
      </c>
      <c r="E6" s="12">
        <v>0.20763169959120001</v>
      </c>
      <c r="F6" s="31" t="str">
        <f t="shared" si="2"/>
        <v>PASS</v>
      </c>
    </row>
    <row r="7" spans="1:6" x14ac:dyDescent="0.25">
      <c r="A7" s="30">
        <v>4</v>
      </c>
      <c r="B7" s="30">
        <f t="shared" si="0"/>
        <v>0.22328817158366121</v>
      </c>
      <c r="C7" s="30">
        <v>0.26269196656901317</v>
      </c>
      <c r="D7" s="30">
        <f t="shared" si="1"/>
        <v>0.30209576155436513</v>
      </c>
      <c r="E7" s="12">
        <v>0.26580009673559996</v>
      </c>
      <c r="F7" s="31" t="str">
        <f t="shared" si="2"/>
        <v>PASS</v>
      </c>
    </row>
    <row r="8" spans="1:6" x14ac:dyDescent="0.25">
      <c r="A8" s="30">
        <v>5</v>
      </c>
      <c r="B8" s="30">
        <f t="shared" si="0"/>
        <v>0.28408164323621016</v>
      </c>
      <c r="C8" s="30">
        <v>0.33421369792495315</v>
      </c>
      <c r="D8" s="30">
        <f t="shared" si="1"/>
        <v>0.38434575261369613</v>
      </c>
      <c r="E8" s="12">
        <v>0.34381521242399998</v>
      </c>
      <c r="F8" s="31" t="str">
        <f t="shared" si="2"/>
        <v>PASS</v>
      </c>
    </row>
    <row r="9" spans="1:6" x14ac:dyDescent="0.25">
      <c r="A9" s="30">
        <v>6</v>
      </c>
      <c r="B9" s="30">
        <f t="shared" si="0"/>
        <v>0.36142702701807905</v>
      </c>
      <c r="C9" s="30">
        <v>0.42520826708009302</v>
      </c>
      <c r="D9" s="30">
        <f t="shared" si="1"/>
        <v>0.48898950714210698</v>
      </c>
      <c r="E9" s="12">
        <v>0.44217321461999998</v>
      </c>
      <c r="F9" s="31" t="str">
        <f t="shared" si="2"/>
        <v>PASS</v>
      </c>
    </row>
    <row r="10" spans="1:6" x14ac:dyDescent="0.25">
      <c r="A10" s="30">
        <v>7</v>
      </c>
      <c r="B10" s="30">
        <f t="shared" si="0"/>
        <v>0.45983082317821761</v>
      </c>
      <c r="C10" s="30">
        <v>0.54097743903319717</v>
      </c>
      <c r="D10" s="30">
        <f t="shared" si="1"/>
        <v>0.62212405488817679</v>
      </c>
      <c r="E10" s="12">
        <v>0.53294276560800002</v>
      </c>
      <c r="F10" s="31" t="str">
        <f t="shared" si="2"/>
        <v>PASS</v>
      </c>
    </row>
    <row r="11" spans="1:6" x14ac:dyDescent="0.25">
      <c r="A11" s="30">
        <v>8</v>
      </c>
      <c r="B11" s="30">
        <f t="shared" si="0"/>
        <v>0.58502649259315209</v>
      </c>
      <c r="C11" s="30">
        <v>0.68826646187429663</v>
      </c>
      <c r="D11" s="30">
        <f t="shared" si="1"/>
        <v>0.79150643115544117</v>
      </c>
      <c r="E11" s="12">
        <v>0.68091756416400007</v>
      </c>
      <c r="F11" s="31" t="str">
        <f t="shared" si="2"/>
        <v>PASS</v>
      </c>
    </row>
    <row r="12" spans="1:6" x14ac:dyDescent="0.25">
      <c r="A12" s="30">
        <v>9</v>
      </c>
      <c r="B12" s="30">
        <f t="shared" si="0"/>
        <v>0.74430851474955739</v>
      </c>
      <c r="C12" s="30">
        <v>0.8756570761759499</v>
      </c>
      <c r="D12" s="30">
        <f t="shared" si="1"/>
        <v>1.0070056376023424</v>
      </c>
      <c r="E12" s="12">
        <v>0.86741834577599997</v>
      </c>
      <c r="F12" s="31" t="str">
        <f t="shared" si="2"/>
        <v>PASS</v>
      </c>
    </row>
    <row r="13" spans="1:6" x14ac:dyDescent="0.25">
      <c r="A13" s="30">
        <v>10</v>
      </c>
      <c r="B13" s="30">
        <f t="shared" si="0"/>
        <v>0.94695739790020017</v>
      </c>
      <c r="C13" s="30">
        <v>1.114067526941412</v>
      </c>
      <c r="D13" s="30">
        <f t="shared" si="1"/>
        <v>1.2811776559826238</v>
      </c>
      <c r="E13" s="12">
        <v>1.1137511465279999</v>
      </c>
      <c r="F13" s="31" t="str">
        <f t="shared" si="2"/>
        <v>PASS</v>
      </c>
    </row>
    <row r="14" spans="1:6" x14ac:dyDescent="0.25">
      <c r="A14" s="30">
        <v>11</v>
      </c>
      <c r="B14" s="30">
        <f t="shared" si="0"/>
        <v>1.2047804044531809</v>
      </c>
      <c r="C14" s="30">
        <v>1.4173887111213892</v>
      </c>
      <c r="D14" s="30">
        <f t="shared" si="1"/>
        <v>1.6299970177895975</v>
      </c>
      <c r="E14" s="12">
        <v>1.4240020555319999</v>
      </c>
      <c r="F14" s="31" t="str">
        <f t="shared" si="2"/>
        <v>PASS</v>
      </c>
    </row>
    <row r="15" spans="1:6" x14ac:dyDescent="0.25">
      <c r="A15" s="30">
        <v>12</v>
      </c>
      <c r="B15" s="30">
        <f t="shared" si="0"/>
        <v>1.532799496759772</v>
      </c>
      <c r="C15" s="30">
        <v>1.8032935255997318</v>
      </c>
      <c r="D15" s="30">
        <f t="shared" si="1"/>
        <v>2.0737875544396918</v>
      </c>
      <c r="E15" s="12">
        <v>1.8115967941559998</v>
      </c>
      <c r="F15" s="31" t="str">
        <f t="shared" si="2"/>
        <v>PASS</v>
      </c>
    </row>
    <row r="16" spans="1:6" x14ac:dyDescent="0.25">
      <c r="A16" s="30">
        <v>13</v>
      </c>
      <c r="B16" s="30">
        <f t="shared" si="0"/>
        <v>1.9501265862083612</v>
      </c>
      <c r="C16" s="30">
        <v>2.2942665720098367</v>
      </c>
      <c r="D16" s="30">
        <f t="shared" si="1"/>
        <v>2.6384065578113121</v>
      </c>
      <c r="E16" s="12">
        <v>2.3098078023119997</v>
      </c>
      <c r="F16" s="31" t="str">
        <f t="shared" si="2"/>
        <v>PASS</v>
      </c>
    </row>
    <row r="17" spans="1:6" x14ac:dyDescent="0.25">
      <c r="A17" s="30">
        <v>14</v>
      </c>
      <c r="B17" s="30">
        <f t="shared" si="0"/>
        <v>2.4810770816900272</v>
      </c>
      <c r="C17" s="30">
        <v>2.9189142137529731</v>
      </c>
      <c r="D17" s="30">
        <f t="shared" si="1"/>
        <v>3.3567513458159191</v>
      </c>
      <c r="E17" s="12">
        <v>2.94490279572</v>
      </c>
      <c r="F17" s="31" t="str">
        <f t="shared" si="2"/>
        <v>PASS</v>
      </c>
    </row>
    <row r="18" spans="1:6" x14ac:dyDescent="0.25">
      <c r="A18" s="30">
        <v>15</v>
      </c>
      <c r="B18" s="30">
        <f t="shared" si="0"/>
        <v>3.156586617926243</v>
      </c>
      <c r="C18" s="30">
        <v>3.7136313152073446</v>
      </c>
      <c r="D18" s="30">
        <f t="shared" si="1"/>
        <v>4.2706760124884457</v>
      </c>
      <c r="E18" s="12">
        <v>3.7358529024</v>
      </c>
      <c r="F18" s="31" t="str">
        <f t="shared" si="2"/>
        <v>PASS</v>
      </c>
    </row>
    <row r="19" spans="1:6" x14ac:dyDescent="0.25">
      <c r="A19" s="30">
        <v>16</v>
      </c>
      <c r="B19" s="30">
        <f t="shared" si="0"/>
        <v>4.0160135088120139</v>
      </c>
      <c r="C19" s="30">
        <v>4.7247217750729575</v>
      </c>
      <c r="D19" s="30">
        <f t="shared" si="1"/>
        <v>5.4334300413339012</v>
      </c>
      <c r="E19" s="12">
        <v>4.8128292469199998</v>
      </c>
      <c r="F19" s="31" t="str">
        <f t="shared" si="2"/>
        <v>PASS</v>
      </c>
    </row>
    <row r="20" spans="1:6" x14ac:dyDescent="0.25">
      <c r="A20" s="30">
        <v>17</v>
      </c>
      <c r="B20" s="30">
        <f t="shared" si="0"/>
        <v>5.1094319450534531</v>
      </c>
      <c r="C20" s="30">
        <v>6.0110964059452385</v>
      </c>
      <c r="D20" s="30">
        <f t="shared" si="1"/>
        <v>6.912760866837024</v>
      </c>
      <c r="E20" s="12">
        <v>6.0503305208400002</v>
      </c>
      <c r="F20" s="31" t="str">
        <f t="shared" si="2"/>
        <v>PASS</v>
      </c>
    </row>
    <row r="21" spans="1:6" x14ac:dyDescent="0.25">
      <c r="A21" s="30">
        <v>18</v>
      </c>
      <c r="B21" s="30">
        <f t="shared" si="0"/>
        <v>6.5005495484140612</v>
      </c>
      <c r="C21" s="30">
        <v>7.6477053510753663</v>
      </c>
      <c r="D21" s="30">
        <f t="shared" si="1"/>
        <v>8.7948611537366705</v>
      </c>
      <c r="E21" s="12">
        <v>7.7810811232799999</v>
      </c>
      <c r="F21" s="31" t="str">
        <f t="shared" si="2"/>
        <v>PASS</v>
      </c>
    </row>
    <row r="22" spans="1:6" x14ac:dyDescent="0.25">
      <c r="A22" s="30">
        <v>19</v>
      </c>
      <c r="B22" s="30">
        <f t="shared" si="0"/>
        <v>8.2704192727914254</v>
      </c>
      <c r="C22" s="30">
        <v>9.7299050268134426</v>
      </c>
      <c r="D22" s="30">
        <f t="shared" si="1"/>
        <v>11.18939078083546</v>
      </c>
      <c r="E22" s="12">
        <v>9.6840311954399994</v>
      </c>
      <c r="F22" s="31" t="str">
        <f t="shared" si="2"/>
        <v>PASS</v>
      </c>
    </row>
    <row r="23" spans="1:6" x14ac:dyDescent="0.25">
      <c r="A23" s="30">
        <v>20</v>
      </c>
      <c r="B23" s="30">
        <f t="shared" si="0"/>
        <v>10.522161924671027</v>
      </c>
      <c r="C23" s="30">
        <v>12.379014029024736</v>
      </c>
      <c r="D23" s="30">
        <f t="shared" si="1"/>
        <v>14.235866133378446</v>
      </c>
      <c r="E23" s="12">
        <v>12.801133460879999</v>
      </c>
      <c r="F23" s="31" t="str">
        <f t="shared" si="2"/>
        <v>PASS</v>
      </c>
    </row>
    <row r="24" spans="1:6" x14ac:dyDescent="0.25">
      <c r="A24" s="30">
        <v>21</v>
      </c>
      <c r="B24" s="30">
        <f t="shared" si="0"/>
        <v>13.386974458868989</v>
      </c>
      <c r="C24" s="30">
        <v>15.749381716316458</v>
      </c>
      <c r="D24" s="30">
        <f t="shared" si="1"/>
        <v>18.111788973763929</v>
      </c>
      <c r="E24" s="12">
        <v>15.702256730399998</v>
      </c>
      <c r="F24" s="31" t="str">
        <f t="shared" si="2"/>
        <v>PASS</v>
      </c>
    </row>
    <row r="25" spans="1:6" x14ac:dyDescent="0.25">
      <c r="A25" s="30">
        <v>22</v>
      </c>
      <c r="B25" s="30">
        <f t="shared" si="0"/>
        <v>17.031774120698458</v>
      </c>
      <c r="C25" s="30">
        <v>20.037381318468775</v>
      </c>
      <c r="D25" s="30">
        <f t="shared" si="1"/>
        <v>23.042988516239092</v>
      </c>
      <c r="E25" s="12">
        <v>20.553028233359999</v>
      </c>
      <c r="F25" s="31" t="str">
        <f t="shared" si="2"/>
        <v>PASS</v>
      </c>
    </row>
    <row r="26" spans="1:6" x14ac:dyDescent="0.25">
      <c r="A26" s="30">
        <v>23</v>
      </c>
      <c r="B26" s="30">
        <f t="shared" si="0"/>
        <v>21.668923817682519</v>
      </c>
      <c r="C26" s="30">
        <v>25.492851550214727</v>
      </c>
      <c r="D26" s="30">
        <f t="shared" si="1"/>
        <v>29.316779282746936</v>
      </c>
      <c r="E26" s="12">
        <v>26.09843488536</v>
      </c>
      <c r="F26" s="31" t="str">
        <f t="shared" si="2"/>
        <v>PASS</v>
      </c>
    </row>
    <row r="27" spans="1:6" x14ac:dyDescent="0.25">
      <c r="A27" s="30">
        <v>24</v>
      </c>
      <c r="B27" s="30">
        <f t="shared" si="0"/>
        <v>27.568605366008292</v>
      </c>
      <c r="C27" s="30">
        <v>32.433653371774462</v>
      </c>
      <c r="D27" s="30">
        <f t="shared" si="1"/>
        <v>37.298701377540631</v>
      </c>
      <c r="E27" s="12">
        <v>30.441363884399998</v>
      </c>
      <c r="F27" s="31" t="str">
        <f t="shared" si="2"/>
        <v>PASS</v>
      </c>
    </row>
    <row r="28" spans="1:6" x14ac:dyDescent="0.25">
      <c r="A28" s="30">
        <v>25</v>
      </c>
      <c r="B28" s="30">
        <f t="shared" si="0"/>
        <v>35.074561534361692</v>
      </c>
      <c r="C28" s="30">
        <v>41.264190040425518</v>
      </c>
      <c r="D28" s="30">
        <f t="shared" si="1"/>
        <v>47.453818546489344</v>
      </c>
      <c r="E28" s="12">
        <v>43.779526199999999</v>
      </c>
      <c r="F28" s="31" t="str">
        <f t="shared" si="2"/>
        <v>PASS</v>
      </c>
    </row>
    <row r="29" spans="1:6" x14ac:dyDescent="0.25">
      <c r="A29" s="30">
        <v>26</v>
      </c>
      <c r="B29" s="30">
        <f t="shared" si="0"/>
        <v>44.624124089518688</v>
      </c>
      <c r="C29" s="30">
        <v>52.498969517080809</v>
      </c>
      <c r="D29" s="30">
        <f t="shared" si="1"/>
        <v>60.37381494464293</v>
      </c>
      <c r="E29" s="12">
        <v>53.527767367199999</v>
      </c>
      <c r="F29" s="31" t="str">
        <f t="shared" si="2"/>
        <v>PASS</v>
      </c>
    </row>
    <row r="30" spans="1:6" x14ac:dyDescent="0.25">
      <c r="A30" s="30">
        <v>27</v>
      </c>
      <c r="B30" s="30">
        <f t="shared" si="0"/>
        <v>56.773694770380011</v>
      </c>
      <c r="C30" s="30">
        <v>66.79258208280001</v>
      </c>
      <c r="D30" s="30">
        <f t="shared" si="1"/>
        <v>76.811469395220016</v>
      </c>
      <c r="E30" s="12">
        <v>67.537215751199994</v>
      </c>
      <c r="F30" s="31" t="str">
        <f t="shared" si="2"/>
        <v>PASS</v>
      </c>
    </row>
    <row r="31" spans="1:6" x14ac:dyDescent="0.25">
      <c r="A31" s="30">
        <v>28</v>
      </c>
      <c r="B31" s="30">
        <f t="shared" si="0"/>
        <v>72.231163830000014</v>
      </c>
      <c r="C31" s="30">
        <v>84.977839800000012</v>
      </c>
      <c r="D31" s="30">
        <f t="shared" si="1"/>
        <v>97.724515770000011</v>
      </c>
      <c r="E31" s="12">
        <v>85.778685001199989</v>
      </c>
      <c r="F31" s="31" t="str">
        <f t="shared" si="2"/>
        <v>PASS</v>
      </c>
    </row>
    <row r="32" spans="1:6" x14ac:dyDescent="0.25">
      <c r="A32" s="30">
        <v>29</v>
      </c>
      <c r="B32" s="30">
        <f t="shared" si="0"/>
        <v>91.897155000000012</v>
      </c>
      <c r="C32" s="30">
        <v>108.11430000000001</v>
      </c>
      <c r="D32" s="30">
        <f t="shared" si="1"/>
        <v>124.33144500000002</v>
      </c>
      <c r="E32" s="12">
        <v>109.44881549999999</v>
      </c>
      <c r="F32" s="31" t="str">
        <f t="shared" si="2"/>
        <v>PASS</v>
      </c>
    </row>
    <row r="33" spans="1:6" x14ac:dyDescent="0.25">
      <c r="A33" s="30">
        <v>30</v>
      </c>
      <c r="B33" s="30">
        <f t="shared" si="0"/>
        <v>116.91750000000002</v>
      </c>
      <c r="C33" s="30">
        <v>137.55000000000001</v>
      </c>
      <c r="D33" s="30">
        <f t="shared" si="1"/>
        <v>158.1825</v>
      </c>
      <c r="E33" s="12">
        <v>138.5184208968</v>
      </c>
      <c r="F33" s="31" t="str">
        <f t="shared" si="2"/>
        <v>PASS</v>
      </c>
    </row>
    <row r="34" spans="1:6" x14ac:dyDescent="0.25">
      <c r="A34" s="30">
        <v>31</v>
      </c>
      <c r="B34" s="30">
        <f>C34-C34*0.15</f>
        <v>148.75</v>
      </c>
      <c r="C34" s="30">
        <v>175</v>
      </c>
      <c r="D34" s="30">
        <f>C34+C34*0.15</f>
        <v>201.25</v>
      </c>
      <c r="E34" s="12">
        <v>178.09511258160001</v>
      </c>
      <c r="F34" s="31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20" bestFit="1" customWidth="1"/>
  </cols>
  <sheetData>
    <row r="1" spans="2:17" ht="15.75" thickBot="1" x14ac:dyDescent="0.3">
      <c r="B1" s="27" t="s">
        <v>7</v>
      </c>
      <c r="C1" s="27"/>
      <c r="D1" s="27"/>
      <c r="E1" s="27"/>
      <c r="F1" s="27"/>
      <c r="G1" s="27"/>
      <c r="H1" s="27"/>
      <c r="I1" s="4"/>
      <c r="J1" s="4"/>
      <c r="K1" s="4"/>
      <c r="L1" s="4"/>
      <c r="M1" s="4"/>
      <c r="N1" s="17"/>
      <c r="O1" s="17"/>
      <c r="P1" s="18"/>
      <c r="Q1" s="19" t="s">
        <v>19</v>
      </c>
    </row>
    <row r="2" spans="2:17" ht="15.75" thickBot="1" x14ac:dyDescent="0.3">
      <c r="B2" s="4"/>
      <c r="C2" s="4" t="s">
        <v>8</v>
      </c>
      <c r="D2" s="4"/>
      <c r="E2" s="4"/>
      <c r="F2" s="4" t="s">
        <v>6</v>
      </c>
      <c r="G2" s="4"/>
      <c r="H2" s="4"/>
      <c r="I2" s="4"/>
      <c r="J2" s="4"/>
      <c r="K2" s="4"/>
      <c r="L2" s="4"/>
      <c r="M2" s="4"/>
      <c r="N2" s="4"/>
      <c r="O2" s="4"/>
      <c r="P2" s="13"/>
      <c r="Q2" s="19"/>
    </row>
    <row r="3" spans="2:17" ht="15.75" thickBot="1" x14ac:dyDescent="0.3">
      <c r="B3" s="4" t="s">
        <v>3</v>
      </c>
      <c r="C3" s="4" t="s">
        <v>9</v>
      </c>
      <c r="D3" s="4" t="s">
        <v>10</v>
      </c>
      <c r="E3" s="4" t="s">
        <v>11</v>
      </c>
      <c r="F3" s="4" t="s">
        <v>9</v>
      </c>
      <c r="G3" s="4" t="s">
        <v>10</v>
      </c>
      <c r="H3" s="4" t="s">
        <v>11</v>
      </c>
      <c r="I3" s="4"/>
      <c r="J3" s="4"/>
      <c r="K3" s="4"/>
      <c r="L3" s="4"/>
      <c r="M3" s="4"/>
      <c r="N3" s="17"/>
      <c r="O3" s="17"/>
      <c r="P3" s="18"/>
      <c r="Q3" s="19"/>
    </row>
    <row r="4" spans="2:17" ht="15.75" thickBot="1" x14ac:dyDescent="0.3">
      <c r="B4" s="4" t="s">
        <v>12</v>
      </c>
      <c r="C4" s="4">
        <v>0.17699999999999999</v>
      </c>
      <c r="D4" s="4">
        <v>0.48099999999999998</v>
      </c>
      <c r="E4" s="4">
        <v>0.03</v>
      </c>
      <c r="F4" s="5">
        <v>0.1721</v>
      </c>
      <c r="G4" s="5">
        <v>0.49819999999999998</v>
      </c>
      <c r="H4" s="15">
        <f>IF(OR((F4=""),(G4="")),"",SQRT((F4-C4)^2+(G4-D4)^2))</f>
        <v>1.7884350701101778E-2</v>
      </c>
      <c r="I4" s="4" t="str">
        <f>IF(H4="","",IF(H4&lt;E4,"PASS","FAIL"))</f>
        <v>PASS</v>
      </c>
      <c r="J4" s="7"/>
      <c r="K4" s="16" t="str">
        <f>IF(ISBLANK($J$4),"",IF(J4&lt;1,(9.03*J4),(116*(POWER((J4/$J$4),(1/3)))-16)))</f>
        <v/>
      </c>
      <c r="L4" s="16" t="str">
        <f>IF(OR(ISBLANK(DCHROMDEP),K4=""),"",13*K4*(F4-0.1978))</f>
        <v/>
      </c>
      <c r="M4" s="16" t="str">
        <f>IF(OR(ISBLANK(G4),K4=""),"",13*K4*(G4-0.4684))</f>
        <v/>
      </c>
      <c r="N4" s="16">
        <f>IF(F4="","",F4-C4)</f>
        <v>-4.8999999999999877E-3</v>
      </c>
      <c r="O4" s="16">
        <f>IF(G4="","",G4-D4)</f>
        <v>1.7199999999999993E-2</v>
      </c>
      <c r="P4" s="14" t="e">
        <f>IF(OR((N4=""),(O4="")),"",13*K4*SQRT((N4^2)+(O4^2)))</f>
        <v>#VALUE!</v>
      </c>
      <c r="Q4" s="19" t="str">
        <f>IF(H4="","N/A",IF(H4&gt;E4,"FAIL","PASS"))</f>
        <v>PASS</v>
      </c>
    </row>
    <row r="5" spans="2:17" ht="15.75" thickBot="1" x14ac:dyDescent="0.3">
      <c r="B5" s="4" t="s">
        <v>13</v>
      </c>
      <c r="C5" s="4">
        <v>0.45100000000000001</v>
      </c>
      <c r="D5" s="4">
        <v>0.52800000000000002</v>
      </c>
      <c r="E5" s="4">
        <v>0.03</v>
      </c>
      <c r="F5" s="5">
        <v>0.45150000000000001</v>
      </c>
      <c r="G5" s="5">
        <v>0.52829999999999999</v>
      </c>
      <c r="H5" s="15">
        <f t="shared" ref="H5:H7" si="0">IF(OR((F5=""),(G5="")),"",SQRT((F5-C5)^2+(G5-D5)^2))</f>
        <v>5.8309518948451342E-4</v>
      </c>
      <c r="I5" s="4" t="str">
        <f t="shared" ref="I5:I7" si="1">IF(H5="","",IF(H5&lt;E5,"PASS","FAIL"))</f>
        <v>PASS</v>
      </c>
      <c r="J5" s="7"/>
      <c r="K5" s="16" t="str">
        <f>IF(OR(ISBLANK($J$4),ISBLANK(J5)),"",IF(J5&lt;1,(9.03*J5),(116*(POWER((J5/$J$4),(1/3)))-16)))</f>
        <v/>
      </c>
      <c r="L5" s="16" t="str">
        <f>IF(OR(ISBLANK(F5),K5=""),"",13*K5*(F5-0.1978))</f>
        <v/>
      </c>
      <c r="M5" s="16" t="str">
        <f>IF(OR(ISBLANK(G5),K5=""),"",13*K5*(G5-0.4684))</f>
        <v/>
      </c>
      <c r="N5" s="16">
        <f t="shared" ref="N5:N7" si="2">IF(F5="","",F5-C5)</f>
        <v>5.0000000000000044E-4</v>
      </c>
      <c r="O5" s="16">
        <f>IF(G5="","",G5-D5)</f>
        <v>2.9999999999996696E-4</v>
      </c>
      <c r="P5" s="14" t="e">
        <f t="shared" ref="P5:P7" si="3">IF(OR((N5=""),(O5="")),"",13*K5*SQRT((N5^2)+(O5^2)))</f>
        <v>#VALUE!</v>
      </c>
      <c r="Q5" s="19" t="str">
        <f t="shared" ref="Q5:Q7" si="4">IF(H5="","N/A",IF(H5&gt;E5,"FAIL","PASS"))</f>
        <v>PASS</v>
      </c>
    </row>
    <row r="6" spans="2:17" ht="15.75" thickBot="1" x14ac:dyDescent="0.3">
      <c r="B6" s="4" t="s">
        <v>14</v>
      </c>
      <c r="C6" s="4">
        <v>0.112</v>
      </c>
      <c r="D6" s="4">
        <v>0.56200000000000006</v>
      </c>
      <c r="E6" s="4">
        <v>0.03</v>
      </c>
      <c r="F6" s="5">
        <v>0.123</v>
      </c>
      <c r="G6" s="5">
        <v>0.56230000000000002</v>
      </c>
      <c r="H6" s="15">
        <f t="shared" si="0"/>
        <v>1.1004090148667444E-2</v>
      </c>
      <c r="I6" s="4" t="str">
        <f t="shared" si="1"/>
        <v>PASS</v>
      </c>
      <c r="J6" s="7"/>
      <c r="K6" s="16" t="str">
        <f>IF(OR(ISBLANK($J$4),ISBLANK(J6)),"",IF(J6&lt;1,(9.03*J6),(116*(POWER((J6/$J$4),(1/3)))-16)))</f>
        <v/>
      </c>
      <c r="L6" s="16" t="str">
        <f t="shared" ref="L6:L7" si="5">IF(OR(ISBLANK(F6),K6=""),"",13*K6*(F6-0.1978))</f>
        <v/>
      </c>
      <c r="M6" s="16" t="str">
        <f>IF(OR(ISBLANK(G6),K6=""),"",13*K6*(G6-0.4684))</f>
        <v/>
      </c>
      <c r="N6" s="16">
        <f t="shared" si="2"/>
        <v>1.0999999999999996E-2</v>
      </c>
      <c r="O6" s="16">
        <f t="shared" ref="O6:O7" si="6">IF(G6="","",G6-D6)</f>
        <v>2.9999999999996696E-4</v>
      </c>
      <c r="P6" s="14" t="e">
        <f t="shared" si="3"/>
        <v>#VALUE!</v>
      </c>
      <c r="Q6" s="19" t="str">
        <f t="shared" si="4"/>
        <v>PASS</v>
      </c>
    </row>
    <row r="7" spans="2:17" ht="15.75" thickBot="1" x14ac:dyDescent="0.3">
      <c r="B7" s="4" t="s">
        <v>15</v>
      </c>
      <c r="C7" s="4">
        <v>0.123</v>
      </c>
      <c r="D7" s="4">
        <v>0.28299999999999997</v>
      </c>
      <c r="E7" s="4">
        <v>0.03</v>
      </c>
      <c r="F7" s="6">
        <v>0.1198</v>
      </c>
      <c r="G7" s="6">
        <v>0.30309999999999998</v>
      </c>
      <c r="H7" s="15">
        <f t="shared" si="0"/>
        <v>2.0353132437047627E-2</v>
      </c>
      <c r="I7" s="4" t="str">
        <f t="shared" si="1"/>
        <v>PASS</v>
      </c>
      <c r="J7" s="4"/>
      <c r="K7" s="16" t="str">
        <f>IF(OR(ISBLANK($J$4),ISBLANK(J7)),"",IF(J7&lt;1,(9.03*J7),(116*(POWER((J7/$J$4),(1/3)))-16)))</f>
        <v/>
      </c>
      <c r="L7" s="16" t="str">
        <f t="shared" si="5"/>
        <v/>
      </c>
      <c r="M7" s="16" t="str">
        <f>IF(OR(ISBLANK(G7),K7=""),"",13*K7*(G7-0.4684))</f>
        <v/>
      </c>
      <c r="N7" s="16">
        <f t="shared" si="2"/>
        <v>-3.1999999999999945E-3</v>
      </c>
      <c r="O7" s="16">
        <f t="shared" si="6"/>
        <v>2.0100000000000007E-2</v>
      </c>
      <c r="P7" s="14" t="e">
        <f t="shared" si="3"/>
        <v>#VALUE!</v>
      </c>
      <c r="Q7" s="19" t="str">
        <f t="shared" si="4"/>
        <v>PASS</v>
      </c>
    </row>
    <row r="8" spans="2:17" x14ac:dyDescent="0.25">
      <c r="B8" s="8"/>
      <c r="C8" s="9"/>
      <c r="D8" s="9"/>
      <c r="E8" s="9"/>
      <c r="F8" s="10"/>
      <c r="G8" s="10"/>
      <c r="H8" s="10"/>
      <c r="I8" s="9"/>
      <c r="J8" s="9"/>
      <c r="K8" s="3"/>
      <c r="L8" s="3"/>
      <c r="M8" s="3"/>
      <c r="N8" s="3"/>
      <c r="O8" s="3"/>
    </row>
    <row r="9" spans="2:17" x14ac:dyDescent="0.25"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</row>
    <row r="10" spans="2:17" x14ac:dyDescent="0.25"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28" t="s">
        <v>17</v>
      </c>
      <c r="C1" s="29"/>
      <c r="D1" s="29"/>
      <c r="E1" s="29"/>
    </row>
    <row r="2" spans="2:6" x14ac:dyDescent="0.25">
      <c r="B2" s="12"/>
      <c r="C2" s="12"/>
      <c r="D2" s="12"/>
      <c r="E2" s="12" t="s">
        <v>17</v>
      </c>
      <c r="F2" s="1"/>
    </row>
    <row r="3" spans="2:6" x14ac:dyDescent="0.25">
      <c r="B3" s="12" t="s">
        <v>38</v>
      </c>
      <c r="C3" s="30"/>
      <c r="D3" s="30"/>
      <c r="E3" s="12">
        <v>215.39526890400001</v>
      </c>
      <c r="F3" s="11"/>
    </row>
    <row r="4" spans="2:6" x14ac:dyDescent="0.25">
      <c r="B4" s="12" t="s">
        <v>39</v>
      </c>
      <c r="C4" s="30"/>
      <c r="D4" s="30"/>
      <c r="E4" s="12">
        <v>198.14613558119999</v>
      </c>
      <c r="F4" s="11"/>
    </row>
    <row r="5" spans="2:6" x14ac:dyDescent="0.25">
      <c r="B5" s="12" t="s">
        <v>40</v>
      </c>
      <c r="C5" s="30"/>
      <c r="D5" s="30"/>
      <c r="E5" s="12">
        <v>193.0968968928</v>
      </c>
      <c r="F5" s="11"/>
    </row>
    <row r="6" spans="2:6" x14ac:dyDescent="0.25">
      <c r="B6" s="12" t="s">
        <v>41</v>
      </c>
      <c r="C6" s="30"/>
      <c r="D6" s="30"/>
      <c r="E6" s="12">
        <v>207.13553162760002</v>
      </c>
      <c r="F6" s="11"/>
    </row>
    <row r="7" spans="2:6" x14ac:dyDescent="0.25">
      <c r="B7" s="12" t="s">
        <v>42</v>
      </c>
      <c r="C7" s="30"/>
      <c r="D7" s="30"/>
      <c r="E7" s="12">
        <v>204.1877101968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83"/>
  <sheetViews>
    <sheetView topLeftCell="A67" workbookViewId="0">
      <selection activeCell="D83" sqref="D83"/>
    </sheetView>
  </sheetViews>
  <sheetFormatPr defaultRowHeight="15" x14ac:dyDescent="0.25"/>
  <cols>
    <col min="1" max="2" width="9.140625" style="29"/>
    <col min="3" max="3" width="14.7109375" style="29" customWidth="1"/>
    <col min="4" max="4" width="19.5703125" style="29" customWidth="1"/>
    <col min="5" max="5" width="10.7109375" style="29" bestFit="1" customWidth="1"/>
    <col min="6" max="8" width="9.140625" style="29"/>
    <col min="9" max="9" width="10.5703125" style="29" bestFit="1" customWidth="1"/>
    <col min="10" max="10" width="10.5703125" style="29" customWidth="1"/>
    <col min="11" max="11" width="9.140625" style="29"/>
    <col min="12" max="12" width="10.7109375" style="29" bestFit="1" customWidth="1"/>
    <col min="13" max="16384" width="9.140625" style="29"/>
  </cols>
  <sheetData>
    <row r="1" spans="2:4" x14ac:dyDescent="0.25">
      <c r="B1" s="28" t="s">
        <v>20</v>
      </c>
    </row>
    <row r="2" spans="2:4" x14ac:dyDescent="0.25">
      <c r="B2" s="29" t="s">
        <v>16</v>
      </c>
      <c r="C2" s="29" t="s">
        <v>17</v>
      </c>
      <c r="D2" s="29" t="s">
        <v>18</v>
      </c>
    </row>
    <row r="4" spans="2:4" x14ac:dyDescent="0.25">
      <c r="B4" s="29">
        <v>1</v>
      </c>
      <c r="C4" s="29">
        <v>0.1063258759644</v>
      </c>
      <c r="D4" s="29">
        <v>0</v>
      </c>
    </row>
    <row r="5" spans="2:4" x14ac:dyDescent="0.25">
      <c r="B5" s="29">
        <v>2</v>
      </c>
      <c r="C5" s="29">
        <v>4.8420155977199994E-2</v>
      </c>
      <c r="D5" s="29">
        <v>0</v>
      </c>
    </row>
    <row r="6" spans="2:4" x14ac:dyDescent="0.25">
      <c r="B6" s="29">
        <v>3</v>
      </c>
      <c r="C6" s="29">
        <v>7.74022023216E-2</v>
      </c>
      <c r="D6" s="29">
        <v>0</v>
      </c>
    </row>
    <row r="7" spans="2:4" x14ac:dyDescent="0.25">
      <c r="B7" s="29">
        <v>4</v>
      </c>
      <c r="C7" s="29">
        <v>7.7314643269200012E-2</v>
      </c>
      <c r="D7" s="29">
        <v>0</v>
      </c>
    </row>
    <row r="8" spans="2:4" x14ac:dyDescent="0.25">
      <c r="B8" s="29">
        <v>5</v>
      </c>
      <c r="C8" s="29">
        <v>0.10889427483479999</v>
      </c>
      <c r="D8" s="29">
        <v>0</v>
      </c>
    </row>
    <row r="9" spans="2:4" x14ac:dyDescent="0.25">
      <c r="B9" s="29">
        <v>6</v>
      </c>
      <c r="C9" s="29">
        <v>0.1480039849068</v>
      </c>
      <c r="D9" s="29">
        <v>0</v>
      </c>
    </row>
    <row r="10" spans="2:4" x14ac:dyDescent="0.25">
      <c r="B10" s="29">
        <v>7</v>
      </c>
      <c r="C10" s="29">
        <v>6.9200837746799998E-2</v>
      </c>
      <c r="D10" s="29">
        <v>0</v>
      </c>
    </row>
    <row r="11" spans="2:4" x14ac:dyDescent="0.25">
      <c r="B11" s="29">
        <v>8</v>
      </c>
      <c r="C11" s="29">
        <v>0.1088359021332</v>
      </c>
      <c r="D11" s="29">
        <v>0</v>
      </c>
    </row>
    <row r="12" spans="2:4" x14ac:dyDescent="0.25">
      <c r="B12" s="29">
        <v>9</v>
      </c>
      <c r="C12" s="29">
        <v>0.1285950616248</v>
      </c>
      <c r="D12" s="29">
        <v>0</v>
      </c>
    </row>
    <row r="13" spans="2:4" x14ac:dyDescent="0.25">
      <c r="B13" s="29">
        <v>10</v>
      </c>
      <c r="C13" s="29">
        <v>0.12856587527399999</v>
      </c>
      <c r="D13" s="29">
        <v>0</v>
      </c>
    </row>
    <row r="14" spans="2:4" x14ac:dyDescent="0.25">
      <c r="B14" s="29">
        <v>11</v>
      </c>
      <c r="C14" s="29">
        <v>0.16866792127319999</v>
      </c>
      <c r="D14" s="29">
        <v>0</v>
      </c>
    </row>
    <row r="15" spans="2:4" x14ac:dyDescent="0.25">
      <c r="B15" s="29">
        <v>12</v>
      </c>
      <c r="C15" s="29">
        <v>0.16869710762399998</v>
      </c>
      <c r="D15" s="29">
        <v>0</v>
      </c>
    </row>
    <row r="16" spans="2:4" x14ac:dyDescent="0.25">
      <c r="B16" s="29">
        <v>13</v>
      </c>
      <c r="C16" s="29">
        <v>0.22047369394319999</v>
      </c>
      <c r="D16" s="29">
        <v>0</v>
      </c>
    </row>
    <row r="17" spans="2:4" x14ac:dyDescent="0.25">
      <c r="B17" s="29">
        <v>14</v>
      </c>
      <c r="C17" s="29">
        <v>0.23877353589480002</v>
      </c>
      <c r="D17" s="29">
        <v>0</v>
      </c>
    </row>
    <row r="18" spans="2:4" x14ac:dyDescent="0.25">
      <c r="B18" s="29">
        <v>15</v>
      </c>
      <c r="C18" s="29">
        <v>0.1140310725756</v>
      </c>
      <c r="D18" s="29">
        <v>0</v>
      </c>
    </row>
    <row r="19" spans="2:4" x14ac:dyDescent="0.25">
      <c r="B19" s="29">
        <v>16</v>
      </c>
      <c r="C19" s="29">
        <v>0.1765482359892</v>
      </c>
      <c r="D19" s="29">
        <v>0</v>
      </c>
    </row>
    <row r="20" spans="2:4" x14ac:dyDescent="0.25">
      <c r="B20" s="29">
        <v>17</v>
      </c>
      <c r="C20" s="29">
        <v>0.2077776313452</v>
      </c>
      <c r="D20" s="29">
        <v>0</v>
      </c>
    </row>
    <row r="21" spans="2:4" x14ac:dyDescent="0.25">
      <c r="B21" s="29">
        <v>18</v>
      </c>
      <c r="C21" s="29">
        <v>0.207660885942</v>
      </c>
      <c r="D21" s="29">
        <v>0</v>
      </c>
    </row>
    <row r="22" spans="2:4" x14ac:dyDescent="0.25">
      <c r="B22" s="29">
        <v>19</v>
      </c>
      <c r="C22" s="29">
        <v>0.26594602848959997</v>
      </c>
      <c r="D22" s="29">
        <v>0</v>
      </c>
    </row>
    <row r="23" spans="2:4" x14ac:dyDescent="0.25">
      <c r="B23" s="29">
        <v>20</v>
      </c>
      <c r="C23" s="29">
        <v>0.26620870564679999</v>
      </c>
      <c r="D23" s="29">
        <v>0</v>
      </c>
    </row>
    <row r="24" spans="2:4" x14ac:dyDescent="0.25">
      <c r="B24" s="29">
        <v>21</v>
      </c>
      <c r="C24" s="29">
        <v>0.34439893944</v>
      </c>
      <c r="D24" s="29">
        <v>0</v>
      </c>
    </row>
    <row r="25" spans="2:4" x14ac:dyDescent="0.25">
      <c r="B25" s="29">
        <v>22</v>
      </c>
      <c r="C25" s="29">
        <v>0.34410707593200002</v>
      </c>
      <c r="D25" s="29">
        <v>0</v>
      </c>
    </row>
    <row r="26" spans="2:4" x14ac:dyDescent="0.25">
      <c r="B26" s="29">
        <v>23</v>
      </c>
      <c r="C26" s="29">
        <v>0.44275694163599999</v>
      </c>
      <c r="D26" s="29">
        <v>0</v>
      </c>
    </row>
    <row r="27" spans="2:4" x14ac:dyDescent="0.25">
      <c r="B27" s="29">
        <v>24</v>
      </c>
      <c r="C27" s="29">
        <v>0.44275694163599999</v>
      </c>
      <c r="D27" s="29">
        <v>0</v>
      </c>
    </row>
    <row r="28" spans="2:4" x14ac:dyDescent="0.25">
      <c r="B28" s="29">
        <v>25</v>
      </c>
      <c r="C28" s="29">
        <v>0.57030129463199997</v>
      </c>
      <c r="D28" s="29">
        <v>0</v>
      </c>
    </row>
    <row r="29" spans="2:4" x14ac:dyDescent="0.25">
      <c r="B29" s="29">
        <v>26</v>
      </c>
      <c r="C29" s="29">
        <v>0.61203777627599998</v>
      </c>
      <c r="D29" s="29">
        <v>0</v>
      </c>
    </row>
    <row r="30" spans="2:4" x14ac:dyDescent="0.25">
      <c r="B30" s="29">
        <v>27</v>
      </c>
      <c r="C30" s="29">
        <v>0.30032754973199999</v>
      </c>
      <c r="D30" s="29">
        <v>0</v>
      </c>
    </row>
    <row r="31" spans="2:4" x14ac:dyDescent="0.25">
      <c r="B31" s="29">
        <v>28</v>
      </c>
      <c r="C31" s="29">
        <v>0.45589079949600003</v>
      </c>
      <c r="D31" s="29">
        <v>0</v>
      </c>
    </row>
    <row r="32" spans="2:4" x14ac:dyDescent="0.25">
      <c r="B32" s="29">
        <v>29</v>
      </c>
      <c r="C32" s="29">
        <v>0.53352649262399998</v>
      </c>
      <c r="D32" s="29">
        <v>0</v>
      </c>
    </row>
    <row r="33" spans="2:4" x14ac:dyDescent="0.25">
      <c r="B33" s="29">
        <v>30</v>
      </c>
      <c r="C33" s="29">
        <v>0.53411021964000005</v>
      </c>
      <c r="D33" s="29">
        <v>0</v>
      </c>
    </row>
    <row r="34" spans="2:4" x14ac:dyDescent="0.25">
      <c r="B34" s="29">
        <v>31</v>
      </c>
      <c r="C34" s="29">
        <v>0.684128062752</v>
      </c>
      <c r="D34" s="29">
        <v>0</v>
      </c>
    </row>
    <row r="35" spans="2:4" x14ac:dyDescent="0.25">
      <c r="B35" s="29">
        <v>32</v>
      </c>
      <c r="C35" s="29">
        <v>0.68354433573600004</v>
      </c>
      <c r="D35" s="29">
        <v>0</v>
      </c>
    </row>
    <row r="36" spans="2:4" x14ac:dyDescent="0.25">
      <c r="B36" s="29">
        <v>33</v>
      </c>
      <c r="C36" s="29">
        <v>0.87004511734799994</v>
      </c>
      <c r="D36" s="29">
        <v>0</v>
      </c>
    </row>
    <row r="37" spans="2:4" x14ac:dyDescent="0.25">
      <c r="B37" s="29">
        <v>34</v>
      </c>
      <c r="C37" s="29">
        <v>0.87208816190399996</v>
      </c>
      <c r="D37" s="29">
        <v>0</v>
      </c>
    </row>
    <row r="38" spans="2:4" x14ac:dyDescent="0.25">
      <c r="B38" s="29">
        <v>35</v>
      </c>
      <c r="C38" s="29">
        <v>1.1195884166879999</v>
      </c>
      <c r="D38" s="29">
        <v>0</v>
      </c>
    </row>
    <row r="39" spans="2:4" x14ac:dyDescent="0.25">
      <c r="B39" s="29">
        <v>36</v>
      </c>
      <c r="C39" s="29">
        <v>1.118129099148</v>
      </c>
      <c r="D39" s="29">
        <v>0</v>
      </c>
    </row>
    <row r="40" spans="2:4" x14ac:dyDescent="0.25">
      <c r="B40" s="29">
        <v>37</v>
      </c>
      <c r="C40" s="29">
        <v>1.4260451000879999</v>
      </c>
      <c r="D40" s="29">
        <v>0</v>
      </c>
    </row>
    <row r="41" spans="2:4" x14ac:dyDescent="0.25">
      <c r="B41" s="29">
        <v>38</v>
      </c>
      <c r="C41" s="29">
        <v>1.4263369635959999</v>
      </c>
      <c r="D41" s="29">
        <v>0</v>
      </c>
    </row>
    <row r="42" spans="2:4" x14ac:dyDescent="0.25">
      <c r="B42" s="29">
        <v>39</v>
      </c>
      <c r="C42" s="29">
        <v>1.8256062425399999</v>
      </c>
      <c r="D42" s="29">
        <v>0</v>
      </c>
    </row>
    <row r="43" spans="2:4" x14ac:dyDescent="0.25">
      <c r="B43" s="29">
        <v>40</v>
      </c>
      <c r="C43" s="29">
        <v>1.814807292744</v>
      </c>
      <c r="D43" s="29">
        <v>0</v>
      </c>
    </row>
    <row r="44" spans="2:4" x14ac:dyDescent="0.25">
      <c r="B44" s="29">
        <v>41</v>
      </c>
      <c r="C44" s="29">
        <v>2.3197311615839999</v>
      </c>
      <c r="D44" s="29">
        <v>0</v>
      </c>
    </row>
    <row r="45" spans="2:4" x14ac:dyDescent="0.25">
      <c r="B45" s="29">
        <v>42</v>
      </c>
      <c r="C45" s="29">
        <v>2.3130183009</v>
      </c>
      <c r="D45" s="29">
        <v>0</v>
      </c>
    </row>
    <row r="46" spans="2:4" x14ac:dyDescent="0.25">
      <c r="B46" s="29">
        <v>43</v>
      </c>
      <c r="C46" s="29">
        <v>2.9507400658799998</v>
      </c>
      <c r="D46" s="29">
        <v>0</v>
      </c>
    </row>
    <row r="47" spans="2:4" x14ac:dyDescent="0.25">
      <c r="B47" s="29">
        <v>44</v>
      </c>
      <c r="C47" s="29">
        <v>2.9478214307999999</v>
      </c>
      <c r="D47" s="29">
        <v>0</v>
      </c>
    </row>
    <row r="48" spans="2:4" x14ac:dyDescent="0.25">
      <c r="B48" s="29">
        <v>45</v>
      </c>
      <c r="C48" s="29">
        <v>3.7416901725599998</v>
      </c>
      <c r="D48" s="29">
        <v>0</v>
      </c>
    </row>
    <row r="49" spans="2:4" x14ac:dyDescent="0.25">
      <c r="B49" s="29">
        <v>46</v>
      </c>
      <c r="C49" s="29">
        <v>3.76212061812</v>
      </c>
      <c r="D49" s="29">
        <v>0</v>
      </c>
    </row>
    <row r="50" spans="2:4" x14ac:dyDescent="0.25">
      <c r="B50" s="29">
        <v>47</v>
      </c>
      <c r="C50" s="29">
        <v>4.7982360715199999</v>
      </c>
      <c r="D50" s="29">
        <v>0</v>
      </c>
    </row>
    <row r="51" spans="2:4" x14ac:dyDescent="0.25">
      <c r="B51" s="29">
        <v>48</v>
      </c>
      <c r="C51" s="29">
        <v>4.7836428961199999</v>
      </c>
      <c r="D51" s="29">
        <v>0</v>
      </c>
    </row>
    <row r="52" spans="2:4" x14ac:dyDescent="0.25">
      <c r="B52" s="29">
        <v>49</v>
      </c>
      <c r="C52" s="29">
        <v>6.1670759240399997</v>
      </c>
      <c r="D52" s="29">
        <v>0</v>
      </c>
    </row>
    <row r="53" spans="2:4" x14ac:dyDescent="0.25">
      <c r="B53" s="29">
        <v>50</v>
      </c>
      <c r="C53" s="29">
        <v>6.0474118857599999</v>
      </c>
      <c r="D53" s="29">
        <v>0</v>
      </c>
    </row>
    <row r="54" spans="2:4" x14ac:dyDescent="0.25">
      <c r="B54" s="29">
        <v>51</v>
      </c>
      <c r="C54" s="29">
        <v>7.7927556635999995</v>
      </c>
      <c r="D54" s="29">
        <v>0</v>
      </c>
    </row>
    <row r="55" spans="2:4" x14ac:dyDescent="0.25">
      <c r="B55" s="29">
        <v>52</v>
      </c>
      <c r="C55" s="29">
        <v>7.8219420144000003</v>
      </c>
      <c r="D55" s="29">
        <v>0</v>
      </c>
    </row>
    <row r="56" spans="2:4" x14ac:dyDescent="0.25">
      <c r="B56" s="29">
        <v>53</v>
      </c>
      <c r="C56" s="29">
        <v>9.7978579635600003</v>
      </c>
      <c r="D56" s="29">
        <v>0</v>
      </c>
    </row>
    <row r="57" spans="2:4" x14ac:dyDescent="0.25">
      <c r="B57" s="29">
        <v>54</v>
      </c>
      <c r="C57" s="29">
        <v>9.8854170159599999</v>
      </c>
      <c r="D57" s="29">
        <v>0</v>
      </c>
    </row>
    <row r="58" spans="2:4" x14ac:dyDescent="0.25">
      <c r="B58" s="29">
        <v>55</v>
      </c>
      <c r="C58" s="29">
        <v>12.728167583879999</v>
      </c>
      <c r="D58" s="29">
        <v>0</v>
      </c>
    </row>
    <row r="59" spans="2:4" x14ac:dyDescent="0.25">
      <c r="B59" s="29">
        <v>56</v>
      </c>
      <c r="C59" s="29">
        <v>12.30788413236</v>
      </c>
      <c r="D59" s="29">
        <v>0</v>
      </c>
    </row>
    <row r="60" spans="2:4" x14ac:dyDescent="0.25">
      <c r="B60" s="29">
        <v>57</v>
      </c>
      <c r="C60" s="29">
        <v>15.877374835199999</v>
      </c>
      <c r="D60" s="29">
        <v>0</v>
      </c>
    </row>
    <row r="61" spans="2:4" x14ac:dyDescent="0.25">
      <c r="B61" s="29">
        <v>58</v>
      </c>
      <c r="C61" s="29">
        <v>16.536986363279997</v>
      </c>
      <c r="D61" s="29">
        <v>0</v>
      </c>
    </row>
    <row r="62" spans="2:4" x14ac:dyDescent="0.25">
      <c r="B62" s="29">
        <v>59</v>
      </c>
      <c r="C62" s="29">
        <v>20.31661879188</v>
      </c>
      <c r="D62" s="29">
        <v>0</v>
      </c>
    </row>
    <row r="63" spans="2:4" x14ac:dyDescent="0.25">
      <c r="B63" s="29">
        <v>60</v>
      </c>
      <c r="C63" s="29">
        <v>21.31771062432</v>
      </c>
      <c r="D63" s="29">
        <v>0</v>
      </c>
    </row>
    <row r="64" spans="2:4" x14ac:dyDescent="0.25">
      <c r="B64" s="29">
        <v>61</v>
      </c>
      <c r="C64" s="29">
        <v>26.620870564679997</v>
      </c>
      <c r="D64" s="29">
        <v>0</v>
      </c>
    </row>
    <row r="65" spans="2:4" x14ac:dyDescent="0.25">
      <c r="B65" s="29">
        <v>62</v>
      </c>
      <c r="C65" s="29">
        <v>26.6179519296</v>
      </c>
      <c r="D65" s="29">
        <v>0</v>
      </c>
    </row>
    <row r="66" spans="2:4" x14ac:dyDescent="0.25">
      <c r="B66" s="29">
        <v>63</v>
      </c>
      <c r="C66" s="29">
        <v>33.9145396296</v>
      </c>
      <c r="D66" s="29">
        <v>0</v>
      </c>
    </row>
    <row r="67" spans="2:4" x14ac:dyDescent="0.25">
      <c r="B67" s="29">
        <v>64</v>
      </c>
      <c r="C67" s="29">
        <v>30.441363884399998</v>
      </c>
      <c r="D67" s="29">
        <v>0</v>
      </c>
    </row>
    <row r="68" spans="2:4" x14ac:dyDescent="0.25">
      <c r="B68" s="29">
        <v>65</v>
      </c>
      <c r="C68" s="29">
        <v>40.247977753200004</v>
      </c>
      <c r="D68" s="29">
        <v>0</v>
      </c>
    </row>
    <row r="69" spans="2:4" x14ac:dyDescent="0.25">
      <c r="B69" s="29">
        <v>66</v>
      </c>
      <c r="C69" s="29">
        <v>42.232649607599996</v>
      </c>
      <c r="D69" s="29">
        <v>0</v>
      </c>
    </row>
    <row r="70" spans="2:4" x14ac:dyDescent="0.25">
      <c r="B70" s="29">
        <v>67</v>
      </c>
      <c r="C70" s="29">
        <v>53.2359038592</v>
      </c>
      <c r="D70" s="29">
        <v>0</v>
      </c>
    </row>
    <row r="71" spans="2:4" x14ac:dyDescent="0.25">
      <c r="B71" s="29">
        <v>68</v>
      </c>
      <c r="C71" s="29">
        <v>53.002413052799994</v>
      </c>
      <c r="D71" s="29">
        <v>0</v>
      </c>
    </row>
    <row r="72" spans="2:4" x14ac:dyDescent="0.25">
      <c r="B72" s="29">
        <v>69</v>
      </c>
      <c r="C72" s="29">
        <v>68.558738029200001</v>
      </c>
      <c r="D72" s="29">
        <v>0</v>
      </c>
    </row>
    <row r="73" spans="2:4" x14ac:dyDescent="0.25">
      <c r="B73" s="29">
        <v>70</v>
      </c>
      <c r="C73" s="29">
        <v>68.033383714799996</v>
      </c>
      <c r="D73" s="29">
        <v>0</v>
      </c>
    </row>
    <row r="74" spans="2:4" x14ac:dyDescent="0.25">
      <c r="B74" s="29">
        <v>71</v>
      </c>
      <c r="C74" s="29">
        <v>86.041362158400005</v>
      </c>
      <c r="D74" s="29">
        <v>0</v>
      </c>
    </row>
    <row r="75" spans="2:4" x14ac:dyDescent="0.25">
      <c r="B75" s="29">
        <v>72</v>
      </c>
      <c r="C75" s="29">
        <v>85.545194194800004</v>
      </c>
      <c r="D75" s="29">
        <v>0</v>
      </c>
    </row>
    <row r="76" spans="2:4" x14ac:dyDescent="0.25">
      <c r="B76" s="29">
        <v>73</v>
      </c>
      <c r="C76" s="29">
        <v>108.83590213319999</v>
      </c>
      <c r="D76" s="29">
        <v>0</v>
      </c>
    </row>
    <row r="77" spans="2:4" x14ac:dyDescent="0.25">
      <c r="B77" s="29">
        <v>74</v>
      </c>
      <c r="C77" s="29">
        <v>109.79905170959999</v>
      </c>
      <c r="D77" s="29">
        <v>0</v>
      </c>
    </row>
    <row r="78" spans="2:4" x14ac:dyDescent="0.25">
      <c r="B78" s="29">
        <v>75</v>
      </c>
      <c r="C78" s="29">
        <v>140.32797464640001</v>
      </c>
      <c r="D78" s="29">
        <v>0</v>
      </c>
    </row>
    <row r="79" spans="2:4" x14ac:dyDescent="0.25">
      <c r="B79" s="29">
        <v>76</v>
      </c>
      <c r="C79" s="29">
        <v>138.7227253524</v>
      </c>
      <c r="D79" s="29">
        <v>0</v>
      </c>
    </row>
    <row r="80" spans="2:4" x14ac:dyDescent="0.25">
      <c r="B80" s="29">
        <v>77</v>
      </c>
      <c r="C80" s="29">
        <v>203.92503303960001</v>
      </c>
      <c r="D80" s="29">
        <v>0</v>
      </c>
    </row>
    <row r="81" spans="2:4" x14ac:dyDescent="0.25">
      <c r="B81" s="29">
        <v>78</v>
      </c>
      <c r="C81" s="29">
        <v>101.77280523959999</v>
      </c>
      <c r="D81" s="29">
        <v>0</v>
      </c>
    </row>
    <row r="82" spans="2:4" x14ac:dyDescent="0.25">
      <c r="B82" s="29">
        <v>79</v>
      </c>
      <c r="C82" s="29">
        <v>152.87810549039997</v>
      </c>
      <c r="D82" s="29">
        <v>0</v>
      </c>
    </row>
    <row r="83" spans="2:4" x14ac:dyDescent="0.25">
      <c r="B83" s="29">
        <v>80</v>
      </c>
      <c r="C83" s="29">
        <v>178.328603388</v>
      </c>
      <c r="D83" s="29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topLeftCell="D1" workbookViewId="0">
      <selection activeCell="D8" sqref="D8"/>
    </sheetView>
  </sheetViews>
  <sheetFormatPr defaultRowHeight="15" x14ac:dyDescent="0.25"/>
  <cols>
    <col min="1" max="1" width="9.140625" style="29"/>
    <col min="2" max="2" width="25.7109375" style="29" bestFit="1" customWidth="1"/>
    <col min="3" max="3" width="26.140625" style="29" bestFit="1" customWidth="1"/>
    <col min="4" max="4" width="12.5703125" style="29" customWidth="1"/>
    <col min="5" max="5" width="15.42578125" style="29" customWidth="1"/>
    <col min="6" max="8" width="9.140625" style="29"/>
    <col min="9" max="9" width="32.140625" style="29" customWidth="1"/>
    <col min="10" max="16384" width="9.140625" style="29"/>
  </cols>
  <sheetData>
    <row r="1" spans="2:9" x14ac:dyDescent="0.25">
      <c r="B1" s="28" t="s">
        <v>21</v>
      </c>
      <c r="I1" s="29" t="s">
        <v>25</v>
      </c>
    </row>
    <row r="2" spans="2:9" x14ac:dyDescent="0.25">
      <c r="B2" s="12" t="s">
        <v>4</v>
      </c>
      <c r="C2" s="12" t="s">
        <v>5</v>
      </c>
      <c r="D2" s="12" t="s">
        <v>22</v>
      </c>
      <c r="E2" s="12" t="s">
        <v>6</v>
      </c>
      <c r="H2" s="29" t="s">
        <v>38</v>
      </c>
      <c r="I2" s="29">
        <v>188.07684455519998</v>
      </c>
    </row>
    <row r="3" spans="2:9" x14ac:dyDescent="0.25">
      <c r="B3" s="30">
        <v>150</v>
      </c>
      <c r="C3" s="30">
        <v>200</v>
      </c>
      <c r="D3" s="12">
        <v>177.7156900212</v>
      </c>
      <c r="E3" s="31" t="str">
        <f>IF(D3="","N/A",IF(OR(D3&lt;B3,D3&gt;C3),"FAIL","PASS"))</f>
        <v>PASS</v>
      </c>
      <c r="H3" s="29" t="s">
        <v>39</v>
      </c>
      <c r="I3" s="29">
        <v>172.87075578839998</v>
      </c>
    </row>
    <row r="4" spans="2:9" x14ac:dyDescent="0.25">
      <c r="H4" s="29" t="s">
        <v>40</v>
      </c>
      <c r="I4" s="29">
        <v>168.5803622208</v>
      </c>
    </row>
    <row r="5" spans="2:9" x14ac:dyDescent="0.25">
      <c r="H5" s="29" t="s">
        <v>41</v>
      </c>
      <c r="I5" s="29">
        <v>180.83862955680002</v>
      </c>
    </row>
    <row r="6" spans="2:9" x14ac:dyDescent="0.25">
      <c r="B6" s="28" t="s">
        <v>23</v>
      </c>
      <c r="H6" s="29" t="s">
        <v>42</v>
      </c>
      <c r="I6" s="29">
        <v>178.21185798479999</v>
      </c>
    </row>
    <row r="7" spans="2:9" x14ac:dyDescent="0.25">
      <c r="B7" s="12"/>
      <c r="C7" s="12" t="s">
        <v>24</v>
      </c>
      <c r="D7" s="12" t="s">
        <v>22</v>
      </c>
      <c r="E7" s="12" t="s">
        <v>6</v>
      </c>
    </row>
    <row r="8" spans="2:9" x14ac:dyDescent="0.25">
      <c r="B8" s="30"/>
      <c r="C8" s="30">
        <v>0.65</v>
      </c>
      <c r="D8" s="12">
        <v>0.10932896890343692</v>
      </c>
      <c r="E8" s="31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topLeftCell="D1" workbookViewId="0">
      <selection activeCell="D3" sqref="D3"/>
    </sheetView>
  </sheetViews>
  <sheetFormatPr defaultRowHeight="15" x14ac:dyDescent="0.25"/>
  <cols>
    <col min="1" max="1" width="9.140625" style="29"/>
    <col min="2" max="2" width="27.140625" style="29" customWidth="1"/>
    <col min="3" max="3" width="30.5703125" style="29" customWidth="1"/>
    <col min="4" max="4" width="15.42578125" style="29" customWidth="1"/>
    <col min="5" max="8" width="9.140625" style="29"/>
    <col min="9" max="9" width="35.28515625" style="29" customWidth="1"/>
    <col min="10" max="16384" width="9.140625" style="29"/>
  </cols>
  <sheetData>
    <row r="1" spans="2:10" x14ac:dyDescent="0.25">
      <c r="B1" s="28" t="s">
        <v>28</v>
      </c>
      <c r="I1" s="29" t="s">
        <v>25</v>
      </c>
    </row>
    <row r="2" spans="2:10" x14ac:dyDescent="0.25">
      <c r="B2" s="12" t="s">
        <v>29</v>
      </c>
      <c r="C2" s="12"/>
      <c r="D2" s="12" t="s">
        <v>22</v>
      </c>
      <c r="E2" s="12" t="s">
        <v>6</v>
      </c>
      <c r="I2" s="29">
        <v>188.07684455519998</v>
      </c>
      <c r="J2" s="29" t="s">
        <v>26</v>
      </c>
    </row>
    <row r="3" spans="2:10" x14ac:dyDescent="0.25">
      <c r="B3" s="30">
        <v>100</v>
      </c>
      <c r="C3" s="30"/>
      <c r="D3" s="12">
        <v>861.26704089815553</v>
      </c>
      <c r="E3" s="31" t="str">
        <f>IF(D3="","N/A",IF(OR(D3&lt;B3),"FAIL","PASS"))</f>
        <v>PASS</v>
      </c>
      <c r="I3" s="29">
        <v>0.2183722766856</v>
      </c>
      <c r="J3" s="29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A1:XFD6"/>
    </sheetView>
  </sheetViews>
  <sheetFormatPr defaultRowHeight="15" x14ac:dyDescent="0.25"/>
  <cols>
    <col min="1" max="1" width="9.140625" style="29"/>
    <col min="2" max="2" width="25.7109375" style="29" bestFit="1" customWidth="1"/>
    <col min="3" max="3" width="26.140625" style="29" bestFit="1" customWidth="1"/>
    <col min="4" max="4" width="12.5703125" style="29" customWidth="1"/>
    <col min="5" max="5" width="15.42578125" style="29" customWidth="1"/>
    <col min="6" max="7" width="9.140625" style="29"/>
    <col min="8" max="8" width="13" style="29" customWidth="1"/>
    <col min="9" max="9" width="32.140625" style="29" customWidth="1"/>
    <col min="10" max="16384" width="9.140625" style="29"/>
  </cols>
  <sheetData>
    <row r="1" spans="2:9" x14ac:dyDescent="0.25">
      <c r="B1" s="28" t="s">
        <v>30</v>
      </c>
      <c r="I1" s="29" t="s">
        <v>25</v>
      </c>
    </row>
    <row r="2" spans="2:9" x14ac:dyDescent="0.25">
      <c r="B2" s="12" t="s">
        <v>4</v>
      </c>
      <c r="C2" s="12" t="s">
        <v>5</v>
      </c>
      <c r="D2" s="12" t="s">
        <v>22</v>
      </c>
      <c r="E2" s="12" t="s">
        <v>6</v>
      </c>
      <c r="H2" s="29" t="s">
        <v>38</v>
      </c>
      <c r="I2" s="29">
        <v>8.2042832098800006E-2</v>
      </c>
    </row>
    <row r="3" spans="2:9" x14ac:dyDescent="0.25">
      <c r="B3" s="30">
        <v>0.05</v>
      </c>
      <c r="C3" s="30">
        <v>0.1</v>
      </c>
      <c r="D3" s="12">
        <v>7.7343829619999999E-2</v>
      </c>
      <c r="E3" s="31" t="str">
        <f>IF(D3="","N/A",IF(OR(D3&lt;B3,D3&gt;C3),"FAIL","PASS"))</f>
        <v>PASS</v>
      </c>
      <c r="H3" s="29" t="s">
        <v>39</v>
      </c>
      <c r="I3" s="29">
        <v>7.5271598713200008E-2</v>
      </c>
    </row>
    <row r="4" spans="2:9" x14ac:dyDescent="0.25">
      <c r="H4" s="29" t="s">
        <v>40</v>
      </c>
      <c r="I4" s="29">
        <v>7.3316113209599992E-2</v>
      </c>
    </row>
    <row r="5" spans="2:9" x14ac:dyDescent="0.25">
      <c r="H5" s="29" t="s">
        <v>41</v>
      </c>
      <c r="I5" s="29">
        <v>7.8949078914000007E-2</v>
      </c>
    </row>
    <row r="6" spans="2:9" x14ac:dyDescent="0.25">
      <c r="H6" s="29" t="s">
        <v>42</v>
      </c>
      <c r="I6" s="29">
        <v>7.7139525164399994E-2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1" max="1" width="9.140625" style="29"/>
    <col min="2" max="2" width="28.7109375" style="29" customWidth="1"/>
    <col min="3" max="3" width="26.140625" style="29" bestFit="1" customWidth="1"/>
    <col min="4" max="4" width="23.85546875" style="29" customWidth="1"/>
    <col min="5" max="5" width="15.42578125" style="29" customWidth="1"/>
    <col min="6" max="6" width="4.7109375" style="29" customWidth="1"/>
    <col min="7" max="7" width="4.5703125" style="29" customWidth="1"/>
    <col min="8" max="8" width="9" style="29" customWidth="1"/>
    <col min="9" max="9" width="25.140625" style="29" customWidth="1"/>
    <col min="10" max="10" width="25.7109375" style="29" customWidth="1"/>
    <col min="11" max="12" width="26.7109375" style="29" customWidth="1"/>
    <col min="13" max="16384" width="9.140625" style="29"/>
  </cols>
  <sheetData>
    <row r="1" spans="2:12" x14ac:dyDescent="0.25">
      <c r="B1" s="28" t="s">
        <v>31</v>
      </c>
      <c r="I1" s="29" t="s">
        <v>34</v>
      </c>
      <c r="J1" s="29" t="s">
        <v>35</v>
      </c>
      <c r="K1" s="29" t="s">
        <v>36</v>
      </c>
      <c r="L1" s="29" t="s">
        <v>37</v>
      </c>
    </row>
    <row r="2" spans="2:12" x14ac:dyDescent="0.25">
      <c r="B2" s="12" t="s">
        <v>4</v>
      </c>
      <c r="C2" s="12"/>
      <c r="D2" s="12" t="s">
        <v>32</v>
      </c>
      <c r="E2" s="12" t="s">
        <v>6</v>
      </c>
      <c r="H2" s="29" t="s">
        <v>38</v>
      </c>
      <c r="I2" s="29">
        <v>188.13521725679999</v>
      </c>
      <c r="J2" s="29">
        <v>74.133331032000001</v>
      </c>
      <c r="K2" s="29">
        <v>172.345401474</v>
      </c>
      <c r="L2" s="29">
        <v>66.340575368399996</v>
      </c>
    </row>
    <row r="3" spans="2:12" x14ac:dyDescent="0.25">
      <c r="B3" s="30">
        <v>50</v>
      </c>
      <c r="C3" s="30"/>
      <c r="D3" s="12">
        <v>63.509499340799998</v>
      </c>
      <c r="E3" s="31" t="str">
        <f>IF(D3="","N/A",IF(OR(D3&lt;B3),"FAIL","PASS"))</f>
        <v>PASS</v>
      </c>
      <c r="H3" s="29" t="s">
        <v>39</v>
      </c>
      <c r="I3" s="29">
        <v>172.84156943760001</v>
      </c>
      <c r="J3" s="29">
        <v>69.492701254799996</v>
      </c>
      <c r="K3" s="29">
        <v>163.15170097199999</v>
      </c>
      <c r="L3" s="29">
        <v>65.494171195199996</v>
      </c>
    </row>
    <row r="4" spans="2:12" x14ac:dyDescent="0.25">
      <c r="H4" s="29" t="s">
        <v>40</v>
      </c>
      <c r="I4" s="29">
        <v>168.49280316839997</v>
      </c>
      <c r="J4" s="29">
        <v>67.887451960799993</v>
      </c>
      <c r="K4" s="29">
        <v>161.34214722239997</v>
      </c>
      <c r="L4" s="29">
        <v>64.589394320400004</v>
      </c>
    </row>
    <row r="5" spans="2:12" x14ac:dyDescent="0.25">
      <c r="H5" s="29" t="s">
        <v>41</v>
      </c>
      <c r="I5" s="29">
        <v>180.809443206</v>
      </c>
      <c r="J5" s="29">
        <v>74.308449136799993</v>
      </c>
      <c r="K5" s="29">
        <v>165.45742268519999</v>
      </c>
      <c r="L5" s="29">
        <v>63.772176498</v>
      </c>
    </row>
    <row r="6" spans="2:12" x14ac:dyDescent="0.25">
      <c r="H6" s="29" t="s">
        <v>42</v>
      </c>
      <c r="I6" s="29">
        <v>178.182671634</v>
      </c>
      <c r="J6" s="29">
        <v>73.753908471599999</v>
      </c>
      <c r="K6" s="29">
        <v>166.01196335039998</v>
      </c>
      <c r="L6" s="29">
        <v>63.509499340799998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1" max="1" width="9.140625" style="29"/>
    <col min="2" max="2" width="32" style="29" bestFit="1" customWidth="1"/>
    <col min="3" max="3" width="30.5703125" style="29" customWidth="1"/>
    <col min="4" max="4" width="15" style="29" bestFit="1" customWidth="1"/>
    <col min="5" max="5" width="7.28515625" style="29" bestFit="1" customWidth="1"/>
    <col min="6" max="7" width="9.140625" style="29"/>
    <col min="8" max="8" width="6.42578125" style="29" bestFit="1" customWidth="1"/>
    <col min="9" max="9" width="24.5703125" style="29" bestFit="1" customWidth="1"/>
    <col min="10" max="11" width="25.7109375" style="29" bestFit="1" customWidth="1"/>
    <col min="12" max="12" width="26.7109375" style="29" bestFit="1" customWidth="1"/>
    <col min="13" max="16384" width="9.140625" style="29"/>
  </cols>
  <sheetData>
    <row r="1" spans="2:12" x14ac:dyDescent="0.25">
      <c r="B1" s="28" t="s">
        <v>33</v>
      </c>
      <c r="I1" s="29" t="s">
        <v>34</v>
      </c>
      <c r="J1" s="29" t="s">
        <v>35</v>
      </c>
      <c r="K1" s="29" t="s">
        <v>36</v>
      </c>
      <c r="L1" s="29" t="s">
        <v>37</v>
      </c>
    </row>
    <row r="2" spans="2:12" x14ac:dyDescent="0.25">
      <c r="B2" s="12" t="s">
        <v>29</v>
      </c>
      <c r="C2" s="12"/>
      <c r="D2" s="12" t="s">
        <v>32</v>
      </c>
      <c r="E2" s="12" t="s">
        <v>6</v>
      </c>
      <c r="G2" s="29" t="s">
        <v>38</v>
      </c>
      <c r="H2" s="29" t="s">
        <v>26</v>
      </c>
      <c r="I2" s="29">
        <v>187.960099152</v>
      </c>
      <c r="J2" s="29">
        <v>74.16251738279999</v>
      </c>
      <c r="K2" s="29">
        <v>172.28702877239999</v>
      </c>
      <c r="L2" s="29">
        <v>66.340575368399996</v>
      </c>
    </row>
    <row r="3" spans="2:12" x14ac:dyDescent="0.25">
      <c r="B3" s="30">
        <v>20</v>
      </c>
      <c r="C3" s="30"/>
      <c r="D3" s="12">
        <v>84.269662921348313</v>
      </c>
      <c r="E3" s="31" t="str">
        <f>IF(D3="","N/A",IF(OR(D3&lt;B3),"FAIL","PASS"))</f>
        <v>PASS</v>
      </c>
      <c r="G3" s="29" t="s">
        <v>38</v>
      </c>
      <c r="H3" s="29" t="s">
        <v>27</v>
      </c>
      <c r="I3" s="29">
        <v>0.21869332654439999</v>
      </c>
      <c r="J3" s="29">
        <v>0.29390655255599996</v>
      </c>
      <c r="K3" s="29">
        <v>0.23150613454560001</v>
      </c>
      <c r="L3" s="29">
        <v>0.78686401756800006</v>
      </c>
    </row>
    <row r="4" spans="2:12" x14ac:dyDescent="0.25">
      <c r="G4" s="29" t="s">
        <v>39</v>
      </c>
      <c r="H4" s="29" t="s">
        <v>26</v>
      </c>
      <c r="I4" s="29">
        <v>172.84156943760001</v>
      </c>
      <c r="J4" s="29">
        <v>69.551073956400003</v>
      </c>
      <c r="K4" s="29">
        <v>163.1225146212</v>
      </c>
      <c r="L4" s="29">
        <v>65.523357546</v>
      </c>
    </row>
    <row r="5" spans="2:12" x14ac:dyDescent="0.25">
      <c r="G5" s="29" t="s">
        <v>39</v>
      </c>
      <c r="H5" s="29" t="s">
        <v>27</v>
      </c>
      <c r="I5" s="29">
        <v>0.20868240821999998</v>
      </c>
      <c r="J5" s="29">
        <v>0.2752564743948</v>
      </c>
      <c r="K5" s="29">
        <v>0.22502676466800001</v>
      </c>
      <c r="L5" s="29">
        <v>0.76351493692799999</v>
      </c>
    </row>
    <row r="6" spans="2:12" x14ac:dyDescent="0.25">
      <c r="G6" s="29" t="s">
        <v>40</v>
      </c>
      <c r="H6" s="29" t="s">
        <v>26</v>
      </c>
      <c r="I6" s="29">
        <v>168.46361681760001</v>
      </c>
      <c r="J6" s="29">
        <v>67.9458246624</v>
      </c>
      <c r="K6" s="29">
        <v>161.28377452079999</v>
      </c>
      <c r="L6" s="29">
        <v>64.618580671200007</v>
      </c>
    </row>
    <row r="7" spans="2:12" x14ac:dyDescent="0.25">
      <c r="G7" s="29" t="s">
        <v>40</v>
      </c>
      <c r="H7" s="29" t="s">
        <v>27</v>
      </c>
      <c r="I7" s="29">
        <v>0.1903825662684</v>
      </c>
      <c r="J7" s="29">
        <v>0.26314413881279997</v>
      </c>
      <c r="K7" s="29">
        <v>0.213644087856</v>
      </c>
      <c r="L7" s="29">
        <v>0.76468239096000001</v>
      </c>
    </row>
    <row r="8" spans="2:12" x14ac:dyDescent="0.25">
      <c r="G8" s="29" t="s">
        <v>41</v>
      </c>
      <c r="H8" s="29" t="s">
        <v>26</v>
      </c>
      <c r="I8" s="29">
        <v>180.75107050439999</v>
      </c>
      <c r="J8" s="29">
        <v>74.337635487599997</v>
      </c>
      <c r="K8" s="29">
        <v>165.340677282</v>
      </c>
      <c r="L8" s="29">
        <v>63.801362848799997</v>
      </c>
    </row>
    <row r="9" spans="2:12" x14ac:dyDescent="0.25">
      <c r="G9" s="29" t="s">
        <v>41</v>
      </c>
      <c r="H9" s="29" t="s">
        <v>27</v>
      </c>
      <c r="I9" s="29">
        <v>0.233928601662</v>
      </c>
      <c r="J9" s="29">
        <v>0.29449027957199997</v>
      </c>
      <c r="K9" s="29">
        <v>0.23524198744800001</v>
      </c>
      <c r="L9" s="29">
        <v>0.72790758895200003</v>
      </c>
    </row>
    <row r="10" spans="2:12" x14ac:dyDescent="0.25">
      <c r="G10" s="29" t="s">
        <v>42</v>
      </c>
      <c r="H10" s="29" t="s">
        <v>26</v>
      </c>
      <c r="I10" s="29">
        <v>178.182671634</v>
      </c>
      <c r="J10" s="29">
        <v>73.783094822400002</v>
      </c>
      <c r="K10" s="29">
        <v>165.9535906488</v>
      </c>
      <c r="L10" s="29">
        <v>63.480312990000002</v>
      </c>
    </row>
    <row r="11" spans="2:12" x14ac:dyDescent="0.25">
      <c r="G11" s="29" t="s">
        <v>42</v>
      </c>
      <c r="H11" s="29" t="s">
        <v>27</v>
      </c>
      <c r="I11" s="29">
        <v>0.21171778870320002</v>
      </c>
      <c r="J11" s="29">
        <v>0.2913089673348</v>
      </c>
      <c r="K11" s="29">
        <v>0.22660282761119999</v>
      </c>
      <c r="L11" s="29">
        <v>0.75329971414800001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2022-10-26T13:38:56Z</dcterms:modified>
</cp:coreProperties>
</file>