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filterPrivacy="1" defaultThemeVersion="124226"/>
  <xr:revisionPtr revIDLastSave="0" documentId="8_{18B45A46-77FC-4747-9347-AD35DE0EECDD}" xr6:coauthVersionLast="47" xr6:coauthVersionMax="47" xr10:uidLastSave="{00000000-0000-0000-0000-000000000000}"/>
  <bookViews>
    <workbookView minimized="1" xWindow="60" yWindow="15" windowWidth="15330" windowHeight="10890" tabRatio="763" firstSheet="7" activeTab="9" xr2:uid="{00000000-000D-0000-FFFF-FFFF00000000}"/>
  </bookViews>
  <sheets>
    <sheet name="ATP" sheetId="1" r:id="rId1"/>
    <sheet name="ChromaticityCoordinates" sheetId="8" r:id="rId2"/>
    <sheet name="CalibPosition" sheetId="2" r:id="rId3"/>
    <sheet name="Curves" sheetId="9" r:id="rId4"/>
    <sheet name="LuminanceAndUniformity" sheetId="4" r:id="rId5"/>
    <sheet name="ContrastOnAxis" sheetId="7" r:id="rId6"/>
    <sheet name="LuminanceDimming" sheetId="11" r:id="rId7"/>
    <sheet name="LuminanceViewingAngle" sheetId="12" r:id="rId8"/>
    <sheet name="ContrastForSecondaryViewing" sheetId="13" r:id="rId9"/>
    <sheet name="TestCurves" sheetId="14" r:id="rId10"/>
  </sheets>
  <definedNames>
    <definedName name="ALGDAYRES">Curves!$E$2</definedName>
    <definedName name="ALGNVGRES">Curves!$L$2</definedName>
    <definedName name="CURVESDAY">Curves!$B$3</definedName>
    <definedName name="CURVESNVG">Curves!$H$3</definedName>
    <definedName name="DCHROM0V40H">ChromaticityCoordinates!#REF!</definedName>
    <definedName name="DCHROM0Vm40H">ChromaticityCoordinates!#REF!</definedName>
    <definedName name="DCHROM40V0H">ChromaticityCoordinates!#REF!</definedName>
    <definedName name="DCHROMDEP">ChromaticityCoordinates!$F$4</definedName>
    <definedName name="DCHROMm40V0H">ChromaticityCoordinates!#REF!</definedName>
    <definedName name="LumDAY">#REF!</definedName>
    <definedName name="LumNVG">#REF!</definedName>
    <definedName name="MLFirstLoop">#REF!</definedName>
    <definedName name="MLGS255">#REF!</definedName>
    <definedName name="MLSecondLoop">#REF!</definedName>
    <definedName name="NCHROM0V40H">ChromaticityCoordinates!#REF!</definedName>
    <definedName name="NCHROM0Vm40H">ChromaticityCoordinates!#REF!</definedName>
    <definedName name="NCHROM40V0H">ChromaticityCoordinates!#REF!</definedName>
    <definedName name="NCHROMDEP">ChromaticityCoordinates!#REF!</definedName>
    <definedName name="NCHROMm40V0H">ChromaticityCoordinates!#REF!</definedName>
    <definedName name="PFOVLUM">#REF!</definedName>
    <definedName name="UniformityDayRes">#REF!</definedName>
    <definedName name="UniformityNvgRe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6" i="1" l="1"/>
  <c r="D17" i="1"/>
  <c r="D18" i="1"/>
  <c r="D15" i="1"/>
  <c r="E16" i="1"/>
  <c r="E17" i="1"/>
  <c r="E18" i="1"/>
  <c r="E15" i="1"/>
  <c r="F4" i="14"/>
  <c r="I35" i="1" s="1"/>
  <c r="F5" i="14"/>
  <c r="I36" i="1" s="1"/>
  <c r="F6" i="14"/>
  <c r="I37" i="1" s="1"/>
  <c r="F7" i="14"/>
  <c r="I38" i="1" s="1"/>
  <c r="F8" i="14"/>
  <c r="I39" i="1" s="1"/>
  <c r="F9" i="14"/>
  <c r="I40" i="1" s="1"/>
  <c r="F10" i="14"/>
  <c r="I41" i="1" s="1"/>
  <c r="F11" i="14"/>
  <c r="I42" i="1" s="1"/>
  <c r="F12" i="14"/>
  <c r="I43" i="1" s="1"/>
  <c r="F13" i="14"/>
  <c r="I44" i="1" s="1"/>
  <c r="F14" i="14"/>
  <c r="I45" i="1" s="1"/>
  <c r="F15" i="14"/>
  <c r="I46" i="1" s="1"/>
  <c r="F16" i="14"/>
  <c r="I47" i="1" s="1"/>
  <c r="F17" i="14"/>
  <c r="I48" i="1" s="1"/>
  <c r="F18" i="14"/>
  <c r="I49" i="1" s="1"/>
  <c r="F19" i="14"/>
  <c r="I50" i="1" s="1"/>
  <c r="F20" i="14"/>
  <c r="I51" i="1" s="1"/>
  <c r="F21" i="14"/>
  <c r="I52" i="1" s="1"/>
  <c r="F22" i="14"/>
  <c r="I53" i="1" s="1"/>
  <c r="F23" i="14"/>
  <c r="I54" i="1" s="1"/>
  <c r="F24" i="14"/>
  <c r="I55" i="1" s="1"/>
  <c r="F25" i="14"/>
  <c r="I56" i="1" s="1"/>
  <c r="F26" i="14"/>
  <c r="I57" i="1" s="1"/>
  <c r="F27" i="14"/>
  <c r="I58" i="1" s="1"/>
  <c r="F28" i="14"/>
  <c r="I59" i="1" s="1"/>
  <c r="F29" i="14"/>
  <c r="I60" i="1" s="1"/>
  <c r="F30" i="14"/>
  <c r="I61" i="1" s="1"/>
  <c r="F31" i="14"/>
  <c r="I62" i="1" s="1"/>
  <c r="F32" i="14"/>
  <c r="I63" i="1" s="1"/>
  <c r="F33" i="14"/>
  <c r="I64" i="1" s="1"/>
  <c r="F34" i="14"/>
  <c r="I65" i="1" s="1"/>
  <c r="F3" i="14"/>
  <c r="I34" i="1" s="1"/>
  <c r="B3" i="14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D3" i="14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B34" i="14"/>
  <c r="D34" i="14"/>
  <c r="H27" i="1" l="1"/>
  <c r="H24" i="1"/>
  <c r="H21" i="1"/>
  <c r="H12" i="1"/>
  <c r="H9" i="1"/>
  <c r="H6" i="1"/>
  <c r="E3" i="13"/>
  <c r="I27" i="1" s="1"/>
  <c r="E3" i="12"/>
  <c r="I24" i="1" s="1"/>
  <c r="E3" i="11"/>
  <c r="I21" i="1" s="1"/>
  <c r="K4" i="8"/>
  <c r="M4" i="8" s="1"/>
  <c r="N4" i="8"/>
  <c r="O4" i="8"/>
  <c r="K5" i="8"/>
  <c r="L5" i="8" s="1"/>
  <c r="N5" i="8"/>
  <c r="O5" i="8"/>
  <c r="K6" i="8"/>
  <c r="L6" i="8" s="1"/>
  <c r="N6" i="8"/>
  <c r="O6" i="8"/>
  <c r="K7" i="8"/>
  <c r="M7" i="8" s="1"/>
  <c r="N7" i="8"/>
  <c r="O7" i="8"/>
  <c r="E3" i="7"/>
  <c r="E8" i="4"/>
  <c r="I9" i="1" s="1"/>
  <c r="P7" i="8" l="1"/>
  <c r="L4" i="8"/>
  <c r="P4" i="8"/>
  <c r="P6" i="8"/>
  <c r="P5" i="8"/>
  <c r="M5" i="8"/>
  <c r="L7" i="8"/>
  <c r="M6" i="8"/>
  <c r="H7" i="8" l="1"/>
  <c r="H18" i="1" s="1"/>
  <c r="H6" i="8"/>
  <c r="H17" i="1" s="1"/>
  <c r="H5" i="8"/>
  <c r="H16" i="1" s="1"/>
  <c r="H4" i="8"/>
  <c r="H15" i="1" s="1"/>
  <c r="I6" i="8" l="1"/>
  <c r="I7" i="8"/>
  <c r="I4" i="8"/>
  <c r="I5" i="8"/>
  <c r="E3" i="4"/>
  <c r="I12" i="1" l="1"/>
  <c r="I6" i="1"/>
  <c r="Q6" i="8"/>
  <c r="I17" i="1" s="1"/>
  <c r="Q7" i="8"/>
  <c r="I18" i="1" s="1"/>
  <c r="Q5" i="8"/>
  <c r="I16" i="1" s="1"/>
  <c r="Q4" i="8"/>
  <c r="I15" i="1" s="1"/>
</calcChain>
</file>

<file path=xl/sharedStrings.xml><?xml version="1.0" encoding="utf-8"?>
<sst xmlns="http://schemas.openxmlformats.org/spreadsheetml/2006/main" count="171" uniqueCount="101">
  <si>
    <t>Serial Number</t>
  </si>
  <si>
    <t>Result</t>
  </si>
  <si>
    <t>[Result]</t>
  </si>
  <si>
    <t>DAY</t>
  </si>
  <si>
    <t>REQUIRED LUMINANCE MIN</t>
  </si>
  <si>
    <t>REQUIRED LUMINANCE MAX</t>
  </si>
  <si>
    <t>RESULT</t>
  </si>
  <si>
    <t xml:space="preserve"> DAY   CHROMATICITY COORDINATES</t>
  </si>
  <si>
    <t>REQUIRED</t>
  </si>
  <si>
    <t>u'</t>
  </si>
  <si>
    <t>v'</t>
  </si>
  <si>
    <t>r</t>
  </si>
  <si>
    <t>white</t>
  </si>
  <si>
    <t>red</t>
  </si>
  <si>
    <t>green</t>
  </si>
  <si>
    <t>blue</t>
  </si>
  <si>
    <t>Step</t>
  </si>
  <si>
    <t>Luminance</t>
  </si>
  <si>
    <t>Status</t>
  </si>
  <si>
    <t>PASS/FAIL</t>
  </si>
  <si>
    <t>CURVES</t>
  </si>
  <si>
    <t>Luminance Test</t>
  </si>
  <si>
    <t>MEASURED</t>
  </si>
  <si>
    <t>Uniformity Test</t>
  </si>
  <si>
    <t>REQUIRED UNIFORMITY MAX</t>
  </si>
  <si>
    <t>Measured Values (fL)</t>
  </si>
  <si>
    <t>White</t>
  </si>
  <si>
    <t>Black</t>
  </si>
  <si>
    <t>Contrast Test</t>
  </si>
  <si>
    <t>REQUIRED CONTRAST MIN</t>
  </si>
  <si>
    <t>Luminance Dimming Test</t>
  </si>
  <si>
    <t>Luminance Viewing Angle</t>
  </si>
  <si>
    <t>MEASURED MIN</t>
  </si>
  <si>
    <t>Contrast Secondary Viewing Angle</t>
  </si>
  <si>
    <t>Measured Values (fL) (0,0)</t>
  </si>
  <si>
    <t>Measured Values (fL) (0,55)</t>
  </si>
  <si>
    <t>Measured Values (fL) (15,0)</t>
  </si>
  <si>
    <t>Measured Values (fL) (15,55)</t>
  </si>
  <si>
    <t>Point 0</t>
  </si>
  <si>
    <t>Point 1</t>
  </si>
  <si>
    <t>Point 2</t>
  </si>
  <si>
    <t>Point 3</t>
  </si>
  <si>
    <t>Point 4</t>
  </si>
  <si>
    <t>5.6.2.1 Luminance Test</t>
  </si>
  <si>
    <t>L_avg</t>
  </si>
  <si>
    <t xml:space="preserve">Min </t>
  </si>
  <si>
    <t>Max</t>
  </si>
  <si>
    <t>UNIFORMITY</t>
  </si>
  <si>
    <t>5.6.2.2 Uniformity Test</t>
  </si>
  <si>
    <t>0.03</t>
  </si>
  <si>
    <t>5.6.2.5 Luminance Dimming Test</t>
  </si>
  <si>
    <t>5.6.2.4 Chromaticity Coordinates (DAY)</t>
  </si>
  <si>
    <t>5.6.2.6 Luminance Viewing Angle</t>
  </si>
  <si>
    <t>L_min</t>
  </si>
  <si>
    <t>5.6.2.7 Contrast for Secondary Viewing angle</t>
  </si>
  <si>
    <t>5.6.2 Display Test</t>
  </si>
  <si>
    <t>Min Dark ambient contrast</t>
  </si>
  <si>
    <t>Min Dark Ambient Contrast</t>
  </si>
  <si>
    <t>ENCODER POSITION</t>
  </si>
  <si>
    <t>Test Curves</t>
  </si>
  <si>
    <t>REQUIRED LUMINANCE</t>
  </si>
  <si>
    <t>Step Encoder 0</t>
  </si>
  <si>
    <t>Step Encoder 1</t>
  </si>
  <si>
    <t>Step Encoder 2</t>
  </si>
  <si>
    <t>Step Encoder 3</t>
  </si>
  <si>
    <t>Step Encoder 4</t>
  </si>
  <si>
    <t>Step Encoder 5</t>
  </si>
  <si>
    <t>Step Encoder 6</t>
  </si>
  <si>
    <t>Step Encoder 7</t>
  </si>
  <si>
    <t>Step Encoder 8</t>
  </si>
  <si>
    <t>Step Encoder 9</t>
  </si>
  <si>
    <t>Step Encoder 10</t>
  </si>
  <si>
    <t>Step Encoder 11</t>
  </si>
  <si>
    <t>Step Encoder 12</t>
  </si>
  <si>
    <t>Step Encoder 13</t>
  </si>
  <si>
    <t>Step Encoder 14</t>
  </si>
  <si>
    <t>Step Encoder 15</t>
  </si>
  <si>
    <t>Step Encoder 16</t>
  </si>
  <si>
    <t>Step Encoder 17</t>
  </si>
  <si>
    <t>Step Encoder 18</t>
  </si>
  <si>
    <t>Step Encoder 19</t>
  </si>
  <si>
    <t>Step Encoder 20</t>
  </si>
  <si>
    <t>Step Encoder 21</t>
  </si>
  <si>
    <t>Step Encoder 22</t>
  </si>
  <si>
    <t>Step Encoder 23</t>
  </si>
  <si>
    <t>Step Encoder 24</t>
  </si>
  <si>
    <t>Step Encoder 25</t>
  </si>
  <si>
    <t>Step Encoder 26</t>
  </si>
  <si>
    <t>Step Encoder 27</t>
  </si>
  <si>
    <t>Step Encoder 28</t>
  </si>
  <si>
    <t>Step Encoder 29</t>
  </si>
  <si>
    <t>Step Encoder 30</t>
  </si>
  <si>
    <t>Step Encoder 31</t>
  </si>
  <si>
    <t>*Curves</t>
  </si>
  <si>
    <t>5.6.2.3 Contrast on-axis</t>
  </si>
  <si>
    <t>R</t>
  </si>
  <si>
    <t>Radius White</t>
  </si>
  <si>
    <t>Radius Red</t>
  </si>
  <si>
    <t>Radius Green</t>
  </si>
  <si>
    <t>Radius Blue</t>
  </si>
  <si>
    <t>S23124828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</si>
</sst>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32">
    <xf numFmtId="0" fontId="0" fillId="0" borderId="0" xfId="0"/>
    <xf numFmtId="0" fontId="0" fillId="0" borderId="1" xfId="0" applyBorder="1"/>
    <xf numFmtId="0" fontId="2" fillId="0" borderId="0" xfId="0" applyFont="1"/>
    <xf numFmtId="0" fontId="3" fillId="0" borderId="2" xfId="1" applyFont="1" applyBorder="1"/>
    <xf numFmtId="0" fontId="3" fillId="0" borderId="2" xfId="1" applyFont="1" applyBorder="1" applyProtection="1">
      <protection locked="0"/>
    </xf>
    <xf numFmtId="0" fontId="3" fillId="0" borderId="0" xfId="1" applyFont="1"/>
    <xf numFmtId="0" fontId="3" fillId="0" borderId="0" xfId="1" applyFont="1" applyProtection="1">
      <protection locked="0"/>
    </xf>
    <xf numFmtId="164" fontId="3" fillId="0" borderId="0" xfId="1" applyNumberFormat="1" applyFont="1" applyProtection="1">
      <protection locked="0"/>
    </xf>
    <xf numFmtId="0" fontId="1" fillId="0" borderId="0" xfId="1"/>
    <xf numFmtId="0" fontId="4" fillId="0" borderId="2" xfId="1" applyFont="1" applyBorder="1"/>
    <xf numFmtId="164" fontId="0" fillId="0" borderId="2" xfId="0" applyNumberFormat="1" applyBorder="1"/>
    <xf numFmtId="0" fontId="2" fillId="0" borderId="2" xfId="0" applyFont="1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7" fillId="0" borderId="2" xfId="1" applyFont="1" applyBorder="1"/>
    <xf numFmtId="0" fontId="1" fillId="0" borderId="1" xfId="1" applyBorder="1" applyAlignment="1">
      <alignment horizontal="center"/>
    </xf>
    <xf numFmtId="0" fontId="1" fillId="0" borderId="1" xfId="1" applyBorder="1"/>
    <xf numFmtId="0" fontId="0" fillId="0" borderId="1" xfId="0" applyBorder="1" applyAlignment="1">
      <alignment horizontal="center"/>
    </xf>
    <xf numFmtId="0" fontId="5" fillId="0" borderId="0" xfId="0" applyFont="1" applyAlignment="1">
      <alignment horizontal="right"/>
    </xf>
    <xf numFmtId="0" fontId="0" fillId="0" borderId="0" xfId="0" applyAlignment="1">
      <alignment horizontal="righ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0" xfId="0" applyAlignment="1">
      <alignment horizontal="left"/>
    </xf>
    <xf numFmtId="0" fontId="8" fillId="0" borderId="0" xfId="0" applyFont="1" applyAlignment="1">
      <alignment horizontal="right"/>
    </xf>
    <xf numFmtId="2" fontId="8" fillId="0" borderId="0" xfId="0" applyNumberFormat="1" applyFont="1" applyAlignment="1">
      <alignment horizontal="right"/>
    </xf>
    <xf numFmtId="165" fontId="8" fillId="0" borderId="0" xfId="0" applyNumberFormat="1" applyFont="1" applyAlignment="1">
      <alignment horizontal="right"/>
    </xf>
    <xf numFmtId="0" fontId="9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10" fillId="2" borderId="1" xfId="0" applyFont="1" applyFill="1" applyBorder="1" applyAlignment="1" applyProtection="1">
      <alignment horizontal="center" vertical="center"/>
      <protection locked="0"/>
    </xf>
  </cellXfs>
  <cellStyles count="2">
    <cellStyle name="Normal" xfId="0" builtinId="0"/>
    <cellStyle name="Normal 2" xfId="1" xr:uid="{00000000-0005-0000-0000-000000000000}"/>
  </cellStyles>
  <dxfs count="17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249977111117893"/>
  </sheetPr>
  <dimension ref="B1:L65"/>
  <sheetViews>
    <sheetView workbookViewId="0">
      <selection activeCell="L4" sqref="L4"/>
    </sheetView>
  </sheetViews>
  <sheetFormatPr defaultRowHeight="18.75" customHeight="1" x14ac:dyDescent="0.25"/>
  <cols>
    <col min="1" max="1" width="4.7109375" customWidth="1"/>
    <col min="2" max="2" width="41.140625" bestFit="1" customWidth="1"/>
    <col min="3" max="3" width="5.7109375" customWidth="1"/>
    <col min="4" max="6" width="9.7109375" style="14" customWidth="1"/>
    <col min="7" max="7" width="5.7109375" customWidth="1"/>
    <col min="8" max="8" width="16.5703125" style="22" customWidth="1"/>
    <col min="9" max="9" width="9.7109375" style="24" customWidth="1"/>
    <col min="10" max="11" width="3.42578125" customWidth="1"/>
    <col min="12" max="12" width="13.85546875" style="16" bestFit="1" customWidth="1"/>
  </cols>
  <sheetData>
    <row r="1" spans="2:12" s="15" customFormat="1" ht="18.75" customHeight="1" x14ac:dyDescent="0.25">
      <c r="B1" s="15" t="s">
        <v>55</v>
      </c>
      <c r="D1" s="16" t="s">
        <v>45</v>
      </c>
      <c r="E1" s="16"/>
      <c r="F1" s="16" t="s">
        <v>46</v>
      </c>
      <c r="G1" s="16"/>
      <c r="H1" s="21" t="s">
        <v>1</v>
      </c>
      <c r="I1" s="23" t="s">
        <v>2</v>
      </c>
      <c r="L1" s="16" t="s">
        <v>0</v>
      </c>
    </row>
    <row r="4" spans="2:12" ht="18.75" customHeight="1" x14ac:dyDescent="0.25">
      <c r="I4" s="25"/>
      <c r="L4" s="31" t="s">
        <v>100</v>
      </c>
    </row>
    <row r="5" spans="2:12" ht="18.75" customHeight="1" x14ac:dyDescent="0.25">
      <c r="B5" s="15" t="s">
        <v>43</v>
      </c>
    </row>
    <row r="6" spans="2:12" ht="18.75" customHeight="1" x14ac:dyDescent="0.25">
      <c r="B6" s="1" t="s">
        <v>44</v>
      </c>
      <c r="D6" s="20">
        <v>150</v>
      </c>
      <c r="E6" s="20"/>
      <c r="F6" s="20">
        <v>200</v>
      </c>
      <c r="H6" s="27">
        <f>LuminanceAndUniformity!D3</f>
        <v>179.50773196031997</v>
      </c>
      <c r="I6" s="29" t="str">
        <f>LuminanceAndUniformity!E3</f>
        <v>PASS</v>
      </c>
    </row>
    <row r="7" spans="2:12" ht="18.75" customHeight="1" x14ac:dyDescent="0.25">
      <c r="H7" s="26"/>
      <c r="I7" s="29"/>
    </row>
    <row r="8" spans="2:12" ht="18.75" customHeight="1" x14ac:dyDescent="0.25">
      <c r="B8" s="15" t="s">
        <v>48</v>
      </c>
      <c r="H8" s="26"/>
      <c r="I8" s="29"/>
    </row>
    <row r="9" spans="2:12" ht="18.75" customHeight="1" x14ac:dyDescent="0.25">
      <c r="B9" s="1" t="s">
        <v>47</v>
      </c>
      <c r="D9" s="20"/>
      <c r="E9" s="20"/>
      <c r="F9" s="20">
        <v>0.65</v>
      </c>
      <c r="H9" s="28">
        <f>LuminanceAndUniformity!D8</f>
        <v>0.15757575757575756</v>
      </c>
      <c r="I9" s="29" t="str">
        <f>LuminanceAndUniformity!E8</f>
        <v>PASS</v>
      </c>
    </row>
    <row r="10" spans="2:12" ht="18.75" customHeight="1" x14ac:dyDescent="0.25">
      <c r="H10" s="26"/>
      <c r="I10" s="29"/>
    </row>
    <row r="11" spans="2:12" ht="18.75" customHeight="1" x14ac:dyDescent="0.25">
      <c r="B11" s="15" t="s">
        <v>94</v>
      </c>
      <c r="H11" s="26"/>
      <c r="I11" s="29"/>
    </row>
    <row r="12" spans="2:12" ht="18.75" customHeight="1" x14ac:dyDescent="0.25">
      <c r="B12" s="1" t="s">
        <v>57</v>
      </c>
      <c r="D12" s="20">
        <v>100</v>
      </c>
      <c r="E12" s="20"/>
      <c r="F12" s="20"/>
      <c r="H12" s="27">
        <f>ContrastOnAxis!D3</f>
        <v>450.36642238507665</v>
      </c>
      <c r="I12" s="29" t="str">
        <f>LuminanceAndUniformity!E3</f>
        <v>PASS</v>
      </c>
    </row>
    <row r="13" spans="2:12" ht="18.75" customHeight="1" x14ac:dyDescent="0.25">
      <c r="H13" s="26"/>
      <c r="I13" s="29"/>
    </row>
    <row r="14" spans="2:12" ht="18.75" customHeight="1" x14ac:dyDescent="0.25">
      <c r="B14" s="15" t="s">
        <v>51</v>
      </c>
      <c r="D14" s="14" t="s">
        <v>9</v>
      </c>
      <c r="E14" s="14" t="s">
        <v>10</v>
      </c>
      <c r="F14" s="14" t="s">
        <v>95</v>
      </c>
      <c r="H14" s="26"/>
      <c r="I14" s="29"/>
    </row>
    <row r="15" spans="2:12" ht="18.75" customHeight="1" x14ac:dyDescent="0.25">
      <c r="B15" s="1" t="s">
        <v>96</v>
      </c>
      <c r="D15" s="20">
        <f>ChromaticityCoordinates!F4</f>
        <v>0.17480000000000001</v>
      </c>
      <c r="E15" s="20">
        <f>ChromaticityCoordinates!G4</f>
        <v>0.49270000000000003</v>
      </c>
      <c r="F15" s="20" t="s">
        <v>49</v>
      </c>
      <c r="H15" s="26">
        <f>ChromaticityCoordinates!H4</f>
        <v>1.1905040949110631E-2</v>
      </c>
      <c r="I15" s="29" t="str">
        <f>ChromaticityCoordinates!Q4</f>
        <v>PASS</v>
      </c>
    </row>
    <row r="16" spans="2:12" ht="18.75" customHeight="1" x14ac:dyDescent="0.25">
      <c r="B16" s="1" t="s">
        <v>97</v>
      </c>
      <c r="D16" s="20">
        <f>ChromaticityCoordinates!F5</f>
        <v>0.45029999999999998</v>
      </c>
      <c r="E16" s="20">
        <f>ChromaticityCoordinates!G5</f>
        <v>0.52810000000000001</v>
      </c>
      <c r="F16" s="20" t="s">
        <v>49</v>
      </c>
      <c r="H16" s="26">
        <f>ChromaticityCoordinates!H5</f>
        <v>7.0710678118657961E-4</v>
      </c>
      <c r="I16" s="29" t="str">
        <f>ChromaticityCoordinates!Q5</f>
        <v>PASS</v>
      </c>
    </row>
    <row r="17" spans="2:9" ht="18.75" customHeight="1" x14ac:dyDescent="0.25">
      <c r="B17" s="1" t="s">
        <v>98</v>
      </c>
      <c r="D17" s="20">
        <f>ChromaticityCoordinates!F6</f>
        <v>0.1225</v>
      </c>
      <c r="E17" s="20">
        <f>ChromaticityCoordinates!G6</f>
        <v>0.56210000000000004</v>
      </c>
      <c r="F17" s="20" t="s">
        <v>49</v>
      </c>
      <c r="H17" s="26">
        <f>ChromaticityCoordinates!H6</f>
        <v>1.0500476179678706E-2</v>
      </c>
      <c r="I17" s="29" t="str">
        <f>ChromaticityCoordinates!Q6</f>
        <v>PASS</v>
      </c>
    </row>
    <row r="18" spans="2:9" ht="18.75" customHeight="1" x14ac:dyDescent="0.25">
      <c r="B18" s="1" t="s">
        <v>99</v>
      </c>
      <c r="D18" s="20">
        <f>ChromaticityCoordinates!F7</f>
        <v>0.1215</v>
      </c>
      <c r="E18" s="20">
        <f>ChromaticityCoordinates!G7</f>
        <v>0.2989</v>
      </c>
      <c r="F18" s="20" t="s">
        <v>49</v>
      </c>
      <c r="H18" s="26">
        <f>ChromaticityCoordinates!H7</f>
        <v>1.5970597985047425E-2</v>
      </c>
      <c r="I18" s="29" t="str">
        <f>ChromaticityCoordinates!Q7</f>
        <v>PASS</v>
      </c>
    </row>
    <row r="19" spans="2:9" ht="18.75" customHeight="1" x14ac:dyDescent="0.25">
      <c r="H19" s="26"/>
      <c r="I19" s="29"/>
    </row>
    <row r="20" spans="2:9" ht="18.75" customHeight="1" x14ac:dyDescent="0.25">
      <c r="B20" s="15" t="s">
        <v>50</v>
      </c>
      <c r="H20" s="26"/>
      <c r="I20" s="29"/>
    </row>
    <row r="21" spans="2:9" ht="18.75" customHeight="1" x14ac:dyDescent="0.25">
      <c r="B21" s="1" t="s">
        <v>44</v>
      </c>
      <c r="D21" s="20">
        <v>0.05</v>
      </c>
      <c r="E21" s="20"/>
      <c r="F21" s="20">
        <v>0.1</v>
      </c>
      <c r="H21" s="28">
        <f>LuminanceDimming!D3</f>
        <v>7.3164344185440003E-2</v>
      </c>
      <c r="I21" s="30" t="str">
        <f>LuminanceDimming!E3</f>
        <v>PASS</v>
      </c>
    </row>
    <row r="22" spans="2:9" ht="18.75" customHeight="1" x14ac:dyDescent="0.25">
      <c r="H22" s="26"/>
      <c r="I22" s="29"/>
    </row>
    <row r="23" spans="2:9" ht="18.75" customHeight="1" x14ac:dyDescent="0.25">
      <c r="B23" s="15" t="s">
        <v>52</v>
      </c>
      <c r="H23" s="26"/>
      <c r="I23" s="29"/>
    </row>
    <row r="24" spans="2:9" ht="18.75" customHeight="1" x14ac:dyDescent="0.25">
      <c r="B24" s="1" t="s">
        <v>53</v>
      </c>
      <c r="D24" s="20">
        <v>50</v>
      </c>
      <c r="E24" s="20"/>
      <c r="F24" s="20"/>
      <c r="H24" s="27">
        <f>LuminanceViewingAngle!D3</f>
        <v>60.970286821199998</v>
      </c>
      <c r="I24" s="30" t="str">
        <f>LuminanceViewingAngle!E3</f>
        <v>PASS</v>
      </c>
    </row>
    <row r="25" spans="2:9" ht="18.75" customHeight="1" x14ac:dyDescent="0.25">
      <c r="H25" s="26"/>
      <c r="I25" s="29"/>
    </row>
    <row r="26" spans="2:9" ht="18.75" customHeight="1" x14ac:dyDescent="0.25">
      <c r="B26" s="15" t="s">
        <v>54</v>
      </c>
      <c r="H26" s="26"/>
      <c r="I26" s="29"/>
    </row>
    <row r="27" spans="2:9" ht="18.75" customHeight="1" x14ac:dyDescent="0.25">
      <c r="B27" s="1" t="s">
        <v>56</v>
      </c>
      <c r="D27" s="20">
        <v>20</v>
      </c>
      <c r="E27" s="20"/>
      <c r="F27" s="20"/>
      <c r="H27" s="27">
        <f>ContrastForSecondaryViewing!D3</f>
        <v>50.698912802307525</v>
      </c>
      <c r="I27" s="30" t="str">
        <f>ContrastForSecondaryViewing!E3</f>
        <v>PASS</v>
      </c>
    </row>
    <row r="33" spans="2:9" ht="16.5" customHeight="1" x14ac:dyDescent="0.25">
      <c r="B33" s="15" t="s">
        <v>93</v>
      </c>
    </row>
    <row r="34" spans="2:9" ht="16.5" customHeight="1" x14ac:dyDescent="0.25">
      <c r="B34" s="1" t="s">
        <v>61</v>
      </c>
      <c r="I34" s="24" t="str">
        <f>TestCurves!F3</f>
        <v>PASS</v>
      </c>
    </row>
    <row r="35" spans="2:9" ht="16.5" customHeight="1" x14ac:dyDescent="0.25">
      <c r="B35" s="1" t="s">
        <v>62</v>
      </c>
      <c r="I35" s="24" t="str">
        <f>TestCurves!F4</f>
        <v>PASS</v>
      </c>
    </row>
    <row r="36" spans="2:9" ht="16.5" customHeight="1" x14ac:dyDescent="0.25">
      <c r="B36" s="1" t="s">
        <v>63</v>
      </c>
      <c r="I36" s="24" t="str">
        <f>TestCurves!F5</f>
        <v>PASS</v>
      </c>
    </row>
    <row r="37" spans="2:9" ht="16.5" customHeight="1" x14ac:dyDescent="0.25">
      <c r="B37" s="1" t="s">
        <v>64</v>
      </c>
      <c r="I37" s="24" t="str">
        <f>TestCurves!F6</f>
        <v>PASS</v>
      </c>
    </row>
    <row r="38" spans="2:9" ht="16.5" customHeight="1" x14ac:dyDescent="0.25">
      <c r="B38" s="1" t="s">
        <v>65</v>
      </c>
      <c r="I38" s="24" t="str">
        <f>TestCurves!F7</f>
        <v>PASS</v>
      </c>
    </row>
    <row r="39" spans="2:9" ht="16.5" customHeight="1" x14ac:dyDescent="0.25">
      <c r="B39" s="1" t="s">
        <v>66</v>
      </c>
      <c r="I39" s="24" t="str">
        <f>TestCurves!F8</f>
        <v>PASS</v>
      </c>
    </row>
    <row r="40" spans="2:9" ht="16.5" customHeight="1" x14ac:dyDescent="0.25">
      <c r="B40" s="1" t="s">
        <v>67</v>
      </c>
      <c r="I40" s="24" t="str">
        <f>TestCurves!F9</f>
        <v>PASS</v>
      </c>
    </row>
    <row r="41" spans="2:9" ht="16.5" customHeight="1" x14ac:dyDescent="0.25">
      <c r="B41" s="1" t="s">
        <v>68</v>
      </c>
      <c r="I41" s="24" t="str">
        <f>TestCurves!F10</f>
        <v>PASS</v>
      </c>
    </row>
    <row r="42" spans="2:9" ht="16.5" customHeight="1" x14ac:dyDescent="0.25">
      <c r="B42" s="1" t="s">
        <v>69</v>
      </c>
      <c r="I42" s="24" t="str">
        <f>TestCurves!F11</f>
        <v>PASS</v>
      </c>
    </row>
    <row r="43" spans="2:9" ht="16.5" customHeight="1" x14ac:dyDescent="0.25">
      <c r="B43" s="1" t="s">
        <v>70</v>
      </c>
      <c r="I43" s="24" t="str">
        <f>TestCurves!F12</f>
        <v>PASS</v>
      </c>
    </row>
    <row r="44" spans="2:9" ht="16.5" customHeight="1" x14ac:dyDescent="0.25">
      <c r="B44" s="1" t="s">
        <v>71</v>
      </c>
      <c r="I44" s="24" t="str">
        <f>TestCurves!F13</f>
        <v>PASS</v>
      </c>
    </row>
    <row r="45" spans="2:9" ht="16.5" customHeight="1" x14ac:dyDescent="0.25">
      <c r="B45" s="1" t="s">
        <v>72</v>
      </c>
      <c r="I45" s="24" t="str">
        <f>TestCurves!F14</f>
        <v>PASS</v>
      </c>
    </row>
    <row r="46" spans="2:9" ht="16.5" customHeight="1" x14ac:dyDescent="0.25">
      <c r="B46" s="1" t="s">
        <v>73</v>
      </c>
      <c r="I46" s="24" t="str">
        <f>TestCurves!F15</f>
        <v>PASS</v>
      </c>
    </row>
    <row r="47" spans="2:9" ht="16.5" customHeight="1" x14ac:dyDescent="0.25">
      <c r="B47" s="1" t="s">
        <v>74</v>
      </c>
      <c r="I47" s="24" t="str">
        <f>TestCurves!F16</f>
        <v>PASS</v>
      </c>
    </row>
    <row r="48" spans="2:9" ht="16.5" customHeight="1" x14ac:dyDescent="0.25">
      <c r="B48" s="1" t="s">
        <v>75</v>
      </c>
      <c r="I48" s="24" t="str">
        <f>TestCurves!F17</f>
        <v>PASS</v>
      </c>
    </row>
    <row r="49" spans="2:9" ht="16.5" customHeight="1" x14ac:dyDescent="0.25">
      <c r="B49" s="1" t="s">
        <v>76</v>
      </c>
      <c r="I49" s="24" t="str">
        <f>TestCurves!F18</f>
        <v>PASS</v>
      </c>
    </row>
    <row r="50" spans="2:9" ht="16.5" customHeight="1" x14ac:dyDescent="0.25">
      <c r="B50" s="1" t="s">
        <v>77</v>
      </c>
      <c r="I50" s="24" t="str">
        <f>TestCurves!F19</f>
        <v>PASS</v>
      </c>
    </row>
    <row r="51" spans="2:9" ht="16.5" customHeight="1" x14ac:dyDescent="0.25">
      <c r="B51" s="1" t="s">
        <v>78</v>
      </c>
      <c r="I51" s="24" t="str">
        <f>TestCurves!F20</f>
        <v>PASS</v>
      </c>
    </row>
    <row r="52" spans="2:9" ht="16.5" customHeight="1" x14ac:dyDescent="0.25">
      <c r="B52" s="1" t="s">
        <v>79</v>
      </c>
      <c r="I52" s="24" t="str">
        <f>TestCurves!F21</f>
        <v>PASS</v>
      </c>
    </row>
    <row r="53" spans="2:9" ht="16.5" customHeight="1" x14ac:dyDescent="0.25">
      <c r="B53" s="1" t="s">
        <v>80</v>
      </c>
      <c r="I53" s="24" t="str">
        <f>TestCurves!F22</f>
        <v>PASS</v>
      </c>
    </row>
    <row r="54" spans="2:9" ht="16.5" customHeight="1" x14ac:dyDescent="0.25">
      <c r="B54" s="1" t="s">
        <v>81</v>
      </c>
      <c r="I54" s="24" t="str">
        <f>TestCurves!F23</f>
        <v>PASS</v>
      </c>
    </row>
    <row r="55" spans="2:9" ht="16.5" customHeight="1" x14ac:dyDescent="0.25">
      <c r="B55" s="1" t="s">
        <v>82</v>
      </c>
      <c r="I55" s="24" t="str">
        <f>TestCurves!F24</f>
        <v>PASS</v>
      </c>
    </row>
    <row r="56" spans="2:9" ht="16.5" customHeight="1" x14ac:dyDescent="0.25">
      <c r="B56" s="1" t="s">
        <v>83</v>
      </c>
      <c r="I56" s="24" t="str">
        <f>TestCurves!F25</f>
        <v>PASS</v>
      </c>
    </row>
    <row r="57" spans="2:9" ht="16.5" customHeight="1" x14ac:dyDescent="0.25">
      <c r="B57" s="1" t="s">
        <v>84</v>
      </c>
      <c r="I57" s="24" t="str">
        <f>TestCurves!F26</f>
        <v>PASS</v>
      </c>
    </row>
    <row r="58" spans="2:9" ht="16.5" customHeight="1" x14ac:dyDescent="0.25">
      <c r="B58" s="1" t="s">
        <v>85</v>
      </c>
      <c r="I58" s="24" t="str">
        <f>TestCurves!F27</f>
        <v>PASS</v>
      </c>
    </row>
    <row r="59" spans="2:9" ht="16.5" customHeight="1" x14ac:dyDescent="0.25">
      <c r="B59" s="1" t="s">
        <v>86</v>
      </c>
      <c r="I59" s="24" t="str">
        <f>TestCurves!F28</f>
        <v>PASS</v>
      </c>
    </row>
    <row r="60" spans="2:9" ht="16.5" customHeight="1" x14ac:dyDescent="0.25">
      <c r="B60" s="1" t="s">
        <v>87</v>
      </c>
      <c r="I60" s="24" t="str">
        <f>TestCurves!F29</f>
        <v>PASS</v>
      </c>
    </row>
    <row r="61" spans="2:9" ht="16.5" customHeight="1" x14ac:dyDescent="0.25">
      <c r="B61" s="1" t="s">
        <v>88</v>
      </c>
      <c r="I61" s="24" t="str">
        <f>TestCurves!F30</f>
        <v>PASS</v>
      </c>
    </row>
    <row r="62" spans="2:9" ht="16.5" customHeight="1" x14ac:dyDescent="0.25">
      <c r="B62" s="1" t="s">
        <v>89</v>
      </c>
      <c r="I62" s="24" t="str">
        <f>TestCurves!F31</f>
        <v>PASS</v>
      </c>
    </row>
    <row r="63" spans="2:9" ht="16.5" customHeight="1" x14ac:dyDescent="0.25">
      <c r="B63" s="1" t="s">
        <v>90</v>
      </c>
      <c r="I63" s="24" t="str">
        <f>TestCurves!F32</f>
        <v>PASS</v>
      </c>
    </row>
    <row r="64" spans="2:9" ht="16.5" customHeight="1" x14ac:dyDescent="0.25">
      <c r="B64" s="1" t="s">
        <v>91</v>
      </c>
      <c r="I64" s="24" t="str">
        <f>TestCurves!F33</f>
        <v>PASS</v>
      </c>
    </row>
    <row r="65" spans="2:9" ht="16.5" customHeight="1" x14ac:dyDescent="0.25">
      <c r="B65" s="1" t="s">
        <v>92</v>
      </c>
      <c r="I65" s="24" t="str">
        <f>TestCurves!F34</f>
        <v>PASS</v>
      </c>
    </row>
  </sheetData>
  <pageMargins left="0.161811024" right="0.261811024" top="0.30118110199999998" bottom="0.143700787" header="0.31496062992126" footer="0.31496062992126"/>
  <pageSetup orientation="landscape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F34"/>
  <sheetViews>
    <sheetView tabSelected="1" workbookViewId="0">
      <selection activeCell="E34" sqref="E34"/>
    </sheetView>
  </sheetViews>
  <sheetFormatPr defaultRowHeight="15" x14ac:dyDescent="0.25"/>
  <cols>
    <col min="1" max="1" width="18.7109375" bestFit="1" customWidth="1"/>
    <col min="2" max="3" width="25.7109375" bestFit="1" customWidth="1"/>
    <col min="4" max="4" width="26.140625" bestFit="1" customWidth="1"/>
    <col min="5" max="5" width="17.140625" customWidth="1"/>
  </cols>
  <sheetData>
    <row r="1" spans="1:6" x14ac:dyDescent="0.25">
      <c r="A1" s="15" t="s">
        <v>59</v>
      </c>
      <c r="B1" s="15"/>
      <c r="C1" s="15"/>
    </row>
    <row r="2" spans="1:6" x14ac:dyDescent="0.25">
      <c r="A2" s="1" t="s">
        <v>58</v>
      </c>
      <c r="B2" s="1" t="s">
        <v>4</v>
      </c>
      <c r="C2" s="1" t="s">
        <v>60</v>
      </c>
      <c r="D2" s="1" t="s">
        <v>5</v>
      </c>
      <c r="E2" s="1" t="s">
        <v>22</v>
      </c>
      <c r="F2" s="1" t="s">
        <v>6</v>
      </c>
    </row>
    <row r="3" spans="1:6" x14ac:dyDescent="0.25">
      <c r="A3" s="18">
        <v>0</v>
      </c>
      <c r="B3" s="18">
        <f t="shared" ref="B3:B33" si="0">C3-C3*0.15</f>
        <v>6.3750000000000001E-2</v>
      </c>
      <c r="C3" s="18">
        <v>7.4999999999999997E-2</v>
      </c>
      <c r="D3" s="18">
        <f t="shared" ref="D3:D33" si="1">C3+C3*0.15</f>
        <v>8.6249999999999993E-2</v>
      </c>
      <c r="E3" s="1">
        <v>7.2965876999999998E-2</v>
      </c>
      <c r="F3" s="19" t="str">
        <f>IF(E3="","N/A",IF(OR(E3&lt;B3,E3&gt;D3),"FAIL","PASS"))</f>
        <v>PASS</v>
      </c>
    </row>
    <row r="4" spans="1:6" x14ac:dyDescent="0.25">
      <c r="A4" s="18">
        <v>1</v>
      </c>
      <c r="B4" s="18">
        <f t="shared" si="0"/>
        <v>0.10842597985183584</v>
      </c>
      <c r="C4" s="18">
        <v>0.12755997629627747</v>
      </c>
      <c r="D4" s="18">
        <f t="shared" si="1"/>
        <v>0.14669397274071908</v>
      </c>
      <c r="E4" s="1">
        <v>0.1296457702536</v>
      </c>
      <c r="F4" s="19" t="str">
        <f t="shared" ref="F4:F34" si="2">IF(E4="","N/A",IF(OR(E4&lt;B4,E4&gt;D4),"FAIL","PASS"))</f>
        <v>PASS</v>
      </c>
    </row>
    <row r="5" spans="1:6" x14ac:dyDescent="0.25">
      <c r="A5" s="18">
        <v>2</v>
      </c>
      <c r="B5" s="18">
        <f t="shared" si="0"/>
        <v>0.13794653925169956</v>
      </c>
      <c r="C5" s="18">
        <v>0.16229004617847007</v>
      </c>
      <c r="D5" s="18">
        <f t="shared" si="1"/>
        <v>0.18663355310524057</v>
      </c>
      <c r="E5" s="1">
        <v>0.16910571653520001</v>
      </c>
      <c r="F5" s="19" t="str">
        <f t="shared" si="2"/>
        <v>PASS</v>
      </c>
    </row>
    <row r="6" spans="1:6" x14ac:dyDescent="0.25">
      <c r="A6" s="18">
        <v>3</v>
      </c>
      <c r="B6" s="18">
        <f t="shared" si="0"/>
        <v>0.17550450286475769</v>
      </c>
      <c r="C6" s="18">
        <v>0.20647588572324435</v>
      </c>
      <c r="D6" s="18">
        <f t="shared" si="1"/>
        <v>0.23744726858173101</v>
      </c>
      <c r="E6" s="1">
        <v>0.20812786755479998</v>
      </c>
      <c r="F6" s="19" t="str">
        <f t="shared" si="2"/>
        <v>PASS</v>
      </c>
    </row>
    <row r="7" spans="1:6" x14ac:dyDescent="0.25">
      <c r="A7" s="18">
        <v>4</v>
      </c>
      <c r="B7" s="18">
        <f t="shared" si="0"/>
        <v>0.22328817158366121</v>
      </c>
      <c r="C7" s="18">
        <v>0.26269196656901317</v>
      </c>
      <c r="D7" s="18">
        <f t="shared" si="1"/>
        <v>0.30209576155436513</v>
      </c>
      <c r="E7" s="1">
        <v>0.26635463740080001</v>
      </c>
      <c r="F7" s="19" t="str">
        <f t="shared" si="2"/>
        <v>PASS</v>
      </c>
    </row>
    <row r="8" spans="1:6" x14ac:dyDescent="0.25">
      <c r="A8" s="18">
        <v>5</v>
      </c>
      <c r="B8" s="18">
        <f t="shared" si="0"/>
        <v>0.28408164323621016</v>
      </c>
      <c r="C8" s="18">
        <v>0.33421369792495315</v>
      </c>
      <c r="D8" s="18">
        <f t="shared" si="1"/>
        <v>0.38434575261369613</v>
      </c>
      <c r="E8" s="1">
        <v>0.343523348916</v>
      </c>
      <c r="F8" s="19" t="str">
        <f t="shared" si="2"/>
        <v>PASS</v>
      </c>
    </row>
    <row r="9" spans="1:6" x14ac:dyDescent="0.25">
      <c r="A9" s="18">
        <v>6</v>
      </c>
      <c r="B9" s="18">
        <f t="shared" si="0"/>
        <v>0.36142702701807905</v>
      </c>
      <c r="C9" s="18">
        <v>0.42520826708009302</v>
      </c>
      <c r="D9" s="18">
        <f t="shared" si="1"/>
        <v>0.48898950714210698</v>
      </c>
      <c r="E9" s="1">
        <v>0.441881351112</v>
      </c>
      <c r="F9" s="19" t="str">
        <f t="shared" si="2"/>
        <v>PASS</v>
      </c>
    </row>
    <row r="10" spans="1:6" x14ac:dyDescent="0.25">
      <c r="A10" s="18">
        <v>7</v>
      </c>
      <c r="B10" s="18">
        <f t="shared" si="0"/>
        <v>0.45983082317821761</v>
      </c>
      <c r="C10" s="18">
        <v>0.54097743903319717</v>
      </c>
      <c r="D10" s="18">
        <f t="shared" si="1"/>
        <v>0.62212405488817679</v>
      </c>
      <c r="E10" s="1">
        <v>0.53352649262399998</v>
      </c>
      <c r="F10" s="19" t="str">
        <f t="shared" si="2"/>
        <v>PASS</v>
      </c>
    </row>
    <row r="11" spans="1:6" x14ac:dyDescent="0.25">
      <c r="A11" s="18">
        <v>8</v>
      </c>
      <c r="B11" s="18">
        <f t="shared" si="0"/>
        <v>0.58502649259315209</v>
      </c>
      <c r="C11" s="18">
        <v>0.68826646187429663</v>
      </c>
      <c r="D11" s="18">
        <f t="shared" si="1"/>
        <v>0.79150643115544117</v>
      </c>
      <c r="E11" s="1">
        <v>0.68150129118000002</v>
      </c>
      <c r="F11" s="19" t="str">
        <f t="shared" si="2"/>
        <v>PASS</v>
      </c>
    </row>
    <row r="12" spans="1:6" x14ac:dyDescent="0.25">
      <c r="A12" s="18">
        <v>9</v>
      </c>
      <c r="B12" s="18">
        <f t="shared" si="0"/>
        <v>0.74430851474955739</v>
      </c>
      <c r="C12" s="18">
        <v>0.8756570761759499</v>
      </c>
      <c r="D12" s="18">
        <f t="shared" si="1"/>
        <v>1.0070056376023424</v>
      </c>
      <c r="E12" s="1">
        <v>0.86800207279200003</v>
      </c>
      <c r="F12" s="19" t="str">
        <f t="shared" si="2"/>
        <v>PASS</v>
      </c>
    </row>
    <row r="13" spans="1:6" x14ac:dyDescent="0.25">
      <c r="A13" s="18">
        <v>10</v>
      </c>
      <c r="B13" s="18">
        <f t="shared" si="0"/>
        <v>0.94695739790020017</v>
      </c>
      <c r="C13" s="18">
        <v>1.114067526941412</v>
      </c>
      <c r="D13" s="18">
        <f t="shared" si="1"/>
        <v>1.2811776559826238</v>
      </c>
      <c r="E13" s="1">
        <v>1.1152104640680001</v>
      </c>
      <c r="F13" s="19" t="str">
        <f t="shared" si="2"/>
        <v>PASS</v>
      </c>
    </row>
    <row r="14" spans="1:6" x14ac:dyDescent="0.25">
      <c r="A14" s="18">
        <v>11</v>
      </c>
      <c r="B14" s="18">
        <f t="shared" si="0"/>
        <v>1.2047804044531809</v>
      </c>
      <c r="C14" s="18">
        <v>1.4173887111213892</v>
      </c>
      <c r="D14" s="18">
        <f t="shared" si="1"/>
        <v>1.6299970177895975</v>
      </c>
      <c r="E14" s="1">
        <v>1.413786832752</v>
      </c>
      <c r="F14" s="19" t="str">
        <f t="shared" si="2"/>
        <v>PASS</v>
      </c>
    </row>
    <row r="15" spans="1:6" x14ac:dyDescent="0.25">
      <c r="A15" s="18">
        <v>12</v>
      </c>
      <c r="B15" s="18">
        <f t="shared" si="0"/>
        <v>1.532799496759772</v>
      </c>
      <c r="C15" s="18">
        <v>1.8032935255997318</v>
      </c>
      <c r="D15" s="18">
        <f t="shared" si="1"/>
        <v>2.0737875544396918</v>
      </c>
      <c r="E15" s="1">
        <v>1.8159747467760001</v>
      </c>
      <c r="F15" s="19" t="str">
        <f t="shared" si="2"/>
        <v>PASS</v>
      </c>
    </row>
    <row r="16" spans="1:6" x14ac:dyDescent="0.25">
      <c r="A16" s="18">
        <v>13</v>
      </c>
      <c r="B16" s="18">
        <f t="shared" si="0"/>
        <v>1.9501265862083612</v>
      </c>
      <c r="C16" s="18">
        <v>2.2942665720098367</v>
      </c>
      <c r="D16" s="18">
        <f t="shared" si="1"/>
        <v>2.6384065578113121</v>
      </c>
      <c r="E16" s="1">
        <v>2.2969658079599999</v>
      </c>
      <c r="F16" s="19" t="str">
        <f t="shared" si="2"/>
        <v>PASS</v>
      </c>
    </row>
    <row r="17" spans="1:6" x14ac:dyDescent="0.25">
      <c r="A17" s="18">
        <v>14</v>
      </c>
      <c r="B17" s="18">
        <f t="shared" si="0"/>
        <v>2.4810770816900272</v>
      </c>
      <c r="C17" s="18">
        <v>2.9189142137529731</v>
      </c>
      <c r="D17" s="18">
        <f t="shared" si="1"/>
        <v>3.3567513458159191</v>
      </c>
      <c r="E17" s="1">
        <v>2.9244723501599998</v>
      </c>
      <c r="F17" s="19" t="str">
        <f t="shared" si="2"/>
        <v>PASS</v>
      </c>
    </row>
    <row r="18" spans="1:6" x14ac:dyDescent="0.25">
      <c r="A18" s="18">
        <v>15</v>
      </c>
      <c r="B18" s="18">
        <f t="shared" si="0"/>
        <v>3.156586617926243</v>
      </c>
      <c r="C18" s="18">
        <v>3.7136313152073446</v>
      </c>
      <c r="D18" s="18">
        <f t="shared" si="1"/>
        <v>4.2706760124884457</v>
      </c>
      <c r="E18" s="1">
        <v>3.7212597270000001</v>
      </c>
      <c r="F18" s="19" t="str">
        <f t="shared" si="2"/>
        <v>PASS</v>
      </c>
    </row>
    <row r="19" spans="1:6" x14ac:dyDescent="0.25">
      <c r="A19" s="18">
        <v>16</v>
      </c>
      <c r="B19" s="18">
        <f t="shared" si="0"/>
        <v>4.0160135088120139</v>
      </c>
      <c r="C19" s="18">
        <v>4.7247217750729575</v>
      </c>
      <c r="D19" s="18">
        <f t="shared" si="1"/>
        <v>5.4334300413339012</v>
      </c>
      <c r="E19" s="1">
        <v>4.76904972072</v>
      </c>
      <c r="F19" s="19" t="str">
        <f t="shared" si="2"/>
        <v>PASS</v>
      </c>
    </row>
    <row r="20" spans="1:6" x14ac:dyDescent="0.25">
      <c r="A20" s="18">
        <v>17</v>
      </c>
      <c r="B20" s="18">
        <f t="shared" si="0"/>
        <v>5.1094319450534531</v>
      </c>
      <c r="C20" s="18">
        <v>6.0110964059452385</v>
      </c>
      <c r="D20" s="18">
        <f t="shared" si="1"/>
        <v>6.912760866837024</v>
      </c>
      <c r="E20" s="1">
        <v>6.1466454784799991</v>
      </c>
      <c r="F20" s="19" t="str">
        <f t="shared" si="2"/>
        <v>PASS</v>
      </c>
    </row>
    <row r="21" spans="1:6" x14ac:dyDescent="0.25">
      <c r="A21" s="18">
        <v>18</v>
      </c>
      <c r="B21" s="18">
        <f t="shared" si="0"/>
        <v>6.5005495484140612</v>
      </c>
      <c r="C21" s="18">
        <v>7.6477053510753663</v>
      </c>
      <c r="D21" s="18">
        <f t="shared" si="1"/>
        <v>8.7948611537366705</v>
      </c>
      <c r="E21" s="1">
        <v>7.8073488389999994</v>
      </c>
      <c r="F21" s="19" t="str">
        <f t="shared" si="2"/>
        <v>PASS</v>
      </c>
    </row>
    <row r="22" spans="1:6" x14ac:dyDescent="0.25">
      <c r="A22" s="18">
        <v>19</v>
      </c>
      <c r="B22" s="18">
        <f t="shared" si="0"/>
        <v>8.2704192727914254</v>
      </c>
      <c r="C22" s="18">
        <v>9.7299050268134426</v>
      </c>
      <c r="D22" s="18">
        <f t="shared" si="1"/>
        <v>11.18939078083546</v>
      </c>
      <c r="E22" s="1">
        <v>9.6460889393999985</v>
      </c>
      <c r="F22" s="19" t="str">
        <f t="shared" si="2"/>
        <v>PASS</v>
      </c>
    </row>
    <row r="23" spans="1:6" x14ac:dyDescent="0.25">
      <c r="A23" s="18">
        <v>20</v>
      </c>
      <c r="B23" s="18">
        <f t="shared" si="0"/>
        <v>10.522161924671027</v>
      </c>
      <c r="C23" s="18">
        <v>12.379014029024736</v>
      </c>
      <c r="D23" s="18">
        <f t="shared" si="1"/>
        <v>14.235866133378446</v>
      </c>
      <c r="E23" s="1">
        <v>12.255348700920001</v>
      </c>
      <c r="F23" s="19" t="str">
        <f t="shared" si="2"/>
        <v>PASS</v>
      </c>
    </row>
    <row r="24" spans="1:6" x14ac:dyDescent="0.25">
      <c r="A24" s="18">
        <v>21</v>
      </c>
      <c r="B24" s="18">
        <f t="shared" si="0"/>
        <v>13.386974458868989</v>
      </c>
      <c r="C24" s="18">
        <v>15.749381716316458</v>
      </c>
      <c r="D24" s="18">
        <f t="shared" si="1"/>
        <v>18.111788973763929</v>
      </c>
      <c r="E24" s="1">
        <v>16.207180599240001</v>
      </c>
      <c r="F24" s="19" t="str">
        <f t="shared" si="2"/>
        <v>PASS</v>
      </c>
    </row>
    <row r="25" spans="1:6" x14ac:dyDescent="0.25">
      <c r="A25" s="18">
        <v>22</v>
      </c>
      <c r="B25" s="18">
        <f t="shared" si="0"/>
        <v>17.031774120698458</v>
      </c>
      <c r="C25" s="18">
        <v>20.037381318468775</v>
      </c>
      <c r="D25" s="18">
        <f t="shared" si="1"/>
        <v>23.042988516239092</v>
      </c>
      <c r="E25" s="1">
        <v>20.59388912448</v>
      </c>
      <c r="F25" s="19" t="str">
        <f t="shared" si="2"/>
        <v>PASS</v>
      </c>
    </row>
    <row r="26" spans="1:6" x14ac:dyDescent="0.25">
      <c r="A26" s="18">
        <v>23</v>
      </c>
      <c r="B26" s="18">
        <f t="shared" si="0"/>
        <v>21.668923817682519</v>
      </c>
      <c r="C26" s="18">
        <v>25.492851550214727</v>
      </c>
      <c r="D26" s="18">
        <f t="shared" si="1"/>
        <v>29.316779282746936</v>
      </c>
      <c r="E26" s="1">
        <v>27.108282623039997</v>
      </c>
      <c r="F26" s="19" t="str">
        <f t="shared" si="2"/>
        <v>PASS</v>
      </c>
    </row>
    <row r="27" spans="1:6" x14ac:dyDescent="0.25">
      <c r="A27" s="18">
        <v>24</v>
      </c>
      <c r="B27" s="18">
        <f t="shared" si="0"/>
        <v>27.568605366008292</v>
      </c>
      <c r="C27" s="18">
        <v>32.433653371774462</v>
      </c>
      <c r="D27" s="18">
        <f t="shared" si="1"/>
        <v>37.298701377540631</v>
      </c>
      <c r="E27" s="1">
        <v>33.856166928</v>
      </c>
      <c r="F27" s="19" t="str">
        <f t="shared" si="2"/>
        <v>PASS</v>
      </c>
    </row>
    <row r="28" spans="1:6" x14ac:dyDescent="0.25">
      <c r="A28" s="18">
        <v>25</v>
      </c>
      <c r="B28" s="18">
        <f t="shared" si="0"/>
        <v>35.074561534361692</v>
      </c>
      <c r="C28" s="18">
        <v>41.264190040425518</v>
      </c>
      <c r="D28" s="18">
        <f t="shared" si="1"/>
        <v>47.453818546489344</v>
      </c>
      <c r="E28" s="1">
        <v>40.539841261200003</v>
      </c>
      <c r="F28" s="19" t="str">
        <f t="shared" si="2"/>
        <v>PASS</v>
      </c>
    </row>
    <row r="29" spans="1:6" x14ac:dyDescent="0.25">
      <c r="A29" s="18">
        <v>26</v>
      </c>
      <c r="B29" s="18">
        <f t="shared" si="0"/>
        <v>44.624124089518688</v>
      </c>
      <c r="C29" s="18">
        <v>52.498969517080809</v>
      </c>
      <c r="D29" s="18">
        <f t="shared" si="1"/>
        <v>60.37381494464293</v>
      </c>
      <c r="E29" s="1">
        <v>53.031599403599998</v>
      </c>
      <c r="F29" s="19" t="str">
        <f t="shared" si="2"/>
        <v>PASS</v>
      </c>
    </row>
    <row r="30" spans="1:6" x14ac:dyDescent="0.25">
      <c r="A30" s="18">
        <v>27</v>
      </c>
      <c r="B30" s="18">
        <f t="shared" si="0"/>
        <v>56.773694770380011</v>
      </c>
      <c r="C30" s="18">
        <v>66.79258208280001</v>
      </c>
      <c r="D30" s="18">
        <f t="shared" si="1"/>
        <v>76.811469395220016</v>
      </c>
      <c r="E30" s="1">
        <v>67.916638311599996</v>
      </c>
      <c r="F30" s="19" t="str">
        <f t="shared" si="2"/>
        <v>PASS</v>
      </c>
    </row>
    <row r="31" spans="1:6" x14ac:dyDescent="0.25">
      <c r="A31" s="18">
        <v>28</v>
      </c>
      <c r="B31" s="18">
        <f t="shared" si="0"/>
        <v>72.231163830000014</v>
      </c>
      <c r="C31" s="18">
        <v>84.977839800000012</v>
      </c>
      <c r="D31" s="18">
        <f t="shared" si="1"/>
        <v>97.724515770000011</v>
      </c>
      <c r="E31" s="1">
        <v>86.216480263199998</v>
      </c>
      <c r="F31" s="19" t="str">
        <f t="shared" si="2"/>
        <v>PASS</v>
      </c>
    </row>
    <row r="32" spans="1:6" x14ac:dyDescent="0.25">
      <c r="A32" s="18">
        <v>29</v>
      </c>
      <c r="B32" s="18">
        <f t="shared" si="0"/>
        <v>91.897155000000012</v>
      </c>
      <c r="C32" s="18">
        <v>108.11430000000001</v>
      </c>
      <c r="D32" s="18">
        <f t="shared" si="1"/>
        <v>124.33144500000002</v>
      </c>
      <c r="E32" s="1">
        <v>110.26603332240001</v>
      </c>
      <c r="F32" s="19" t="str">
        <f t="shared" si="2"/>
        <v>PASS</v>
      </c>
    </row>
    <row r="33" spans="1:6" x14ac:dyDescent="0.25">
      <c r="A33" s="18">
        <v>30</v>
      </c>
      <c r="B33" s="18">
        <f t="shared" si="0"/>
        <v>116.91750000000002</v>
      </c>
      <c r="C33" s="18">
        <v>137.55000000000001</v>
      </c>
      <c r="D33" s="18">
        <f t="shared" si="1"/>
        <v>158.1825</v>
      </c>
      <c r="E33" s="1">
        <v>139.83180668279999</v>
      </c>
      <c r="F33" s="19" t="str">
        <f t="shared" si="2"/>
        <v>PASS</v>
      </c>
    </row>
    <row r="34" spans="1:6" x14ac:dyDescent="0.25">
      <c r="A34" s="18">
        <v>31</v>
      </c>
      <c r="B34" s="18">
        <f>C34-C34*0.15</f>
        <v>148.75</v>
      </c>
      <c r="C34" s="18">
        <v>175</v>
      </c>
      <c r="D34" s="18">
        <f>C34+C34*0.15</f>
        <v>201.25</v>
      </c>
      <c r="E34" s="1">
        <v>177.54057191639998</v>
      </c>
      <c r="F34" s="19" t="str">
        <f t="shared" si="2"/>
        <v>PASS</v>
      </c>
    </row>
  </sheetData>
  <conditionalFormatting sqref="F3:F34">
    <cfRule type="containsText" dxfId="0" priority="1" stopIfTrue="1" operator="containsText" text="FAIL">
      <formula>NOT(ISERROR(SEARCH("FAIL",F3)))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B1:Q10"/>
  <sheetViews>
    <sheetView workbookViewId="0">
      <selection activeCell="G7" sqref="G7"/>
    </sheetView>
  </sheetViews>
  <sheetFormatPr defaultRowHeight="15" x14ac:dyDescent="0.25"/>
  <cols>
    <col min="9" max="9" width="17.85546875" bestFit="1" customWidth="1"/>
    <col min="16" max="16" width="10" bestFit="1" customWidth="1"/>
    <col min="17" max="17" width="10" style="14" bestFit="1" customWidth="1"/>
  </cols>
  <sheetData>
    <row r="1" spans="2:17" ht="15.75" thickBot="1" x14ac:dyDescent="0.3">
      <c r="B1" s="17" t="s">
        <v>7</v>
      </c>
      <c r="C1" s="17"/>
      <c r="D1" s="17"/>
      <c r="E1" s="17"/>
      <c r="F1" s="17"/>
      <c r="G1" s="17"/>
      <c r="H1" s="17"/>
      <c r="I1" s="3"/>
      <c r="J1" s="3"/>
      <c r="K1" s="3"/>
      <c r="L1" s="3"/>
      <c r="M1" s="3"/>
      <c r="N1" s="11"/>
      <c r="O1" s="11"/>
      <c r="P1" s="12"/>
      <c r="Q1" s="13" t="s">
        <v>19</v>
      </c>
    </row>
    <row r="2" spans="2:17" ht="15.75" thickBot="1" x14ac:dyDescent="0.3">
      <c r="B2" s="3"/>
      <c r="C2" s="3" t="s">
        <v>8</v>
      </c>
      <c r="D2" s="3"/>
      <c r="E2" s="3"/>
      <c r="F2" s="3" t="s">
        <v>6</v>
      </c>
      <c r="G2" s="3"/>
      <c r="H2" s="3"/>
      <c r="I2" s="3"/>
      <c r="J2" s="3"/>
      <c r="K2" s="3"/>
      <c r="L2" s="3"/>
      <c r="M2" s="3"/>
      <c r="N2" s="3"/>
      <c r="O2" s="3"/>
      <c r="P2" s="9"/>
      <c r="Q2" s="13"/>
    </row>
    <row r="3" spans="2:17" ht="15.75" thickBot="1" x14ac:dyDescent="0.3">
      <c r="B3" s="3" t="s">
        <v>3</v>
      </c>
      <c r="C3" s="3" t="s">
        <v>9</v>
      </c>
      <c r="D3" s="3" t="s">
        <v>10</v>
      </c>
      <c r="E3" s="3" t="s">
        <v>11</v>
      </c>
      <c r="F3" s="3" t="s">
        <v>9</v>
      </c>
      <c r="G3" s="3" t="s">
        <v>10</v>
      </c>
      <c r="H3" s="3" t="s">
        <v>11</v>
      </c>
      <c r="I3" s="3"/>
      <c r="J3" s="3"/>
      <c r="K3" s="3"/>
      <c r="L3" s="3"/>
      <c r="M3" s="3"/>
      <c r="N3" s="11"/>
      <c r="O3" s="11"/>
      <c r="P3" s="12"/>
      <c r="Q3" s="13"/>
    </row>
    <row r="4" spans="2:17" ht="15.75" thickBot="1" x14ac:dyDescent="0.3">
      <c r="B4" s="3" t="s">
        <v>12</v>
      </c>
      <c r="C4" s="3">
        <v>0.17699999999999999</v>
      </c>
      <c r="D4" s="3">
        <v>0.48099999999999998</v>
      </c>
      <c r="E4" s="3">
        <v>0.03</v>
      </c>
      <c r="F4" s="4">
        <v>0.17480000000000001</v>
      </c>
      <c r="G4" s="4">
        <v>0.49270000000000003</v>
      </c>
      <c r="H4" s="3">
        <f>IF(OR((F4=""),(G4="")),"",SQRT((F4-C4)^2+(G4-D4)^2))</f>
        <v>1.1905040949110631E-2</v>
      </c>
      <c r="I4" s="3" t="str">
        <f>IF(H4="","",IF(H4&lt;E4,"PASS","FAIL"))</f>
        <v>PASS</v>
      </c>
      <c r="J4" s="4"/>
      <c r="K4" s="3" t="str">
        <f>IF(ISBLANK($J$4),"",IF(J4&lt;1,(9.03*J4),(116*(POWER((J4/$J$4),(1/3)))-16)))</f>
        <v/>
      </c>
      <c r="L4" s="3" t="str">
        <f>IF(OR(ISBLANK(DCHROMDEP),K4=""),"",13*K4*(F4-0.1978))</f>
        <v/>
      </c>
      <c r="M4" s="3" t="str">
        <f>IF(OR(ISBLANK(G4),K4=""),"",13*K4*(G4-0.4684))</f>
        <v/>
      </c>
      <c r="N4" s="3">
        <f>IF(F4="","",F4-C4)</f>
        <v>-2.1999999999999797E-3</v>
      </c>
      <c r="O4" s="3">
        <f>IF(G4="","",G4-D4)</f>
        <v>1.1700000000000044E-2</v>
      </c>
      <c r="P4" s="10" t="e">
        <f>IF(OR((N4=""),(O4="")),"",13*K4*SQRT((N4^2)+(O4^2)))</f>
        <v>#VALUE!</v>
      </c>
      <c r="Q4" s="13" t="str">
        <f>IF(H4="","N/A",IF(H4&gt;E4,"FAIL","PASS"))</f>
        <v>PASS</v>
      </c>
    </row>
    <row r="5" spans="2:17" ht="15.75" thickBot="1" x14ac:dyDescent="0.3">
      <c r="B5" s="3" t="s">
        <v>13</v>
      </c>
      <c r="C5" s="3">
        <v>0.45100000000000001</v>
      </c>
      <c r="D5" s="3">
        <v>0.52800000000000002</v>
      </c>
      <c r="E5" s="3">
        <v>0.03</v>
      </c>
      <c r="F5" s="4">
        <v>0.45029999999999998</v>
      </c>
      <c r="G5" s="4">
        <v>0.52810000000000001</v>
      </c>
      <c r="H5" s="3">
        <f t="shared" ref="H5:H7" si="0">IF(OR((F5=""),(G5="")),"",SQRT((F5-C5)^2+(G5-D5)^2))</f>
        <v>7.0710678118657961E-4</v>
      </c>
      <c r="I5" s="3" t="str">
        <f t="shared" ref="I5:I7" si="1">IF(H5="","",IF(H5&lt;E5,"PASS","FAIL"))</f>
        <v>PASS</v>
      </c>
      <c r="J5" s="4"/>
      <c r="K5" s="3" t="str">
        <f>IF(OR(ISBLANK($J$4),ISBLANK(J5)),"",IF(J5&lt;1,(9.03*J5),(116*(POWER((J5/$J$4),(1/3)))-16)))</f>
        <v/>
      </c>
      <c r="L5" s="3" t="str">
        <f>IF(OR(ISBLANK(F5),K5=""),"",13*K5*(F5-0.1978))</f>
        <v/>
      </c>
      <c r="M5" s="3" t="str">
        <f>IF(OR(ISBLANK(G5),K5=""),"",13*K5*(G5-0.4684))</f>
        <v/>
      </c>
      <c r="N5" s="3">
        <f t="shared" ref="N5:N7" si="2">IF(F5="","",F5-C5)</f>
        <v>-7.0000000000003393E-4</v>
      </c>
      <c r="O5" s="3">
        <f>IF(G5="","",G5-D5)</f>
        <v>9.9999999999988987E-5</v>
      </c>
      <c r="P5" s="10" t="e">
        <f t="shared" ref="P5:P7" si="3">IF(OR((N5=""),(O5="")),"",13*K5*SQRT((N5^2)+(O5^2)))</f>
        <v>#VALUE!</v>
      </c>
      <c r="Q5" s="13" t="str">
        <f t="shared" ref="Q5:Q7" si="4">IF(H5="","N/A",IF(H5&gt;E5,"FAIL","PASS"))</f>
        <v>PASS</v>
      </c>
    </row>
    <row r="6" spans="2:17" ht="15.75" thickBot="1" x14ac:dyDescent="0.3">
      <c r="B6" s="3" t="s">
        <v>14</v>
      </c>
      <c r="C6" s="3">
        <v>0.112</v>
      </c>
      <c r="D6" s="3">
        <v>0.56200000000000006</v>
      </c>
      <c r="E6" s="3">
        <v>0.03</v>
      </c>
      <c r="F6" s="4">
        <v>0.1225</v>
      </c>
      <c r="G6" s="4">
        <v>0.56210000000000004</v>
      </c>
      <c r="H6" s="3">
        <f t="shared" si="0"/>
        <v>1.0500476179678706E-2</v>
      </c>
      <c r="I6" s="3" t="str">
        <f t="shared" si="1"/>
        <v>PASS</v>
      </c>
      <c r="J6" s="4"/>
      <c r="K6" s="3" t="str">
        <f>IF(OR(ISBLANK($J$4),ISBLANK(J6)),"",IF(J6&lt;1,(9.03*J6),(116*(POWER((J6/$J$4),(1/3)))-16)))</f>
        <v/>
      </c>
      <c r="L6" s="3" t="str">
        <f t="shared" ref="L6:L7" si="5">IF(OR(ISBLANK(F6),K6=""),"",13*K6*(F6-0.1978))</f>
        <v/>
      </c>
      <c r="M6" s="3" t="str">
        <f>IF(OR(ISBLANK(G6),K6=""),"",13*K6*(G6-0.4684))</f>
        <v/>
      </c>
      <c r="N6" s="3">
        <f t="shared" si="2"/>
        <v>1.0499999999999995E-2</v>
      </c>
      <c r="O6" s="3">
        <f t="shared" ref="O6:O7" si="6">IF(G6="","",G6-D6)</f>
        <v>9.9999999999988987E-5</v>
      </c>
      <c r="P6" s="10" t="e">
        <f t="shared" si="3"/>
        <v>#VALUE!</v>
      </c>
      <c r="Q6" s="13" t="str">
        <f t="shared" si="4"/>
        <v>PASS</v>
      </c>
    </row>
    <row r="7" spans="2:17" ht="15.75" thickBot="1" x14ac:dyDescent="0.3">
      <c r="B7" s="3" t="s">
        <v>15</v>
      </c>
      <c r="C7" s="3">
        <v>0.123</v>
      </c>
      <c r="D7" s="3">
        <v>0.28299999999999997</v>
      </c>
      <c r="E7" s="3">
        <v>0.03</v>
      </c>
      <c r="F7" s="3">
        <v>0.1215</v>
      </c>
      <c r="G7" s="3">
        <v>0.2989</v>
      </c>
      <c r="H7" s="3">
        <f t="shared" si="0"/>
        <v>1.5970597985047425E-2</v>
      </c>
      <c r="I7" s="3" t="str">
        <f t="shared" si="1"/>
        <v>PASS</v>
      </c>
      <c r="J7" s="3"/>
      <c r="K7" s="3" t="str">
        <f>IF(OR(ISBLANK($J$4),ISBLANK(J7)),"",IF(J7&lt;1,(9.03*J7),(116*(POWER((J7/$J$4),(1/3)))-16)))</f>
        <v/>
      </c>
      <c r="L7" s="3" t="str">
        <f t="shared" si="5"/>
        <v/>
      </c>
      <c r="M7" s="3" t="str">
        <f>IF(OR(ISBLANK(G7),K7=""),"",13*K7*(G7-0.4684))</f>
        <v/>
      </c>
      <c r="N7" s="3">
        <f t="shared" si="2"/>
        <v>-1.5000000000000013E-3</v>
      </c>
      <c r="O7" s="3">
        <f t="shared" si="6"/>
        <v>1.5900000000000025E-2</v>
      </c>
      <c r="P7" s="10" t="e">
        <f t="shared" si="3"/>
        <v>#VALUE!</v>
      </c>
      <c r="Q7" s="13" t="str">
        <f t="shared" si="4"/>
        <v>PASS</v>
      </c>
    </row>
    <row r="8" spans="2:17" x14ac:dyDescent="0.25">
      <c r="B8" s="5"/>
      <c r="C8" s="6"/>
      <c r="D8" s="6"/>
      <c r="E8" s="6"/>
      <c r="F8" s="7"/>
      <c r="G8" s="7"/>
      <c r="H8" s="7"/>
      <c r="I8" s="6"/>
      <c r="J8" s="6"/>
      <c r="K8" s="2"/>
      <c r="L8" s="2"/>
      <c r="M8" s="2"/>
      <c r="N8" s="2"/>
      <c r="O8" s="2"/>
    </row>
    <row r="9" spans="2:17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</row>
    <row r="10" spans="2:17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</row>
  </sheetData>
  <conditionalFormatting sqref="H4:H7">
    <cfRule type="cellIs" dxfId="16" priority="1" stopIfTrue="1" operator="greaterThan">
      <formula>0.04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59999389629810485"/>
  </sheetPr>
  <dimension ref="B1:F7"/>
  <sheetViews>
    <sheetView workbookViewId="0">
      <selection activeCell="E7" sqref="E7"/>
    </sheetView>
  </sheetViews>
  <sheetFormatPr defaultRowHeight="15" x14ac:dyDescent="0.25"/>
  <cols>
    <col min="2" max="2" width="29" bestFit="1" customWidth="1"/>
    <col min="5" max="5" width="12.5703125" customWidth="1"/>
  </cols>
  <sheetData>
    <row r="1" spans="2:6" x14ac:dyDescent="0.25">
      <c r="B1" s="15" t="s">
        <v>17</v>
      </c>
    </row>
    <row r="2" spans="2:6" x14ac:dyDescent="0.25">
      <c r="B2" s="1"/>
      <c r="C2" s="1"/>
      <c r="D2" s="1"/>
      <c r="E2" s="1" t="s">
        <v>17</v>
      </c>
    </row>
    <row r="3" spans="2:6" x14ac:dyDescent="0.25">
      <c r="B3" s="1" t="s">
        <v>38</v>
      </c>
      <c r="C3" s="18"/>
      <c r="D3" s="18"/>
      <c r="E3" s="1">
        <v>211.017316284</v>
      </c>
      <c r="F3" s="8"/>
    </row>
    <row r="4" spans="2:6" x14ac:dyDescent="0.25">
      <c r="B4" s="1" t="s">
        <v>39</v>
      </c>
      <c r="C4" s="18"/>
      <c r="D4" s="18"/>
      <c r="E4" s="1">
        <v>189.01080778080001</v>
      </c>
      <c r="F4" s="8"/>
    </row>
    <row r="5" spans="2:6" x14ac:dyDescent="0.25">
      <c r="B5" s="1" t="s">
        <v>40</v>
      </c>
      <c r="C5" s="18"/>
      <c r="D5" s="18"/>
      <c r="E5" s="1">
        <v>180.1089707868</v>
      </c>
      <c r="F5" s="8"/>
    </row>
    <row r="6" spans="2:6" x14ac:dyDescent="0.25">
      <c r="B6" s="1" t="s">
        <v>41</v>
      </c>
      <c r="C6" s="18"/>
      <c r="D6" s="18"/>
      <c r="E6" s="1">
        <v>190.44093896999999</v>
      </c>
      <c r="F6" s="8"/>
    </row>
    <row r="7" spans="2:6" x14ac:dyDescent="0.25">
      <c r="B7" s="1" t="s">
        <v>42</v>
      </c>
      <c r="C7" s="18"/>
      <c r="D7" s="18"/>
      <c r="E7" s="1">
        <v>188.89406237760002</v>
      </c>
    </row>
  </sheetData>
  <conditionalFormatting sqref="F3">
    <cfRule type="containsText" dxfId="15" priority="12" stopIfTrue="1" operator="containsText" text="FAIL">
      <formula>NOT(ISERROR(SEARCH("FAIL",F3)))</formula>
    </cfRule>
  </conditionalFormatting>
  <conditionalFormatting sqref="F4">
    <cfRule type="containsText" dxfId="14" priority="11" stopIfTrue="1" operator="containsText" text="FAIL">
      <formula>NOT(ISERROR(SEARCH("FAIL",F4)))</formula>
    </cfRule>
  </conditionalFormatting>
  <conditionalFormatting sqref="F5">
    <cfRule type="containsText" dxfId="13" priority="10" stopIfTrue="1" operator="containsText" text="FAIL">
      <formula>NOT(ISERROR(SEARCH("FAIL",F5)))</formula>
    </cfRule>
  </conditionalFormatting>
  <conditionalFormatting sqref="F6">
    <cfRule type="containsText" dxfId="12" priority="9" stopIfTrue="1" operator="containsText" text="FAIL">
      <formula>NOT(ISERROR(SEARCH("FAIL",F6)))</formula>
    </cfRule>
  </conditionalFormatting>
  <conditionalFormatting sqref="F6">
    <cfRule type="containsText" dxfId="11" priority="8" stopIfTrue="1" operator="containsText" text="FAIL">
      <formula>NOT(ISERROR(SEARCH("FAIL",F6)))</formula>
    </cfRule>
  </conditionalFormatting>
  <conditionalFormatting sqref="F6">
    <cfRule type="containsText" dxfId="10" priority="7" stopIfTrue="1" operator="containsText" text="FAIL">
      <formula>NOT(ISERROR(SEARCH("FAIL",F6)))</formula>
    </cfRule>
  </conditionalFormatting>
  <conditionalFormatting sqref="F3:F5">
    <cfRule type="containsText" dxfId="9" priority="6" stopIfTrue="1" operator="containsText" text="FAIL">
      <formula>NOT(ISERROR(SEARCH("FAIL",F3)))</formula>
    </cfRule>
  </conditionalFormatting>
  <conditionalFormatting sqref="F3:F5">
    <cfRule type="containsText" dxfId="8" priority="5" stopIfTrue="1" operator="containsText" text="FAIL">
      <formula>NOT(ISERROR(SEARCH("FAIL",F3)))</formula>
    </cfRule>
  </conditionalFormatting>
  <conditionalFormatting sqref="F3:F5">
    <cfRule type="containsText" dxfId="7" priority="4" stopIfTrue="1" operator="containsText" text="FAIL">
      <formula>NOT(ISERROR(SEARCH("FAIL",F3)))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0.59999389629810485"/>
  </sheetPr>
  <dimension ref="B1:D94"/>
  <sheetViews>
    <sheetView topLeftCell="A68" workbookViewId="0">
      <selection activeCell="D87" sqref="D87"/>
    </sheetView>
  </sheetViews>
  <sheetFormatPr defaultRowHeight="15" x14ac:dyDescent="0.25"/>
  <cols>
    <col min="3" max="3" width="14.7109375" customWidth="1"/>
    <col min="4" max="4" width="19.5703125" customWidth="1"/>
    <col min="5" max="5" width="10.7109375" bestFit="1" customWidth="1"/>
    <col min="9" max="9" width="10.5703125" bestFit="1" customWidth="1"/>
    <col min="10" max="10" width="10.5703125" customWidth="1"/>
    <col min="12" max="12" width="10.7109375" bestFit="1" customWidth="1"/>
  </cols>
  <sheetData>
    <row r="1" spans="2:4" x14ac:dyDescent="0.25">
      <c r="B1" s="15" t="s">
        <v>20</v>
      </c>
    </row>
    <row r="2" spans="2:4" x14ac:dyDescent="0.25">
      <c r="B2" t="s">
        <v>16</v>
      </c>
      <c r="C2" t="s">
        <v>17</v>
      </c>
      <c r="D2" t="s">
        <v>18</v>
      </c>
    </row>
    <row r="4" spans="2:4" x14ac:dyDescent="0.25">
      <c r="B4">
        <v>1</v>
      </c>
      <c r="C4">
        <v>9.9700574332799996E-2</v>
      </c>
      <c r="D4">
        <v>0</v>
      </c>
    </row>
    <row r="5" spans="2:4" x14ac:dyDescent="0.25">
      <c r="B5">
        <v>2</v>
      </c>
      <c r="C5">
        <v>4.5910129808400001E-2</v>
      </c>
      <c r="D5">
        <v>0</v>
      </c>
    </row>
    <row r="6" spans="2:4" x14ac:dyDescent="0.25">
      <c r="B6">
        <v>3</v>
      </c>
      <c r="C6">
        <v>7.2790758895200008E-2</v>
      </c>
      <c r="D6">
        <v>0</v>
      </c>
    </row>
    <row r="7" spans="2:4" x14ac:dyDescent="0.25">
      <c r="B7">
        <v>4</v>
      </c>
      <c r="C7">
        <v>7.2732386193599993E-2</v>
      </c>
      <c r="D7">
        <v>0</v>
      </c>
    </row>
    <row r="8" spans="2:4" x14ac:dyDescent="0.25">
      <c r="B8">
        <v>5</v>
      </c>
      <c r="C8">
        <v>0.10212304144919999</v>
      </c>
      <c r="D8">
        <v>0</v>
      </c>
    </row>
    <row r="9" spans="2:4" x14ac:dyDescent="0.25">
      <c r="B9">
        <v>6</v>
      </c>
      <c r="C9">
        <v>0.1386351663</v>
      </c>
      <c r="D9">
        <v>0</v>
      </c>
    </row>
    <row r="10" spans="2:4" x14ac:dyDescent="0.25">
      <c r="B10">
        <v>7</v>
      </c>
      <c r="C10">
        <v>6.5406612142799997E-2</v>
      </c>
      <c r="D10">
        <v>0</v>
      </c>
    </row>
    <row r="11" spans="2:4" x14ac:dyDescent="0.25">
      <c r="B11">
        <v>8</v>
      </c>
      <c r="C11">
        <v>0.1021522278</v>
      </c>
      <c r="D11">
        <v>0</v>
      </c>
    </row>
    <row r="12" spans="2:4" x14ac:dyDescent="0.25">
      <c r="B12">
        <v>9</v>
      </c>
      <c r="C12">
        <v>0.1205104424532</v>
      </c>
      <c r="D12">
        <v>0</v>
      </c>
    </row>
    <row r="13" spans="2:4" x14ac:dyDescent="0.25">
      <c r="B13">
        <v>10</v>
      </c>
      <c r="C13">
        <v>0.12967495660439998</v>
      </c>
      <c r="D13">
        <v>0</v>
      </c>
    </row>
    <row r="14" spans="2:4" x14ac:dyDescent="0.25">
      <c r="B14">
        <v>11</v>
      </c>
      <c r="C14">
        <v>0.12967495660439998</v>
      </c>
      <c r="D14">
        <v>0</v>
      </c>
    </row>
    <row r="15" spans="2:4" x14ac:dyDescent="0.25">
      <c r="B15">
        <v>12</v>
      </c>
      <c r="C15">
        <v>0.169572698148</v>
      </c>
      <c r="D15">
        <v>0</v>
      </c>
    </row>
    <row r="16" spans="2:4" x14ac:dyDescent="0.25">
      <c r="B16">
        <v>13</v>
      </c>
      <c r="C16">
        <v>0.16948513909560001</v>
      </c>
      <c r="D16">
        <v>0</v>
      </c>
    </row>
    <row r="17" spans="2:4" x14ac:dyDescent="0.25">
      <c r="B17">
        <v>14</v>
      </c>
      <c r="C17">
        <v>0.2214368435196</v>
      </c>
      <c r="D17">
        <v>0</v>
      </c>
    </row>
    <row r="18" spans="2:4" x14ac:dyDescent="0.25">
      <c r="B18">
        <v>15</v>
      </c>
      <c r="C18">
        <v>0.22330476997079998</v>
      </c>
      <c r="D18">
        <v>0</v>
      </c>
    </row>
    <row r="19" spans="2:4" x14ac:dyDescent="0.25">
      <c r="B19">
        <v>16</v>
      </c>
      <c r="C19">
        <v>0.107405770944</v>
      </c>
      <c r="D19">
        <v>0</v>
      </c>
    </row>
    <row r="20" spans="2:4" x14ac:dyDescent="0.25">
      <c r="B20">
        <v>17</v>
      </c>
      <c r="C20">
        <v>0.165340677282</v>
      </c>
      <c r="D20">
        <v>0</v>
      </c>
    </row>
    <row r="21" spans="2:4" x14ac:dyDescent="0.25">
      <c r="B21">
        <v>18</v>
      </c>
      <c r="C21">
        <v>0.19432272362639999</v>
      </c>
      <c r="D21">
        <v>0</v>
      </c>
    </row>
    <row r="22" spans="2:4" x14ac:dyDescent="0.25">
      <c r="B22">
        <v>19</v>
      </c>
      <c r="C22">
        <v>0.20888671267559999</v>
      </c>
      <c r="D22">
        <v>0</v>
      </c>
    </row>
    <row r="23" spans="2:4" x14ac:dyDescent="0.25">
      <c r="B23">
        <v>20</v>
      </c>
      <c r="C23">
        <v>0.20876996727240002</v>
      </c>
      <c r="D23">
        <v>0</v>
      </c>
    </row>
    <row r="24" spans="2:4" x14ac:dyDescent="0.25">
      <c r="B24">
        <v>21</v>
      </c>
      <c r="C24">
        <v>0.26720104157399999</v>
      </c>
      <c r="D24">
        <v>0</v>
      </c>
    </row>
    <row r="25" spans="2:4" x14ac:dyDescent="0.25">
      <c r="B25">
        <v>22</v>
      </c>
      <c r="C25">
        <v>0.267346973328</v>
      </c>
      <c r="D25">
        <v>0</v>
      </c>
    </row>
    <row r="26" spans="2:4" x14ac:dyDescent="0.25">
      <c r="B26">
        <v>23</v>
      </c>
      <c r="C26">
        <v>0.34498266645599995</v>
      </c>
      <c r="D26">
        <v>0</v>
      </c>
    </row>
    <row r="27" spans="2:4" x14ac:dyDescent="0.25">
      <c r="B27">
        <v>24</v>
      </c>
      <c r="C27">
        <v>0.34498266645599995</v>
      </c>
      <c r="D27">
        <v>0</v>
      </c>
    </row>
    <row r="28" spans="2:4" x14ac:dyDescent="0.25">
      <c r="B28">
        <v>25</v>
      </c>
      <c r="C28">
        <v>0.44392439566799996</v>
      </c>
      <c r="D28">
        <v>0</v>
      </c>
    </row>
    <row r="29" spans="2:4" x14ac:dyDescent="0.25">
      <c r="B29">
        <v>26</v>
      </c>
      <c r="C29">
        <v>0.44363253215999998</v>
      </c>
      <c r="D29">
        <v>0</v>
      </c>
    </row>
    <row r="30" spans="2:4" x14ac:dyDescent="0.25">
      <c r="B30">
        <v>27</v>
      </c>
      <c r="C30">
        <v>0.57117688515599996</v>
      </c>
      <c r="D30">
        <v>0</v>
      </c>
    </row>
    <row r="31" spans="2:4" x14ac:dyDescent="0.25">
      <c r="B31">
        <v>28</v>
      </c>
      <c r="C31">
        <v>0.57117688515599996</v>
      </c>
      <c r="D31">
        <v>0</v>
      </c>
    </row>
    <row r="32" spans="2:4" x14ac:dyDescent="0.25">
      <c r="B32">
        <v>29</v>
      </c>
      <c r="C32">
        <v>0.28164828521999996</v>
      </c>
      <c r="D32">
        <v>0</v>
      </c>
    </row>
    <row r="33" spans="2:4" x14ac:dyDescent="0.25">
      <c r="B33">
        <v>30</v>
      </c>
      <c r="C33">
        <v>0.42670444869599999</v>
      </c>
      <c r="D33">
        <v>0</v>
      </c>
    </row>
    <row r="34" spans="2:4" x14ac:dyDescent="0.25">
      <c r="B34">
        <v>31</v>
      </c>
      <c r="C34">
        <v>0.498211008156</v>
      </c>
      <c r="D34">
        <v>0</v>
      </c>
    </row>
    <row r="35" spans="2:4" x14ac:dyDescent="0.25">
      <c r="B35">
        <v>32</v>
      </c>
      <c r="C35">
        <v>0.53586140068800003</v>
      </c>
      <c r="D35">
        <v>0</v>
      </c>
    </row>
    <row r="36" spans="2:4" x14ac:dyDescent="0.25">
      <c r="B36">
        <v>33</v>
      </c>
      <c r="C36">
        <v>0.53498581016399993</v>
      </c>
      <c r="D36">
        <v>0</v>
      </c>
    </row>
    <row r="37" spans="2:4" x14ac:dyDescent="0.25">
      <c r="B37">
        <v>34</v>
      </c>
      <c r="C37">
        <v>0.68383619924399996</v>
      </c>
      <c r="D37">
        <v>0</v>
      </c>
    </row>
    <row r="38" spans="2:4" x14ac:dyDescent="0.25">
      <c r="B38">
        <v>35</v>
      </c>
      <c r="C38">
        <v>0.68383619924399996</v>
      </c>
      <c r="D38">
        <v>0</v>
      </c>
    </row>
    <row r="39" spans="2:4" x14ac:dyDescent="0.25">
      <c r="B39">
        <v>36</v>
      </c>
      <c r="C39">
        <v>0.87121257137999997</v>
      </c>
      <c r="D39">
        <v>0</v>
      </c>
    </row>
    <row r="40" spans="2:4" x14ac:dyDescent="0.25">
      <c r="B40">
        <v>37</v>
      </c>
      <c r="C40">
        <v>0.87208816190399996</v>
      </c>
      <c r="D40">
        <v>0</v>
      </c>
    </row>
    <row r="41" spans="2:4" x14ac:dyDescent="0.25">
      <c r="B41">
        <v>38</v>
      </c>
      <c r="C41">
        <v>1.1216314612439999</v>
      </c>
      <c r="D41">
        <v>0</v>
      </c>
    </row>
    <row r="42" spans="2:4" x14ac:dyDescent="0.25">
      <c r="B42">
        <v>39</v>
      </c>
      <c r="C42">
        <v>1.118420962656</v>
      </c>
      <c r="D42">
        <v>0</v>
      </c>
    </row>
    <row r="43" spans="2:4" x14ac:dyDescent="0.25">
      <c r="B43">
        <v>40</v>
      </c>
      <c r="C43">
        <v>1.4257532365799999</v>
      </c>
      <c r="D43">
        <v>0</v>
      </c>
    </row>
    <row r="44" spans="2:4" x14ac:dyDescent="0.25">
      <c r="B44">
        <v>41</v>
      </c>
      <c r="C44">
        <v>1.424877646056</v>
      </c>
      <c r="D44">
        <v>0</v>
      </c>
    </row>
    <row r="45" spans="2:4" x14ac:dyDescent="0.25">
      <c r="B45">
        <v>42</v>
      </c>
      <c r="C45">
        <v>1.820644562904</v>
      </c>
      <c r="D45">
        <v>0</v>
      </c>
    </row>
    <row r="46" spans="2:4" x14ac:dyDescent="0.25">
      <c r="B46">
        <v>43</v>
      </c>
      <c r="C46">
        <v>1.822103880444</v>
      </c>
      <c r="D46">
        <v>0</v>
      </c>
    </row>
    <row r="47" spans="2:4" x14ac:dyDescent="0.25">
      <c r="B47">
        <v>44</v>
      </c>
      <c r="C47">
        <v>2.3293626573479997</v>
      </c>
      <c r="D47">
        <v>0</v>
      </c>
    </row>
    <row r="48" spans="2:4" x14ac:dyDescent="0.25">
      <c r="B48">
        <v>45</v>
      </c>
      <c r="C48">
        <v>2.3138938914240001</v>
      </c>
      <c r="D48">
        <v>0</v>
      </c>
    </row>
    <row r="49" spans="2:4" x14ac:dyDescent="0.25">
      <c r="B49">
        <v>46</v>
      </c>
      <c r="C49">
        <v>2.9478214307999999</v>
      </c>
      <c r="D49">
        <v>0</v>
      </c>
    </row>
    <row r="50" spans="2:4" x14ac:dyDescent="0.25">
      <c r="B50">
        <v>47</v>
      </c>
      <c r="C50">
        <v>2.9390655255600002</v>
      </c>
      <c r="D50">
        <v>0</v>
      </c>
    </row>
    <row r="51" spans="2:4" x14ac:dyDescent="0.25">
      <c r="B51">
        <v>48</v>
      </c>
      <c r="C51">
        <v>3.74752744272</v>
      </c>
      <c r="D51">
        <v>0</v>
      </c>
    </row>
    <row r="52" spans="2:4" x14ac:dyDescent="0.25">
      <c r="B52">
        <v>49</v>
      </c>
      <c r="C52">
        <v>3.7679578882799998</v>
      </c>
      <c r="D52">
        <v>0</v>
      </c>
    </row>
    <row r="53" spans="2:4" x14ac:dyDescent="0.25">
      <c r="B53">
        <v>50</v>
      </c>
      <c r="C53">
        <v>4.7807242610399996</v>
      </c>
      <c r="D53">
        <v>0</v>
      </c>
    </row>
    <row r="54" spans="2:4" x14ac:dyDescent="0.25">
      <c r="B54">
        <v>51</v>
      </c>
      <c r="C54">
        <v>4.7894801662799997</v>
      </c>
      <c r="D54">
        <v>0</v>
      </c>
    </row>
    <row r="55" spans="2:4" x14ac:dyDescent="0.25">
      <c r="B55">
        <v>52</v>
      </c>
      <c r="C55">
        <v>6.1145404925999998</v>
      </c>
      <c r="D55">
        <v>0</v>
      </c>
    </row>
    <row r="56" spans="2:4" x14ac:dyDescent="0.25">
      <c r="B56">
        <v>53</v>
      </c>
      <c r="C56">
        <v>6.0590864260800004</v>
      </c>
      <c r="D56">
        <v>0</v>
      </c>
    </row>
    <row r="57" spans="2:4" x14ac:dyDescent="0.25">
      <c r="B57">
        <v>54</v>
      </c>
      <c r="C57">
        <v>7.8248606494799997</v>
      </c>
      <c r="D57">
        <v>0</v>
      </c>
    </row>
    <row r="58" spans="2:4" x14ac:dyDescent="0.25">
      <c r="B58">
        <v>55</v>
      </c>
      <c r="C58">
        <v>7.76648794788</v>
      </c>
      <c r="D58">
        <v>0</v>
      </c>
    </row>
    <row r="59" spans="2:4" x14ac:dyDescent="0.25">
      <c r="B59">
        <v>56</v>
      </c>
      <c r="C59">
        <v>9.7978579635600003</v>
      </c>
      <c r="D59">
        <v>0</v>
      </c>
    </row>
    <row r="60" spans="2:4" x14ac:dyDescent="0.25">
      <c r="B60">
        <v>57</v>
      </c>
      <c r="C60">
        <v>9.9175220018399983</v>
      </c>
      <c r="D60">
        <v>0</v>
      </c>
    </row>
    <row r="61" spans="2:4" x14ac:dyDescent="0.25">
      <c r="B61">
        <v>58</v>
      </c>
      <c r="C61">
        <v>12.8274011766</v>
      </c>
      <c r="D61">
        <v>0</v>
      </c>
    </row>
    <row r="62" spans="2:4" x14ac:dyDescent="0.25">
      <c r="B62">
        <v>59</v>
      </c>
      <c r="C62">
        <v>12.588073100040001</v>
      </c>
      <c r="D62">
        <v>0</v>
      </c>
    </row>
    <row r="63" spans="2:4" x14ac:dyDescent="0.25">
      <c r="B63">
        <v>60</v>
      </c>
      <c r="C63">
        <v>15.97660842792</v>
      </c>
      <c r="D63">
        <v>0</v>
      </c>
    </row>
    <row r="64" spans="2:4" x14ac:dyDescent="0.25">
      <c r="B64">
        <v>61</v>
      </c>
      <c r="C64">
        <v>16.154645167800002</v>
      </c>
      <c r="D64">
        <v>0</v>
      </c>
    </row>
    <row r="65" spans="2:4" x14ac:dyDescent="0.25">
      <c r="B65">
        <v>62</v>
      </c>
      <c r="C65">
        <v>20.68436681196</v>
      </c>
      <c r="D65">
        <v>0</v>
      </c>
    </row>
    <row r="66" spans="2:4" x14ac:dyDescent="0.25">
      <c r="B66">
        <v>63</v>
      </c>
      <c r="C66">
        <v>19.937196231480002</v>
      </c>
      <c r="D66">
        <v>0</v>
      </c>
    </row>
    <row r="67" spans="2:4" x14ac:dyDescent="0.25">
      <c r="B67">
        <v>64</v>
      </c>
      <c r="C67">
        <v>26.416566109080001</v>
      </c>
      <c r="D67">
        <v>0</v>
      </c>
    </row>
    <row r="68" spans="2:4" x14ac:dyDescent="0.25">
      <c r="B68">
        <v>65</v>
      </c>
      <c r="C68">
        <v>27.321342983879997</v>
      </c>
      <c r="D68">
        <v>0</v>
      </c>
    </row>
    <row r="69" spans="2:4" x14ac:dyDescent="0.25">
      <c r="B69">
        <v>66</v>
      </c>
      <c r="C69">
        <v>33.593489770799998</v>
      </c>
      <c r="D69">
        <v>0</v>
      </c>
    </row>
    <row r="70" spans="2:4" x14ac:dyDescent="0.25">
      <c r="B70">
        <v>67</v>
      </c>
      <c r="C70">
        <v>34.410707593200001</v>
      </c>
      <c r="D70">
        <v>0</v>
      </c>
    </row>
    <row r="71" spans="2:4" x14ac:dyDescent="0.25">
      <c r="B71">
        <v>68</v>
      </c>
      <c r="C71">
        <v>41.9699724504</v>
      </c>
      <c r="D71">
        <v>0</v>
      </c>
    </row>
    <row r="72" spans="2:4" x14ac:dyDescent="0.25">
      <c r="B72">
        <v>69</v>
      </c>
      <c r="C72">
        <v>43.867085252400003</v>
      </c>
      <c r="D72">
        <v>0</v>
      </c>
    </row>
    <row r="73" spans="2:4" x14ac:dyDescent="0.25">
      <c r="B73">
        <v>70</v>
      </c>
      <c r="C73">
        <v>53.615326419599995</v>
      </c>
      <c r="D73">
        <v>0</v>
      </c>
    </row>
    <row r="74" spans="2:4" x14ac:dyDescent="0.25">
      <c r="B74">
        <v>71</v>
      </c>
      <c r="C74">
        <v>53.2359038592</v>
      </c>
      <c r="D74">
        <v>0</v>
      </c>
    </row>
    <row r="75" spans="2:4" x14ac:dyDescent="0.25">
      <c r="B75">
        <v>72</v>
      </c>
      <c r="C75">
        <v>67.478843049600002</v>
      </c>
      <c r="D75">
        <v>0</v>
      </c>
    </row>
    <row r="76" spans="2:4" x14ac:dyDescent="0.25">
      <c r="B76">
        <v>73</v>
      </c>
      <c r="C76">
        <v>68.558738029200001</v>
      </c>
      <c r="D76">
        <v>0</v>
      </c>
    </row>
    <row r="77" spans="2:4" x14ac:dyDescent="0.25">
      <c r="B77">
        <v>74</v>
      </c>
      <c r="C77">
        <v>86.595902823599999</v>
      </c>
      <c r="D77">
        <v>0</v>
      </c>
    </row>
    <row r="78" spans="2:4" x14ac:dyDescent="0.25">
      <c r="B78">
        <v>75</v>
      </c>
      <c r="C78">
        <v>86.625089174400003</v>
      </c>
      <c r="D78">
        <v>0</v>
      </c>
    </row>
    <row r="79" spans="2:4" x14ac:dyDescent="0.25">
      <c r="B79">
        <v>76</v>
      </c>
      <c r="C79">
        <v>109.740679008</v>
      </c>
      <c r="D79">
        <v>0</v>
      </c>
    </row>
    <row r="80" spans="2:4" x14ac:dyDescent="0.25">
      <c r="B80">
        <v>77</v>
      </c>
      <c r="C80">
        <v>110.8497603384</v>
      </c>
      <c r="D80">
        <v>0</v>
      </c>
    </row>
    <row r="81" spans="2:4" x14ac:dyDescent="0.25">
      <c r="B81">
        <v>78</v>
      </c>
      <c r="C81">
        <v>139.48157047319998</v>
      </c>
      <c r="D81">
        <v>0</v>
      </c>
    </row>
    <row r="82" spans="2:4" x14ac:dyDescent="0.25">
      <c r="B82">
        <v>79</v>
      </c>
      <c r="C82">
        <v>139.48157047319998</v>
      </c>
      <c r="D82">
        <v>0</v>
      </c>
    </row>
    <row r="83" spans="2:4" x14ac:dyDescent="0.25">
      <c r="B83">
        <v>80</v>
      </c>
      <c r="C83">
        <v>190.38256626839998</v>
      </c>
      <c r="D83">
        <v>0</v>
      </c>
    </row>
    <row r="84" spans="2:4" x14ac:dyDescent="0.25">
      <c r="B84">
        <v>81</v>
      </c>
      <c r="C84">
        <v>95.176689958800011</v>
      </c>
      <c r="D84">
        <v>0</v>
      </c>
    </row>
    <row r="85" spans="2:4" x14ac:dyDescent="0.25">
      <c r="B85">
        <v>82</v>
      </c>
      <c r="C85">
        <v>142.8088144644</v>
      </c>
      <c r="D85">
        <v>0</v>
      </c>
    </row>
    <row r="86" spans="2:4" x14ac:dyDescent="0.25">
      <c r="B86">
        <v>83</v>
      </c>
      <c r="C86">
        <v>166.12870875360002</v>
      </c>
      <c r="D86">
        <v>0</v>
      </c>
    </row>
    <row r="87" spans="2:4" x14ac:dyDescent="0.25">
      <c r="B87">
        <v>84</v>
      </c>
      <c r="C87">
        <v>178.24104433560001</v>
      </c>
      <c r="D87">
        <v>0</v>
      </c>
    </row>
    <row r="88" spans="2:4" x14ac:dyDescent="0.25">
      <c r="B88">
        <v>85</v>
      </c>
      <c r="C88">
        <v>103.96178154959999</v>
      </c>
      <c r="D88">
        <v>0</v>
      </c>
    </row>
    <row r="89" spans="2:4" x14ac:dyDescent="0.25">
      <c r="B89">
        <v>86</v>
      </c>
      <c r="C89">
        <v>132.506032632</v>
      </c>
      <c r="D89">
        <v>0</v>
      </c>
    </row>
    <row r="90" spans="2:4" x14ac:dyDescent="0.25">
      <c r="B90">
        <v>87</v>
      </c>
      <c r="C90">
        <v>133.2065050512</v>
      </c>
      <c r="D90">
        <v>0</v>
      </c>
    </row>
    <row r="91" spans="2:4" x14ac:dyDescent="0.25">
      <c r="B91">
        <v>88</v>
      </c>
      <c r="C91">
        <v>206.05563664799999</v>
      </c>
      <c r="D91">
        <v>0</v>
      </c>
    </row>
    <row r="92" spans="2:4" x14ac:dyDescent="0.25">
      <c r="B92">
        <v>89</v>
      </c>
      <c r="C92">
        <v>102.26897320319999</v>
      </c>
      <c r="D92">
        <v>0</v>
      </c>
    </row>
    <row r="93" spans="2:4" x14ac:dyDescent="0.25">
      <c r="B93">
        <v>90</v>
      </c>
      <c r="C93">
        <v>154.04555952239997</v>
      </c>
      <c r="D93">
        <v>0</v>
      </c>
    </row>
    <row r="94" spans="2:4" x14ac:dyDescent="0.25">
      <c r="B94">
        <v>91</v>
      </c>
      <c r="C94">
        <v>179.81710727879999</v>
      </c>
      <c r="D94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0.59999389629810485"/>
  </sheetPr>
  <dimension ref="B1:I8"/>
  <sheetViews>
    <sheetView topLeftCell="D1" workbookViewId="0">
      <selection activeCell="D8" sqref="D8"/>
    </sheetView>
  </sheetViews>
  <sheetFormatPr defaultRowHeight="15" x14ac:dyDescent="0.25"/>
  <cols>
    <col min="2" max="2" width="25.7109375" bestFit="1" customWidth="1"/>
    <col min="3" max="3" width="26.140625" bestFit="1" customWidth="1"/>
    <col min="4" max="4" width="12.5703125" customWidth="1"/>
    <col min="5" max="5" width="15.42578125" customWidth="1"/>
    <col min="9" max="9" width="32.140625" customWidth="1"/>
  </cols>
  <sheetData>
    <row r="1" spans="2:9" x14ac:dyDescent="0.25">
      <c r="B1" s="15" t="s">
        <v>21</v>
      </c>
      <c r="I1" t="s">
        <v>25</v>
      </c>
    </row>
    <row r="2" spans="2:9" x14ac:dyDescent="0.25">
      <c r="B2" s="1" t="s">
        <v>4</v>
      </c>
      <c r="C2" s="1" t="s">
        <v>5</v>
      </c>
      <c r="D2" s="1" t="s">
        <v>22</v>
      </c>
      <c r="E2" s="1" t="s">
        <v>6</v>
      </c>
      <c r="H2" t="s">
        <v>38</v>
      </c>
      <c r="I2">
        <v>197.4164768112</v>
      </c>
    </row>
    <row r="3" spans="2:9" x14ac:dyDescent="0.25">
      <c r="B3" s="18">
        <v>150</v>
      </c>
      <c r="C3" s="18">
        <v>200</v>
      </c>
      <c r="D3" s="1">
        <v>179.50773196031997</v>
      </c>
      <c r="E3" s="19" t="str">
        <f>IF(D3="","N/A",IF(OR(D3&lt;B3,D3&gt;C3),"FAIL","PASS"))</f>
        <v>PASS</v>
      </c>
      <c r="H3" t="s">
        <v>39</v>
      </c>
      <c r="I3">
        <v>176.89847219879999</v>
      </c>
    </row>
    <row r="4" spans="2:9" x14ac:dyDescent="0.25">
      <c r="H4" t="s">
        <v>40</v>
      </c>
      <c r="I4">
        <v>168.5803622208</v>
      </c>
    </row>
    <row r="5" spans="2:9" x14ac:dyDescent="0.25">
      <c r="H5" t="s">
        <v>41</v>
      </c>
      <c r="I5">
        <v>178.06592623080002</v>
      </c>
    </row>
    <row r="6" spans="2:9" x14ac:dyDescent="0.25">
      <c r="B6" s="15" t="s">
        <v>23</v>
      </c>
      <c r="H6" t="s">
        <v>42</v>
      </c>
      <c r="I6">
        <v>176.57742234</v>
      </c>
    </row>
    <row r="7" spans="2:9" x14ac:dyDescent="0.25">
      <c r="B7" s="1"/>
      <c r="C7" s="1" t="s">
        <v>24</v>
      </c>
      <c r="D7" s="1" t="s">
        <v>22</v>
      </c>
      <c r="E7" s="1" t="s">
        <v>6</v>
      </c>
    </row>
    <row r="8" spans="2:9" x14ac:dyDescent="0.25">
      <c r="B8" s="18"/>
      <c r="C8" s="18">
        <v>0.65</v>
      </c>
      <c r="D8" s="1">
        <v>0.15757575757575756</v>
      </c>
      <c r="E8" s="19" t="str">
        <f>IF(D8="","N/A",IF(OR(D8&gt;C8),"FAIL","PASS"))</f>
        <v>PASS</v>
      </c>
    </row>
  </sheetData>
  <conditionalFormatting sqref="E3">
    <cfRule type="containsText" dxfId="6" priority="49" stopIfTrue="1" operator="containsText" text="FAIL">
      <formula>NOT(ISERROR(SEARCH("FAIL",E3)))</formula>
    </cfRule>
  </conditionalFormatting>
  <conditionalFormatting sqref="E8">
    <cfRule type="containsText" dxfId="5" priority="1" stopIfTrue="1" operator="containsText" text="FAIL">
      <formula>NOT(ISERROR(SEARCH("FAIL",E8)))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 tint="0.59999389629810485"/>
  </sheetPr>
  <dimension ref="B1:J3"/>
  <sheetViews>
    <sheetView topLeftCell="D1" workbookViewId="0">
      <selection activeCell="D3" sqref="D3"/>
    </sheetView>
  </sheetViews>
  <sheetFormatPr defaultRowHeight="15" x14ac:dyDescent="0.25"/>
  <cols>
    <col min="2" max="2" width="27.140625" customWidth="1"/>
    <col min="3" max="3" width="30.5703125" customWidth="1"/>
    <col min="4" max="4" width="15.42578125" customWidth="1"/>
    <col min="9" max="9" width="35.28515625" customWidth="1"/>
  </cols>
  <sheetData>
    <row r="1" spans="2:10" x14ac:dyDescent="0.25">
      <c r="B1" s="15" t="s">
        <v>28</v>
      </c>
      <c r="I1" t="s">
        <v>25</v>
      </c>
    </row>
    <row r="2" spans="2:10" x14ac:dyDescent="0.25">
      <c r="B2" s="1" t="s">
        <v>29</v>
      </c>
      <c r="C2" s="1"/>
      <c r="D2" s="1" t="s">
        <v>22</v>
      </c>
      <c r="E2" s="1" t="s">
        <v>6</v>
      </c>
      <c r="I2">
        <v>197.29973140799999</v>
      </c>
      <c r="J2" t="s">
        <v>26</v>
      </c>
    </row>
    <row r="3" spans="2:10" x14ac:dyDescent="0.25">
      <c r="B3" s="18">
        <v>100</v>
      </c>
      <c r="C3" s="18"/>
      <c r="D3" s="1">
        <v>450.36642238507665</v>
      </c>
      <c r="E3" s="19" t="str">
        <f>IF(D3="","N/A",IF(OR(D3&lt;B3),"FAIL","PASS"))</f>
        <v>PASS</v>
      </c>
      <c r="I3">
        <v>0.43808712550799994</v>
      </c>
      <c r="J3" t="s">
        <v>27</v>
      </c>
    </row>
  </sheetData>
  <conditionalFormatting sqref="E3">
    <cfRule type="containsText" dxfId="4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 tint="0.59999389629810485"/>
  </sheetPr>
  <dimension ref="B1:I6"/>
  <sheetViews>
    <sheetView topLeftCell="D1" workbookViewId="0">
      <selection activeCell="D3" sqref="D3"/>
    </sheetView>
  </sheetViews>
  <sheetFormatPr defaultRowHeight="15" x14ac:dyDescent="0.25"/>
  <cols>
    <col min="2" max="2" width="25.7109375" bestFit="1" customWidth="1"/>
    <col min="3" max="3" width="26.140625" bestFit="1" customWidth="1"/>
    <col min="4" max="4" width="12.5703125" customWidth="1"/>
    <col min="5" max="5" width="15.42578125" customWidth="1"/>
    <col min="8" max="8" width="13" customWidth="1"/>
    <col min="9" max="9" width="32.140625" customWidth="1"/>
  </cols>
  <sheetData>
    <row r="1" spans="2:9" x14ac:dyDescent="0.25">
      <c r="B1" s="15" t="s">
        <v>30</v>
      </c>
      <c r="I1" t="s">
        <v>25</v>
      </c>
    </row>
    <row r="2" spans="2:9" x14ac:dyDescent="0.25">
      <c r="B2" s="1" t="s">
        <v>4</v>
      </c>
      <c r="C2" s="1" t="s">
        <v>5</v>
      </c>
      <c r="D2" s="1" t="s">
        <v>22</v>
      </c>
      <c r="E2" s="1" t="s">
        <v>6</v>
      </c>
      <c r="H2" t="s">
        <v>38</v>
      </c>
      <c r="I2">
        <v>8.0583514558800001E-2</v>
      </c>
    </row>
    <row r="3" spans="2:9" x14ac:dyDescent="0.25">
      <c r="B3" s="18">
        <v>0.05</v>
      </c>
      <c r="C3" s="18">
        <v>0.1</v>
      </c>
      <c r="D3" s="1">
        <v>7.3164344185440003E-2</v>
      </c>
      <c r="E3" s="19" t="str">
        <f>IF(D3="","N/A",IF(OR(D3&lt;B3,D3&gt;C3),"FAIL","PASS"))</f>
        <v>PASS</v>
      </c>
      <c r="H3" t="s">
        <v>39</v>
      </c>
      <c r="I3">
        <v>7.2177845528399995E-2</v>
      </c>
    </row>
    <row r="4" spans="2:9" x14ac:dyDescent="0.25">
      <c r="H4" t="s">
        <v>40</v>
      </c>
      <c r="I4">
        <v>6.8704669783200001E-2</v>
      </c>
    </row>
    <row r="5" spans="2:9" x14ac:dyDescent="0.25">
      <c r="H5" t="s">
        <v>41</v>
      </c>
      <c r="I5">
        <v>7.2790758895200008E-2</v>
      </c>
    </row>
    <row r="6" spans="2:9" x14ac:dyDescent="0.25">
      <c r="H6" t="s">
        <v>42</v>
      </c>
      <c r="I6">
        <v>7.1564932161599995E-2</v>
      </c>
    </row>
  </sheetData>
  <conditionalFormatting sqref="E3">
    <cfRule type="containsText" dxfId="3" priority="2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9" tint="0.59999389629810485"/>
  </sheetPr>
  <dimension ref="B1:L6"/>
  <sheetViews>
    <sheetView topLeftCell="F1" workbookViewId="0">
      <selection activeCell="D3" sqref="D3"/>
    </sheetView>
  </sheetViews>
  <sheetFormatPr defaultRowHeight="15" x14ac:dyDescent="0.25"/>
  <cols>
    <col min="2" max="2" width="28.7109375" customWidth="1"/>
    <col min="3" max="3" width="26.140625" bestFit="1" customWidth="1"/>
    <col min="4" max="4" width="23.85546875" customWidth="1"/>
    <col min="5" max="5" width="15.42578125" customWidth="1"/>
    <col min="6" max="6" width="4.7109375" customWidth="1"/>
    <col min="7" max="7" width="4.5703125" customWidth="1"/>
    <col min="8" max="8" width="9" customWidth="1"/>
    <col min="9" max="9" width="25.140625" customWidth="1"/>
    <col min="10" max="10" width="25.7109375" customWidth="1"/>
    <col min="11" max="12" width="26.7109375" customWidth="1"/>
  </cols>
  <sheetData>
    <row r="1" spans="2:12" x14ac:dyDescent="0.25">
      <c r="B1" s="15" t="s">
        <v>31</v>
      </c>
      <c r="I1" t="s">
        <v>34</v>
      </c>
      <c r="J1" t="s">
        <v>35</v>
      </c>
      <c r="K1" t="s">
        <v>36</v>
      </c>
      <c r="L1" t="s">
        <v>37</v>
      </c>
    </row>
    <row r="2" spans="2:12" x14ac:dyDescent="0.25">
      <c r="B2" s="1" t="s">
        <v>4</v>
      </c>
      <c r="C2" s="1"/>
      <c r="D2" s="1" t="s">
        <v>32</v>
      </c>
      <c r="E2" s="1" t="s">
        <v>6</v>
      </c>
      <c r="H2" t="s">
        <v>38</v>
      </c>
      <c r="I2">
        <v>197.44566316199999</v>
      </c>
      <c r="J2">
        <v>78.131861091600001</v>
      </c>
      <c r="K2">
        <v>177.8032490736</v>
      </c>
      <c r="L2">
        <v>67.0994204892</v>
      </c>
    </row>
    <row r="3" spans="2:12" x14ac:dyDescent="0.25">
      <c r="B3" s="18">
        <v>50</v>
      </c>
      <c r="C3" s="18"/>
      <c r="D3" s="1">
        <v>60.970286821199998</v>
      </c>
      <c r="E3" s="19" t="str">
        <f>IF(D3="","N/A",IF(OR(D3&lt;B3),"FAIL","PASS"))</f>
        <v>PASS</v>
      </c>
      <c r="H3" t="s">
        <v>39</v>
      </c>
      <c r="I3">
        <v>177.01521760200001</v>
      </c>
      <c r="J3">
        <v>73.228554157199994</v>
      </c>
      <c r="K3">
        <v>171.82004715960002</v>
      </c>
      <c r="L3">
        <v>69.259210448399998</v>
      </c>
    </row>
    <row r="4" spans="2:12" x14ac:dyDescent="0.25">
      <c r="H4" t="s">
        <v>40</v>
      </c>
      <c r="I4">
        <v>168.78466667639998</v>
      </c>
      <c r="J4">
        <v>70.718527988399998</v>
      </c>
      <c r="K4">
        <v>166.59569036639999</v>
      </c>
      <c r="L4">
        <v>66.661625227200005</v>
      </c>
    </row>
    <row r="5" spans="2:12" x14ac:dyDescent="0.25">
      <c r="H5" t="s">
        <v>41</v>
      </c>
      <c r="I5">
        <v>177.97836717839999</v>
      </c>
      <c r="J5">
        <v>79.620364982400005</v>
      </c>
      <c r="K5">
        <v>163.9689187944</v>
      </c>
      <c r="L5">
        <v>62.312858958</v>
      </c>
    </row>
    <row r="6" spans="2:12" x14ac:dyDescent="0.25">
      <c r="H6" t="s">
        <v>42</v>
      </c>
      <c r="I6">
        <v>176.37311788439999</v>
      </c>
      <c r="J6">
        <v>77.197897866000005</v>
      </c>
      <c r="K6">
        <v>164.7277639152</v>
      </c>
      <c r="L6">
        <v>60.970286821199998</v>
      </c>
    </row>
  </sheetData>
  <conditionalFormatting sqref="E3">
    <cfRule type="containsText" dxfId="2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9" tint="0.59999389629810485"/>
  </sheetPr>
  <dimension ref="B1:L11"/>
  <sheetViews>
    <sheetView workbookViewId="0">
      <selection activeCell="D3" sqref="D3"/>
    </sheetView>
  </sheetViews>
  <sheetFormatPr defaultRowHeight="15" x14ac:dyDescent="0.25"/>
  <cols>
    <col min="2" max="2" width="32" bestFit="1" customWidth="1"/>
    <col min="3" max="3" width="30.5703125" customWidth="1"/>
    <col min="4" max="4" width="15" bestFit="1" customWidth="1"/>
    <col min="5" max="5" width="7.28515625" bestFit="1" customWidth="1"/>
    <col min="8" max="8" width="6.42578125" bestFit="1" customWidth="1"/>
    <col min="9" max="9" width="24.5703125" bestFit="1" customWidth="1"/>
    <col min="10" max="11" width="25.7109375" bestFit="1" customWidth="1"/>
    <col min="12" max="12" width="26.7109375" bestFit="1" customWidth="1"/>
  </cols>
  <sheetData>
    <row r="1" spans="2:12" x14ac:dyDescent="0.25">
      <c r="B1" s="15" t="s">
        <v>33</v>
      </c>
      <c r="I1" t="s">
        <v>34</v>
      </c>
      <c r="J1" t="s">
        <v>35</v>
      </c>
      <c r="K1" t="s">
        <v>36</v>
      </c>
      <c r="L1" t="s">
        <v>37</v>
      </c>
    </row>
    <row r="2" spans="2:12" x14ac:dyDescent="0.25">
      <c r="B2" s="1" t="s">
        <v>29</v>
      </c>
      <c r="C2" s="1"/>
      <c r="D2" s="1" t="s">
        <v>32</v>
      </c>
      <c r="E2" s="1" t="s">
        <v>6</v>
      </c>
      <c r="G2" t="s">
        <v>38</v>
      </c>
      <c r="H2" t="s">
        <v>26</v>
      </c>
      <c r="I2">
        <v>197.15379965399998</v>
      </c>
      <c r="J2">
        <v>78.073488389999994</v>
      </c>
      <c r="K2">
        <v>177.5697582672</v>
      </c>
      <c r="L2">
        <v>67.011861436800004</v>
      </c>
    </row>
    <row r="3" spans="2:12" x14ac:dyDescent="0.25">
      <c r="B3" s="18">
        <v>20</v>
      </c>
      <c r="C3" s="18"/>
      <c r="D3" s="1">
        <v>50.698912802307525</v>
      </c>
      <c r="E3" s="19" t="str">
        <f>IF(D3="","N/A",IF(OR(D3&lt;B3),"FAIL","PASS"))</f>
        <v>PASS</v>
      </c>
      <c r="G3" t="s">
        <v>38</v>
      </c>
      <c r="H3" t="s">
        <v>27</v>
      </c>
      <c r="I3">
        <v>0.43925457953999997</v>
      </c>
      <c r="J3">
        <v>0.44596744022399998</v>
      </c>
      <c r="K3">
        <v>0.43837898901599998</v>
      </c>
      <c r="L3">
        <v>1.3090078333800002</v>
      </c>
    </row>
    <row r="4" spans="2:12" x14ac:dyDescent="0.25">
      <c r="G4" t="s">
        <v>39</v>
      </c>
      <c r="H4" t="s">
        <v>26</v>
      </c>
      <c r="I4">
        <v>176.92765854960001</v>
      </c>
      <c r="J4">
        <v>73.257740507999998</v>
      </c>
      <c r="K4">
        <v>171.79086080880001</v>
      </c>
      <c r="L4">
        <v>69.317583150000004</v>
      </c>
    </row>
    <row r="5" spans="2:12" x14ac:dyDescent="0.25">
      <c r="G5" t="s">
        <v>39</v>
      </c>
      <c r="H5" t="s">
        <v>27</v>
      </c>
      <c r="I5">
        <v>0.41794854345599997</v>
      </c>
      <c r="J5">
        <v>0.40860891119999998</v>
      </c>
      <c r="K5">
        <v>0.45122098336799998</v>
      </c>
      <c r="L5">
        <v>1.3326487775279998</v>
      </c>
    </row>
    <row r="6" spans="2:12" x14ac:dyDescent="0.25">
      <c r="G6" t="s">
        <v>40</v>
      </c>
      <c r="H6" t="s">
        <v>26</v>
      </c>
      <c r="I6">
        <v>168.55117587000001</v>
      </c>
      <c r="J6">
        <v>70.718527988399998</v>
      </c>
      <c r="K6">
        <v>166.47894496319998</v>
      </c>
      <c r="L6">
        <v>66.690811577999995</v>
      </c>
    </row>
    <row r="7" spans="2:12" x14ac:dyDescent="0.25">
      <c r="G7" t="s">
        <v>40</v>
      </c>
      <c r="H7" t="s">
        <v>27</v>
      </c>
      <c r="I7">
        <v>0.42991494728400004</v>
      </c>
      <c r="J7">
        <v>0.40627400313599998</v>
      </c>
      <c r="K7">
        <v>0.45997688860800001</v>
      </c>
      <c r="L7">
        <v>1.3154288305559998</v>
      </c>
    </row>
    <row r="8" spans="2:12" x14ac:dyDescent="0.25">
      <c r="G8" t="s">
        <v>41</v>
      </c>
      <c r="H8" t="s">
        <v>26</v>
      </c>
      <c r="I8">
        <v>177.68650367039999</v>
      </c>
      <c r="J8">
        <v>79.649551333199994</v>
      </c>
      <c r="K8">
        <v>163.76461433880002</v>
      </c>
      <c r="L8">
        <v>62.312858958</v>
      </c>
    </row>
    <row r="9" spans="2:12" x14ac:dyDescent="0.25">
      <c r="G9" t="s">
        <v>41</v>
      </c>
      <c r="H9" t="s">
        <v>27</v>
      </c>
      <c r="I9">
        <v>0.36803988358799994</v>
      </c>
      <c r="J9">
        <v>0.44888607530399999</v>
      </c>
      <c r="K9">
        <v>0.39401573580000004</v>
      </c>
      <c r="L9">
        <v>1.2045206975159999</v>
      </c>
    </row>
    <row r="10" spans="2:12" x14ac:dyDescent="0.25">
      <c r="G10" t="s">
        <v>42</v>
      </c>
      <c r="H10" t="s">
        <v>26</v>
      </c>
      <c r="I10">
        <v>176.08125437639998</v>
      </c>
      <c r="J10">
        <v>77.139525164399998</v>
      </c>
      <c r="K10">
        <v>164.46508675799998</v>
      </c>
      <c r="L10">
        <v>60.882727768799995</v>
      </c>
    </row>
    <row r="11" spans="2:12" x14ac:dyDescent="0.25">
      <c r="G11" t="s">
        <v>42</v>
      </c>
      <c r="H11" t="s">
        <v>27</v>
      </c>
      <c r="I11">
        <v>0.36482938500000001</v>
      </c>
      <c r="J11">
        <v>0.44158948760399996</v>
      </c>
      <c r="K11">
        <v>0.39664250737199996</v>
      </c>
      <c r="L11">
        <v>1.1776692547800001</v>
      </c>
    </row>
  </sheetData>
  <conditionalFormatting sqref="E3">
    <cfRule type="containsText" dxfId="1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5</vt:i4>
      </vt:variant>
    </vt:vector>
  </HeadingPairs>
  <TitlesOfParts>
    <vt:vector size="15" baseType="lpstr">
      <vt:lpstr>ATP</vt:lpstr>
      <vt:lpstr>ChromaticityCoordinates</vt:lpstr>
      <vt:lpstr>CalibPosition</vt:lpstr>
      <vt:lpstr>Curves</vt:lpstr>
      <vt:lpstr>LuminanceAndUniformity</vt:lpstr>
      <vt:lpstr>ContrastOnAxis</vt:lpstr>
      <vt:lpstr>LuminanceDimming</vt:lpstr>
      <vt:lpstr>LuminanceViewingAngle</vt:lpstr>
      <vt:lpstr>ContrastForSecondaryViewing</vt:lpstr>
      <vt:lpstr>TestCurves</vt:lpstr>
      <vt:lpstr>ALGDAYRES</vt:lpstr>
      <vt:lpstr>ALGNVGRES</vt:lpstr>
      <vt:lpstr>CURVESDAY</vt:lpstr>
      <vt:lpstr>CURVESNVG</vt:lpstr>
      <vt:lpstr>DCHROMDEP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2006-09-25T09:17:32Z</dcterms:created>
  <dcterms:modified xsi:type="dcterms:W3CDTF">2023-06-20T11:03:18Z</dcterms:modified>
</cp:coreProperties>
</file>