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2EE58B50-413A-45B0-9719-0830389B92BE}" xr6:coauthVersionLast="47" xr6:coauthVersionMax="47" xr10:uidLastSave="{00000000-0000-0000-0000-000000000000}"/>
  <bookViews>
    <workbookView xWindow="390" yWindow="390" windowWidth="17910" windowHeight="12315" tabRatio="763" firstSheet="2" activeTab="8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E5" i="18" l="1"/>
  <c r="F5" i="18" s="1"/>
  <c r="H47" i="1" l="1"/>
  <c r="H63" i="1"/>
  <c r="I63" i="1" s="1"/>
  <c r="H64" i="1"/>
  <c r="I64" i="1" s="1"/>
  <c r="H65" i="1"/>
  <c r="I65" i="1" s="1"/>
  <c r="H66" i="1"/>
  <c r="H67" i="1"/>
  <c r="I67" i="1" s="1"/>
  <c r="H68" i="1"/>
  <c r="I68" i="1" s="1"/>
  <c r="H69" i="1"/>
  <c r="I69" i="1" s="1"/>
  <c r="H70" i="1"/>
  <c r="H71" i="1"/>
  <c r="I71" i="1" s="1"/>
  <c r="H62" i="1"/>
  <c r="I62" i="1"/>
  <c r="I70" i="1"/>
  <c r="I66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F6" i="18" s="1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50" i="1" l="1"/>
  <c r="H49" i="1"/>
  <c r="H48" i="1"/>
  <c r="I6" i="8" l="1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<sst xmlns="http://schemas.openxmlformats.org/spreadsheetml/2006/main" count="366" uniqueCount="217">
  <si>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</si>
  <si>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</si>
  <si>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</si>
  <si>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</si>
  <si>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</si>
  <si>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</si>
  <si>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</si>
  <si>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</si>
  <si>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</si>
  <si>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</si>
  <si>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</si>
  <si>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</si>
  <si>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</si>
  <si>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</si>
  <si>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</si>
  <si>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</si>
  <si>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</si>
  <si>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</si>
  <si>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</si>
  <si>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</si>
  <si>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</si>
  <si>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</si>
  <si>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</si>
  <si>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</si>
  <si>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</si>
  <si>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</si>
  <si>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</si>
  <si>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</si>
  <si>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</si>
  <si>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</si>
  <si>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</si>
  <si>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</si>
  <si>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</si>
  <si>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</si>
  <si>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</si>
  <si>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</si>
  <si>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</si>
  <si>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</si>
  <si>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</si>
  <si>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</si>
  <si>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</si>
  <si>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</si>
  <si>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</si>
  <si>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</si>
  <si>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</si>
  <si>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</si>
  <si>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</si>
  <si>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</si>
  <si>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</si>
  <si>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</si>
  <si>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</si>
  <si>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</si>
  <si>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</si>
  <si>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</si>
  <si>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</si>
  <si>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</si>
  <si>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</si>
  <si>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</si>
  <si>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</si>
  <si>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</si>
  <si>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</si>
  <si>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</si>
  <si>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</si>
  <si>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</si>
  <si>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</si>
  <si>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</si>
  <si>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</si>
  <si>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</si>
  <si>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</si>
  <si>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</si>
  <si>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</si>
  <si>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</si>
  <si>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</si>
  <si>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</si>
  <si>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</si>
  <si>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</si>
  <si>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</si>
  <si>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</si>
  <si>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</si>
  <si>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</si>
  <si>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</si>
  <si>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</si>
  <si>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</si>
  <si>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</si>
  <si>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</si>
  <si>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</si>
  <si>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</si>
  <si>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</si>
  <si>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</si>
  <si>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</si>
  <si>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</si>
  <si>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</si>
  <si>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</si>
  <si>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</si>
  <si>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</si>
  <si>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</si>
  <si>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</si>
  <si>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</si>
  <si>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</si>
  <si>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</si>
  <si>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</si>
  <si>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</si>
  <si>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</si>
  <si>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</si>
  <si>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</si>
  <si>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</si>
  <si>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</si>
  <si>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</si>
  <si>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</si>
  <si>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</si>
  <si>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</si>
  <si>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</si>
  <si>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</si>
  <si>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</si>
  <si>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</si>
  <si>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</si>
  <si>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</si>
  <si>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</si>
  <si>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</si>
  <si>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</si>
  <si>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</si>
  <si>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</si>
  <si>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</si>
  <si>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</si>
  <si>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</si>
  <si>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</si>
  <si>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</si>
  <si>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</si>
  <si>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</si>
  <si>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</si>
  <si>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</si>
  <si>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</si>
  <si>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</si>
  <si>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</si>
  <si>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</si>
  <si>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</si>
  <si>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</si>
  <si>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</si>
  <si>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</si>
  <si>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</si>
  <si>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</si>
  <si>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</si>
  <si>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</si>
  <si>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</si>
  <si>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</si>
  <si>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</si>
  <si>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</si>
  <si>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</si>
  <si>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</si>
  <si>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</si>
  <si>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</si>
  <si>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</si>
  <si>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</si>
  <si>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</si>
  <si>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</si>
  <si>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</si>
  <si>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</si>
  <si>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</si>
  <si>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</si>
  <si>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</si>
  <si>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</si>
  <si>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</si>
  <si>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</si>
  <si>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</si>
  <si>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</si>
  <si>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</si>
  <si>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</si>
  <si>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</si>
  <si>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</si>
  <si>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</si>
  <si>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</si>
  <si>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</si>
  <si>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</si>
  <si>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</si>
  <si>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</si>
  <si>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</si>
  <si>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</si>
  <si>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</si>
  <si>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</si>
  <si>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</si>
  <si>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</si>
  <si>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</si>
  <si>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</si>
  <si>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</si>
  <si>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</si>
  <si>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</si>
  <si>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</si>
  <si>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</si>
  <si>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</si>
  <si>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</si>
  <si>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</si>
  <si>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</si>
  <si>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</si>
  <si>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</si>
  <si>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</si>
  <si>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</si>
  <si>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</si>
  <si>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</si>
  <si>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</si>
  <si>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</si>
  <si>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</si>
  <si>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</si>
  <si>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</si>
  <si>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</si>
  <si>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</si>
  <si>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</si>
  <si>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</si>
  <si>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</si>
  <si>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</si>
  <si>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</si>
  <si>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</si>
  <si>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</si>
  <si>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</si>
  <si>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</si>
  <si>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SXXXXXX15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</si>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</sst>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opLeftCell="A49"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193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210</v>
      </c>
      <c r="N1" s="15" t="s">
        <v>209</v>
      </c>
    </row>
    <row r="4" spans="2:14" ht="18.75" customHeight="1" x14ac:dyDescent="0.25">
      <c r="I4" s="25"/>
      <c r="L4" s="31" t="s">
        <v>214</v>
      </c>
      <c r="M4" s="31" t="s">
        <v>215</v>
      </c>
      <c r="N4" s="31" t="s">
        <v>216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153</v>
      </c>
      <c r="D6" s="57"/>
      <c r="E6" s="57"/>
      <c r="F6" s="57"/>
      <c r="H6" s="58" t="s">
        <v>152</v>
      </c>
    </row>
    <row r="7" spans="2:14" s="56" customFormat="1" ht="18.75" customHeight="1" x14ac:dyDescent="0.25">
      <c r="B7" s="59" t="s">
        <v>155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158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154</v>
      </c>
      <c r="D10" s="57"/>
      <c r="E10" s="57"/>
      <c r="F10" s="57"/>
      <c r="H10" s="58" t="s">
        <v>152</v>
      </c>
    </row>
    <row r="11" spans="2:14" s="56" customFormat="1" ht="18.75" customHeight="1" x14ac:dyDescent="0.25">
      <c r="B11" s="59" t="s">
        <v>155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158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159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161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162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163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164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165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166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167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168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169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170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171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172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173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174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175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176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177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178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179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180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181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182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183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184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185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186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187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188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189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190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ChromaticityCoordinates!C4</f>
        <v>0.184</v>
      </c>
      <c r="E47" s="60">
        <f>ChromaticityCoordinates!D4</f>
        <v>0.5</v>
      </c>
      <c r="F47" s="60" t="s">
        <v>49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95</v>
      </c>
      <c r="D48" s="60">
        <f>ChromaticityCoordinates!C5</f>
        <v>0.432</v>
      </c>
      <c r="E48" s="60">
        <f>ChromaticityCoordinates!D5</f>
        <v>0.53300000000000003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ChromaticityCoordinates!C7</f>
        <v>0.13</v>
      </c>
      <c r="E50" s="60">
        <f>ChromaticityCoordinates!D7</f>
        <v>0.27400000000000002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191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ChromaticityCoordinates!C20</f>
        <v>0.17199999999999999</v>
      </c>
      <c r="E53" s="60">
        <f>ChromaticityCoordinates!D20</f>
        <v>0.498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ChromaticityCoordinates!C22</f>
        <v>0.13</v>
      </c>
      <c r="E55" s="60">
        <f>ChromaticityCoordinates!D22</f>
        <v>0.56999999999999995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ChromaticityCoordinates!C23</f>
        <v>0.155</v>
      </c>
      <c r="E56" s="60">
        <f>ChromaticityCoordinates!D23</f>
        <v>0.22700000000000001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204</v>
      </c>
      <c r="D61" s="57"/>
      <c r="E61" s="57"/>
      <c r="F61" s="57"/>
      <c r="H61" s="57"/>
    </row>
    <row r="62" spans="2:12" s="56" customFormat="1" ht="15.75" x14ac:dyDescent="0.25">
      <c r="B62" s="59" t="s">
        <v>194</v>
      </c>
      <c r="D62" s="76">
        <v>75</v>
      </c>
      <c r="E62" s="60"/>
      <c r="F62" s="60"/>
      <c r="H62" s="75">
        <f>AnglesLuminance!C5</f>
        <v>0.3841</v>
      </c>
      <c r="I62" s="61" t="str">
        <f>IF(H62&lt;=D62,"FAIL","PASS")</f>
        <v>FAIL</v>
      </c>
    </row>
    <row r="63" spans="2:12" s="56" customFormat="1" ht="15.75" x14ac:dyDescent="0.25">
      <c r="B63" s="59" t="s">
        <v>195</v>
      </c>
      <c r="D63" s="60"/>
      <c r="E63" s="60"/>
      <c r="F63" s="60">
        <v>25</v>
      </c>
      <c r="H63" s="75">
        <f>AnglesLuminance!C6</f>
        <v>0.1777</v>
      </c>
      <c r="I63" s="61" t="str">
        <f>IF(H63&gt;=F63,"FAIL","PASS")</f>
        <v>PASS</v>
      </c>
    </row>
    <row r="64" spans="2:12" s="56" customFormat="1" ht="15.75" x14ac:dyDescent="0.25">
      <c r="B64" s="59" t="s">
        <v>196</v>
      </c>
      <c r="D64" s="60">
        <v>80</v>
      </c>
      <c r="E64" s="60"/>
      <c r="F64" s="60"/>
      <c r="H64" s="75">
        <f>AnglesLuminance!C7</f>
        <v>1.27</v>
      </c>
      <c r="I64" s="61" t="str">
        <f>IF(H64&lt;=D64,"FAIL","PASS")</f>
        <v>FAIL</v>
      </c>
    </row>
    <row r="65" spans="2:12" s="56" customFormat="1" ht="15.75" x14ac:dyDescent="0.25">
      <c r="B65" s="59" t="s">
        <v>197</v>
      </c>
      <c r="D65" s="60"/>
      <c r="E65" s="60"/>
      <c r="F65" s="60">
        <v>25</v>
      </c>
      <c r="H65" s="75">
        <f>AnglesLuminance!C8</f>
        <v>1.1619999999999999</v>
      </c>
      <c r="I65" s="61" t="str">
        <f>IF(H65&gt;=F65,"FAIL","PASS")</f>
        <v>PASS</v>
      </c>
    </row>
    <row r="66" spans="2:12" s="56" customFormat="1" ht="15.75" x14ac:dyDescent="0.25">
      <c r="B66" s="59" t="s">
        <v>198</v>
      </c>
      <c r="D66" s="60"/>
      <c r="E66" s="60"/>
      <c r="F66" s="60">
        <v>20</v>
      </c>
      <c r="H66" s="75">
        <f>AnglesLuminance!C9</f>
        <v>0.20430000000000001</v>
      </c>
      <c r="I66" s="61" t="str">
        <f>IF(H66&gt;=F66,"FAIL","PASS")</f>
        <v>PASS</v>
      </c>
    </row>
    <row r="67" spans="2:12" s="56" customFormat="1" ht="15.75" x14ac:dyDescent="0.25">
      <c r="B67" s="59" t="s">
        <v>199</v>
      </c>
      <c r="D67" s="60">
        <v>60</v>
      </c>
      <c r="E67" s="60"/>
      <c r="F67" s="60"/>
      <c r="H67" s="75">
        <f>AnglesLuminance!C10</f>
        <v>0.48320000000000002</v>
      </c>
      <c r="I67" s="61" t="str">
        <f>IF(H67&lt;=D67,"FAIL","PASS")</f>
        <v>FAIL</v>
      </c>
    </row>
    <row r="68" spans="2:12" s="56" customFormat="1" ht="15.75" x14ac:dyDescent="0.25">
      <c r="B68" s="59" t="s">
        <v>200</v>
      </c>
      <c r="D68" s="60">
        <v>75</v>
      </c>
      <c r="E68" s="60"/>
      <c r="F68" s="60"/>
      <c r="H68" s="75">
        <f>AnglesLuminance!C11</f>
        <v>0.56089999999999995</v>
      </c>
      <c r="I68" s="61" t="str">
        <f>IF(H68&lt;=D68,"FAIL","PASS")</f>
        <v>FAIL</v>
      </c>
    </row>
    <row r="69" spans="2:12" s="56" customFormat="1" ht="15.75" x14ac:dyDescent="0.25">
      <c r="B69" s="59" t="s">
        <v>201</v>
      </c>
      <c r="D69" s="60">
        <v>75</v>
      </c>
      <c r="E69" s="60"/>
      <c r="F69" s="60"/>
      <c r="H69" s="75">
        <f>AnglesLuminance!C12</f>
        <v>0.63060000000000005</v>
      </c>
      <c r="I69" s="61" t="str">
        <f>IF(H69&lt;=D69,"FAIL","PASS")</f>
        <v>FAIL</v>
      </c>
    </row>
    <row r="70" spans="2:12" s="56" customFormat="1" ht="15.75" x14ac:dyDescent="0.25">
      <c r="B70" s="59" t="s">
        <v>202</v>
      </c>
      <c r="D70" s="60">
        <v>60</v>
      </c>
      <c r="E70" s="60"/>
      <c r="F70" s="60"/>
      <c r="H70" s="75">
        <f>AnglesLuminance!C13</f>
        <v>0.59189999999999998</v>
      </c>
      <c r="I70" s="61" t="str">
        <f>IF(H70&lt;=D70,"FAIL","PASS")</f>
        <v>FAIL</v>
      </c>
    </row>
    <row r="71" spans="2:12" s="56" customFormat="1" ht="15.75" x14ac:dyDescent="0.25">
      <c r="B71" s="59" t="s">
        <v>203</v>
      </c>
      <c r="D71" s="60"/>
      <c r="E71" s="60"/>
      <c r="F71" s="60">
        <v>20</v>
      </c>
      <c r="H71" s="75">
        <f>AnglesLuminance!C14</f>
        <v>1.1579999999999999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182.79411506039997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7" sqref="F17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205</v>
      </c>
      <c r="E5" s="79" t="s">
        <v>207</v>
      </c>
      <c r="F5" s="79" t="s">
        <v>206</v>
      </c>
    </row>
    <row r="6" spans="2:6" x14ac:dyDescent="0.25">
      <c r="B6" s="1" t="s">
        <v>100</v>
      </c>
      <c r="C6" s="1">
        <v>1</v>
      </c>
      <c r="D6" s="1">
        <v>1</v>
      </c>
      <c r="E6" s="1"/>
      <c r="F6" s="1"/>
    </row>
    <row r="7" spans="2:6" x14ac:dyDescent="0.25">
      <c r="B7" s="1" t="s">
        <v>100</v>
      </c>
      <c r="C7" s="1">
        <v>255</v>
      </c>
      <c r="D7" s="1">
        <v>1</v>
      </c>
      <c r="E7" s="1"/>
      <c r="F7" s="1"/>
    </row>
    <row r="8" spans="2:6" x14ac:dyDescent="0.25">
      <c r="B8" s="1" t="s">
        <v>101</v>
      </c>
      <c r="C8" s="1">
        <v>1</v>
      </c>
      <c r="D8" s="1">
        <v>1</v>
      </c>
      <c r="E8" s="1"/>
      <c r="F8" s="1"/>
    </row>
    <row r="9" spans="2:6" x14ac:dyDescent="0.25">
      <c r="B9" s="1" t="s">
        <v>101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7" zoomScale="130" zoomScaleNormal="130" workbookViewId="0">
      <selection activeCell="O259" sqref="O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208</v>
      </c>
      <c r="U1" s="37">
        <v>0.1</v>
      </c>
    </row>
    <row r="2" spans="2:27" ht="13.5" thickBot="1" x14ac:dyDescent="0.25">
      <c r="B2" s="35" t="s">
        <v>110</v>
      </c>
      <c r="C2" s="35"/>
      <c r="D2" s="35" t="s">
        <v>103</v>
      </c>
      <c r="E2" s="38">
        <v>0</v>
      </c>
      <c r="F2" s="35" t="s">
        <v>104</v>
      </c>
      <c r="G2" s="38">
        <v>3.1749999999999998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70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156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157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213</v>
      </c>
      <c r="F3" s="3" t="s">
        <v>211</v>
      </c>
      <c r="G3" s="3" t="s">
        <v>212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213</v>
      </c>
      <c r="F19" s="3" t="s">
        <v>211</v>
      </c>
      <c r="G19" s="3" t="s">
        <v>212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128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tabSelected="1" workbookViewId="0">
      <selection activeCell="C14" sqref="C14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129</v>
      </c>
    </row>
    <row r="3" spans="2:6" ht="13.5" thickBot="1" x14ac:dyDescent="0.25">
      <c r="B3" s="34" t="s">
        <v>130</v>
      </c>
      <c r="C3" s="34" t="s">
        <v>131</v>
      </c>
      <c r="D3" s="34" t="s">
        <v>132</v>
      </c>
      <c r="E3" s="34" t="s">
        <v>133</v>
      </c>
      <c r="F3" s="48" t="s">
        <v>19</v>
      </c>
    </row>
    <row r="4" spans="2:6" ht="13.5" thickBot="1" x14ac:dyDescent="0.25">
      <c r="B4" s="37" t="s">
        <v>134</v>
      </c>
      <c r="C4" s="49">
        <v>15.24</v>
      </c>
      <c r="D4" s="37" t="s">
        <v>135</v>
      </c>
      <c r="E4" s="37" t="s">
        <v>135</v>
      </c>
      <c r="F4" s="37"/>
    </row>
    <row r="5" spans="2:6" ht="13.5" thickBot="1" x14ac:dyDescent="0.25">
      <c r="B5" s="37" t="s">
        <v>136</v>
      </c>
      <c r="C5" s="49">
        <v>0.3841</v>
      </c>
      <c r="D5" s="37" t="s">
        <v>137</v>
      </c>
      <c r="E5" s="50">
        <f>100*C5/C4</f>
        <v>2.5203412073490812</v>
      </c>
      <c r="F5" s="50" t="str">
        <f>IF(E5&gt;=75,"PASS","FAIL")</f>
        <v>FAIL</v>
      </c>
    </row>
    <row r="6" spans="2:6" ht="13.5" thickBot="1" x14ac:dyDescent="0.25">
      <c r="B6" s="37" t="s">
        <v>138</v>
      </c>
      <c r="C6" s="49">
        <v>0.1777</v>
      </c>
      <c r="D6" s="37" t="s">
        <v>139</v>
      </c>
      <c r="E6" s="50">
        <f>100*C6/C4</f>
        <v>1.166010498687664</v>
      </c>
      <c r="F6" s="50" t="str">
        <f>IF(E6&lt;=25,"PASS","FAIL")</f>
        <v>PASS</v>
      </c>
    </row>
    <row r="7" spans="2:6" ht="13.5" thickBot="1" x14ac:dyDescent="0.25">
      <c r="B7" s="37" t="s">
        <v>140</v>
      </c>
      <c r="C7" s="49">
        <v>1.27</v>
      </c>
      <c r="D7" s="37" t="s">
        <v>141</v>
      </c>
      <c r="E7" s="50">
        <f>100*C7/C4</f>
        <v>8.3333333333333339</v>
      </c>
      <c r="F7" s="50" t="str">
        <f>IF(E7&gt;=80,"PASS","FAIL")</f>
        <v>FAIL</v>
      </c>
    </row>
    <row r="8" spans="2:6" ht="13.5" thickBot="1" x14ac:dyDescent="0.25">
      <c r="B8" s="37" t="s">
        <v>142</v>
      </c>
      <c r="C8" s="49">
        <v>1.1619999999999999</v>
      </c>
      <c r="D8" s="37" t="s">
        <v>139</v>
      </c>
      <c r="E8" s="50">
        <f>100*C8/C4</f>
        <v>7.6246719160104979</v>
      </c>
      <c r="F8" s="50" t="str">
        <f>IF(E8&lt;=25,"PASS","FAIL")</f>
        <v>PASS</v>
      </c>
    </row>
    <row r="9" spans="2:6" ht="13.5" thickBot="1" x14ac:dyDescent="0.25">
      <c r="B9" s="37" t="s">
        <v>143</v>
      </c>
      <c r="C9" s="49">
        <v>0.20430000000000001</v>
      </c>
      <c r="D9" s="37" t="s">
        <v>144</v>
      </c>
      <c r="E9" s="50">
        <f>100*C9/C4</f>
        <v>1.3405511811023623</v>
      </c>
      <c r="F9" s="50" t="str">
        <f>IF(E9&lt;=20,"PASS","FAIL")</f>
        <v>PASS</v>
      </c>
    </row>
    <row r="10" spans="2:6" ht="13.5" thickBot="1" x14ac:dyDescent="0.25">
      <c r="B10" s="37" t="s">
        <v>145</v>
      </c>
      <c r="C10" s="49">
        <v>0.48320000000000002</v>
      </c>
      <c r="D10" s="37" t="s">
        <v>146</v>
      </c>
      <c r="E10" s="50">
        <f>100*C10/C4</f>
        <v>3.1706036745406823</v>
      </c>
      <c r="F10" s="50" t="str">
        <f>IF(E10&gt;=60,"PASS","FAIL")</f>
        <v>FAIL</v>
      </c>
    </row>
    <row r="11" spans="2:6" ht="13.5" thickBot="1" x14ac:dyDescent="0.25">
      <c r="B11" s="37" t="s">
        <v>147</v>
      </c>
      <c r="C11" s="49">
        <v>0.56089999999999995</v>
      </c>
      <c r="D11" s="37" t="s">
        <v>137</v>
      </c>
      <c r="E11" s="50">
        <f>100*C11/C4</f>
        <v>3.6804461942257216</v>
      </c>
      <c r="F11" s="50" t="str">
        <f>IF(E11&gt;=75,"PASS","FAIL")</f>
        <v>FAIL</v>
      </c>
    </row>
    <row r="12" spans="2:6" ht="13.5" thickBot="1" x14ac:dyDescent="0.25">
      <c r="B12" s="37" t="s">
        <v>148</v>
      </c>
      <c r="C12" s="49">
        <v>0.63060000000000005</v>
      </c>
      <c r="D12" s="37" t="s">
        <v>137</v>
      </c>
      <c r="E12" s="50">
        <f>100*C12/C4</f>
        <v>4.1377952755905509</v>
      </c>
      <c r="F12" s="50" t="str">
        <f>IF(E12&gt;=75,"PASS","FAIL")</f>
        <v>FAIL</v>
      </c>
    </row>
    <row r="13" spans="2:6" ht="13.5" thickBot="1" x14ac:dyDescent="0.25">
      <c r="B13" s="37" t="s">
        <v>149</v>
      </c>
      <c r="C13" s="49">
        <v>0.59189999999999998</v>
      </c>
      <c r="D13" s="37" t="s">
        <v>146</v>
      </c>
      <c r="E13" s="50">
        <f>100*C13/C4</f>
        <v>3.8838582677165352</v>
      </c>
      <c r="F13" s="50" t="str">
        <f>IF(E13&gt;=60,"PASS","FAIL")</f>
        <v>FAIL</v>
      </c>
    </row>
    <row r="14" spans="2:6" ht="13.5" thickBot="1" x14ac:dyDescent="0.25">
      <c r="B14" s="37" t="s">
        <v>150</v>
      </c>
      <c r="C14" s="49">
        <v>1.1579999999999999</v>
      </c>
      <c r="D14" s="37" t="s">
        <v>144</v>
      </c>
      <c r="E14" s="50">
        <f>100*C14/C4</f>
        <v>7.5984251968503935</v>
      </c>
      <c r="F14" s="50" t="str">
        <f>IF(E14&lt;=20,"PASS","FAIL")</f>
        <v>PASS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2025-09-22T12:34:05Z</dcterms:modified>
</cp:coreProperties>
</file>