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0EB0D340-8241-4C55-8198-BE8A53517AEA}" xr6:coauthVersionLast="47" xr6:coauthVersionMax="47" xr10:uidLastSave="{00000000-0000-0000-0000-000000000000}"/>
  <bookViews>
    <workbookView minimized="1" xWindow="0" yWindow="3285" windowWidth="17910" windowHeight="12315" tabRatio="763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  <sheet name="Curves" sheetId="9" r:id="rId10"/>
    <sheet name="LuminanceAndUniformity" sheetId="4" r:id="rId11"/>
    <sheet name="LuminanceDimming" sheetId="11" r:id="rId12"/>
    <sheet name="LuminanceViewingAngle" sheetId="12" r:id="rId13"/>
    <sheet name="ContrastForSecondaryViewing" sheetId="13" r:id="rId14"/>
    <sheet name="TestCurves" sheetId="14" r:id="rId15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" l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M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M5" i="16"/>
  <c r="L5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D259" i="16"/>
  <c r="G259" i="16" s="1"/>
  <c r="E259" i="16"/>
  <c r="D6" i="16"/>
  <c r="E6" i="16"/>
  <c r="D5" i="16"/>
  <c r="E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F6" i="18"/>
  <c r="E5" i="18" l="1"/>
  <c r="F5" i="18"/>
  <c r="E3" i="7"/>
  <c r="H4" i="8" a="1"/>
  <c r="H4" i="8" s="1"/>
  <c r="I4" i="8" l="1"/>
  <c r="H47" i="1"/>
  <c r="H63" i="1"/>
  <c r="H64" i="1"/>
  <c r="I64" i="1" s="1"/>
  <c r="H65" i="1"/>
  <c r="I65" i="1" s="1"/>
  <c r="H66" i="1"/>
  <c r="H67" i="1"/>
  <c r="H68" i="1"/>
  <c r="H69" i="1"/>
  <c r="H70" i="1"/>
  <c r="H71" i="1"/>
  <c r="I71" i="1" s="1"/>
  <c r="H62" i="1"/>
  <c r="I62" i="1"/>
  <c r="I70" i="1"/>
  <c r="I69" i="1"/>
  <c r="I68" i="1"/>
  <c r="I67" i="1"/>
  <c r="I66" i="1"/>
  <c r="I63" i="1"/>
  <c r="H59" i="1"/>
  <c r="I59" i="1" s="1"/>
  <c r="H56" i="1"/>
  <c r="E54" i="1" l="1"/>
  <c r="E55" i="1"/>
  <c r="E56" i="1"/>
  <c r="E53" i="1"/>
  <c r="D54" i="1"/>
  <c r="D55" i="1"/>
  <c r="D56" i="1"/>
  <c r="D53" i="1"/>
  <c r="H74" i="1"/>
  <c r="I74" i="1"/>
  <c r="H21" i="8"/>
  <c r="H54" i="1" s="1"/>
  <c r="H20" i="8"/>
  <c r="H53" i="1" s="1"/>
  <c r="P4" i="8"/>
  <c r="O4" i="8"/>
  <c r="N4" i="8"/>
  <c r="N7" i="8" l="1"/>
  <c r="Q4" i="8"/>
  <c r="I47" i="1" s="1"/>
  <c r="H12" i="1" l="1"/>
  <c r="I12" i="1" s="1"/>
  <c r="H8" i="1"/>
  <c r="I8" i="1" s="1"/>
  <c r="H11" i="1"/>
  <c r="H7" i="1"/>
  <c r="I7" i="1" s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D48" i="1"/>
  <c r="D49" i="1"/>
  <c r="D50" i="1"/>
  <c r="D47" i="1"/>
  <c r="E48" i="1"/>
  <c r="E49" i="1"/>
  <c r="E50" i="1"/>
  <c r="E47" i="1"/>
  <c r="F4" i="14"/>
  <c r="I98" i="1" s="1"/>
  <c r="F5" i="14"/>
  <c r="I99" i="1" s="1"/>
  <c r="F6" i="14"/>
  <c r="I100" i="1" s="1"/>
  <c r="F7" i="14"/>
  <c r="I101" i="1" s="1"/>
  <c r="F8" i="14"/>
  <c r="I102" i="1" s="1"/>
  <c r="F9" i="14"/>
  <c r="I103" i="1" s="1"/>
  <c r="F10" i="14"/>
  <c r="I104" i="1" s="1"/>
  <c r="F11" i="14"/>
  <c r="I105" i="1" s="1"/>
  <c r="F12" i="14"/>
  <c r="I106" i="1" s="1"/>
  <c r="F13" i="14"/>
  <c r="I107" i="1" s="1"/>
  <c r="F14" i="14"/>
  <c r="I108" i="1" s="1"/>
  <c r="F15" i="14"/>
  <c r="I109" i="1" s="1"/>
  <c r="F16" i="14"/>
  <c r="I110" i="1" s="1"/>
  <c r="F17" i="14"/>
  <c r="I111" i="1" s="1"/>
  <c r="F18" i="14"/>
  <c r="I112" i="1" s="1"/>
  <c r="F19" i="14"/>
  <c r="I113" i="1" s="1"/>
  <c r="F20" i="14"/>
  <c r="I114" i="1" s="1"/>
  <c r="F21" i="14"/>
  <c r="I115" i="1" s="1"/>
  <c r="F22" i="14"/>
  <c r="I116" i="1" s="1"/>
  <c r="F23" i="14"/>
  <c r="I117" i="1" s="1"/>
  <c r="F24" i="14"/>
  <c r="I118" i="1" s="1"/>
  <c r="F25" i="14"/>
  <c r="I119" i="1" s="1"/>
  <c r="F26" i="14"/>
  <c r="I120" i="1" s="1"/>
  <c r="F27" i="14"/>
  <c r="I121" i="1" s="1"/>
  <c r="F28" i="14"/>
  <c r="I122" i="1" s="1"/>
  <c r="F29" i="14"/>
  <c r="I123" i="1" s="1"/>
  <c r="F30" i="14"/>
  <c r="I124" i="1" s="1"/>
  <c r="F31" i="14"/>
  <c r="I125" i="1" s="1"/>
  <c r="F32" i="14"/>
  <c r="I126" i="1" s="1"/>
  <c r="F33" i="14"/>
  <c r="I127" i="1" s="1"/>
  <c r="F34" i="14"/>
  <c r="I128" i="1" s="1"/>
  <c r="F3" i="14"/>
  <c r="I97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E3" i="13"/>
  <c r="I90" i="1" s="1"/>
  <c r="E3" i="12"/>
  <c r="I87" i="1" s="1"/>
  <c r="E3" i="11"/>
  <c r="I84" i="1" s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E8" i="4"/>
  <c r="I77" i="1" s="1"/>
  <c r="P7" i="8" l="1"/>
  <c r="L4" i="8"/>
  <c r="P6" i="8"/>
  <c r="P5" i="8"/>
  <c r="M5" i="8"/>
  <c r="L7" i="8"/>
  <c r="M6" i="8"/>
  <c r="H7" i="8" l="1"/>
  <c r="H50" i="1" s="1"/>
  <c r="H6" i="8"/>
  <c r="H49" i="1" s="1"/>
  <c r="H5" i="8"/>
  <c r="H48" i="1" s="1"/>
  <c r="I6" i="8" l="1"/>
  <c r="I7" i="8"/>
  <c r="I5" i="8"/>
  <c r="E3" i="4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<sst xmlns="http://schemas.openxmlformats.org/spreadsheetml/2006/main" count="369" uniqueCount="216">
  <si>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</si>
  <si>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</si>
  <si>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</si>
  <si>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</si>
  <si>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</si>
  <si>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</si>
  <si>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</si>
  <si>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</si>
  <si>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</si>
  <si>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</si>
  <si>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</si>
  <si>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</si>
  <si>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</si>
  <si>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</si>
  <si>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</si>
  <si>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</si>
  <si>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</si>
  <si>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</si>
  <si>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</si>
  <si>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</si>
  <si>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</si>
  <si>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</si>
  <si>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</si>
  <si>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</si>
  <si>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</si>
  <si>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</si>
  <si>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</si>
  <si>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</si>
  <si>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</si>
  <si>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</si>
  <si>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</si>
  <si>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</si>
  <si>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</si>
  <si>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</si>
  <si>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</si>
  <si>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</si>
  <si>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</si>
  <si>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</si>
  <si>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</si>
  <si>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</si>
  <si>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</si>
  <si>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</si>
  <si>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</si>
  <si>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</si>
  <si>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</si>
  <si>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</si>
  <si>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</si>
  <si>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</si>
  <si>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</si>
  <si>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</si>
  <si>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</si>
  <si>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</si>
  <si>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</si>
  <si>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</si>
  <si>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</si>
  <si>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</si>
  <si>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</si>
  <si>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</si>
  <si>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</si>
  <si>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</si>
  <si>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</si>
  <si>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</si>
  <si>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</si>
  <si>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</si>
  <si>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</si>
  <si>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</si>
  <si>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</si>
  <si>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</si>
  <si>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</si>
  <si>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</si>
  <si>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</si>
  <si>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</si>
  <si>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</si>
  <si>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</si>
  <si>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</si>
  <si>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</si>
  <si>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</si>
  <si>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</si>
  <si>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</si>
  <si>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</si>
  <si>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</si>
  <si>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</si>
  <si>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</si>
  <si>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</si>
  <si>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</si>
  <si>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</si>
  <si>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</si>
  <si>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</si>
  <si>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</si>
  <si>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</si>
  <si>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</si>
  <si>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</si>
  <si>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</si>
  <si>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</si>
  <si>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</si>
  <si>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</si>
  <si>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</si>
  <si>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</si>
  <si>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</si>
  <si>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</si>
  <si>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</si>
  <si>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</si>
  <si>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</si>
  <si>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</si>
  <si>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</si>
  <si>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</si>
  <si>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</si>
  <si>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</si>
  <si>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</si>
  <si>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</si>
  <si>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</si>
  <si>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</si>
  <si>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</si>
  <si>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</si>
  <si>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</si>
  <si>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</si>
  <si>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</si>
  <si>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</si>
  <si>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</si>
  <si>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</si>
  <si>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</si>
  <si>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</si>
  <si>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</si>
  <si>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</si>
  <si>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</si>
  <si>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</si>
  <si>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</si>
  <si>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>Average Luminance: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</si>
  <si>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</si>
  <si>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</si>
  <si>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</si>
  <si>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</si>
  <si>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</si>
  <si>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</si>
  <si>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</si>
  <si>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</si>
  <si>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</si>
  <si>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</si>
  <si>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</si>
  <si>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</si>
  <si>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</si>
  <si>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</si>
  <si>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</si>
  <si>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</si>
  <si>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</si>
  <si>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</si>
  <si>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</si>
  <si>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</si>
  <si>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</si>
  <si>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</si>
  <si>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</si>
  <si>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</si>
  <si>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</si>
  <si>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</si>
  <si>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</si>
  <si>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FAIL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</si>
  <si>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</si>
  <si>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</si>
  <si>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</si>
  <si>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</si>
  <si>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</si>
  <si>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</si>
  <si>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</si>
  <si>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</si>
  <si>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</si>
  <si>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</si>
  <si>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</si>
  <si>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</si>
  <si>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</si>
  <si>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</si>
  <si>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</si>
  <si>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</si>
  <si>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</si>
  <si>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</si>
  <si>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</si>
  <si>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</si>
  <si>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</si>
  <si>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</si>
  <si>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</si>
  <si>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</si>
  <si>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</si>
  <si>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</si>
  <si>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</si>
  <si>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</si>
  <si>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</si>
  <si>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</si>
  <si>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</si>
  <si>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</si>
  <si>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</si>
  <si>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</si>
  <si>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</si>
  <si>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</si>
  <si>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</si>
  <si>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</si>
  <si>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</si>
  <si>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</si>
  <si>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</si>
  <si>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</si>
  <si>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</si>
  <si>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</si>
  <si>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</si>
  <si>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</si>
  <si>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</si>
  <si>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</si>
  <si>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</si>
  <si>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</si>
  <si>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</si>
  <si>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</si>
  <si>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</si>
  <si>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</si>
  <si>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</si>
  <si>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</si>
  <si>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</si>
  <si>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SXXXXXX23</t>
  </si>
  <si>
    <t>CAXXXXXA00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</si>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</sst>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2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tabSelected="1" workbookViewId="0">
      <selection activeCell="H44" sqref="H4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195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  <c r="M1" s="15" t="s">
        <v>212</v>
      </c>
      <c r="N1" s="15" t="s">
        <v>211</v>
      </c>
    </row>
    <row r="4" spans="2:14" ht="18.75" customHeight="1" x14ac:dyDescent="0.25">
      <c r="I4" s="25"/>
      <c r="L4" s="31" t="s">
        <v>213</v>
      </c>
      <c r="M4" s="31" t="s">
        <v>214</v>
      </c>
      <c r="N4" s="31" t="s">
        <v>215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154</v>
      </c>
      <c r="D6" s="57"/>
      <c r="E6" s="57"/>
      <c r="F6" s="57"/>
      <c r="H6" s="58" t="s">
        <v>153</v>
      </c>
    </row>
    <row r="7" spans="2:14" s="56" customFormat="1" ht="18.75" customHeight="1" x14ac:dyDescent="0.25">
      <c r="B7" s="59" t="s">
        <v>157</v>
      </c>
      <c r="C7" s="55"/>
      <c r="D7" s="60"/>
      <c r="E7" s="60"/>
      <c r="F7" s="60">
        <v>30</v>
      </c>
      <c r="H7" s="68">
        <f>Uniformity!B14</f>
        <v>0</v>
      </c>
      <c r="I7" s="61" t="str">
        <f>IF(H7&gt;F7,"FAIL","PASS")</f>
        <v>PASS</v>
      </c>
    </row>
    <row r="8" spans="2:14" s="56" customFormat="1" ht="18.75" customHeight="1" x14ac:dyDescent="0.25">
      <c r="B8" s="59" t="s">
        <v>160</v>
      </c>
      <c r="C8" s="55"/>
      <c r="D8" s="60"/>
      <c r="E8" s="60"/>
      <c r="F8" s="60">
        <v>30</v>
      </c>
      <c r="H8" s="68">
        <f>UniformityBlack!B14</f>
        <v>711.17667587085407</v>
      </c>
      <c r="I8" s="61" t="str">
        <f>IF(H8&gt;F8,"FAIL","PASS")</f>
        <v>FAIL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156</v>
      </c>
      <c r="D10" s="57"/>
      <c r="E10" s="57"/>
      <c r="F10" s="57"/>
      <c r="H10" s="58" t="s">
        <v>153</v>
      </c>
    </row>
    <row r="11" spans="2:14" s="56" customFormat="1" ht="18.75" customHeight="1" x14ac:dyDescent="0.25">
      <c r="B11" s="59" t="s">
        <v>157</v>
      </c>
      <c r="C11" s="55"/>
      <c r="D11" s="60"/>
      <c r="E11" s="60"/>
      <c r="F11" s="60">
        <v>30</v>
      </c>
      <c r="H11" s="68">
        <f>Uniformity!I14</f>
        <v>0</v>
      </c>
      <c r="I11" s="61" t="s">
        <v>155</v>
      </c>
    </row>
    <row r="12" spans="2:14" s="56" customFormat="1" ht="18.75" customHeight="1" x14ac:dyDescent="0.25">
      <c r="B12" s="59" t="s">
        <v>160</v>
      </c>
      <c r="C12" s="55"/>
      <c r="D12" s="60"/>
      <c r="E12" s="60"/>
      <c r="F12" s="60">
        <v>30</v>
      </c>
      <c r="H12" s="68">
        <f>UniformityBlack!I14</f>
        <v>12.026336436873258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161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162</v>
      </c>
      <c r="D15" s="60">
        <v>1.5290554455392587</v>
      </c>
      <c r="E15" s="60"/>
      <c r="F15" s="60">
        <v>1.8688455445479828</v>
      </c>
      <c r="H15" s="70">
        <v>0</v>
      </c>
      <c r="I15" s="61" t="str">
        <f t="shared" ref="I15:I28" si="0">IF(H15="","N/A",IF(OR(H15&lt;D15,H15&gt;F15),"FAIL","PASS"))</f>
        <v>FAIL</v>
      </c>
    </row>
    <row r="16" spans="2:14" s="56" customFormat="1" ht="15" x14ac:dyDescent="0.25">
      <c r="B16" s="59" t="s">
        <v>163</v>
      </c>
      <c r="D16" s="60">
        <v>2.4914713395424224</v>
      </c>
      <c r="E16" s="60"/>
      <c r="F16" s="60">
        <v>3.0451316372185158</v>
      </c>
      <c r="H16" s="70">
        <v>0</v>
      </c>
      <c r="I16" s="61" t="str">
        <f t="shared" si="0"/>
        <v>FAIL</v>
      </c>
    </row>
    <row r="17" spans="2:9" s="56" customFormat="1" ht="15" x14ac:dyDescent="0.25">
      <c r="B17" s="59" t="s">
        <v>164</v>
      </c>
      <c r="D17" s="60">
        <v>2.8261665402546168</v>
      </c>
      <c r="E17" s="60"/>
      <c r="F17" s="60">
        <v>3.4542035492000878</v>
      </c>
      <c r="H17" s="70">
        <v>0</v>
      </c>
      <c r="I17" s="61" t="str">
        <f t="shared" si="0"/>
        <v>FAIL</v>
      </c>
    </row>
    <row r="18" spans="2:9" s="56" customFormat="1" ht="15" x14ac:dyDescent="0.25">
      <c r="B18" s="59" t="s">
        <v>165</v>
      </c>
      <c r="D18" s="60">
        <v>4.0072211106242541</v>
      </c>
      <c r="E18" s="60"/>
      <c r="F18" s="60">
        <v>4.8977146907629763</v>
      </c>
      <c r="H18" s="70">
        <v>0</v>
      </c>
      <c r="I18" s="61" t="str">
        <f t="shared" si="0"/>
        <v>FAIL</v>
      </c>
    </row>
    <row r="19" spans="2:9" s="56" customFormat="1" ht="15" x14ac:dyDescent="0.25">
      <c r="B19" s="59" t="s">
        <v>166</v>
      </c>
      <c r="D19" s="60">
        <v>8.6623599093917623</v>
      </c>
      <c r="E19" s="60"/>
      <c r="F19" s="60">
        <v>10.587328778145489</v>
      </c>
      <c r="H19" s="70">
        <v>0</v>
      </c>
      <c r="I19" s="61" t="str">
        <f t="shared" si="0"/>
        <v>FAIL</v>
      </c>
    </row>
    <row r="20" spans="2:9" s="56" customFormat="1" ht="15" x14ac:dyDescent="0.25">
      <c r="B20" s="59" t="s">
        <v>167</v>
      </c>
      <c r="D20" s="60">
        <v>15.986320773302308</v>
      </c>
      <c r="E20" s="60"/>
      <c r="F20" s="60">
        <v>19.538836500702821</v>
      </c>
      <c r="H20" s="70">
        <v>0</v>
      </c>
      <c r="I20" s="61" t="str">
        <f t="shared" si="0"/>
        <v>FAIL</v>
      </c>
    </row>
    <row r="21" spans="2:9" s="56" customFormat="1" ht="15" x14ac:dyDescent="0.25">
      <c r="B21" s="59" t="s">
        <v>168</v>
      </c>
      <c r="D21" s="60">
        <v>17.119587498222945</v>
      </c>
      <c r="E21" s="60"/>
      <c r="F21" s="60">
        <v>20.923940275605819</v>
      </c>
      <c r="H21" s="70">
        <v>0</v>
      </c>
      <c r="I21" s="61" t="str">
        <f t="shared" si="0"/>
        <v>FAIL</v>
      </c>
    </row>
    <row r="22" spans="2:9" s="56" customFormat="1" ht="15" x14ac:dyDescent="0.25">
      <c r="B22" s="59" t="s">
        <v>169</v>
      </c>
      <c r="D22" s="60">
        <v>26.583867369961386</v>
      </c>
      <c r="E22" s="60"/>
      <c r="F22" s="60">
        <v>32.491393452175025</v>
      </c>
      <c r="H22" s="70">
        <v>0</v>
      </c>
      <c r="I22" s="61" t="str">
        <f t="shared" si="0"/>
        <v>FAIL</v>
      </c>
    </row>
    <row r="23" spans="2:9" s="56" customFormat="1" ht="15" x14ac:dyDescent="0.25">
      <c r="B23" s="59" t="s">
        <v>170</v>
      </c>
      <c r="D23" s="60">
        <v>45.355600202330592</v>
      </c>
      <c r="E23" s="60"/>
      <c r="F23" s="60">
        <v>55.434622469515162</v>
      </c>
      <c r="H23" s="70">
        <v>0</v>
      </c>
      <c r="I23" s="61" t="str">
        <f t="shared" si="0"/>
        <v>FAIL</v>
      </c>
    </row>
    <row r="24" spans="2:9" s="56" customFormat="1" ht="15" x14ac:dyDescent="0.25">
      <c r="B24" s="59" t="s">
        <v>171</v>
      </c>
      <c r="D24" s="60">
        <v>65.529881857356443</v>
      </c>
      <c r="E24" s="60"/>
      <c r="F24" s="60">
        <v>80.092077825657881</v>
      </c>
      <c r="H24" s="70">
        <v>0</v>
      </c>
      <c r="I24" s="61" t="str">
        <f t="shared" si="0"/>
        <v>FAIL</v>
      </c>
    </row>
    <row r="25" spans="2:9" s="56" customFormat="1" ht="15" x14ac:dyDescent="0.25">
      <c r="B25" s="59" t="s">
        <v>172</v>
      </c>
      <c r="D25" s="60">
        <v>71.368433011044914</v>
      </c>
      <c r="E25" s="60"/>
      <c r="F25" s="60">
        <v>87.228084791277126</v>
      </c>
      <c r="H25" s="70">
        <v>0</v>
      </c>
      <c r="I25" s="61" t="str">
        <f t="shared" si="0"/>
        <v>FAIL</v>
      </c>
    </row>
    <row r="26" spans="2:9" s="56" customFormat="1" ht="15" x14ac:dyDescent="0.25">
      <c r="B26" s="59" t="s">
        <v>173</v>
      </c>
      <c r="D26" s="60">
        <v>113.80518443619286</v>
      </c>
      <c r="E26" s="60"/>
      <c r="F26" s="60">
        <v>139.0952254220135</v>
      </c>
      <c r="H26" s="70">
        <v>0</v>
      </c>
      <c r="I26" s="61" t="str">
        <f t="shared" si="0"/>
        <v>FAIL</v>
      </c>
    </row>
    <row r="27" spans="2:9" s="56" customFormat="1" ht="15" x14ac:dyDescent="0.25">
      <c r="B27" s="59" t="s">
        <v>174</v>
      </c>
      <c r="D27" s="60">
        <v>257.08257827159116</v>
      </c>
      <c r="E27" s="60"/>
      <c r="F27" s="60">
        <v>314.21204010972247</v>
      </c>
      <c r="H27" s="70">
        <v>0</v>
      </c>
      <c r="I27" s="61" t="str">
        <f t="shared" si="0"/>
        <v>FAIL</v>
      </c>
    </row>
    <row r="28" spans="2:9" s="56" customFormat="1" ht="15" x14ac:dyDescent="0.25">
      <c r="B28" s="59" t="s">
        <v>175</v>
      </c>
      <c r="D28" s="60">
        <v>369.05914986848319</v>
      </c>
      <c r="E28" s="60"/>
      <c r="F28" s="60">
        <v>451.07229428370164</v>
      </c>
      <c r="H28" s="70">
        <v>0</v>
      </c>
      <c r="I28" s="61" t="str">
        <f t="shared" si="0"/>
        <v>FAIL</v>
      </c>
    </row>
    <row r="29" spans="2:9" s="56" customFormat="1" ht="15" x14ac:dyDescent="0.25">
      <c r="B29" s="59" t="s">
        <v>176</v>
      </c>
      <c r="D29" s="60">
        <v>0</v>
      </c>
      <c r="E29" s="60"/>
      <c r="F29" s="60">
        <v>685</v>
      </c>
      <c r="H29" s="70">
        <v>0</v>
      </c>
      <c r="I29" s="61" t="str">
        <f>IF(H29="","N/A",IF(OR(H29&lt;D29,H29&gt;F29),"FAIL","PASS"))</f>
        <v>PASS</v>
      </c>
    </row>
    <row r="30" spans="2:9" s="56" customFormat="1" ht="15" x14ac:dyDescent="0.25">
      <c r="B30" s="59" t="s">
        <v>177</v>
      </c>
      <c r="D30" s="60">
        <v>1.3860000841152246E-2</v>
      </c>
      <c r="E30" s="60"/>
      <c r="F30" s="60">
        <v>1.6940001028074966E-2</v>
      </c>
      <c r="H30" s="70">
        <v>0</v>
      </c>
      <c r="I30" s="61" t="str">
        <f>IF(H30="","N/A",IF(OR(H30&lt;D30,H30&gt;F30),"FAIL","PASS"))</f>
        <v>FAIL</v>
      </c>
    </row>
    <row r="31" spans="2:9" s="56" customFormat="1" ht="15" x14ac:dyDescent="0.25">
      <c r="B31" s="59" t="s">
        <v>178</v>
      </c>
      <c r="D31" s="60">
        <v>1.6663632288538389E-2</v>
      </c>
      <c r="E31" s="60"/>
      <c r="F31" s="60">
        <v>2.0366661685991366E-2</v>
      </c>
      <c r="H31" s="70">
        <v>0</v>
      </c>
      <c r="I31" s="61" t="str">
        <f t="shared" ref="I31:I44" si="1">IF(H31="","N/A",IF(OR(H31&lt;D31,H31&gt;F31),"FAIL","PASS"))</f>
        <v>FAIL</v>
      </c>
    </row>
    <row r="32" spans="2:9" s="56" customFormat="1" ht="15" x14ac:dyDescent="0.25">
      <c r="B32" s="59" t="s">
        <v>179</v>
      </c>
      <c r="D32" s="60">
        <v>1.7564211169914436E-2</v>
      </c>
      <c r="E32" s="60"/>
      <c r="F32" s="60">
        <v>2.1467369207673202E-2</v>
      </c>
      <c r="H32" s="70">
        <v>0</v>
      </c>
      <c r="I32" s="61" t="str">
        <f t="shared" si="1"/>
        <v>FAIL</v>
      </c>
    </row>
    <row r="33" spans="2:12" s="56" customFormat="1" ht="15" x14ac:dyDescent="0.25">
      <c r="B33" s="59" t="s">
        <v>180</v>
      </c>
      <c r="D33" s="60">
        <v>2.0568640077601424E-2</v>
      </c>
      <c r="E33" s="60"/>
      <c r="F33" s="60">
        <v>2.5139448983735074E-2</v>
      </c>
      <c r="H33" s="70">
        <v>0</v>
      </c>
      <c r="I33" s="61" t="str">
        <f t="shared" si="1"/>
        <v>FAIL</v>
      </c>
    </row>
    <row r="34" spans="2:12" s="56" customFormat="1" ht="15" x14ac:dyDescent="0.25">
      <c r="B34" s="59" t="s">
        <v>181</v>
      </c>
      <c r="D34" s="60">
        <v>3.1338441084586048E-2</v>
      </c>
      <c r="E34" s="60"/>
      <c r="F34" s="60">
        <v>3.8302539103382945E-2</v>
      </c>
      <c r="H34" s="70">
        <v>0</v>
      </c>
      <c r="I34" s="61" t="str">
        <f t="shared" si="1"/>
        <v>FAIL</v>
      </c>
    </row>
    <row r="35" spans="2:12" s="56" customFormat="1" ht="15" x14ac:dyDescent="0.25">
      <c r="B35" s="59" t="s">
        <v>182</v>
      </c>
      <c r="D35" s="60">
        <v>4.7747341871256864E-2</v>
      </c>
      <c r="E35" s="60"/>
      <c r="F35" s="60">
        <v>5.8357862287091729E-2</v>
      </c>
      <c r="H35" s="70">
        <v>0</v>
      </c>
      <c r="I35" s="61" t="str">
        <f t="shared" si="1"/>
        <v>FAIL</v>
      </c>
    </row>
    <row r="36" spans="2:12" s="56" customFormat="1" ht="15" x14ac:dyDescent="0.25">
      <c r="B36" s="59" t="s">
        <v>183</v>
      </c>
      <c r="D36" s="60">
        <v>5.032782654509791E-2</v>
      </c>
      <c r="E36" s="60"/>
      <c r="F36" s="60">
        <v>6.1511787999564117E-2</v>
      </c>
      <c r="H36" s="70">
        <v>0</v>
      </c>
      <c r="I36" s="61" t="str">
        <f t="shared" si="1"/>
        <v>FAIL</v>
      </c>
    </row>
    <row r="37" spans="2:12" s="56" customFormat="1" ht="15" x14ac:dyDescent="0.25">
      <c r="B37" s="59" t="s">
        <v>184</v>
      </c>
      <c r="D37" s="60">
        <v>7.2747991823116337E-2</v>
      </c>
      <c r="E37" s="60"/>
      <c r="F37" s="60">
        <v>8.8914212228253298E-2</v>
      </c>
      <c r="H37" s="70">
        <v>0</v>
      </c>
      <c r="I37" s="61" t="str">
        <f t="shared" si="1"/>
        <v>FAIL</v>
      </c>
    </row>
    <row r="38" spans="2:12" s="56" customFormat="1" ht="15" x14ac:dyDescent="0.25">
      <c r="B38" s="59" t="s">
        <v>185</v>
      </c>
      <c r="D38" s="60">
        <v>0.1231432955799395</v>
      </c>
      <c r="E38" s="60"/>
      <c r="F38" s="60">
        <v>0.15050847237548162</v>
      </c>
      <c r="H38" s="70">
        <v>0</v>
      </c>
      <c r="I38" s="61" t="str">
        <f t="shared" si="1"/>
        <v>FAIL</v>
      </c>
    </row>
    <row r="39" spans="2:12" s="56" customFormat="1" ht="15" x14ac:dyDescent="0.25">
      <c r="B39" s="59" t="s">
        <v>186</v>
      </c>
      <c r="D39" s="60">
        <v>0.18762149072247869</v>
      </c>
      <c r="E39" s="60"/>
      <c r="F39" s="60">
        <v>0.22931515532747393</v>
      </c>
      <c r="H39" s="70">
        <v>0</v>
      </c>
      <c r="I39" s="61" t="str">
        <f t="shared" si="1"/>
        <v>FAIL</v>
      </c>
    </row>
    <row r="40" spans="2:12" s="56" customFormat="1" ht="15" x14ac:dyDescent="0.25">
      <c r="B40" s="59" t="s">
        <v>187</v>
      </c>
      <c r="D40" s="60">
        <v>0.20844934500954507</v>
      </c>
      <c r="E40" s="60"/>
      <c r="F40" s="60">
        <v>0.25477142167833289</v>
      </c>
      <c r="H40" s="70">
        <v>0</v>
      </c>
      <c r="I40" s="61" t="str">
        <f t="shared" si="1"/>
        <v>FAIL</v>
      </c>
    </row>
    <row r="41" spans="2:12" s="56" customFormat="1" ht="15" x14ac:dyDescent="0.25">
      <c r="B41" s="59" t="s">
        <v>188</v>
      </c>
      <c r="D41" s="60">
        <v>0.39202002328120017</v>
      </c>
      <c r="E41" s="60"/>
      <c r="F41" s="60">
        <v>0.47913558401035578</v>
      </c>
      <c r="H41" s="70">
        <v>0</v>
      </c>
      <c r="I41" s="61" t="str">
        <f t="shared" si="1"/>
        <v>FAIL</v>
      </c>
    </row>
    <row r="42" spans="2:12" s="56" customFormat="1" ht="15" x14ac:dyDescent="0.25">
      <c r="B42" s="59" t="s">
        <v>189</v>
      </c>
      <c r="D42" s="60">
        <v>1.5404288129672046</v>
      </c>
      <c r="E42" s="60"/>
      <c r="F42" s="60">
        <v>1.8827463269599165</v>
      </c>
      <c r="H42" s="70">
        <v>0</v>
      </c>
      <c r="I42" s="61" t="str">
        <f t="shared" si="1"/>
        <v>FAIL</v>
      </c>
    </row>
    <row r="43" spans="2:12" s="56" customFormat="1" ht="15" x14ac:dyDescent="0.25">
      <c r="B43" s="59" t="s">
        <v>190</v>
      </c>
      <c r="D43" s="60">
        <v>3.2186021803635811</v>
      </c>
      <c r="E43" s="60"/>
      <c r="F43" s="60">
        <v>3.9338471093332656</v>
      </c>
      <c r="H43" s="70">
        <v>0</v>
      </c>
      <c r="I43" s="61" t="str">
        <f t="shared" si="1"/>
        <v>FAIL</v>
      </c>
    </row>
    <row r="44" spans="2:12" s="56" customFormat="1" ht="15" x14ac:dyDescent="0.25">
      <c r="B44" s="59" t="s">
        <v>191</v>
      </c>
      <c r="D44" s="60">
        <v>11.088000672921789</v>
      </c>
      <c r="E44" s="60"/>
      <c r="F44" s="60">
        <v>13.552000822459965</v>
      </c>
      <c r="H44" s="70">
        <v>0</v>
      </c>
      <c r="I44" s="61" t="str">
        <f t="shared" si="1"/>
        <v>FAIL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192</v>
      </c>
      <c r="D46" s="57" t="s">
        <v>9</v>
      </c>
      <c r="E46" s="57" t="s">
        <v>10</v>
      </c>
      <c r="F46" s="57" t="s">
        <v>93</v>
      </c>
      <c r="H46" s="72"/>
      <c r="I46" s="73"/>
      <c r="L46" s="74"/>
    </row>
    <row r="47" spans="2:12" s="56" customFormat="1" ht="18.75" customHeight="1" x14ac:dyDescent="0.25">
      <c r="B47" s="59" t="s">
        <v>94</v>
      </c>
      <c r="D47" s="60">
        <f>ChromaticityCoordinates!F4</f>
        <v>1</v>
      </c>
      <c r="E47" s="60">
        <f>ChromaticityCoordinates!G4</f>
        <v>0</v>
      </c>
      <c r="F47" s="60" t="s">
        <v>49</v>
      </c>
      <c r="H47" s="75" t="e">
        <f ca="1">ChromaticityCoordinates!H4</f>
        <v>#NAME?</v>
      </c>
      <c r="I47" s="73" t="e">
        <f ca="1">ChromaticityCoordinates!Q4</f>
        <v>#NAME?</v>
      </c>
      <c r="L47" s="74"/>
    </row>
    <row r="48" spans="2:12" s="56" customFormat="1" ht="18.75" customHeight="1" x14ac:dyDescent="0.25">
      <c r="B48" s="59" t="s">
        <v>95</v>
      </c>
      <c r="D48" s="60">
        <f>ChromaticityCoordinates!F5</f>
        <v>2</v>
      </c>
      <c r="E48" s="60">
        <f>ChromaticityCoordinates!G5</f>
        <v>1</v>
      </c>
      <c r="F48" s="60" t="s">
        <v>49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96</v>
      </c>
      <c r="D49" s="60">
        <f>ChromaticityCoordinates!F6</f>
        <v>3</v>
      </c>
      <c r="E49" s="60">
        <f>ChromaticityCoordinates!G6</f>
        <v>2</v>
      </c>
      <c r="F49" s="60" t="s">
        <v>49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97</v>
      </c>
      <c r="D50" s="60">
        <f>ChromaticityCoordinates!F7</f>
        <v>4</v>
      </c>
      <c r="E50" s="60">
        <f>ChromaticityCoordinates!G7</f>
        <v>3</v>
      </c>
      <c r="F50" s="60" t="s">
        <v>49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193</v>
      </c>
      <c r="D52" s="57" t="s">
        <v>9</v>
      </c>
      <c r="E52" s="57" t="s">
        <v>10</v>
      </c>
      <c r="F52" s="57" t="s">
        <v>93</v>
      </c>
      <c r="H52" s="72"/>
      <c r="I52" s="73"/>
      <c r="L52" s="74"/>
    </row>
    <row r="53" spans="2:12" s="56" customFormat="1" ht="18.75" customHeight="1" x14ac:dyDescent="0.25">
      <c r="B53" s="59" t="s">
        <v>94</v>
      </c>
      <c r="D53" s="60">
        <f>ChromaticityCoordinates!F20</f>
        <v>1</v>
      </c>
      <c r="E53" s="60">
        <f>ChromaticityCoordinates!G20</f>
        <v>0</v>
      </c>
      <c r="F53" s="60" t="s">
        <v>49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95</v>
      </c>
      <c r="D54" s="60">
        <f>ChromaticityCoordinates!F21</f>
        <v>2</v>
      </c>
      <c r="E54" s="60">
        <f>ChromaticityCoordinates!G21</f>
        <v>1</v>
      </c>
      <c r="F54" s="60" t="s">
        <v>49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96</v>
      </c>
      <c r="D55" s="60">
        <f>ChromaticityCoordinates!F22</f>
        <v>3</v>
      </c>
      <c r="E55" s="60">
        <f>ChromaticityCoordinates!G22</f>
        <v>2</v>
      </c>
      <c r="F55" s="60" t="s">
        <v>49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97</v>
      </c>
      <c r="D56" s="60">
        <f>ChromaticityCoordinates!F23</f>
        <v>4</v>
      </c>
      <c r="E56" s="60">
        <f>ChromaticityCoordinates!G23</f>
        <v>3</v>
      </c>
      <c r="F56" s="60" t="s">
        <v>49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194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v>500</v>
      </c>
      <c r="H59" s="75">
        <f>ContrastOnAxis!D3</f>
        <v>691.20406136188001</v>
      </c>
      <c r="I59" s="61" t="str">
        <f>IF(H59&lt;=F59,"FAIL","PASS")</f>
        <v>PASS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206</v>
      </c>
      <c r="D61" s="57"/>
      <c r="E61" s="57"/>
      <c r="F61" s="57"/>
      <c r="H61" s="57"/>
    </row>
    <row r="62" spans="2:12" s="56" customFormat="1" ht="15.75" x14ac:dyDescent="0.25">
      <c r="B62" s="59" t="s">
        <v>196</v>
      </c>
      <c r="D62" s="76">
        <v>75</v>
      </c>
      <c r="E62" s="60"/>
      <c r="F62" s="60"/>
      <c r="H62" s="75">
        <f>AnglesLuminance!C5</f>
        <v>1</v>
      </c>
      <c r="I62" s="61" t="str">
        <f>IF(H62&lt;=D62,"FAIL","PASS")</f>
        <v>FAIL</v>
      </c>
    </row>
    <row r="63" spans="2:12" s="56" customFormat="1" ht="15.75" x14ac:dyDescent="0.25">
      <c r="B63" s="59" t="s">
        <v>197</v>
      </c>
      <c r="D63" s="60"/>
      <c r="E63" s="60"/>
      <c r="F63" s="60">
        <v>25</v>
      </c>
      <c r="H63" s="75">
        <f>AnglesLuminance!C6</f>
        <v>2</v>
      </c>
      <c r="I63" s="61" t="str">
        <f>IF(H63&gt;=F63,"FAIL","PASS")</f>
        <v>PASS</v>
      </c>
    </row>
    <row r="64" spans="2:12" s="56" customFormat="1" ht="15.75" x14ac:dyDescent="0.25">
      <c r="B64" s="59" t="s">
        <v>198</v>
      </c>
      <c r="D64" s="60">
        <v>80</v>
      </c>
      <c r="E64" s="60"/>
      <c r="F64" s="60"/>
      <c r="H64" s="75">
        <f>AnglesLuminance!C7</f>
        <v>3</v>
      </c>
      <c r="I64" s="61" t="str">
        <f>IF(H64&lt;=D64,"FAIL","PASS")</f>
        <v>FAIL</v>
      </c>
    </row>
    <row r="65" spans="2:12" s="56" customFormat="1" ht="15.75" x14ac:dyDescent="0.25">
      <c r="B65" s="59" t="s">
        <v>199</v>
      </c>
      <c r="D65" s="60"/>
      <c r="E65" s="60"/>
      <c r="F65" s="60">
        <v>25</v>
      </c>
      <c r="H65" s="75">
        <f>AnglesLuminance!C8</f>
        <v>4</v>
      </c>
      <c r="I65" s="61" t="str">
        <f>IF(H65&gt;=F65,"FAIL","PASS")</f>
        <v>PASS</v>
      </c>
    </row>
    <row r="66" spans="2:12" s="56" customFormat="1" ht="15.75" x14ac:dyDescent="0.25">
      <c r="B66" s="59" t="s">
        <v>200</v>
      </c>
      <c r="D66" s="60"/>
      <c r="E66" s="60"/>
      <c r="F66" s="60">
        <v>20</v>
      </c>
      <c r="H66" s="75">
        <f>AnglesLuminance!C9</f>
        <v>5</v>
      </c>
      <c r="I66" s="61" t="str">
        <f>IF(H66&gt;=F66,"FAIL","PASS")</f>
        <v>PASS</v>
      </c>
    </row>
    <row r="67" spans="2:12" s="56" customFormat="1" ht="15.75" x14ac:dyDescent="0.25">
      <c r="B67" s="59" t="s">
        <v>201</v>
      </c>
      <c r="D67" s="60">
        <v>60</v>
      </c>
      <c r="E67" s="60"/>
      <c r="F67" s="60"/>
      <c r="H67" s="75">
        <f>AnglesLuminance!C10</f>
        <v>6</v>
      </c>
      <c r="I67" s="61" t="str">
        <f>IF(H67&lt;=D67,"FAIL","PASS")</f>
        <v>FAIL</v>
      </c>
    </row>
    <row r="68" spans="2:12" s="56" customFormat="1" ht="15.75" x14ac:dyDescent="0.25">
      <c r="B68" s="59" t="s">
        <v>202</v>
      </c>
      <c r="D68" s="60">
        <v>75</v>
      </c>
      <c r="E68" s="60"/>
      <c r="F68" s="60"/>
      <c r="H68" s="75">
        <f>AnglesLuminance!C11</f>
        <v>7</v>
      </c>
      <c r="I68" s="61" t="str">
        <f>IF(H68&lt;=D68,"FAIL","PASS")</f>
        <v>FAIL</v>
      </c>
    </row>
    <row r="69" spans="2:12" s="56" customFormat="1" ht="15.75" x14ac:dyDescent="0.25">
      <c r="B69" s="59" t="s">
        <v>203</v>
      </c>
      <c r="D69" s="60">
        <v>75</v>
      </c>
      <c r="E69" s="60"/>
      <c r="F69" s="60"/>
      <c r="H69" s="75">
        <f>AnglesLuminance!C12</f>
        <v>8</v>
      </c>
      <c r="I69" s="61" t="str">
        <f>IF(H69&lt;=D69,"FAIL","PASS")</f>
        <v>FAIL</v>
      </c>
    </row>
    <row r="70" spans="2:12" s="56" customFormat="1" ht="15.75" x14ac:dyDescent="0.25">
      <c r="B70" s="59" t="s">
        <v>204</v>
      </c>
      <c r="D70" s="60">
        <v>60</v>
      </c>
      <c r="E70" s="60"/>
      <c r="F70" s="60"/>
      <c r="H70" s="75">
        <f>AnglesLuminance!C13</f>
        <v>9</v>
      </c>
      <c r="I70" s="61" t="str">
        <f>IF(H70&lt;=D70,"FAIL","PASS")</f>
        <v>FAIL</v>
      </c>
    </row>
    <row r="71" spans="2:12" s="56" customFormat="1" ht="15.75" x14ac:dyDescent="0.25">
      <c r="B71" s="59" t="s">
        <v>205</v>
      </c>
      <c r="D71" s="60"/>
      <c r="E71" s="60"/>
      <c r="F71" s="60">
        <v>20</v>
      </c>
      <c r="H71" s="75">
        <f>AnglesLuminance!C14</f>
        <v>10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43</v>
      </c>
    </row>
    <row r="74" spans="2:12" ht="18.75" customHeight="1" x14ac:dyDescent="0.25">
      <c r="B74" s="1" t="s">
        <v>44</v>
      </c>
      <c r="D74" s="20">
        <v>150</v>
      </c>
      <c r="E74" s="20"/>
      <c r="F74" s="20">
        <v>200</v>
      </c>
      <c r="H74" s="27">
        <f>LuminanceAndUniformity!D3</f>
        <v>166.28047777775998</v>
      </c>
      <c r="I74" s="29" t="str">
        <f>LuminanceAndUniformity!E3</f>
        <v>PASS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48</v>
      </c>
      <c r="H76" s="26"/>
      <c r="I76" s="29"/>
    </row>
    <row r="77" spans="2:12" ht="18.75" customHeight="1" x14ac:dyDescent="0.25">
      <c r="B77" s="1" t="s">
        <v>47</v>
      </c>
      <c r="D77" s="20"/>
      <c r="E77" s="20"/>
      <c r="F77" s="20">
        <v>0.65</v>
      </c>
      <c r="H77" s="28">
        <f>LuminanceAndUniformity!D8</f>
        <v>0.14206342422429277</v>
      </c>
      <c r="I77" s="29" t="str">
        <f>LuminanceAndUniformity!E8</f>
        <v>PASS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92</v>
      </c>
      <c r="H79" s="26"/>
      <c r="I79" s="29"/>
    </row>
    <row r="80" spans="2:12" ht="18.75" customHeight="1" x14ac:dyDescent="0.25">
      <c r="B80" s="1" t="s">
        <v>55</v>
      </c>
      <c r="D80" s="20">
        <v>100</v>
      </c>
      <c r="E80" s="20"/>
      <c r="F80" s="20"/>
      <c r="H80" s="27">
        <f>ContrastOnAxis!D3</f>
        <v>691.20406136188001</v>
      </c>
      <c r="I80" s="29" t="str">
        <f>LuminanceAndUniformity!E3</f>
        <v>PASS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50</v>
      </c>
      <c r="H83" s="26"/>
      <c r="I83" s="29"/>
    </row>
    <row r="84" spans="2:9" ht="18.75" customHeight="1" x14ac:dyDescent="0.25">
      <c r="B84" s="1" t="s">
        <v>44</v>
      </c>
      <c r="D84" s="20">
        <v>0.05</v>
      </c>
      <c r="E84" s="20"/>
      <c r="F84" s="20">
        <v>0.1</v>
      </c>
      <c r="H84" s="28">
        <f>LuminanceDimming!D3</f>
        <v>7.7279619648239997E-2</v>
      </c>
      <c r="I84" s="30" t="str">
        <f>LuminanceDimming!E3</f>
        <v>PASS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51</v>
      </c>
      <c r="H86" s="26"/>
      <c r="I86" s="29"/>
    </row>
    <row r="87" spans="2:9" ht="18.75" customHeight="1" x14ac:dyDescent="0.25">
      <c r="B87" s="1" t="s">
        <v>52</v>
      </c>
      <c r="D87" s="20">
        <v>50</v>
      </c>
      <c r="E87" s="20"/>
      <c r="F87" s="20"/>
      <c r="H87" s="27">
        <f>LuminanceViewingAngle!D3</f>
        <v>54.169867084799996</v>
      </c>
      <c r="I87" s="30" t="str">
        <f>LuminanceViewingAngle!E3</f>
        <v>PASS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53</v>
      </c>
      <c r="H89" s="26"/>
      <c r="I89" s="29"/>
    </row>
    <row r="90" spans="2:9" ht="18.75" customHeight="1" x14ac:dyDescent="0.25">
      <c r="B90" s="1" t="s">
        <v>54</v>
      </c>
      <c r="D90" s="20">
        <v>20</v>
      </c>
      <c r="E90" s="20"/>
      <c r="F90" s="20"/>
      <c r="H90" s="27">
        <f>ContrastForSecondaryViewing!D3</f>
        <v>70.420932878270747</v>
      </c>
      <c r="I90" s="30" t="str">
        <f>ContrastForSecondaryViewing!E3</f>
        <v>PASS</v>
      </c>
    </row>
    <row r="96" spans="2:9" ht="16.5" customHeight="1" x14ac:dyDescent="0.25">
      <c r="B96" s="15" t="s">
        <v>91</v>
      </c>
    </row>
    <row r="97" spans="2:9" ht="16.5" customHeight="1" x14ac:dyDescent="0.25">
      <c r="B97" s="1" t="s">
        <v>59</v>
      </c>
      <c r="I97" s="24" t="str">
        <f>TestCurves!F3</f>
        <v>PASS</v>
      </c>
    </row>
    <row r="98" spans="2:9" ht="16.5" customHeight="1" x14ac:dyDescent="0.25">
      <c r="B98" s="1" t="s">
        <v>60</v>
      </c>
      <c r="I98" s="24" t="str">
        <f>TestCurves!F4</f>
        <v>PASS</v>
      </c>
    </row>
    <row r="99" spans="2:9" ht="16.5" customHeight="1" x14ac:dyDescent="0.25">
      <c r="B99" s="1" t="s">
        <v>61</v>
      </c>
      <c r="I99" s="24" t="str">
        <f>TestCurves!F5</f>
        <v>PASS</v>
      </c>
    </row>
    <row r="100" spans="2:9" ht="16.5" customHeight="1" x14ac:dyDescent="0.25">
      <c r="B100" s="1" t="s">
        <v>62</v>
      </c>
      <c r="I100" s="24" t="str">
        <f>TestCurves!F6</f>
        <v>PASS</v>
      </c>
    </row>
    <row r="101" spans="2:9" ht="16.5" customHeight="1" x14ac:dyDescent="0.25">
      <c r="B101" s="1" t="s">
        <v>63</v>
      </c>
      <c r="I101" s="24" t="str">
        <f>TestCurves!F7</f>
        <v>PASS</v>
      </c>
    </row>
    <row r="102" spans="2:9" ht="16.5" customHeight="1" x14ac:dyDescent="0.25">
      <c r="B102" s="1" t="s">
        <v>64</v>
      </c>
      <c r="I102" s="24" t="str">
        <f>TestCurves!F8</f>
        <v>PASS</v>
      </c>
    </row>
    <row r="103" spans="2:9" ht="16.5" customHeight="1" x14ac:dyDescent="0.25">
      <c r="B103" s="1" t="s">
        <v>65</v>
      </c>
      <c r="I103" s="24" t="str">
        <f>TestCurves!F9</f>
        <v>PASS</v>
      </c>
    </row>
    <row r="104" spans="2:9" ht="16.5" customHeight="1" x14ac:dyDescent="0.25">
      <c r="B104" s="1" t="s">
        <v>66</v>
      </c>
      <c r="I104" s="24" t="str">
        <f>TestCurves!F10</f>
        <v>PASS</v>
      </c>
    </row>
    <row r="105" spans="2:9" ht="16.5" customHeight="1" x14ac:dyDescent="0.25">
      <c r="B105" s="1" t="s">
        <v>67</v>
      </c>
      <c r="I105" s="24" t="str">
        <f>TestCurves!F11</f>
        <v>PASS</v>
      </c>
    </row>
    <row r="106" spans="2:9" ht="16.5" customHeight="1" x14ac:dyDescent="0.25">
      <c r="B106" s="1" t="s">
        <v>68</v>
      </c>
      <c r="I106" s="24" t="str">
        <f>TestCurves!F12</f>
        <v>PASS</v>
      </c>
    </row>
    <row r="107" spans="2:9" ht="16.5" customHeight="1" x14ac:dyDescent="0.25">
      <c r="B107" s="1" t="s">
        <v>69</v>
      </c>
      <c r="I107" s="24" t="str">
        <f>TestCurves!F13</f>
        <v>PASS</v>
      </c>
    </row>
    <row r="108" spans="2:9" ht="16.5" customHeight="1" x14ac:dyDescent="0.25">
      <c r="B108" s="1" t="s">
        <v>70</v>
      </c>
      <c r="I108" s="24" t="str">
        <f>TestCurves!F14</f>
        <v>PASS</v>
      </c>
    </row>
    <row r="109" spans="2:9" ht="16.5" customHeight="1" x14ac:dyDescent="0.25">
      <c r="B109" s="1" t="s">
        <v>71</v>
      </c>
      <c r="I109" s="24" t="str">
        <f>TestCurves!F15</f>
        <v>PASS</v>
      </c>
    </row>
    <row r="110" spans="2:9" ht="16.5" customHeight="1" x14ac:dyDescent="0.25">
      <c r="B110" s="1" t="s">
        <v>72</v>
      </c>
      <c r="I110" s="24" t="str">
        <f>TestCurves!F16</f>
        <v>PASS</v>
      </c>
    </row>
    <row r="111" spans="2:9" ht="16.5" customHeight="1" x14ac:dyDescent="0.25">
      <c r="B111" s="1" t="s">
        <v>73</v>
      </c>
      <c r="I111" s="24" t="str">
        <f>TestCurves!F17</f>
        <v>PASS</v>
      </c>
    </row>
    <row r="112" spans="2:9" ht="16.5" customHeight="1" x14ac:dyDescent="0.25">
      <c r="B112" s="1" t="s">
        <v>74</v>
      </c>
      <c r="I112" s="24" t="str">
        <f>TestCurves!F18</f>
        <v>PASS</v>
      </c>
    </row>
    <row r="113" spans="2:9" ht="16.5" customHeight="1" x14ac:dyDescent="0.25">
      <c r="B113" s="1" t="s">
        <v>75</v>
      </c>
      <c r="I113" s="24" t="str">
        <f>TestCurves!F19</f>
        <v>PASS</v>
      </c>
    </row>
    <row r="114" spans="2:9" ht="16.5" customHeight="1" x14ac:dyDescent="0.25">
      <c r="B114" s="1" t="s">
        <v>76</v>
      </c>
      <c r="I114" s="24" t="str">
        <f>TestCurves!F20</f>
        <v>PASS</v>
      </c>
    </row>
    <row r="115" spans="2:9" ht="16.5" customHeight="1" x14ac:dyDescent="0.25">
      <c r="B115" s="1" t="s">
        <v>77</v>
      </c>
      <c r="I115" s="24" t="str">
        <f>TestCurves!F21</f>
        <v>PASS</v>
      </c>
    </row>
    <row r="116" spans="2:9" ht="16.5" customHeight="1" x14ac:dyDescent="0.25">
      <c r="B116" s="1" t="s">
        <v>78</v>
      </c>
      <c r="I116" s="24" t="str">
        <f>TestCurves!F22</f>
        <v>PASS</v>
      </c>
    </row>
    <row r="117" spans="2:9" ht="16.5" customHeight="1" x14ac:dyDescent="0.25">
      <c r="B117" s="1" t="s">
        <v>79</v>
      </c>
      <c r="I117" s="24" t="str">
        <f>TestCurves!F23</f>
        <v>PASS</v>
      </c>
    </row>
    <row r="118" spans="2:9" ht="16.5" customHeight="1" x14ac:dyDescent="0.25">
      <c r="B118" s="1" t="s">
        <v>80</v>
      </c>
      <c r="I118" s="24" t="str">
        <f>TestCurves!F24</f>
        <v>PASS</v>
      </c>
    </row>
    <row r="119" spans="2:9" ht="16.5" customHeight="1" x14ac:dyDescent="0.25">
      <c r="B119" s="1" t="s">
        <v>81</v>
      </c>
      <c r="I119" s="24" t="str">
        <f>TestCurves!F25</f>
        <v>PASS</v>
      </c>
    </row>
    <row r="120" spans="2:9" ht="16.5" customHeight="1" x14ac:dyDescent="0.25">
      <c r="B120" s="1" t="s">
        <v>82</v>
      </c>
      <c r="I120" s="24" t="str">
        <f>TestCurves!F26</f>
        <v>PASS</v>
      </c>
    </row>
    <row r="121" spans="2:9" ht="16.5" customHeight="1" x14ac:dyDescent="0.25">
      <c r="B121" s="1" t="s">
        <v>83</v>
      </c>
      <c r="I121" s="24" t="str">
        <f>TestCurves!F27</f>
        <v>PASS</v>
      </c>
    </row>
    <row r="122" spans="2:9" ht="16.5" customHeight="1" x14ac:dyDescent="0.25">
      <c r="B122" s="1" t="s">
        <v>84</v>
      </c>
      <c r="I122" s="24" t="str">
        <f>TestCurves!F28</f>
        <v>PASS</v>
      </c>
    </row>
    <row r="123" spans="2:9" ht="16.5" customHeight="1" x14ac:dyDescent="0.25">
      <c r="B123" s="1" t="s">
        <v>85</v>
      </c>
      <c r="I123" s="24" t="str">
        <f>TestCurves!F29</f>
        <v>PASS</v>
      </c>
    </row>
    <row r="124" spans="2:9" ht="16.5" customHeight="1" x14ac:dyDescent="0.25">
      <c r="B124" s="1" t="s">
        <v>86</v>
      </c>
      <c r="I124" s="24" t="str">
        <f>TestCurves!F30</f>
        <v>PASS</v>
      </c>
    </row>
    <row r="125" spans="2:9" ht="16.5" customHeight="1" x14ac:dyDescent="0.25">
      <c r="B125" s="1" t="s">
        <v>87</v>
      </c>
      <c r="I125" s="24" t="str">
        <f>TestCurves!F31</f>
        <v>PASS</v>
      </c>
    </row>
    <row r="126" spans="2:9" ht="16.5" customHeight="1" x14ac:dyDescent="0.25">
      <c r="B126" s="1" t="s">
        <v>88</v>
      </c>
      <c r="I126" s="24" t="str">
        <f>TestCurves!F32</f>
        <v>PASS</v>
      </c>
    </row>
    <row r="127" spans="2:9" ht="16.5" customHeight="1" x14ac:dyDescent="0.25">
      <c r="B127" s="1" t="s">
        <v>89</v>
      </c>
      <c r="I127" s="24" t="str">
        <f>TestCurves!F33</f>
        <v>PASS</v>
      </c>
    </row>
    <row r="128" spans="2:9" ht="16.5" customHeight="1" x14ac:dyDescent="0.25">
      <c r="B128" s="1" t="s">
        <v>90</v>
      </c>
      <c r="I128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244.23138349439998</v>
      </c>
      <c r="F3" s="8"/>
    </row>
    <row r="4" spans="2:6" x14ac:dyDescent="0.25">
      <c r="B4" s="1" t="s">
        <v>39</v>
      </c>
      <c r="C4" s="18"/>
      <c r="D4" s="18"/>
      <c r="E4" s="1">
        <v>213.76083325919998</v>
      </c>
      <c r="F4" s="8"/>
    </row>
    <row r="5" spans="2:6" x14ac:dyDescent="0.25">
      <c r="B5" s="1" t="s">
        <v>40</v>
      </c>
      <c r="C5" s="18"/>
      <c r="D5" s="18"/>
      <c r="E5" s="1">
        <v>211.65941600160002</v>
      </c>
      <c r="F5" s="8"/>
    </row>
    <row r="6" spans="2:6" x14ac:dyDescent="0.25">
      <c r="B6" s="1" t="s">
        <v>41</v>
      </c>
      <c r="C6" s="18"/>
      <c r="D6" s="18"/>
      <c r="E6" s="1">
        <v>217.4091271092</v>
      </c>
      <c r="F6" s="8"/>
    </row>
    <row r="7" spans="2:6" x14ac:dyDescent="0.25">
      <c r="B7" s="1" t="s">
        <v>42</v>
      </c>
      <c r="C7" s="18"/>
      <c r="D7" s="18"/>
      <c r="E7" s="1">
        <v>223.36314267239999</v>
      </c>
    </row>
  </sheetData>
  <conditionalFormatting sqref="F3">
    <cfRule type="containsText" dxfId="24" priority="12" stopIfTrue="1" operator="containsText" text="FAIL">
      <formula>NOT(ISERROR(SEARCH("FAIL",F3)))</formula>
    </cfRule>
  </conditionalFormatting>
  <conditionalFormatting sqref="F4">
    <cfRule type="containsText" dxfId="23" priority="11" stopIfTrue="1" operator="containsText" text="FAIL">
      <formula>NOT(ISERROR(SEARCH("FAIL",F4)))</formula>
    </cfRule>
  </conditionalFormatting>
  <conditionalFormatting sqref="F5">
    <cfRule type="containsText" dxfId="22" priority="10" stopIfTrue="1" operator="containsText" text="FAIL">
      <formula>NOT(ISERROR(SEARCH("FAIL",F5)))</formula>
    </cfRule>
  </conditionalFormatting>
  <conditionalFormatting sqref="F6">
    <cfRule type="containsText" dxfId="21" priority="9" stopIfTrue="1" operator="containsText" text="FAIL">
      <formula>NOT(ISERROR(SEARCH("FAIL",F6)))</formula>
    </cfRule>
  </conditionalFormatting>
  <conditionalFormatting sqref="F6">
    <cfRule type="containsText" dxfId="20" priority="8" stopIfTrue="1" operator="containsText" text="FAIL">
      <formula>NOT(ISERROR(SEARCH("FAIL",F6)))</formula>
    </cfRule>
  </conditionalFormatting>
  <conditionalFormatting sqref="F6">
    <cfRule type="containsText" dxfId="19" priority="7" stopIfTrue="1" operator="containsText" text="FAIL">
      <formula>NOT(ISERROR(SEARCH("FAIL",F6)))</formula>
    </cfRule>
  </conditionalFormatting>
  <conditionalFormatting sqref="F3:F5">
    <cfRule type="containsText" dxfId="18" priority="6" stopIfTrue="1" operator="containsText" text="FAIL">
      <formula>NOT(ISERROR(SEARCH("FAIL",F3)))</formula>
    </cfRule>
  </conditionalFormatting>
  <conditionalFormatting sqref="F3:F5">
    <cfRule type="containsText" dxfId="17" priority="5" stopIfTrue="1" operator="containsText" text="FAIL">
      <formula>NOT(ISERROR(SEARCH("FAIL",F3)))</formula>
    </cfRule>
  </conditionalFormatting>
  <conditionalFormatting sqref="F3:F5">
    <cfRule type="containsText" dxfId="16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workbookViewId="0">
      <selection activeCell="F9" sqref="F9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99</v>
      </c>
      <c r="C5" s="79" t="s">
        <v>98</v>
      </c>
      <c r="D5" s="79" t="s">
        <v>207</v>
      </c>
      <c r="E5" s="79" t="s">
        <v>209</v>
      </c>
      <c r="F5" s="79" t="s">
        <v>208</v>
      </c>
    </row>
    <row r="6" spans="2:6" x14ac:dyDescent="0.25">
      <c r="B6" s="1" t="s">
        <v>100</v>
      </c>
      <c r="C6" s="1">
        <v>1</v>
      </c>
      <c r="D6" s="1">
        <v>0.1923</v>
      </c>
      <c r="E6" s="1">
        <v>1</v>
      </c>
      <c r="F6" s="1">
        <v>0</v>
      </c>
    </row>
    <row r="7" spans="2:6" x14ac:dyDescent="0.25">
      <c r="B7" s="1" t="s">
        <v>100</v>
      </c>
      <c r="C7" s="1">
        <v>255</v>
      </c>
      <c r="D7" s="1">
        <v>0.193</v>
      </c>
      <c r="E7" s="1">
        <v>1</v>
      </c>
      <c r="F7" s="1">
        <v>65535</v>
      </c>
    </row>
    <row r="8" spans="2:6" x14ac:dyDescent="0.25">
      <c r="B8" s="1" t="s">
        <v>101</v>
      </c>
      <c r="C8" s="1">
        <v>1</v>
      </c>
      <c r="D8" s="1">
        <v>0.1925</v>
      </c>
      <c r="E8" s="1">
        <v>1</v>
      </c>
      <c r="F8" s="1">
        <v>0</v>
      </c>
    </row>
    <row r="9" spans="2:6" x14ac:dyDescent="0.25">
      <c r="B9" s="1" t="s">
        <v>101</v>
      </c>
      <c r="C9" s="1">
        <v>255</v>
      </c>
      <c r="D9" s="1">
        <v>0.19189999999999999</v>
      </c>
      <c r="E9" s="1">
        <v>1</v>
      </c>
      <c r="F9" s="1">
        <v>65535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250" zoomScale="130" zoomScaleNormal="130" workbookViewId="0">
      <selection activeCell="F12" sqref="F12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102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210</v>
      </c>
      <c r="U1" s="37">
        <v>0.1</v>
      </c>
    </row>
    <row r="2" spans="2:27" ht="13.5" thickBot="1" x14ac:dyDescent="0.25">
      <c r="B2" s="35" t="s">
        <v>110</v>
      </c>
      <c r="C2" s="35">
        <v>15</v>
      </c>
      <c r="D2" s="35" t="s">
        <v>103</v>
      </c>
      <c r="E2" s="38">
        <v>0</v>
      </c>
      <c r="F2" s="35" t="s">
        <v>104</v>
      </c>
      <c r="G2" s="38">
        <v>-3.75</v>
      </c>
      <c r="J2" s="35" t="s">
        <v>110</v>
      </c>
      <c r="K2" s="35">
        <v>15</v>
      </c>
      <c r="L2" s="35" t="s">
        <v>103</v>
      </c>
      <c r="M2" s="38">
        <v>0</v>
      </c>
      <c r="N2" s="35" t="s">
        <v>104</v>
      </c>
      <c r="O2" s="49">
        <v>-3.75</v>
      </c>
      <c r="P2" s="32"/>
      <c r="Q2" s="32"/>
    </row>
    <row r="3" spans="2:27" ht="15.75" thickBot="1" x14ac:dyDescent="0.3">
      <c r="B3" s="34" t="s">
        <v>105</v>
      </c>
      <c r="C3" s="34" t="s">
        <v>106</v>
      </c>
      <c r="D3" s="34" t="s">
        <v>107</v>
      </c>
      <c r="E3" s="34" t="s">
        <v>108</v>
      </c>
      <c r="F3" s="34" t="s">
        <v>109</v>
      </c>
      <c r="G3" s="35"/>
      <c r="J3" s="34" t="s">
        <v>105</v>
      </c>
      <c r="K3" s="34" t="s">
        <v>106</v>
      </c>
      <c r="L3" s="34" t="s">
        <v>107</v>
      </c>
      <c r="M3" s="34" t="s">
        <v>108</v>
      </c>
      <c r="N3" s="34" t="s">
        <v>109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>
        <v>0</v>
      </c>
      <c r="G5" s="35" t="str">
        <f>IF(F5="","N/A",IF(F5&gt;0.015,"FAIL","PASS"))</f>
        <v>PASS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>
        <v>0</v>
      </c>
      <c r="O5" s="35" t="str">
        <f>IF(N5="","N/A",IF(OR(N5&gt;M5,N5&lt;L5),"FAIL","PASS"))</f>
        <v>FAIL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>
        <v>0</v>
      </c>
      <c r="G12" s="35" t="str">
        <f>IF(F12="","N/A",IF(OR(F12&gt;E12,F12&lt;D12),"FAIL","PASS"))</f>
        <v>FAIL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>
        <v>0</v>
      </c>
      <c r="O12" s="35" t="str">
        <f t="shared" si="2"/>
        <v>FAIL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>
        <v>0</v>
      </c>
      <c r="G14" s="35" t="str">
        <f t="shared" si="5"/>
        <v>FAIL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>
        <v>0</v>
      </c>
      <c r="O14" s="35" t="str">
        <f t="shared" si="2"/>
        <v>FAIL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 t="shared" si="1"/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>
        <v>0</v>
      </c>
      <c r="G20" s="35" t="str">
        <f t="shared" si="5"/>
        <v>FAIL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>
        <v>0</v>
      </c>
      <c r="O20" s="35" t="str">
        <f t="shared" si="2"/>
        <v>FAIL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>
        <v>0</v>
      </c>
      <c r="G36" s="35" t="str">
        <f t="shared" si="5"/>
        <v>FAIL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>
        <v>0</v>
      </c>
      <c r="O36" s="35" t="str">
        <f t="shared" si="2"/>
        <v>FAIL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>
        <v>0</v>
      </c>
      <c r="G52" s="35" t="str">
        <f t="shared" si="5"/>
        <v>FAIL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>
        <v>0</v>
      </c>
      <c r="O52" s="35" t="str">
        <f t="shared" si="2"/>
        <v>FAIL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>
        <v>0</v>
      </c>
      <c r="G54" s="35" t="str">
        <f t="shared" si="5"/>
        <v>FAIL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>
        <v>0</v>
      </c>
      <c r="O54" s="35" t="str">
        <f t="shared" si="2"/>
        <v>FAIL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>
        <v>0</v>
      </c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>
        <v>0</v>
      </c>
      <c r="O68" s="35" t="str">
        <f t="shared" si="2"/>
        <v>FAIL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>
        <v>0</v>
      </c>
      <c r="G88" s="35" t="str">
        <f t="shared" si="11"/>
        <v>FAIL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>
        <v>0</v>
      </c>
      <c r="O88" s="35" t="str">
        <f t="shared" si="6"/>
        <v>FAIL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>
        <v>0</v>
      </c>
      <c r="G104" s="35" t="str">
        <f t="shared" si="11"/>
        <v>FAIL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>
        <v>0</v>
      </c>
      <c r="O104" s="35" t="str">
        <f t="shared" si="6"/>
        <v>FAIL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>
        <v>0</v>
      </c>
      <c r="G108" s="35" t="str">
        <f t="shared" si="11"/>
        <v>FAIL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>
        <v>0</v>
      </c>
      <c r="O108" s="35" t="str">
        <f t="shared" si="6"/>
        <v>FAIL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>
        <v>0</v>
      </c>
      <c r="G132" s="35" t="str">
        <f t="shared" si="11"/>
        <v>FAIL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>
        <v>0</v>
      </c>
      <c r="O132" s="35" t="str">
        <f t="shared" si="6"/>
        <v>FAIL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>
        <v>0</v>
      </c>
      <c r="G184" s="35" t="str">
        <f t="shared" si="17"/>
        <v>FAIL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>
        <v>0</v>
      </c>
      <c r="O184" s="35" t="str">
        <f t="shared" si="12"/>
        <v>FAIL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8" si="19">K198-K198*$U$1</f>
        <v>309.70515582173425</v>
      </c>
      <c r="M198" s="37">
        <f t="shared" ref="M198:M258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9" si="21">C199-C199*$U$1</f>
        <v>2.2860406851501445</v>
      </c>
      <c r="E199" s="37">
        <f t="shared" ref="E199:E259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>
        <v>0</v>
      </c>
      <c r="G212" s="35" t="str">
        <f t="shared" si="23"/>
        <v>FAIL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>
        <v>0</v>
      </c>
      <c r="O212" s="35" t="str">
        <f>IF(N212="","N/A",IF(OR(N212&gt;M212,N212&lt;L212),"FAIL","PASS"))</f>
        <v>FAIL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>
        <v>0</v>
      </c>
      <c r="G258" s="35" t="str">
        <f t="shared" si="23"/>
        <v>FAIL</v>
      </c>
      <c r="J258" s="37">
        <v>254</v>
      </c>
      <c r="K258" s="77">
        <v>685</v>
      </c>
      <c r="L258" s="37">
        <f t="shared" si="19"/>
        <v>616.5</v>
      </c>
      <c r="M258" s="37">
        <f t="shared" si="20"/>
        <v>753.5</v>
      </c>
      <c r="N258" s="38">
        <v>0</v>
      </c>
      <c r="O258" s="35" t="str">
        <f t="shared" si="24"/>
        <v>FAIL</v>
      </c>
    </row>
    <row r="259" spans="2:26" ht="15.75" thickBot="1" x14ac:dyDescent="0.25">
      <c r="B259" s="37">
        <v>255</v>
      </c>
      <c r="C259" s="77">
        <v>12.320000747690877</v>
      </c>
      <c r="D259" s="37">
        <f t="shared" si="21"/>
        <v>11.088000672921789</v>
      </c>
      <c r="E259" s="37">
        <f t="shared" si="22"/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v>0</v>
      </c>
      <c r="M259" s="37">
        <v>685</v>
      </c>
      <c r="N259" s="38"/>
      <c r="O259" s="35" t="str">
        <f>IF(N259="","N/A",IF(OR(N259&gt;M259,N259&lt;L259),"FAIL","PASS"))</f>
        <v>N/A</v>
      </c>
      <c r="Z259" s="33"/>
    </row>
    <row r="261" spans="2:26" x14ac:dyDescent="0.2">
      <c r="B261" s="40"/>
    </row>
  </sheetData>
  <conditionalFormatting sqref="G5:G259">
    <cfRule type="containsText" dxfId="15" priority="7" stopIfTrue="1" operator="containsText" text="FAIL">
      <formula>NOT(ISERROR(SEARCH("FAIL",G5)))</formula>
    </cfRule>
  </conditionalFormatting>
  <conditionalFormatting sqref="O5:O259">
    <cfRule type="containsText" dxfId="14" priority="6" stopIfTrue="1" operator="containsText" text="FAIL">
      <formula>NOT(ISERROR(SEARCH("FAIL",O5)))</formula>
    </cfRule>
  </conditionalFormatting>
  <conditionalFormatting sqref="O5:O259">
    <cfRule type="containsText" dxfId="13" priority="5" stopIfTrue="1" operator="containsText" text="FAIL">
      <formula>NOT(ISERROR(SEARCH("FAIL",O5)))</formula>
    </cfRule>
  </conditionalFormatting>
  <conditionalFormatting sqref="O6">
    <cfRule type="containsText" dxfId="12" priority="4" stopIfTrue="1" operator="containsText" text="FAIL">
      <formula>NOT(ISERROR(SEARCH("FAIL",O6)))</formula>
    </cfRule>
  </conditionalFormatting>
  <conditionalFormatting sqref="O259">
    <cfRule type="containsText" dxfId="11" priority="3" stopIfTrue="1" operator="containsText" text="FAIL">
      <formula>NOT(ISERROR(SEARCH("FAIL",O259)))</formula>
    </cfRule>
  </conditionalFormatting>
  <conditionalFormatting sqref="O5:O259">
    <cfRule type="containsText" dxfId="10" priority="2" stopIfTrue="1" operator="containsText" text="FAIL">
      <formula>NOT(ISERROR(SEARCH("FAIL",O5)))</formula>
    </cfRule>
  </conditionalFormatting>
  <conditionalFormatting sqref="O259">
    <cfRule type="containsText" dxfId="9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K20" sqref="K20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126</v>
      </c>
      <c r="B1" s="65" t="s">
        <v>17</v>
      </c>
      <c r="C1" s="44"/>
      <c r="D1" s="44"/>
      <c r="E1" s="44"/>
      <c r="F1" s="44"/>
      <c r="G1" s="44"/>
      <c r="H1" s="65" t="s">
        <v>125</v>
      </c>
      <c r="I1" s="65" t="s">
        <v>17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6">
        <v>753.46255609725245</v>
      </c>
      <c r="C3" s="63"/>
      <c r="D3" s="45"/>
      <c r="E3" s="45"/>
      <c r="F3" s="45"/>
      <c r="G3" s="46"/>
      <c r="H3" s="1" t="s">
        <v>115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116</v>
      </c>
      <c r="B4" s="66">
        <v>681.68209612318049</v>
      </c>
      <c r="C4" s="63"/>
      <c r="D4" s="45"/>
      <c r="E4" s="45"/>
      <c r="F4" s="45"/>
      <c r="G4" s="46"/>
      <c r="H4" s="1" t="s">
        <v>116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117</v>
      </c>
      <c r="B5" s="66">
        <v>729.08295334949548</v>
      </c>
      <c r="C5" s="63"/>
      <c r="D5" s="45"/>
      <c r="E5" s="45"/>
      <c r="F5" s="45"/>
      <c r="G5" s="46"/>
      <c r="H5" s="1" t="s">
        <v>117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118</v>
      </c>
      <c r="B6" s="66">
        <v>755.23012431794643</v>
      </c>
      <c r="C6" s="63"/>
      <c r="D6" s="45"/>
      <c r="E6" s="45"/>
      <c r="F6" s="45"/>
      <c r="G6" s="46"/>
      <c r="H6" s="1" t="s">
        <v>118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119</v>
      </c>
      <c r="B7" s="66">
        <v>683.49101731876783</v>
      </c>
      <c r="C7" s="63"/>
      <c r="D7" s="45"/>
      <c r="E7" s="45"/>
      <c r="F7" s="45"/>
      <c r="G7" s="46"/>
      <c r="H7" s="1" t="s">
        <v>119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120</v>
      </c>
      <c r="B8" s="66">
        <v>733.02894352600754</v>
      </c>
      <c r="C8" s="63"/>
      <c r="D8" s="45"/>
      <c r="E8" s="45"/>
      <c r="F8" s="45"/>
      <c r="G8" s="46"/>
      <c r="H8" s="1" t="s">
        <v>120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121</v>
      </c>
      <c r="B9" s="66">
        <v>717.61060874376653</v>
      </c>
      <c r="C9" s="63"/>
      <c r="D9" s="45"/>
      <c r="E9" s="45"/>
      <c r="F9" s="45"/>
      <c r="G9" s="46"/>
      <c r="H9" s="1" t="s">
        <v>121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122</v>
      </c>
      <c r="B10" s="66">
        <v>647.75691761173994</v>
      </c>
      <c r="C10" s="63"/>
      <c r="D10" s="45"/>
      <c r="E10" s="45"/>
      <c r="F10" s="45"/>
      <c r="G10" s="46"/>
      <c r="H10" s="1" t="s">
        <v>122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123</v>
      </c>
      <c r="B11" s="66">
        <v>699.24486574952971</v>
      </c>
      <c r="C11" s="63"/>
      <c r="D11" s="45"/>
      <c r="E11" s="45"/>
      <c r="F11" s="45"/>
      <c r="G11" s="46"/>
      <c r="H11" s="1" t="s">
        <v>123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124</v>
      </c>
      <c r="B15" s="67">
        <v>7.6603135662882876E-2</v>
      </c>
      <c r="C15" s="47"/>
      <c r="D15" s="47"/>
      <c r="E15" s="47"/>
      <c r="F15" s="47"/>
      <c r="G15" s="47"/>
      <c r="H15" s="1" t="s">
        <v>124</v>
      </c>
      <c r="I15" s="67">
        <v>7.8166732090319685E-2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F15" sqref="F15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158</v>
      </c>
      <c r="B1" s="65" t="s">
        <v>17</v>
      </c>
      <c r="C1" s="44"/>
      <c r="D1" s="44" t="s">
        <v>112</v>
      </c>
      <c r="E1" s="44" t="s">
        <v>113</v>
      </c>
      <c r="F1" s="44" t="s">
        <v>114</v>
      </c>
      <c r="G1" s="44"/>
      <c r="H1" s="65" t="s">
        <v>159</v>
      </c>
      <c r="I1" s="65" t="s">
        <v>17</v>
      </c>
      <c r="J1" s="44" t="s">
        <v>111</v>
      </c>
      <c r="K1" s="44" t="s">
        <v>112</v>
      </c>
      <c r="L1" s="44" t="s">
        <v>113</v>
      </c>
      <c r="M1" s="44" t="s">
        <v>114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6">
        <v>753.46255609725245</v>
      </c>
      <c r="C3" s="63"/>
      <c r="D3" s="45"/>
      <c r="E3" s="45"/>
      <c r="F3" s="45"/>
      <c r="G3" s="46"/>
      <c r="H3" s="1" t="s">
        <v>115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116</v>
      </c>
      <c r="B4" s="66">
        <v>681.68209612318049</v>
      </c>
      <c r="C4" s="63"/>
      <c r="D4" s="45"/>
      <c r="E4" s="45"/>
      <c r="F4" s="45"/>
      <c r="G4" s="46"/>
      <c r="H4" s="1" t="s">
        <v>116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117</v>
      </c>
      <c r="B5" s="66">
        <v>729.08295334949548</v>
      </c>
      <c r="C5" s="63"/>
      <c r="D5" s="45"/>
      <c r="E5" s="45"/>
      <c r="F5" s="45"/>
      <c r="G5" s="46"/>
      <c r="H5" s="1" t="s">
        <v>117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118</v>
      </c>
      <c r="B6" s="66">
        <v>755.23012431794643</v>
      </c>
      <c r="C6" s="63"/>
      <c r="D6" s="45"/>
      <c r="E6" s="45"/>
      <c r="F6" s="45"/>
      <c r="G6" s="46"/>
      <c r="H6" s="1" t="s">
        <v>118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119</v>
      </c>
      <c r="B7" s="66">
        <v>683.49101731876783</v>
      </c>
      <c r="C7" s="63"/>
      <c r="D7" s="45"/>
      <c r="E7" s="45"/>
      <c r="F7" s="45"/>
      <c r="G7" s="46"/>
      <c r="H7" s="1" t="s">
        <v>119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120</v>
      </c>
      <c r="B8" s="66">
        <v>733.02894352600754</v>
      </c>
      <c r="C8" s="63"/>
      <c r="D8" s="45"/>
      <c r="E8" s="45"/>
      <c r="F8" s="45"/>
      <c r="G8" s="46"/>
      <c r="H8" s="1" t="s">
        <v>120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121</v>
      </c>
      <c r="B9" s="66">
        <v>717.61060874376653</v>
      </c>
      <c r="C9" s="63"/>
      <c r="D9" s="45"/>
      <c r="E9" s="45"/>
      <c r="F9" s="45"/>
      <c r="G9" s="46"/>
      <c r="H9" s="1" t="s">
        <v>121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122</v>
      </c>
      <c r="B10" s="66">
        <v>647.75691761173994</v>
      </c>
      <c r="C10" s="63"/>
      <c r="D10" s="45"/>
      <c r="E10" s="45"/>
      <c r="F10" s="45"/>
      <c r="G10" s="46"/>
      <c r="H10" s="1" t="s">
        <v>122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123</v>
      </c>
      <c r="B11" s="66">
        <v>699.24486574952971</v>
      </c>
      <c r="C11" s="63"/>
      <c r="D11" s="45"/>
      <c r="E11" s="45"/>
      <c r="F11" s="45"/>
      <c r="G11" s="46"/>
      <c r="H11" s="1" t="s">
        <v>123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A14" s="1" t="s">
        <v>127</v>
      </c>
      <c r="B14" s="67">
        <v>711.17667587085407</v>
      </c>
      <c r="C14" s="47"/>
      <c r="D14" s="47"/>
      <c r="E14" s="47"/>
      <c r="F14" s="47"/>
      <c r="G14" s="47"/>
      <c r="H14" s="1" t="s">
        <v>127</v>
      </c>
      <c r="I14" s="67">
        <v>12.026336436873258</v>
      </c>
      <c r="J14" s="47"/>
      <c r="K14" s="47"/>
      <c r="L14" s="47"/>
      <c r="M14" s="47"/>
    </row>
    <row r="15" spans="1:13" x14ac:dyDescent="0.25">
      <c r="A15" s="1" t="s">
        <v>124</v>
      </c>
      <c r="B15" s="67">
        <v>7.6603135662882876E-2</v>
      </c>
      <c r="C15" s="47"/>
      <c r="D15" s="47"/>
      <c r="E15" s="47"/>
      <c r="F15" s="47"/>
      <c r="G15" s="47"/>
      <c r="H15" s="1" t="s">
        <v>124</v>
      </c>
      <c r="I15" s="67">
        <v>7.8166732090319685E-2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N34" sqref="N34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0.184</v>
      </c>
      <c r="D4" s="3">
        <v>0.5</v>
      </c>
      <c r="E4" s="3">
        <v>0.03</v>
      </c>
      <c r="F4" s="4">
        <v>1</v>
      </c>
      <c r="G4" s="4">
        <v>0</v>
      </c>
      <c r="H4" s="3" t="e" cm="1">
        <f t="array" aca="1" ref="H4" ca="1">IF(F30OR((F4=""),(G4="")),"",SQRT((F4-C4)^2+(G4-D4)^2))</f>
        <v>#NAME?</v>
      </c>
      <c r="I4" s="3" t="e">
        <f ca="1">IF(H4="","",IF(H4&lt;E4,"PASS","FAIL"))</f>
        <v>#NAME?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0.81600000000000006</v>
      </c>
      <c r="O4" s="3">
        <f>IF(G4="","",G4-D4)</f>
        <v>-0.5</v>
      </c>
      <c r="P4" s="10" t="e">
        <f>IF(OR((N4=""),(O4="")),"",13*K4*SQRT((N4^2)+(O4^2)))</f>
        <v>#VALUE!</v>
      </c>
      <c r="Q4" s="13" t="e">
        <f ca="1">IF(H4="","N/A",IF(H4&gt;E4,"FAIL","PASS"))</f>
        <v>#NAME?</v>
      </c>
    </row>
    <row r="5" spans="2:17" ht="15.75" thickBot="1" x14ac:dyDescent="0.3">
      <c r="B5" s="3" t="s">
        <v>13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ref="H5:H7" si="0">IF(OR((F5=""),(G5="")),"",SQRT((F5-C5)^2+(G5-D5)^2))</f>
        <v>1.6360663189492046</v>
      </c>
      <c r="I5" s="3" t="str">
        <f t="shared" ref="I5:I7" si="1"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2">IF(F5="","",F5-C5)</f>
        <v>1.5680000000000001</v>
      </c>
      <c r="O5" s="3">
        <f>IF(G5="","",G5-D5)</f>
        <v>0.46699999999999997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FAIL</v>
      </c>
    </row>
    <row r="6" spans="2:17" ht="15.75" thickBot="1" x14ac:dyDescent="0.3">
      <c r="B6" s="3" t="s">
        <v>14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si="1"/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2.883</v>
      </c>
      <c r="O6" s="3">
        <f t="shared" ref="O6:O7" si="6">IF(G6="","",G6-D6)</f>
        <v>1.4340000000000002</v>
      </c>
      <c r="P6" s="10" t="e">
        <f t="shared" si="3"/>
        <v>#VALUE!</v>
      </c>
      <c r="Q6" s="13" t="str">
        <f t="shared" si="4"/>
        <v>FAIL</v>
      </c>
    </row>
    <row r="7" spans="2:17" ht="15.75" thickBot="1" x14ac:dyDescent="0.3">
      <c r="B7" s="3" t="s">
        <v>15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 t="shared" si="0"/>
        <v>4.7337063702768889</v>
      </c>
      <c r="I7" s="3" t="str">
        <f t="shared" si="1"/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3"/>
        <v>#VALUE!</v>
      </c>
      <c r="Q7" s="13" t="str">
        <f t="shared" si="4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128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19</v>
      </c>
    </row>
    <row r="18" spans="2:17" ht="15.75" thickBot="1" x14ac:dyDescent="0.3">
      <c r="B18" s="3"/>
      <c r="C18" s="3" t="s">
        <v>8</v>
      </c>
      <c r="D18" s="3"/>
      <c r="E18" s="3"/>
      <c r="F18" s="3" t="s">
        <v>6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9</v>
      </c>
      <c r="D19" s="3" t="s">
        <v>10</v>
      </c>
      <c r="E19" s="3" t="s">
        <v>11</v>
      </c>
      <c r="F19" s="3" t="s">
        <v>9</v>
      </c>
      <c r="G19" s="3" t="s">
        <v>10</v>
      </c>
      <c r="H19" s="3" t="s">
        <v>11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12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13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14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15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8" priority="2" stopIfTrue="1" operator="greaterThan">
      <formula>0.04</formula>
    </cfRule>
  </conditionalFormatting>
  <conditionalFormatting sqref="H20:H23">
    <cfRule type="cellIs" dxfId="7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7" sqref="D7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s="1" t="s">
        <v>129</v>
      </c>
      <c r="J1" s="1"/>
    </row>
    <row r="2" spans="2:10" x14ac:dyDescent="0.25">
      <c r="B2" s="1" t="s">
        <v>29</v>
      </c>
      <c r="C2" s="1"/>
      <c r="D2" s="1" t="s">
        <v>22</v>
      </c>
      <c r="E2" s="1" t="s">
        <v>6</v>
      </c>
      <c r="I2" s="1">
        <v>182.79411506039997</v>
      </c>
      <c r="J2" s="1" t="s">
        <v>26</v>
      </c>
    </row>
    <row r="3" spans="2:10" x14ac:dyDescent="0.25">
      <c r="B3" s="18">
        <v>500</v>
      </c>
      <c r="C3" s="18"/>
      <c r="D3" s="1">
        <v>691.20406136188001</v>
      </c>
      <c r="E3" s="19" t="str">
        <f>IF(D3="","N/A",IF(OR(D3&lt;B3),"FAIL","PASS"))</f>
        <v>PASS</v>
      </c>
      <c r="I3" s="1">
        <v>0.26445752459880001</v>
      </c>
      <c r="J3" s="1" t="s">
        <v>27</v>
      </c>
    </row>
  </sheetData>
  <conditionalFormatting sqref="E3">
    <cfRule type="containsText" dxfId="6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workbookViewId="0">
      <selection activeCell="E17" sqref="E17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130</v>
      </c>
    </row>
    <row r="3" spans="2:6" ht="13.5" thickBot="1" x14ac:dyDescent="0.25">
      <c r="B3" s="34" t="s">
        <v>131</v>
      </c>
      <c r="C3" s="34" t="s">
        <v>132</v>
      </c>
      <c r="D3" s="34" t="s">
        <v>133</v>
      </c>
      <c r="E3" s="34" t="s">
        <v>134</v>
      </c>
      <c r="F3" s="48" t="s">
        <v>19</v>
      </c>
    </row>
    <row r="4" spans="2:6" ht="13.5" thickBot="1" x14ac:dyDescent="0.25">
      <c r="B4" s="37" t="s">
        <v>135</v>
      </c>
      <c r="C4" s="49">
        <v>0</v>
      </c>
      <c r="D4" s="37" t="s">
        <v>136</v>
      </c>
      <c r="E4" s="37" t="s">
        <v>136</v>
      </c>
      <c r="F4" s="37"/>
    </row>
    <row r="5" spans="2:6" ht="13.5" thickBot="1" x14ac:dyDescent="0.25">
      <c r="B5" s="37" t="s">
        <v>137</v>
      </c>
      <c r="C5" s="49">
        <v>1</v>
      </c>
      <c r="D5" s="37" t="s">
        <v>138</v>
      </c>
      <c r="E5" s="50" t="e">
        <f>100*C5/C4</f>
        <v>#DIV/0!</v>
      </c>
      <c r="F5" s="50" t="e">
        <f>IF(E5&gt;=75,"PASS","FAIL")</f>
        <v>#DIV/0!</v>
      </c>
    </row>
    <row r="6" spans="2:6" ht="13.5" thickBot="1" x14ac:dyDescent="0.25">
      <c r="B6" s="37" t="s">
        <v>139</v>
      </c>
      <c r="C6" s="49">
        <v>2</v>
      </c>
      <c r="D6" s="37" t="s">
        <v>140</v>
      </c>
      <c r="E6" s="50" t="e">
        <f>100*C6/C4</f>
        <v>#DIV/0!</v>
      </c>
      <c r="F6" s="50" t="e">
        <f>IF(E6&lt;=25,"PASS","FAIL")</f>
        <v>#DIV/0!</v>
      </c>
    </row>
    <row r="7" spans="2:6" ht="13.5" thickBot="1" x14ac:dyDescent="0.25">
      <c r="B7" s="37" t="s">
        <v>141</v>
      </c>
      <c r="C7" s="49">
        <v>3</v>
      </c>
      <c r="D7" s="37" t="s">
        <v>142</v>
      </c>
      <c r="E7" s="50" t="e">
        <f>100*C7/C4</f>
        <v>#DIV/0!</v>
      </c>
      <c r="F7" s="50" t="e">
        <f>IF(E7&gt;=80,"PASS","FAIL")</f>
        <v>#DIV/0!</v>
      </c>
    </row>
    <row r="8" spans="2:6" ht="13.5" thickBot="1" x14ac:dyDescent="0.25">
      <c r="B8" s="37" t="s">
        <v>143</v>
      </c>
      <c r="C8" s="49">
        <v>4</v>
      </c>
      <c r="D8" s="37" t="s">
        <v>140</v>
      </c>
      <c r="E8" s="50" t="e">
        <f>100*C8/C4</f>
        <v>#DIV/0!</v>
      </c>
      <c r="F8" s="50" t="e">
        <f>IF(E8&lt;=25,"PASS","FAIL")</f>
        <v>#DIV/0!</v>
      </c>
    </row>
    <row r="9" spans="2:6" ht="13.5" thickBot="1" x14ac:dyDescent="0.25">
      <c r="B9" s="37" t="s">
        <v>144</v>
      </c>
      <c r="C9" s="49">
        <v>5</v>
      </c>
      <c r="D9" s="37" t="s">
        <v>145</v>
      </c>
      <c r="E9" s="50" t="e">
        <f>100*C9/C4</f>
        <v>#DIV/0!</v>
      </c>
      <c r="F9" s="50" t="e">
        <f>IF(E9&lt;=20,"PASS","FAIL")</f>
        <v>#DIV/0!</v>
      </c>
    </row>
    <row r="10" spans="2:6" ht="13.5" thickBot="1" x14ac:dyDescent="0.25">
      <c r="B10" s="37" t="s">
        <v>146</v>
      </c>
      <c r="C10" s="49">
        <v>6</v>
      </c>
      <c r="D10" s="37" t="s">
        <v>147</v>
      </c>
      <c r="E10" s="50" t="e">
        <f>100*C10/C4</f>
        <v>#DIV/0!</v>
      </c>
      <c r="F10" s="50" t="e">
        <f>IF(E10&gt;=60,"PASS","FAIL")</f>
        <v>#DIV/0!</v>
      </c>
    </row>
    <row r="11" spans="2:6" ht="13.5" thickBot="1" x14ac:dyDescent="0.25">
      <c r="B11" s="37" t="s">
        <v>148</v>
      </c>
      <c r="C11" s="49">
        <v>7</v>
      </c>
      <c r="D11" s="37" t="s">
        <v>138</v>
      </c>
      <c r="E11" s="50" t="e">
        <f>100*C11/C4</f>
        <v>#DIV/0!</v>
      </c>
      <c r="F11" s="50" t="e">
        <f>IF(E11&gt;=75,"PASS","FAIL")</f>
        <v>#DIV/0!</v>
      </c>
    </row>
    <row r="12" spans="2:6" ht="13.5" thickBot="1" x14ac:dyDescent="0.25">
      <c r="B12" s="37" t="s">
        <v>149</v>
      </c>
      <c r="C12" s="49">
        <v>8</v>
      </c>
      <c r="D12" s="37" t="s">
        <v>138</v>
      </c>
      <c r="E12" s="50" t="e">
        <f>100*C12/C4</f>
        <v>#DIV/0!</v>
      </c>
      <c r="F12" s="50" t="e">
        <f>IF(E12&gt;=75,"PASS","FAIL")</f>
        <v>#DIV/0!</v>
      </c>
    </row>
    <row r="13" spans="2:6" ht="13.5" thickBot="1" x14ac:dyDescent="0.25">
      <c r="B13" s="37" t="s">
        <v>150</v>
      </c>
      <c r="C13" s="49">
        <v>9</v>
      </c>
      <c r="D13" s="37" t="s">
        <v>147</v>
      </c>
      <c r="E13" s="50" t="e">
        <f>100*C13/C4</f>
        <v>#DIV/0!</v>
      </c>
      <c r="F13" s="50" t="e">
        <f>IF(E13&gt;=60,"PASS","FAIL")</f>
        <v>#DIV/0!</v>
      </c>
    </row>
    <row r="14" spans="2:6" ht="13.5" thickBot="1" x14ac:dyDescent="0.25">
      <c r="B14" s="37" t="s">
        <v>151</v>
      </c>
      <c r="C14" s="49">
        <v>10</v>
      </c>
      <c r="D14" s="37" t="s">
        <v>145</v>
      </c>
      <c r="E14" s="50" t="e">
        <f>100*C14/C4</f>
        <v>#DIV/0!</v>
      </c>
      <c r="F14" s="50" t="e">
        <f>IF(E14&lt;=20,"PASS","FAIL")</f>
        <v>#DIV/0!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152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6" workbookViewId="0">
      <selection activeCell="D92" sqref="D92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0.1172123848128</v>
      </c>
      <c r="D4">
        <v>0</v>
      </c>
    </row>
    <row r="5" spans="2:4" x14ac:dyDescent="0.25">
      <c r="B5">
        <v>2</v>
      </c>
      <c r="C5">
        <v>5.3498581016399996E-2</v>
      </c>
      <c r="D5">
        <v>0</v>
      </c>
    </row>
    <row r="6" spans="2:4" x14ac:dyDescent="0.25">
      <c r="B6">
        <v>3</v>
      </c>
      <c r="C6">
        <v>8.5457635142399999E-2</v>
      </c>
      <c r="D6">
        <v>0</v>
      </c>
    </row>
    <row r="7" spans="2:4" x14ac:dyDescent="0.25">
      <c r="B7">
        <v>4</v>
      </c>
      <c r="C7">
        <v>6.9492701254800004E-2</v>
      </c>
      <c r="D7">
        <v>0</v>
      </c>
    </row>
    <row r="8" spans="2:4" x14ac:dyDescent="0.25">
      <c r="B8">
        <v>5</v>
      </c>
      <c r="C8">
        <v>7.74022023216E-2</v>
      </c>
      <c r="D8">
        <v>0</v>
      </c>
    </row>
    <row r="9" spans="2:4" x14ac:dyDescent="0.25">
      <c r="B9">
        <v>6</v>
      </c>
      <c r="C9">
        <v>7.7373015970799999E-2</v>
      </c>
      <c r="D9">
        <v>0</v>
      </c>
    </row>
    <row r="10" spans="2:4" x14ac:dyDescent="0.25">
      <c r="B10">
        <v>7</v>
      </c>
      <c r="C10">
        <v>0.1091277656412</v>
      </c>
      <c r="D10">
        <v>0</v>
      </c>
    </row>
    <row r="11" spans="2:4" x14ac:dyDescent="0.25">
      <c r="B11">
        <v>8</v>
      </c>
      <c r="C11">
        <v>0.16306414191959998</v>
      </c>
      <c r="D11">
        <v>0</v>
      </c>
    </row>
    <row r="12" spans="2:4" x14ac:dyDescent="0.25">
      <c r="B12">
        <v>9</v>
      </c>
      <c r="C12">
        <v>7.6409866394399992E-2</v>
      </c>
      <c r="D12">
        <v>0</v>
      </c>
    </row>
    <row r="13" spans="2:4" x14ac:dyDescent="0.25">
      <c r="B13">
        <v>10</v>
      </c>
      <c r="C13">
        <v>0.1200142744896</v>
      </c>
      <c r="D13">
        <v>0</v>
      </c>
    </row>
    <row r="14" spans="2:4" x14ac:dyDescent="0.25">
      <c r="B14">
        <v>11</v>
      </c>
      <c r="C14">
        <v>0.14178729218639999</v>
      </c>
      <c r="D14">
        <v>0</v>
      </c>
    </row>
    <row r="15" spans="2:4" x14ac:dyDescent="0.25">
      <c r="B15">
        <v>12</v>
      </c>
      <c r="C15">
        <v>0.13090078333800001</v>
      </c>
      <c r="D15">
        <v>0</v>
      </c>
    </row>
    <row r="16" spans="2:4" x14ac:dyDescent="0.25">
      <c r="B16">
        <v>13</v>
      </c>
      <c r="C16">
        <v>0.13084241063639998</v>
      </c>
      <c r="D16">
        <v>0</v>
      </c>
    </row>
    <row r="17" spans="2:4" x14ac:dyDescent="0.25">
      <c r="B17">
        <v>14</v>
      </c>
      <c r="C17">
        <v>0.17184923351039999</v>
      </c>
      <c r="D17">
        <v>0</v>
      </c>
    </row>
    <row r="18" spans="2:4" x14ac:dyDescent="0.25">
      <c r="B18">
        <v>15</v>
      </c>
      <c r="C18">
        <v>0.20138582051999998</v>
      </c>
      <c r="D18">
        <v>0</v>
      </c>
    </row>
    <row r="19" spans="2:4" x14ac:dyDescent="0.25">
      <c r="B19">
        <v>16</v>
      </c>
      <c r="C19">
        <v>9.5410180765200012E-2</v>
      </c>
      <c r="D19">
        <v>0</v>
      </c>
    </row>
    <row r="20" spans="2:4" x14ac:dyDescent="0.25">
      <c r="B20">
        <v>17</v>
      </c>
      <c r="C20">
        <v>0.14841259381799998</v>
      </c>
      <c r="D20">
        <v>0</v>
      </c>
    </row>
    <row r="21" spans="2:4" x14ac:dyDescent="0.25">
      <c r="B21">
        <v>18</v>
      </c>
      <c r="C21">
        <v>0.17505973209840001</v>
      </c>
      <c r="D21">
        <v>0</v>
      </c>
    </row>
    <row r="22" spans="2:4" x14ac:dyDescent="0.25">
      <c r="B22">
        <v>19</v>
      </c>
      <c r="C22">
        <v>0.16166319708119997</v>
      </c>
      <c r="D22">
        <v>0</v>
      </c>
    </row>
    <row r="23" spans="2:4" x14ac:dyDescent="0.25">
      <c r="B23">
        <v>20</v>
      </c>
      <c r="C23">
        <v>0.16163401073039999</v>
      </c>
      <c r="D23">
        <v>0</v>
      </c>
    </row>
    <row r="24" spans="2:4" x14ac:dyDescent="0.25">
      <c r="B24">
        <v>21</v>
      </c>
      <c r="C24">
        <v>0.2111340616872</v>
      </c>
      <c r="D24">
        <v>0</v>
      </c>
    </row>
    <row r="25" spans="2:4" x14ac:dyDescent="0.25">
      <c r="B25">
        <v>22</v>
      </c>
      <c r="C25">
        <v>0.21130917979199998</v>
      </c>
      <c r="D25">
        <v>0</v>
      </c>
    </row>
    <row r="26" spans="2:4" x14ac:dyDescent="0.25">
      <c r="B26">
        <v>23</v>
      </c>
      <c r="C26">
        <v>0.27041154016199997</v>
      </c>
      <c r="D26">
        <v>0</v>
      </c>
    </row>
    <row r="27" spans="2:4" x14ac:dyDescent="0.25">
      <c r="B27">
        <v>24</v>
      </c>
      <c r="C27">
        <v>0.27014886300480001</v>
      </c>
      <c r="D27">
        <v>0</v>
      </c>
    </row>
    <row r="28" spans="2:4" x14ac:dyDescent="0.25">
      <c r="B28">
        <v>25</v>
      </c>
      <c r="C28">
        <v>0.35023620959999996</v>
      </c>
      <c r="D28">
        <v>0</v>
      </c>
    </row>
    <row r="29" spans="2:4" x14ac:dyDescent="0.25">
      <c r="B29">
        <v>26</v>
      </c>
      <c r="C29">
        <v>0.34994434609200004</v>
      </c>
      <c r="D29">
        <v>0</v>
      </c>
    </row>
    <row r="30" spans="2:4" x14ac:dyDescent="0.25">
      <c r="B30">
        <v>27</v>
      </c>
      <c r="C30">
        <v>0.45063725635200003</v>
      </c>
      <c r="D30">
        <v>0</v>
      </c>
    </row>
    <row r="31" spans="2:4" x14ac:dyDescent="0.25">
      <c r="B31">
        <v>28</v>
      </c>
      <c r="C31">
        <v>0.52214381581199998</v>
      </c>
      <c r="D31">
        <v>0</v>
      </c>
    </row>
    <row r="32" spans="2:4" x14ac:dyDescent="0.25">
      <c r="B32">
        <v>29</v>
      </c>
      <c r="C32">
        <v>0.25479684248399997</v>
      </c>
      <c r="D32">
        <v>0</v>
      </c>
    </row>
    <row r="33" spans="2:4" x14ac:dyDescent="0.25">
      <c r="B33">
        <v>30</v>
      </c>
      <c r="C33">
        <v>0.388470329148</v>
      </c>
      <c r="D33">
        <v>0</v>
      </c>
    </row>
    <row r="34" spans="2:4" x14ac:dyDescent="0.25">
      <c r="B34">
        <v>31</v>
      </c>
      <c r="C34">
        <v>0.45472334546400001</v>
      </c>
      <c r="D34">
        <v>0</v>
      </c>
    </row>
    <row r="35" spans="2:4" x14ac:dyDescent="0.25">
      <c r="B35">
        <v>32</v>
      </c>
      <c r="C35">
        <v>0.42115904204400001</v>
      </c>
      <c r="D35">
        <v>0</v>
      </c>
    </row>
    <row r="36" spans="2:4" x14ac:dyDescent="0.25">
      <c r="B36">
        <v>33</v>
      </c>
      <c r="C36">
        <v>0.42174276906000002</v>
      </c>
      <c r="D36">
        <v>0</v>
      </c>
    </row>
    <row r="37" spans="2:4" x14ac:dyDescent="0.25">
      <c r="B37">
        <v>34</v>
      </c>
      <c r="C37">
        <v>0.543157988388</v>
      </c>
      <c r="D37">
        <v>0</v>
      </c>
    </row>
    <row r="38" spans="2:4" x14ac:dyDescent="0.25">
      <c r="B38">
        <v>35</v>
      </c>
      <c r="C38">
        <v>0.54286612487999997</v>
      </c>
      <c r="D38">
        <v>0</v>
      </c>
    </row>
    <row r="39" spans="2:4" x14ac:dyDescent="0.25">
      <c r="B39">
        <v>36</v>
      </c>
      <c r="C39">
        <v>0.695510739564</v>
      </c>
      <c r="D39">
        <v>0</v>
      </c>
    </row>
    <row r="40" spans="2:4" x14ac:dyDescent="0.25">
      <c r="B40">
        <v>37</v>
      </c>
      <c r="C40">
        <v>0.69375955851599991</v>
      </c>
      <c r="D40">
        <v>0</v>
      </c>
    </row>
    <row r="41" spans="2:4" x14ac:dyDescent="0.25">
      <c r="B41">
        <v>38</v>
      </c>
      <c r="C41">
        <v>0.88580574678000001</v>
      </c>
      <c r="D41">
        <v>0</v>
      </c>
    </row>
    <row r="42" spans="2:4" x14ac:dyDescent="0.25">
      <c r="B42">
        <v>39</v>
      </c>
      <c r="C42">
        <v>0.88522201976399995</v>
      </c>
      <c r="D42">
        <v>0</v>
      </c>
    </row>
    <row r="43" spans="2:4" x14ac:dyDescent="0.25">
      <c r="B43">
        <v>40</v>
      </c>
      <c r="C43">
        <v>1.1379758176920001</v>
      </c>
      <c r="D43">
        <v>0</v>
      </c>
    </row>
    <row r="44" spans="2:4" x14ac:dyDescent="0.25">
      <c r="B44">
        <v>41</v>
      </c>
      <c r="C44">
        <v>1.1338897285799998</v>
      </c>
      <c r="D44">
        <v>0</v>
      </c>
    </row>
    <row r="45" spans="2:4" x14ac:dyDescent="0.25">
      <c r="B45">
        <v>42</v>
      </c>
      <c r="C45">
        <v>1.443556910568</v>
      </c>
      <c r="D45">
        <v>0</v>
      </c>
    </row>
    <row r="46" spans="2:4" x14ac:dyDescent="0.25">
      <c r="B46">
        <v>43</v>
      </c>
      <c r="C46">
        <v>1.4453080916159999</v>
      </c>
      <c r="D46">
        <v>0</v>
      </c>
    </row>
    <row r="47" spans="2:4" x14ac:dyDescent="0.25">
      <c r="B47">
        <v>44</v>
      </c>
      <c r="C47">
        <v>1.84895532318</v>
      </c>
      <c r="D47">
        <v>0</v>
      </c>
    </row>
    <row r="48" spans="2:4" x14ac:dyDescent="0.25">
      <c r="B48">
        <v>45</v>
      </c>
      <c r="C48">
        <v>1.8457448245919998</v>
      </c>
      <c r="D48">
        <v>0</v>
      </c>
    </row>
    <row r="49" spans="2:4" x14ac:dyDescent="0.25">
      <c r="B49">
        <v>46</v>
      </c>
      <c r="C49">
        <v>2.3585490081479996</v>
      </c>
      <c r="D49">
        <v>0</v>
      </c>
    </row>
    <row r="50" spans="2:4" x14ac:dyDescent="0.25">
      <c r="B50">
        <v>47</v>
      </c>
      <c r="C50">
        <v>2.3588408716560001</v>
      </c>
      <c r="D50">
        <v>0</v>
      </c>
    </row>
    <row r="51" spans="2:4" x14ac:dyDescent="0.25">
      <c r="B51">
        <v>48</v>
      </c>
      <c r="C51">
        <v>3.0003568622399999</v>
      </c>
      <c r="D51">
        <v>0</v>
      </c>
    </row>
    <row r="52" spans="2:4" x14ac:dyDescent="0.25">
      <c r="B52">
        <v>49</v>
      </c>
      <c r="C52">
        <v>2.98284505176</v>
      </c>
      <c r="D52">
        <v>0</v>
      </c>
    </row>
    <row r="53" spans="2:4" x14ac:dyDescent="0.25">
      <c r="B53">
        <v>50</v>
      </c>
      <c r="C53">
        <v>3.8234119547999996</v>
      </c>
      <c r="D53">
        <v>0</v>
      </c>
    </row>
    <row r="54" spans="2:4" x14ac:dyDescent="0.25">
      <c r="B54">
        <v>51</v>
      </c>
      <c r="C54">
        <v>3.8234119547999996</v>
      </c>
      <c r="D54">
        <v>0</v>
      </c>
    </row>
    <row r="55" spans="2:4" x14ac:dyDescent="0.25">
      <c r="B55">
        <v>52</v>
      </c>
      <c r="C55">
        <v>4.8682833134400001</v>
      </c>
      <c r="D55">
        <v>0</v>
      </c>
    </row>
    <row r="56" spans="2:4" x14ac:dyDescent="0.25">
      <c r="B56">
        <v>53</v>
      </c>
      <c r="C56">
        <v>4.8712019485200004</v>
      </c>
      <c r="D56">
        <v>0</v>
      </c>
    </row>
    <row r="57" spans="2:4" x14ac:dyDescent="0.25">
      <c r="B57">
        <v>54</v>
      </c>
      <c r="C57">
        <v>6.1612386538799999</v>
      </c>
      <c r="D57">
        <v>0</v>
      </c>
    </row>
    <row r="58" spans="2:4" x14ac:dyDescent="0.25">
      <c r="B58">
        <v>55</v>
      </c>
      <c r="C58">
        <v>6.2079368151600001</v>
      </c>
      <c r="D58">
        <v>0</v>
      </c>
    </row>
    <row r="59" spans="2:4" x14ac:dyDescent="0.25">
      <c r="B59">
        <v>56</v>
      </c>
      <c r="C59">
        <v>7.95619922808</v>
      </c>
      <c r="D59">
        <v>0</v>
      </c>
    </row>
    <row r="60" spans="2:4" x14ac:dyDescent="0.25">
      <c r="B60">
        <v>57</v>
      </c>
      <c r="C60">
        <v>7.8569656353599999</v>
      </c>
      <c r="D60">
        <v>0</v>
      </c>
    </row>
    <row r="61" spans="2:4" x14ac:dyDescent="0.25">
      <c r="B61">
        <v>58</v>
      </c>
      <c r="C61">
        <v>10.165605983639999</v>
      </c>
      <c r="D61">
        <v>0</v>
      </c>
    </row>
    <row r="62" spans="2:4" x14ac:dyDescent="0.25">
      <c r="B62">
        <v>59</v>
      </c>
      <c r="C62">
        <v>9.8591493002400004</v>
      </c>
      <c r="D62">
        <v>0</v>
      </c>
    </row>
    <row r="63" spans="2:4" x14ac:dyDescent="0.25">
      <c r="B63">
        <v>60</v>
      </c>
      <c r="C63">
        <v>12.5355376686</v>
      </c>
      <c r="D63">
        <v>0</v>
      </c>
    </row>
    <row r="64" spans="2:4" x14ac:dyDescent="0.25">
      <c r="B64">
        <v>61</v>
      </c>
      <c r="C64">
        <v>12.79237755564</v>
      </c>
      <c r="D64">
        <v>0</v>
      </c>
    </row>
    <row r="65" spans="2:4" x14ac:dyDescent="0.25">
      <c r="B65">
        <v>62</v>
      </c>
      <c r="C65">
        <v>16.428996865319998</v>
      </c>
      <c r="D65">
        <v>0</v>
      </c>
    </row>
    <row r="66" spans="2:4" x14ac:dyDescent="0.25">
      <c r="B66">
        <v>63</v>
      </c>
      <c r="C66">
        <v>16.405647784679999</v>
      </c>
      <c r="D66">
        <v>0</v>
      </c>
    </row>
    <row r="67" spans="2:4" x14ac:dyDescent="0.25">
      <c r="B67">
        <v>64</v>
      </c>
      <c r="C67">
        <v>21.031684386479998</v>
      </c>
      <c r="D67">
        <v>0</v>
      </c>
    </row>
    <row r="68" spans="2:4" x14ac:dyDescent="0.25">
      <c r="B68">
        <v>65</v>
      </c>
      <c r="C68">
        <v>20.267001995519998</v>
      </c>
      <c r="D68">
        <v>0</v>
      </c>
    </row>
    <row r="69" spans="2:4" x14ac:dyDescent="0.25">
      <c r="B69">
        <v>66</v>
      </c>
      <c r="C69">
        <v>25.79781547212</v>
      </c>
      <c r="D69">
        <v>0</v>
      </c>
    </row>
    <row r="70" spans="2:4" x14ac:dyDescent="0.25">
      <c r="B70">
        <v>67</v>
      </c>
      <c r="C70">
        <v>27.000293125080002</v>
      </c>
      <c r="D70">
        <v>0</v>
      </c>
    </row>
    <row r="71" spans="2:4" x14ac:dyDescent="0.25">
      <c r="B71">
        <v>68</v>
      </c>
      <c r="C71">
        <v>32.834644650000001</v>
      </c>
      <c r="D71">
        <v>0</v>
      </c>
    </row>
    <row r="72" spans="2:4" x14ac:dyDescent="0.25">
      <c r="B72">
        <v>69</v>
      </c>
      <c r="C72">
        <v>34.731757451999997</v>
      </c>
      <c r="D72">
        <v>0</v>
      </c>
    </row>
    <row r="73" spans="2:4" x14ac:dyDescent="0.25">
      <c r="B73">
        <v>70</v>
      </c>
      <c r="C73">
        <v>44.4508122684</v>
      </c>
      <c r="D73">
        <v>0</v>
      </c>
    </row>
    <row r="74" spans="2:4" x14ac:dyDescent="0.25">
      <c r="B74">
        <v>71</v>
      </c>
      <c r="C74">
        <v>49.383305553599996</v>
      </c>
      <c r="D74">
        <v>0</v>
      </c>
    </row>
    <row r="75" spans="2:4" x14ac:dyDescent="0.25">
      <c r="B75">
        <v>72</v>
      </c>
      <c r="C75">
        <v>25.28121706296</v>
      </c>
      <c r="D75">
        <v>0</v>
      </c>
    </row>
    <row r="76" spans="2:4" x14ac:dyDescent="0.25">
      <c r="B76">
        <v>73</v>
      </c>
      <c r="C76">
        <v>38.496796705199998</v>
      </c>
      <c r="D76">
        <v>0</v>
      </c>
    </row>
    <row r="77" spans="2:4" x14ac:dyDescent="0.25">
      <c r="B77">
        <v>74</v>
      </c>
      <c r="C77">
        <v>45.1804710384</v>
      </c>
      <c r="D77">
        <v>0</v>
      </c>
    </row>
    <row r="78" spans="2:4" x14ac:dyDescent="0.25">
      <c r="B78">
        <v>75</v>
      </c>
      <c r="C78">
        <v>41.707295293199998</v>
      </c>
      <c r="D78">
        <v>0</v>
      </c>
    </row>
    <row r="79" spans="2:4" x14ac:dyDescent="0.25">
      <c r="B79">
        <v>76</v>
      </c>
      <c r="C79">
        <v>37.270969971600003</v>
      </c>
      <c r="D79">
        <v>0</v>
      </c>
    </row>
    <row r="80" spans="2:4" x14ac:dyDescent="0.25">
      <c r="B80">
        <v>77</v>
      </c>
      <c r="C80">
        <v>51.280418355599998</v>
      </c>
      <c r="D80">
        <v>0</v>
      </c>
    </row>
    <row r="81" spans="2:4" x14ac:dyDescent="0.25">
      <c r="B81">
        <v>78</v>
      </c>
      <c r="C81">
        <v>50.696691339599994</v>
      </c>
      <c r="D81">
        <v>0</v>
      </c>
    </row>
    <row r="82" spans="2:4" x14ac:dyDescent="0.25">
      <c r="B82">
        <v>79</v>
      </c>
      <c r="C82">
        <v>65.056375933200002</v>
      </c>
      <c r="D82">
        <v>0</v>
      </c>
    </row>
    <row r="83" spans="2:4" x14ac:dyDescent="0.25">
      <c r="B83">
        <v>80</v>
      </c>
      <c r="C83">
        <v>64.647767021999996</v>
      </c>
      <c r="D83">
        <v>0</v>
      </c>
    </row>
    <row r="84" spans="2:4" x14ac:dyDescent="0.25">
      <c r="B84">
        <v>81</v>
      </c>
      <c r="C84">
        <v>82.509813711599989</v>
      </c>
      <c r="D84">
        <v>0</v>
      </c>
    </row>
    <row r="85" spans="2:4" x14ac:dyDescent="0.25">
      <c r="B85">
        <v>82</v>
      </c>
      <c r="C85">
        <v>82.539000062400007</v>
      </c>
      <c r="D85">
        <v>0</v>
      </c>
    </row>
    <row r="86" spans="2:4" x14ac:dyDescent="0.25">
      <c r="B86">
        <v>83</v>
      </c>
      <c r="C86">
        <v>105.0124901784</v>
      </c>
      <c r="D86">
        <v>0</v>
      </c>
    </row>
    <row r="87" spans="2:4" x14ac:dyDescent="0.25">
      <c r="B87">
        <v>84</v>
      </c>
      <c r="C87">
        <v>104.8665584244</v>
      </c>
      <c r="D87">
        <v>0</v>
      </c>
    </row>
    <row r="88" spans="2:4" x14ac:dyDescent="0.25">
      <c r="B88">
        <v>85</v>
      </c>
      <c r="C88">
        <v>133.46918220840001</v>
      </c>
      <c r="D88">
        <v>0</v>
      </c>
    </row>
    <row r="89" spans="2:4" x14ac:dyDescent="0.25">
      <c r="B89">
        <v>86</v>
      </c>
      <c r="C89">
        <v>133.76104571639999</v>
      </c>
      <c r="D89">
        <v>0</v>
      </c>
    </row>
    <row r="90" spans="2:4" x14ac:dyDescent="0.25">
      <c r="B90">
        <v>87</v>
      </c>
      <c r="C90">
        <v>223.567447128</v>
      </c>
      <c r="D90">
        <v>0</v>
      </c>
    </row>
    <row r="91" spans="2:4" x14ac:dyDescent="0.25">
      <c r="B91">
        <v>88</v>
      </c>
      <c r="C91">
        <v>111.46267370519999</v>
      </c>
      <c r="D91">
        <v>0</v>
      </c>
    </row>
    <row r="92" spans="2:4" x14ac:dyDescent="0.25">
      <c r="B92">
        <v>89</v>
      </c>
      <c r="C92">
        <v>167.32534913639998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G22" sqref="G22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182.85248776200001</v>
      </c>
    </row>
    <row r="3" spans="2:9" x14ac:dyDescent="0.25">
      <c r="B3" s="18">
        <v>150</v>
      </c>
      <c r="C3" s="18">
        <v>200</v>
      </c>
      <c r="D3" s="1">
        <v>166.28047777775998</v>
      </c>
      <c r="E3" s="19" t="str">
        <f>IF(D3="","N/A",IF(OR(D3&lt;B3,D3&gt;C3),"FAIL","PASS"))</f>
        <v>PASS</v>
      </c>
      <c r="H3" t="s">
        <v>39</v>
      </c>
      <c r="I3">
        <v>160.02876143639998</v>
      </c>
    </row>
    <row r="4" spans="2:9" x14ac:dyDescent="0.25">
      <c r="H4" t="s">
        <v>40</v>
      </c>
      <c r="I4">
        <v>158.59863024719999</v>
      </c>
    </row>
    <row r="5" spans="2:9" x14ac:dyDescent="0.25">
      <c r="H5" t="s">
        <v>41</v>
      </c>
      <c r="I5">
        <v>162.71390571000001</v>
      </c>
    </row>
    <row r="6" spans="2:9" x14ac:dyDescent="0.25">
      <c r="B6" s="15" t="s">
        <v>23</v>
      </c>
      <c r="H6" t="s">
        <v>42</v>
      </c>
      <c r="I6">
        <v>167.20860373319999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0.14206342422429277</v>
      </c>
      <c r="E8" s="19" t="str">
        <f>IF(D8="","N/A",IF(OR(D8&gt;C8),"FAIL","PASS"))</f>
        <v>PASS</v>
      </c>
    </row>
  </sheetData>
  <conditionalFormatting sqref="E3">
    <cfRule type="containsText" dxfId="5" priority="49" stopIfTrue="1" operator="containsText" text="FAIL">
      <formula>NOT(ISERROR(SEARCH("FAIL",E3)))</formula>
    </cfRule>
  </conditionalFormatting>
  <conditionalFormatting sqref="E8">
    <cfRule type="containsText" dxfId="4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8.5107398932800005E-2</v>
      </c>
    </row>
    <row r="3" spans="2:9" x14ac:dyDescent="0.25">
      <c r="B3" s="18">
        <v>0.05</v>
      </c>
      <c r="C3" s="18">
        <v>0.1</v>
      </c>
      <c r="D3" s="1">
        <v>7.7279619648239997E-2</v>
      </c>
      <c r="E3" s="19" t="str">
        <f>IF(D3="","N/A",IF(OR(D3&lt;B3,D3&gt;C3),"FAIL","PASS"))</f>
        <v>PASS</v>
      </c>
      <c r="H3" t="s">
        <v>39</v>
      </c>
      <c r="I3">
        <v>7.4396008189200002E-2</v>
      </c>
    </row>
    <row r="4" spans="2:9" x14ac:dyDescent="0.25">
      <c r="H4" t="s">
        <v>40</v>
      </c>
      <c r="I4">
        <v>7.3753908471599988E-2</v>
      </c>
    </row>
    <row r="5" spans="2:9" x14ac:dyDescent="0.25">
      <c r="H5" t="s">
        <v>41</v>
      </c>
      <c r="I5">
        <v>7.5738580326000005E-2</v>
      </c>
    </row>
    <row r="6" spans="2:9" x14ac:dyDescent="0.25">
      <c r="H6" t="s">
        <v>42</v>
      </c>
      <c r="I6">
        <v>7.74022023216E-2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182.94004681439998</v>
      </c>
      <c r="J2">
        <v>68.850601537200006</v>
      </c>
      <c r="K2">
        <v>162.59716030679999</v>
      </c>
      <c r="L2">
        <v>59.365037527200002</v>
      </c>
    </row>
    <row r="3" spans="2:12" x14ac:dyDescent="0.25">
      <c r="B3" s="18">
        <v>50</v>
      </c>
      <c r="C3" s="18"/>
      <c r="D3" s="1">
        <v>54.169867084799996</v>
      </c>
      <c r="E3" s="19" t="str">
        <f>IF(D3="","N/A",IF(OR(D3&lt;B3),"FAIL","PASS"))</f>
        <v>PASS</v>
      </c>
      <c r="H3" t="s">
        <v>39</v>
      </c>
      <c r="I3">
        <v>160.1163204888</v>
      </c>
      <c r="J3">
        <v>62.896585973999997</v>
      </c>
      <c r="K3">
        <v>150.16377486599998</v>
      </c>
      <c r="L3">
        <v>59.656901035200001</v>
      </c>
    </row>
    <row r="4" spans="2:12" x14ac:dyDescent="0.25">
      <c r="H4" t="s">
        <v>40</v>
      </c>
      <c r="I4">
        <v>158.62781659800001</v>
      </c>
      <c r="J4">
        <v>62.458790711999995</v>
      </c>
      <c r="K4">
        <v>149.93028405960001</v>
      </c>
      <c r="L4">
        <v>59.10236037</v>
      </c>
    </row>
    <row r="5" spans="2:12" x14ac:dyDescent="0.25">
      <c r="H5" t="s">
        <v>41</v>
      </c>
      <c r="I5">
        <v>162.71390571000001</v>
      </c>
      <c r="J5">
        <v>68.208501819600002</v>
      </c>
      <c r="K5">
        <v>146.92408992719999</v>
      </c>
      <c r="L5">
        <v>54.169867084799996</v>
      </c>
    </row>
    <row r="6" spans="2:12" x14ac:dyDescent="0.25">
      <c r="H6" t="s">
        <v>42</v>
      </c>
      <c r="I6">
        <v>167.2669764348</v>
      </c>
      <c r="J6">
        <v>68.325247222800002</v>
      </c>
      <c r="K6">
        <v>151.5063470028</v>
      </c>
      <c r="L6">
        <v>54.344985189599996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182.76492870960001</v>
      </c>
      <c r="J2">
        <v>68.850601537200006</v>
      </c>
      <c r="K2">
        <v>162.5096012544</v>
      </c>
      <c r="L2">
        <v>59.365037527200002</v>
      </c>
    </row>
    <row r="3" spans="2:12" x14ac:dyDescent="0.25">
      <c r="B3" s="18">
        <v>20</v>
      </c>
      <c r="C3" s="18"/>
      <c r="D3" s="1">
        <v>70.420932878270747</v>
      </c>
      <c r="E3" s="19" t="str">
        <f>IF(D3="","N/A",IF(OR(D3&lt;B3),"FAIL","PASS"))</f>
        <v>PASS</v>
      </c>
      <c r="G3" t="s">
        <v>38</v>
      </c>
      <c r="H3" t="s">
        <v>27</v>
      </c>
      <c r="I3">
        <v>0.26498287891319999</v>
      </c>
      <c r="J3">
        <v>0.316088179164</v>
      </c>
      <c r="K3">
        <v>0.27239621201640002</v>
      </c>
      <c r="L3">
        <v>0.83122727078399994</v>
      </c>
    </row>
    <row r="4" spans="2:12" x14ac:dyDescent="0.25">
      <c r="G4" t="s">
        <v>39</v>
      </c>
      <c r="H4" t="s">
        <v>26</v>
      </c>
      <c r="I4">
        <v>159.9703887348</v>
      </c>
      <c r="J4">
        <v>62.896585973999997</v>
      </c>
      <c r="K4">
        <v>150.01784311200001</v>
      </c>
      <c r="L4">
        <v>59.686087385999997</v>
      </c>
    </row>
    <row r="5" spans="2:12" x14ac:dyDescent="0.25">
      <c r="G5" t="s">
        <v>39</v>
      </c>
      <c r="H5" t="s">
        <v>27</v>
      </c>
      <c r="I5">
        <v>0.2557308057096</v>
      </c>
      <c r="J5">
        <v>0.28757311443239997</v>
      </c>
      <c r="K5">
        <v>0.26150970316799999</v>
      </c>
      <c r="L5">
        <v>0.81634223187600008</v>
      </c>
    </row>
    <row r="6" spans="2:12" x14ac:dyDescent="0.25">
      <c r="G6" t="s">
        <v>40</v>
      </c>
      <c r="H6" t="s">
        <v>26</v>
      </c>
      <c r="I6">
        <v>158.48188484400001</v>
      </c>
      <c r="J6">
        <v>62.487977062799999</v>
      </c>
      <c r="K6">
        <v>149.84272500719999</v>
      </c>
      <c r="L6">
        <v>59.160733071599992</v>
      </c>
    </row>
    <row r="7" spans="2:12" x14ac:dyDescent="0.25">
      <c r="G7" t="s">
        <v>40</v>
      </c>
      <c r="H7" t="s">
        <v>27</v>
      </c>
      <c r="I7">
        <v>0.24583663278840001</v>
      </c>
      <c r="J7">
        <v>0.2803932721356</v>
      </c>
      <c r="K7">
        <v>0.26136377141399997</v>
      </c>
      <c r="L7">
        <v>0.79707924034799993</v>
      </c>
    </row>
    <row r="8" spans="2:12" x14ac:dyDescent="0.25">
      <c r="G8" t="s">
        <v>41</v>
      </c>
      <c r="H8" t="s">
        <v>26</v>
      </c>
      <c r="I8">
        <v>162.59716030679999</v>
      </c>
      <c r="J8">
        <v>68.208501819600002</v>
      </c>
      <c r="K8">
        <v>146.8949035764</v>
      </c>
      <c r="L8">
        <v>54.199053435599993</v>
      </c>
    </row>
    <row r="9" spans="2:12" x14ac:dyDescent="0.25">
      <c r="G9" t="s">
        <v>41</v>
      </c>
      <c r="H9" t="s">
        <v>27</v>
      </c>
      <c r="I9">
        <v>0.23089322117880001</v>
      </c>
      <c r="J9">
        <v>0.31287768057600002</v>
      </c>
      <c r="K9">
        <v>0.24656629155839999</v>
      </c>
      <c r="L9">
        <v>0.76964407059600004</v>
      </c>
    </row>
    <row r="10" spans="2:12" x14ac:dyDescent="0.25">
      <c r="G10" t="s">
        <v>42</v>
      </c>
      <c r="H10" t="s">
        <v>26</v>
      </c>
      <c r="I10">
        <v>167.1210446808</v>
      </c>
      <c r="J10">
        <v>68.354433573599991</v>
      </c>
      <c r="K10">
        <v>151.47716065200001</v>
      </c>
      <c r="L10">
        <v>54.403357891200002</v>
      </c>
    </row>
    <row r="11" spans="2:12" x14ac:dyDescent="0.25">
      <c r="G11" t="s">
        <v>42</v>
      </c>
      <c r="H11" t="s">
        <v>27</v>
      </c>
      <c r="I11">
        <v>0.2446983651072</v>
      </c>
      <c r="J11">
        <v>0.31404513460799999</v>
      </c>
      <c r="K11">
        <v>0.2558475511128</v>
      </c>
      <c r="L11">
        <v>0.76526611797599997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57</v>
      </c>
      <c r="B1" s="15"/>
      <c r="C1" s="15"/>
    </row>
    <row r="2" spans="1:6" x14ac:dyDescent="0.25">
      <c r="A2" s="1" t="s">
        <v>56</v>
      </c>
      <c r="B2" s="1" t="s">
        <v>4</v>
      </c>
      <c r="C2" s="1" t="s">
        <v>58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7.7548134075599989E-2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0.13095915603959998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0.1616048243796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0.211017316284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0.26991537219840001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0.34994434609200004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0.42028345151999996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0.54169867084800005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0.69200837746800004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0.88317897520799993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1.1350571826119999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1.44618368214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1.8472041421319998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2.3649700053239999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2.9916009569999997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3.81173741448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4.8361783275599999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6.18458773452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7.9620364982399998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10.069291026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12.49467677748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15.94450344204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20.990823495360001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27.0119676654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34.7609438028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38.204933197199999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50.550759585599998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64.998003231599995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82.860049921199987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105.1292355816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133.64430031319998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167.23779008399998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ATP</vt:lpstr>
      <vt:lpstr>CalibPosition</vt:lpstr>
      <vt:lpstr>Calibration</vt:lpstr>
      <vt:lpstr>CalibrationVerification</vt:lpstr>
      <vt:lpstr>Uniformity</vt:lpstr>
      <vt:lpstr>UniformityBlack</vt:lpstr>
      <vt:lpstr>ChromaticityCoordinates</vt:lpstr>
      <vt:lpstr>ContrastOnAxis</vt:lpstr>
      <vt:lpstr>AnglesLuminance</vt:lpstr>
      <vt:lpstr>Curves</vt:lpstr>
      <vt:lpstr>LuminanceAndUniformity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2025-09-05T14:10:41Z</dcterms:modified>
</cp:coreProperties>
</file>