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0367B42-2360-4055-81D5-59D185BD3619}" xr6:coauthVersionLast="47" xr6:coauthVersionMax="47" xr10:uidLastSave="{00000000-0000-0000-0000-000000000000}"/>
  <bookViews>
    <workbookView minimized="1" xWindow="0" yWindow="3285" windowWidth="17910" windowHeight="12315" tabRatio="76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E3" i="7"/>
  <c r="H4" i="8" a="1"/>
  <c r="H4" i="8" s="1"/>
  <c r="I4" i="8" l="1"/>
  <c r="H47" i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E54" i="1" l="1"/>
  <c r="E55" i="1"/>
  <c r="E56" i="1"/>
  <c r="E53" i="1"/>
  <c r="D54" i="1"/>
  <c r="D55" i="1"/>
  <c r="D56" i="1"/>
  <c r="D53" i="1"/>
  <c r="H74" i="1"/>
  <c r="I74" i="1"/>
  <c r="H21" i="8"/>
  <c r="H54" i="1" s="1"/>
  <c r="H20" i="8"/>
  <c r="H53" i="1" s="1"/>
  <c r="P4" i="8"/>
  <c r="O4" i="8"/>
  <c r="N4" i="8"/>
  <c r="N7" i="8" l="1"/>
  <c r="Q4" i="8"/>
  <c r="I47" i="1" s="1"/>
  <c r="H12" i="1" l="1"/>
  <c r="I12" i="1" s="1"/>
  <c r="H8" i="1"/>
  <c r="I8" i="1" s="1"/>
  <c r="H11" i="1"/>
  <c r="H7" i="1"/>
  <c r="I7" i="1" s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D48" i="1"/>
  <c r="D49" i="1"/>
  <c r="D50" i="1"/>
  <c r="D47" i="1"/>
  <c r="E48" i="1"/>
  <c r="E49" i="1"/>
  <c r="E50" i="1"/>
  <c r="E47" i="1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7" i="8" l="1"/>
  <c r="H50" i="1" s="1"/>
  <c r="H6" i="8"/>
  <c r="H49" i="1" s="1"/>
  <c r="H5" i="8"/>
  <c r="H48" i="1" s="1"/>
  <c r="I6" i="8" l="1"/>
  <c r="I7" i="8"/>
  <c r="I5" i="8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<sst xmlns="http://schemas.openxmlformats.org/spreadsheetml/2006/main" count="369" uniqueCount="216">
  <si>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</si>
  <si>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</si>
  <si>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</si>
  <si>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</si>
  <si>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</si>
  <si>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</si>
  <si>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</si>
  <si>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</si>
  <si>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</si>
  <si>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</si>
  <si>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</si>
  <si>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</si>
  <si>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</si>
  <si>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</si>
  <si>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</si>
  <si>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</si>
  <si>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</si>
  <si>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</si>
  <si>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</si>
  <si>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</si>
  <si>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</si>
  <si>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</si>
  <si>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</si>
  <si>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</si>
  <si>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</si>
  <si>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</si>
  <si>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</si>
  <si>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</si>
  <si>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</si>
  <si>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</si>
  <si>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</si>
  <si>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</si>
  <si>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</si>
  <si>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</si>
  <si>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</si>
  <si>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</si>
  <si>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</si>
  <si>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</si>
  <si>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</si>
  <si>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</si>
  <si>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</si>
  <si>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</si>
  <si>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</si>
  <si>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</si>
  <si>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</si>
  <si>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</si>
  <si>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</si>
  <si>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</si>
  <si>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</si>
  <si>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</si>
  <si>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</si>
  <si>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</si>
  <si>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</si>
  <si>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</si>
  <si>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</si>
  <si>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</si>
  <si>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</si>
  <si>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</si>
  <si>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</si>
  <si>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</si>
  <si>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</si>
  <si>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</si>
  <si>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</si>
  <si>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</si>
  <si>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</si>
  <si>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</si>
  <si>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</si>
  <si>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</si>
  <si>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</si>
  <si>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</si>
  <si>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</si>
  <si>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</si>
  <si>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</si>
  <si>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</si>
  <si>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</si>
  <si>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</si>
  <si>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</si>
  <si>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</si>
  <si>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</si>
  <si>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</si>
  <si>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</si>
  <si>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</si>
  <si>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</si>
  <si>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</si>
  <si>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</si>
  <si>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</si>
  <si>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</si>
  <si>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</si>
  <si>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</si>
  <si>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</si>
  <si>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</si>
  <si>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</si>
  <si>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</si>
  <si>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</si>
  <si>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</si>
  <si>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</si>
  <si>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</si>
  <si>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</si>
  <si>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</si>
  <si>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</si>
  <si>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</si>
  <si>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</si>
  <si>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</si>
  <si>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</si>
  <si>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</si>
  <si>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</si>
  <si>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</si>
  <si>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</si>
  <si>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</si>
  <si>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</si>
  <si>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</si>
  <si>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</si>
  <si>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</si>
  <si>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</si>
  <si>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</si>
  <si>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</si>
  <si>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</si>
  <si>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</si>
  <si>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</si>
  <si>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</si>
  <si>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</si>
  <si>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</si>
  <si>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</si>
  <si>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</si>
  <si>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</si>
  <si>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</si>
  <si>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</si>
  <si>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>Average Luminance: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</si>
  <si>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</si>
  <si>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</si>
  <si>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</si>
  <si>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</si>
  <si>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</si>
  <si>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</si>
  <si>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</si>
  <si>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</si>
  <si>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</si>
  <si>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</si>
  <si>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</si>
  <si>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</si>
  <si>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</si>
  <si>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</si>
  <si>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</si>
  <si>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</si>
  <si>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</si>
  <si>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</si>
  <si>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</si>
  <si>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</si>
  <si>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</si>
  <si>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</si>
  <si>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</si>
  <si>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</si>
  <si>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</si>
  <si>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</si>
  <si>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</si>
  <si>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FAIL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</si>
  <si>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</si>
  <si>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</si>
  <si>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</si>
  <si>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</si>
  <si>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</si>
  <si>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</si>
  <si>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</si>
  <si>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</si>
  <si>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</si>
  <si>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</si>
  <si>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</si>
  <si>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</si>
  <si>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</si>
  <si>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</si>
  <si>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</si>
  <si>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</si>
  <si>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</si>
  <si>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</si>
  <si>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</si>
  <si>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</si>
  <si>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</si>
  <si>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</si>
  <si>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</si>
  <si>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</si>
  <si>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</si>
  <si>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</si>
  <si>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</si>
  <si>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</si>
  <si>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</si>
  <si>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</si>
  <si>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</si>
  <si>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</si>
  <si>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</si>
  <si>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</si>
  <si>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</si>
  <si>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</si>
  <si>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</si>
  <si>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</si>
  <si>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</si>
  <si>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</si>
  <si>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</si>
  <si>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</si>
  <si>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</si>
  <si>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</si>
  <si>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</si>
  <si>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</si>
  <si>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</si>
  <si>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</si>
  <si>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</si>
  <si>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</si>
  <si>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</si>
  <si>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</si>
  <si>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</si>
  <si>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</si>
  <si>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</si>
  <si>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</si>
  <si>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</si>
  <si>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SXXXXXX25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</si>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</sst>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abSelected="1" workbookViewId="0">
      <selection activeCell="H44" sqref="H4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212</v>
      </c>
      <c r="N1" s="15" t="s">
        <v>211</v>
      </c>
    </row>
    <row r="4" spans="2:14" ht="18.75" customHeight="1" x14ac:dyDescent="0.25">
      <c r="I4" s="25"/>
      <c r="L4" s="31" t="s">
        <v>213</v>
      </c>
      <c r="M4" s="31" t="s">
        <v>214</v>
      </c>
      <c r="N4" s="31" t="s">
        <v>215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154</v>
      </c>
      <c r="D6" s="57"/>
      <c r="E6" s="57"/>
      <c r="F6" s="57"/>
      <c r="H6" s="58" t="s">
        <v>153</v>
      </c>
    </row>
    <row r="7" spans="2:14" s="56" customFormat="1" ht="18.75" customHeight="1" x14ac:dyDescent="0.25">
      <c r="B7" s="59" t="s">
        <v>157</v>
      </c>
      <c r="C7" s="55"/>
      <c r="D7" s="60"/>
      <c r="E7" s="60"/>
      <c r="F7" s="60">
        <v>30</v>
      </c>
      <c r="H7" s="68">
        <f>Uniformity!B14</f>
        <v>0</v>
      </c>
      <c r="I7" s="61" t="str">
        <f>IF(H7&gt;F7,"FAIL","PASS")</f>
        <v>PASS</v>
      </c>
    </row>
    <row r="8" spans="2:14" s="56" customFormat="1" ht="18.75" customHeight="1" x14ac:dyDescent="0.25">
      <c r="B8" s="59" t="s">
        <v>160</v>
      </c>
      <c r="C8" s="55"/>
      <c r="D8" s="60"/>
      <c r="E8" s="60"/>
      <c r="F8" s="60">
        <v>30</v>
      </c>
      <c r="H8" s="68">
        <f>UniformityBlack!B14</f>
        <v>711.17667587085407</v>
      </c>
      <c r="I8" s="61" t="str">
        <f>IF(H8&gt;F8,"FAIL","PASS")</f>
        <v>FAIL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156</v>
      </c>
      <c r="D10" s="57"/>
      <c r="E10" s="57"/>
      <c r="F10" s="57"/>
      <c r="H10" s="58" t="s">
        <v>153</v>
      </c>
    </row>
    <row r="11" spans="2:14" s="56" customFormat="1" ht="18.75" customHeight="1" x14ac:dyDescent="0.25">
      <c r="B11" s="59" t="s">
        <v>157</v>
      </c>
      <c r="C11" s="55"/>
      <c r="D11" s="60"/>
      <c r="E11" s="60"/>
      <c r="F11" s="60">
        <v>30</v>
      </c>
      <c r="H11" s="68">
        <f>Uniformity!I14</f>
        <v>0</v>
      </c>
      <c r="I11" s="61" t="s">
        <v>155</v>
      </c>
    </row>
    <row r="12" spans="2:14" s="56" customFormat="1" ht="18.75" customHeight="1" x14ac:dyDescent="0.25">
      <c r="B12" s="59" t="s">
        <v>160</v>
      </c>
      <c r="C12" s="55"/>
      <c r="D12" s="60"/>
      <c r="E12" s="60"/>
      <c r="F12" s="60">
        <v>30</v>
      </c>
      <c r="H12" s="68">
        <f>UniformityBlack!I14</f>
        <v>12.026336436873258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161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162</v>
      </c>
      <c r="D15" s="60">
        <v>1.5290554455392587</v>
      </c>
      <c r="E15" s="60"/>
      <c r="F15" s="60">
        <v>1.8688455445479828</v>
      </c>
      <c r="H15" s="70">
        <v>0</v>
      </c>
      <c r="I15" s="61" t="str">
        <f t="shared" ref="I15:I28" si="0">IF(H15="","N/A",IF(OR(H15&lt;D15,H15&gt;F15),"FAIL","PASS"))</f>
        <v>FAIL</v>
      </c>
    </row>
    <row r="16" spans="2:14" s="56" customFormat="1" ht="15" x14ac:dyDescent="0.25">
      <c r="B16" s="59" t="s">
        <v>163</v>
      </c>
      <c r="D16" s="60">
        <v>2.4914713395424224</v>
      </c>
      <c r="E16" s="60"/>
      <c r="F16" s="60">
        <v>3.0451316372185158</v>
      </c>
      <c r="H16" s="70">
        <v>0</v>
      </c>
      <c r="I16" s="61" t="str">
        <f t="shared" si="0"/>
        <v>FAIL</v>
      </c>
    </row>
    <row r="17" spans="2:9" s="56" customFormat="1" ht="15" x14ac:dyDescent="0.25">
      <c r="B17" s="59" t="s">
        <v>164</v>
      </c>
      <c r="D17" s="60">
        <v>2.8261665402546168</v>
      </c>
      <c r="E17" s="60"/>
      <c r="F17" s="60">
        <v>3.4542035492000878</v>
      </c>
      <c r="H17" s="70">
        <v>0</v>
      </c>
      <c r="I17" s="61" t="str">
        <f t="shared" si="0"/>
        <v>FAIL</v>
      </c>
    </row>
    <row r="18" spans="2:9" s="56" customFormat="1" ht="15" x14ac:dyDescent="0.25">
      <c r="B18" s="59" t="s">
        <v>165</v>
      </c>
      <c r="D18" s="60">
        <v>4.0072211106242541</v>
      </c>
      <c r="E18" s="60"/>
      <c r="F18" s="60">
        <v>4.8977146907629763</v>
      </c>
      <c r="H18" s="70">
        <v>0</v>
      </c>
      <c r="I18" s="61" t="str">
        <f t="shared" si="0"/>
        <v>FAIL</v>
      </c>
    </row>
    <row r="19" spans="2:9" s="56" customFormat="1" ht="15" x14ac:dyDescent="0.25">
      <c r="B19" s="59" t="s">
        <v>166</v>
      </c>
      <c r="D19" s="60">
        <v>8.6623599093917623</v>
      </c>
      <c r="E19" s="60"/>
      <c r="F19" s="60">
        <v>10.587328778145489</v>
      </c>
      <c r="H19" s="70">
        <v>0</v>
      </c>
      <c r="I19" s="61" t="str">
        <f t="shared" si="0"/>
        <v>FAIL</v>
      </c>
    </row>
    <row r="20" spans="2:9" s="56" customFormat="1" ht="15" x14ac:dyDescent="0.25">
      <c r="B20" s="59" t="s">
        <v>167</v>
      </c>
      <c r="D20" s="60">
        <v>15.986320773302308</v>
      </c>
      <c r="E20" s="60"/>
      <c r="F20" s="60">
        <v>19.538836500702821</v>
      </c>
      <c r="H20" s="70">
        <v>0</v>
      </c>
      <c r="I20" s="61" t="str">
        <f t="shared" si="0"/>
        <v>FAIL</v>
      </c>
    </row>
    <row r="21" spans="2:9" s="56" customFormat="1" ht="15" x14ac:dyDescent="0.25">
      <c r="B21" s="59" t="s">
        <v>168</v>
      </c>
      <c r="D21" s="60">
        <v>17.119587498222945</v>
      </c>
      <c r="E21" s="60"/>
      <c r="F21" s="60">
        <v>20.923940275605819</v>
      </c>
      <c r="H21" s="70">
        <v>0</v>
      </c>
      <c r="I21" s="61" t="str">
        <f t="shared" si="0"/>
        <v>FAIL</v>
      </c>
    </row>
    <row r="22" spans="2:9" s="56" customFormat="1" ht="15" x14ac:dyDescent="0.25">
      <c r="B22" s="59" t="s">
        <v>169</v>
      </c>
      <c r="D22" s="60">
        <v>26.583867369961386</v>
      </c>
      <c r="E22" s="60"/>
      <c r="F22" s="60">
        <v>32.491393452175025</v>
      </c>
      <c r="H22" s="70">
        <v>0</v>
      </c>
      <c r="I22" s="61" t="str">
        <f t="shared" si="0"/>
        <v>FAIL</v>
      </c>
    </row>
    <row r="23" spans="2:9" s="56" customFormat="1" ht="15" x14ac:dyDescent="0.25">
      <c r="B23" s="59" t="s">
        <v>170</v>
      </c>
      <c r="D23" s="60">
        <v>45.355600202330592</v>
      </c>
      <c r="E23" s="60"/>
      <c r="F23" s="60">
        <v>55.434622469515162</v>
      </c>
      <c r="H23" s="70">
        <v>0</v>
      </c>
      <c r="I23" s="61" t="str">
        <f t="shared" si="0"/>
        <v>FAIL</v>
      </c>
    </row>
    <row r="24" spans="2:9" s="56" customFormat="1" ht="15" x14ac:dyDescent="0.25">
      <c r="B24" s="59" t="s">
        <v>171</v>
      </c>
      <c r="D24" s="60">
        <v>65.529881857356443</v>
      </c>
      <c r="E24" s="60"/>
      <c r="F24" s="60">
        <v>80.092077825657881</v>
      </c>
      <c r="H24" s="70">
        <v>0</v>
      </c>
      <c r="I24" s="61" t="str">
        <f t="shared" si="0"/>
        <v>FAIL</v>
      </c>
    </row>
    <row r="25" spans="2:9" s="56" customFormat="1" ht="15" x14ac:dyDescent="0.25">
      <c r="B25" s="59" t="s">
        <v>172</v>
      </c>
      <c r="D25" s="60">
        <v>71.368433011044914</v>
      </c>
      <c r="E25" s="60"/>
      <c r="F25" s="60">
        <v>87.228084791277126</v>
      </c>
      <c r="H25" s="70">
        <v>0</v>
      </c>
      <c r="I25" s="61" t="str">
        <f t="shared" si="0"/>
        <v>FAIL</v>
      </c>
    </row>
    <row r="26" spans="2:9" s="56" customFormat="1" ht="15" x14ac:dyDescent="0.25">
      <c r="B26" s="59" t="s">
        <v>173</v>
      </c>
      <c r="D26" s="60">
        <v>113.80518443619286</v>
      </c>
      <c r="E26" s="60"/>
      <c r="F26" s="60">
        <v>139.0952254220135</v>
      </c>
      <c r="H26" s="70">
        <v>0</v>
      </c>
      <c r="I26" s="61" t="str">
        <f t="shared" si="0"/>
        <v>FAIL</v>
      </c>
    </row>
    <row r="27" spans="2:9" s="56" customFormat="1" ht="15" x14ac:dyDescent="0.25">
      <c r="B27" s="59" t="s">
        <v>174</v>
      </c>
      <c r="D27" s="60">
        <v>257.08257827159116</v>
      </c>
      <c r="E27" s="60"/>
      <c r="F27" s="60">
        <v>314.21204010972247</v>
      </c>
      <c r="H27" s="70">
        <v>0</v>
      </c>
      <c r="I27" s="61" t="str">
        <f t="shared" si="0"/>
        <v>FAIL</v>
      </c>
    </row>
    <row r="28" spans="2:9" s="56" customFormat="1" ht="15" x14ac:dyDescent="0.25">
      <c r="B28" s="59" t="s">
        <v>175</v>
      </c>
      <c r="D28" s="60">
        <v>369.05914986848319</v>
      </c>
      <c r="E28" s="60"/>
      <c r="F28" s="60">
        <v>451.07229428370164</v>
      </c>
      <c r="H28" s="70">
        <v>0</v>
      </c>
      <c r="I28" s="61" t="str">
        <f t="shared" si="0"/>
        <v>FAIL</v>
      </c>
    </row>
    <row r="29" spans="2:9" s="56" customFormat="1" ht="15" x14ac:dyDescent="0.25">
      <c r="B29" s="59" t="s">
        <v>176</v>
      </c>
      <c r="D29" s="60">
        <v>0</v>
      </c>
      <c r="E29" s="60"/>
      <c r="F29" s="60">
        <v>685</v>
      </c>
      <c r="H29" s="70">
        <v>0</v>
      </c>
      <c r="I29" s="61" t="str">
        <f>IF(H29="","N/A",IF(OR(H29&lt;D29,H29&gt;F29),"FAIL","PASS"))</f>
        <v>PASS</v>
      </c>
    </row>
    <row r="30" spans="2:9" s="56" customFormat="1" ht="15" x14ac:dyDescent="0.25">
      <c r="B30" s="59" t="s">
        <v>177</v>
      </c>
      <c r="D30" s="60">
        <v>1.3860000841152246E-2</v>
      </c>
      <c r="E30" s="60"/>
      <c r="F30" s="60">
        <v>1.6940001028074966E-2</v>
      </c>
      <c r="H30" s="70">
        <v>0</v>
      </c>
      <c r="I30" s="61" t="str">
        <f>IF(H30="","N/A",IF(OR(H30&lt;D30,H30&gt;F30),"FAIL","PASS"))</f>
        <v>FAIL</v>
      </c>
    </row>
    <row r="31" spans="2:9" s="56" customFormat="1" ht="15" x14ac:dyDescent="0.25">
      <c r="B31" s="59" t="s">
        <v>178</v>
      </c>
      <c r="D31" s="60">
        <v>1.6663632288538389E-2</v>
      </c>
      <c r="E31" s="60"/>
      <c r="F31" s="60">
        <v>2.0366661685991366E-2</v>
      </c>
      <c r="H31" s="70">
        <v>0</v>
      </c>
      <c r="I31" s="61" t="str">
        <f t="shared" ref="I31:I44" si="1">IF(H31="","N/A",IF(OR(H31&lt;D31,H31&gt;F31),"FAIL","PASS"))</f>
        <v>FAIL</v>
      </c>
    </row>
    <row r="32" spans="2:9" s="56" customFormat="1" ht="15" x14ac:dyDescent="0.25">
      <c r="B32" s="59" t="s">
        <v>179</v>
      </c>
      <c r="D32" s="60">
        <v>1.7564211169914436E-2</v>
      </c>
      <c r="E32" s="60"/>
      <c r="F32" s="60">
        <v>2.1467369207673202E-2</v>
      </c>
      <c r="H32" s="70">
        <v>0</v>
      </c>
      <c r="I32" s="61" t="str">
        <f t="shared" si="1"/>
        <v>FAIL</v>
      </c>
    </row>
    <row r="33" spans="2:12" s="56" customFormat="1" ht="15" x14ac:dyDescent="0.25">
      <c r="B33" s="59" t="s">
        <v>180</v>
      </c>
      <c r="D33" s="60">
        <v>2.0568640077601424E-2</v>
      </c>
      <c r="E33" s="60"/>
      <c r="F33" s="60">
        <v>2.5139448983735074E-2</v>
      </c>
      <c r="H33" s="70">
        <v>0</v>
      </c>
      <c r="I33" s="61" t="str">
        <f t="shared" si="1"/>
        <v>FAIL</v>
      </c>
    </row>
    <row r="34" spans="2:12" s="56" customFormat="1" ht="15" x14ac:dyDescent="0.25">
      <c r="B34" s="59" t="s">
        <v>181</v>
      </c>
      <c r="D34" s="60">
        <v>3.1338441084586048E-2</v>
      </c>
      <c r="E34" s="60"/>
      <c r="F34" s="60">
        <v>3.8302539103382945E-2</v>
      </c>
      <c r="H34" s="70">
        <v>0</v>
      </c>
      <c r="I34" s="61" t="str">
        <f t="shared" si="1"/>
        <v>FAIL</v>
      </c>
    </row>
    <row r="35" spans="2:12" s="56" customFormat="1" ht="15" x14ac:dyDescent="0.25">
      <c r="B35" s="59" t="s">
        <v>182</v>
      </c>
      <c r="D35" s="60">
        <v>4.7747341871256864E-2</v>
      </c>
      <c r="E35" s="60"/>
      <c r="F35" s="60">
        <v>5.8357862287091729E-2</v>
      </c>
      <c r="H35" s="70">
        <v>0</v>
      </c>
      <c r="I35" s="61" t="str">
        <f t="shared" si="1"/>
        <v>FAIL</v>
      </c>
    </row>
    <row r="36" spans="2:12" s="56" customFormat="1" ht="15" x14ac:dyDescent="0.25">
      <c r="B36" s="59" t="s">
        <v>183</v>
      </c>
      <c r="D36" s="60">
        <v>5.032782654509791E-2</v>
      </c>
      <c r="E36" s="60"/>
      <c r="F36" s="60">
        <v>6.1511787999564117E-2</v>
      </c>
      <c r="H36" s="70">
        <v>0</v>
      </c>
      <c r="I36" s="61" t="str">
        <f t="shared" si="1"/>
        <v>FAIL</v>
      </c>
    </row>
    <row r="37" spans="2:12" s="56" customFormat="1" ht="15" x14ac:dyDescent="0.25">
      <c r="B37" s="59" t="s">
        <v>184</v>
      </c>
      <c r="D37" s="60">
        <v>7.2747991823116337E-2</v>
      </c>
      <c r="E37" s="60"/>
      <c r="F37" s="60">
        <v>8.8914212228253298E-2</v>
      </c>
      <c r="H37" s="70">
        <v>0</v>
      </c>
      <c r="I37" s="61" t="str">
        <f t="shared" si="1"/>
        <v>FAIL</v>
      </c>
    </row>
    <row r="38" spans="2:12" s="56" customFormat="1" ht="15" x14ac:dyDescent="0.25">
      <c r="B38" s="59" t="s">
        <v>185</v>
      </c>
      <c r="D38" s="60">
        <v>0.1231432955799395</v>
      </c>
      <c r="E38" s="60"/>
      <c r="F38" s="60">
        <v>0.15050847237548162</v>
      </c>
      <c r="H38" s="70">
        <v>0</v>
      </c>
      <c r="I38" s="61" t="str">
        <f t="shared" si="1"/>
        <v>FAIL</v>
      </c>
    </row>
    <row r="39" spans="2:12" s="56" customFormat="1" ht="15" x14ac:dyDescent="0.25">
      <c r="B39" s="59" t="s">
        <v>186</v>
      </c>
      <c r="D39" s="60">
        <v>0.18762149072247869</v>
      </c>
      <c r="E39" s="60"/>
      <c r="F39" s="60">
        <v>0.22931515532747393</v>
      </c>
      <c r="H39" s="70">
        <v>0</v>
      </c>
      <c r="I39" s="61" t="str">
        <f t="shared" si="1"/>
        <v>FAIL</v>
      </c>
    </row>
    <row r="40" spans="2:12" s="56" customFormat="1" ht="15" x14ac:dyDescent="0.25">
      <c r="B40" s="59" t="s">
        <v>187</v>
      </c>
      <c r="D40" s="60">
        <v>0.20844934500954507</v>
      </c>
      <c r="E40" s="60"/>
      <c r="F40" s="60">
        <v>0.25477142167833289</v>
      </c>
      <c r="H40" s="70">
        <v>0</v>
      </c>
      <c r="I40" s="61" t="str">
        <f t="shared" si="1"/>
        <v>FAIL</v>
      </c>
    </row>
    <row r="41" spans="2:12" s="56" customFormat="1" ht="15" x14ac:dyDescent="0.25">
      <c r="B41" s="59" t="s">
        <v>188</v>
      </c>
      <c r="D41" s="60">
        <v>0.39202002328120017</v>
      </c>
      <c r="E41" s="60"/>
      <c r="F41" s="60">
        <v>0.47913558401035578</v>
      </c>
      <c r="H41" s="70">
        <v>0</v>
      </c>
      <c r="I41" s="61" t="str">
        <f t="shared" si="1"/>
        <v>FAIL</v>
      </c>
    </row>
    <row r="42" spans="2:12" s="56" customFormat="1" ht="15" x14ac:dyDescent="0.25">
      <c r="B42" s="59" t="s">
        <v>189</v>
      </c>
      <c r="D42" s="60">
        <v>1.5404288129672046</v>
      </c>
      <c r="E42" s="60"/>
      <c r="F42" s="60">
        <v>1.8827463269599165</v>
      </c>
      <c r="H42" s="70">
        <v>0</v>
      </c>
      <c r="I42" s="61" t="str">
        <f t="shared" si="1"/>
        <v>FAIL</v>
      </c>
    </row>
    <row r="43" spans="2:12" s="56" customFormat="1" ht="15" x14ac:dyDescent="0.25">
      <c r="B43" s="59" t="s">
        <v>190</v>
      </c>
      <c r="D43" s="60">
        <v>3.2186021803635811</v>
      </c>
      <c r="E43" s="60"/>
      <c r="F43" s="60">
        <v>3.9338471093332656</v>
      </c>
      <c r="H43" s="70">
        <v>0</v>
      </c>
      <c r="I43" s="61" t="str">
        <f t="shared" si="1"/>
        <v>FAIL</v>
      </c>
    </row>
    <row r="44" spans="2:12" s="56" customFormat="1" ht="15" x14ac:dyDescent="0.25">
      <c r="B44" s="59" t="s">
        <v>191</v>
      </c>
      <c r="D44" s="60">
        <v>11.088000672921789</v>
      </c>
      <c r="E44" s="60"/>
      <c r="F44" s="60">
        <v>13.552000822459965</v>
      </c>
      <c r="H44" s="70">
        <v>0</v>
      </c>
      <c r="I44" s="61" t="str">
        <f t="shared" si="1"/>
        <v>FAIL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192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ChromaticityCoordinates!F4</f>
        <v>1</v>
      </c>
      <c r="E47" s="60">
        <f>ChromaticityCoordinates!G4</f>
        <v>0</v>
      </c>
      <c r="F47" s="60" t="s">
        <v>49</v>
      </c>
      <c r="H47" s="75" t="e">
        <f ca="1">ChromaticityCoordinates!H4</f>
        <v>#NAME?</v>
      </c>
      <c r="I47" s="73" t="e">
        <f ca="1">ChromaticityCoordinates!Q4</f>
        <v>#NAME?</v>
      </c>
      <c r="L47" s="74"/>
    </row>
    <row r="48" spans="2:12" s="56" customFormat="1" ht="18.75" customHeight="1" x14ac:dyDescent="0.25">
      <c r="B48" s="59" t="s">
        <v>95</v>
      </c>
      <c r="D48" s="60">
        <f>ChromaticityCoordinates!F5</f>
        <v>2</v>
      </c>
      <c r="E48" s="60">
        <f>ChromaticityCoordinates!G5</f>
        <v>1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ChromaticityCoordinates!F6</f>
        <v>3</v>
      </c>
      <c r="E49" s="60">
        <f>ChromaticityCoordinates!G6</f>
        <v>2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ChromaticityCoordinates!F7</f>
        <v>4</v>
      </c>
      <c r="E50" s="60">
        <f>ChromaticityCoordinates!G7</f>
        <v>3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193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ChromaticityCoordinates!F20</f>
        <v>1</v>
      </c>
      <c r="E53" s="60">
        <f>ChromaticityCoordinates!G20</f>
        <v>0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ChromaticityCoordinates!F21</f>
        <v>2</v>
      </c>
      <c r="E54" s="60">
        <f>ChromaticityCoordinates!G21</f>
        <v>1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ChromaticityCoordinates!F22</f>
        <v>3</v>
      </c>
      <c r="E55" s="60">
        <f>ChromaticityCoordinates!G22</f>
        <v>2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ChromaticityCoordinates!F23</f>
        <v>4</v>
      </c>
      <c r="E56" s="60">
        <f>ChromaticityCoordinates!G23</f>
        <v>3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194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v>500</v>
      </c>
      <c r="H59" s="75">
        <f>ContrastOnAxis!D3</f>
        <v>691.20406136188001</v>
      </c>
      <c r="I59" s="61" t="str">
        <f>IF(H59&lt;=F59,"FAIL","PASS")</f>
        <v>PASS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206</v>
      </c>
      <c r="D61" s="57"/>
      <c r="E61" s="57"/>
      <c r="F61" s="57"/>
      <c r="H61" s="57"/>
    </row>
    <row r="62" spans="2:12" s="56" customFormat="1" ht="15.75" x14ac:dyDescent="0.25">
      <c r="B62" s="59" t="s">
        <v>196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197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198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199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200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201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202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203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204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205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691.20406136188001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7" sqref="F17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207</v>
      </c>
      <c r="E5" s="79" t="s">
        <v>209</v>
      </c>
      <c r="F5" s="79" t="s">
        <v>208</v>
      </c>
    </row>
    <row r="6" spans="2:6" x14ac:dyDescent="0.25">
      <c r="B6" s="1" t="s">
        <v>100</v>
      </c>
      <c r="C6" s="1">
        <v>1</v>
      </c>
      <c r="D6" s="1">
        <v>1</v>
      </c>
      <c r="E6" s="1"/>
      <c r="F6" s="1"/>
    </row>
    <row r="7" spans="2:6" x14ac:dyDescent="0.25">
      <c r="B7" s="1" t="s">
        <v>100</v>
      </c>
      <c r="C7" s="1">
        <v>255</v>
      </c>
      <c r="D7" s="1">
        <v>1</v>
      </c>
      <c r="E7" s="1"/>
      <c r="F7" s="1"/>
    </row>
    <row r="8" spans="2:6" x14ac:dyDescent="0.25">
      <c r="B8" s="1" t="s">
        <v>101</v>
      </c>
      <c r="C8" s="1">
        <v>1</v>
      </c>
      <c r="D8" s="1">
        <v>1</v>
      </c>
      <c r="E8" s="1"/>
      <c r="F8" s="1"/>
    </row>
    <row r="9" spans="2:6" x14ac:dyDescent="0.25">
      <c r="B9" s="1" t="s">
        <v>101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7" zoomScale="130" zoomScaleNormal="130" workbookViewId="0">
      <selection activeCell="F12" sqref="F12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210</v>
      </c>
      <c r="U1" s="37">
        <v>0.1</v>
      </c>
    </row>
    <row r="2" spans="2:27" ht="13.5" thickBot="1" x14ac:dyDescent="0.25">
      <c r="B2" s="35" t="s">
        <v>110</v>
      </c>
      <c r="C2" s="35">
        <v>15</v>
      </c>
      <c r="D2" s="35" t="s">
        <v>103</v>
      </c>
      <c r="E2" s="38">
        <v>0</v>
      </c>
      <c r="F2" s="35" t="s">
        <v>104</v>
      </c>
      <c r="G2" s="38">
        <v>-3.75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>
        <v>0</v>
      </c>
      <c r="G5" s="35" t="str">
        <f>IF(F5="","N/A",IF(F5&gt;0.015,"FAIL","PASS"))</f>
        <v>PASS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>
        <v>0</v>
      </c>
      <c r="O5" s="35" t="str">
        <f>IF(N5="","N/A",IF(OR(N5&gt;M5,N5&lt;L5),"FAIL","PASS"))</f>
        <v>FAIL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>
        <v>0</v>
      </c>
      <c r="G12" s="35" t="str">
        <f>IF(F12="","N/A",IF(OR(F12&gt;E12,F12&lt;D12),"FAIL","PASS"))</f>
        <v>FAIL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>
        <v>0</v>
      </c>
      <c r="O12" s="35" t="str">
        <f t="shared" si="2"/>
        <v>FAIL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>
        <v>0</v>
      </c>
      <c r="G14" s="35" t="str">
        <f t="shared" si="5"/>
        <v>FAIL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>
        <v>0</v>
      </c>
      <c r="O14" s="35" t="str">
        <f t="shared" si="2"/>
        <v>FAIL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>
        <v>0</v>
      </c>
      <c r="G20" s="35" t="str">
        <f t="shared" si="5"/>
        <v>FAIL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>
        <v>0</v>
      </c>
      <c r="O20" s="35" t="str">
        <f t="shared" si="2"/>
        <v>FAIL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>
        <v>0</v>
      </c>
      <c r="G36" s="35" t="str">
        <f t="shared" si="5"/>
        <v>FAIL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>
        <v>0</v>
      </c>
      <c r="O36" s="35" t="str">
        <f t="shared" si="2"/>
        <v>FAIL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>
        <v>0</v>
      </c>
      <c r="G52" s="35" t="str">
        <f t="shared" si="5"/>
        <v>FAIL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>
        <v>0</v>
      </c>
      <c r="O52" s="35" t="str">
        <f t="shared" si="2"/>
        <v>FAIL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>
        <v>0</v>
      </c>
      <c r="G54" s="35" t="str">
        <f t="shared" si="5"/>
        <v>FAIL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>
        <v>0</v>
      </c>
      <c r="O54" s="35" t="str">
        <f t="shared" si="2"/>
        <v>FAIL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>
        <v>0</v>
      </c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>
        <v>0</v>
      </c>
      <c r="O68" s="35" t="str">
        <f t="shared" si="2"/>
        <v>FAIL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>
        <v>0</v>
      </c>
      <c r="G88" s="35" t="str">
        <f t="shared" si="11"/>
        <v>FAIL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>
        <v>0</v>
      </c>
      <c r="O88" s="35" t="str">
        <f t="shared" si="6"/>
        <v>FAIL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>
        <v>0</v>
      </c>
      <c r="G104" s="35" t="str">
        <f t="shared" si="11"/>
        <v>FAIL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>
        <v>0</v>
      </c>
      <c r="O104" s="35" t="str">
        <f t="shared" si="6"/>
        <v>FAIL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>
        <v>0</v>
      </c>
      <c r="G108" s="35" t="str">
        <f t="shared" si="11"/>
        <v>FAIL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>
        <v>0</v>
      </c>
      <c r="O108" s="35" t="str">
        <f t="shared" si="6"/>
        <v>FAIL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>
        <v>0</v>
      </c>
      <c r="G132" s="35" t="str">
        <f t="shared" si="11"/>
        <v>FAIL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>
        <v>0</v>
      </c>
      <c r="O132" s="35" t="str">
        <f t="shared" si="6"/>
        <v>FAIL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>
        <v>0</v>
      </c>
      <c r="G184" s="35" t="str">
        <f t="shared" si="17"/>
        <v>FAIL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>
        <v>0</v>
      </c>
      <c r="O184" s="35" t="str">
        <f t="shared" si="12"/>
        <v>FAIL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>
        <v>0</v>
      </c>
      <c r="G212" s="35" t="str">
        <f t="shared" si="23"/>
        <v>FAIL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>
        <v>0</v>
      </c>
      <c r="O212" s="35" t="str">
        <f>IF(N212="","N/A",IF(OR(N212&gt;M212,N212&lt;L212),"FAIL","PASS"))</f>
        <v>FAIL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>
        <v>0</v>
      </c>
      <c r="G258" s="35" t="str">
        <f t="shared" si="23"/>
        <v>FAIL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>
        <v>0</v>
      </c>
      <c r="O258" s="35" t="str">
        <f t="shared" si="24"/>
        <v>FAIL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K20" sqref="K20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F15" sqref="F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158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159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A14" s="1" t="s">
        <v>127</v>
      </c>
      <c r="B14" s="67">
        <v>711.17667587085407</v>
      </c>
      <c r="C14" s="47"/>
      <c r="D14" s="47"/>
      <c r="E14" s="47"/>
      <c r="F14" s="47"/>
      <c r="G14" s="47"/>
      <c r="H14" s="1" t="s">
        <v>127</v>
      </c>
      <c r="I14" s="67">
        <v>12.026336436873258</v>
      </c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N34" sqref="N34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4">
        <v>1</v>
      </c>
      <c r="G4" s="4">
        <v>0</v>
      </c>
      <c r="H4" s="3" t="e" cm="1">
        <f t="array" aca="1" ref="H4" ca="1">IF(F30OR((F4=""),(G4="")),"",SQRT((F4-C4)^2+(G4-D4)^2))</f>
        <v>#NAME?</v>
      </c>
      <c r="I4" s="3" t="e">
        <f ca="1">IF(H4="","",IF(H4&lt;E4,"PASS","FAIL"))</f>
        <v>#NAME?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0.81600000000000006</v>
      </c>
      <c r="O4" s="3">
        <f>IF(G4="","",G4-D4)</f>
        <v>-0.5</v>
      </c>
      <c r="P4" s="10" t="e">
        <f>IF(OR((N4=""),(O4="")),"",13*K4*SQRT((N4^2)+(O4^2)))</f>
        <v>#VALUE!</v>
      </c>
      <c r="Q4" s="13" t="e">
        <f ca="1">IF(H4="","N/A",IF(H4&gt;E4,"FAIL","PASS"))</f>
        <v>#NAME?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ref="H5:H7" si="0">IF(OR((F5=""),(G5="")),"",SQRT((F5-C5)^2+(G5-D5)^2))</f>
        <v>1.6360663189492046</v>
      </c>
      <c r="I5" s="3" t="str">
        <f t="shared" ref="I5:I7" si="1"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2">IF(F5="","",F5-C5)</f>
        <v>1.5680000000000001</v>
      </c>
      <c r="O5" s="3">
        <f>IF(G5="","",G5-D5)</f>
        <v>0.46699999999999997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si="1"/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2.883</v>
      </c>
      <c r="O6" s="3">
        <f t="shared" ref="O6:O7" si="6">IF(G6="","",G6-D6)</f>
        <v>1.4340000000000002</v>
      </c>
      <c r="P6" s="10" t="e">
        <f t="shared" si="3"/>
        <v>#VALUE!</v>
      </c>
      <c r="Q6" s="13" t="str">
        <f t="shared" si="4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 t="shared" si="0"/>
        <v>4.7337063702768889</v>
      </c>
      <c r="I7" s="3" t="str">
        <f t="shared" si="1"/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3"/>
        <v>#VALUE!</v>
      </c>
      <c r="Q7" s="13" t="str">
        <f t="shared" si="4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128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11</v>
      </c>
      <c r="F19" s="3" t="s">
        <v>9</v>
      </c>
      <c r="G19" s="3" t="s">
        <v>10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7" sqref="D7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129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v>691.20406136188001</v>
      </c>
      <c r="E3" s="19" t="str">
        <f>IF(D3="","N/A",IF(OR(D3&lt;B3),"FAIL","PASS"))</f>
        <v>PASS</v>
      </c>
      <c r="I3" s="1">
        <v>0.26445752459880001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130</v>
      </c>
    </row>
    <row r="3" spans="2:6" ht="13.5" thickBot="1" x14ac:dyDescent="0.25">
      <c r="B3" s="34" t="s">
        <v>131</v>
      </c>
      <c r="C3" s="34" t="s">
        <v>132</v>
      </c>
      <c r="D3" s="34" t="s">
        <v>133</v>
      </c>
      <c r="E3" s="34" t="s">
        <v>134</v>
      </c>
      <c r="F3" s="48" t="s">
        <v>19</v>
      </c>
    </row>
    <row r="4" spans="2:6" ht="13.5" thickBot="1" x14ac:dyDescent="0.25">
      <c r="B4" s="37" t="s">
        <v>135</v>
      </c>
      <c r="C4" s="49">
        <v>0</v>
      </c>
      <c r="D4" s="37" t="s">
        <v>136</v>
      </c>
      <c r="E4" s="37" t="s">
        <v>136</v>
      </c>
      <c r="F4" s="37"/>
    </row>
    <row r="5" spans="2:6" ht="13.5" thickBot="1" x14ac:dyDescent="0.25">
      <c r="B5" s="37" t="s">
        <v>137</v>
      </c>
      <c r="C5" s="49">
        <v>1</v>
      </c>
      <c r="D5" s="37" t="s">
        <v>138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139</v>
      </c>
      <c r="C6" s="49">
        <v>2</v>
      </c>
      <c r="D6" s="37" t="s">
        <v>140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141</v>
      </c>
      <c r="C7" s="49">
        <v>3</v>
      </c>
      <c r="D7" s="37" t="s">
        <v>142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143</v>
      </c>
      <c r="C8" s="49">
        <v>4</v>
      </c>
      <c r="D8" s="37" t="s">
        <v>140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144</v>
      </c>
      <c r="C9" s="49">
        <v>5</v>
      </c>
      <c r="D9" s="37" t="s">
        <v>145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146</v>
      </c>
      <c r="C10" s="49">
        <v>6</v>
      </c>
      <c r="D10" s="37" t="s">
        <v>147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148</v>
      </c>
      <c r="C11" s="49">
        <v>7</v>
      </c>
      <c r="D11" s="37" t="s">
        <v>138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149</v>
      </c>
      <c r="C12" s="49">
        <v>8</v>
      </c>
      <c r="D12" s="37" t="s">
        <v>138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150</v>
      </c>
      <c r="C13" s="49">
        <v>9</v>
      </c>
      <c r="D13" s="37" t="s">
        <v>147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151</v>
      </c>
      <c r="C14" s="49">
        <v>10</v>
      </c>
      <c r="D14" s="37" t="s">
        <v>145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152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2025-09-05T12:46:57Z</dcterms:modified>
</cp:coreProperties>
</file>