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38470AC-A834-4C3A-AB67-463BFE56F1E7}" xr6:coauthVersionLast="47" xr6:coauthVersionMax="47" xr10:uidLastSave="{00000000-0000-0000-0000-000000000000}"/>
  <bookViews>
    <workbookView minimized="1" xWindow="8145" yWindow="0" windowWidth="17910" windowHeight="12315" tabRatio="763" firstSheet="4" activeTab="8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UniformityWhite" sheetId="17" r:id="rId5"/>
    <sheet name="UniformityBlack" sheetId="19" r:id="rId6"/>
    <sheet name="ChromaticityCoordinates" sheetId="8" r:id="rId7"/>
    <sheet name="ContrastOnAxis" sheetId="7" r:id="rId8"/>
    <sheet name="AnglesLuminance" sheetId="18" r:id="rId9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8" i="16" l="1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H4" i="8"/>
  <c r="I4" i="8" s="1"/>
  <c r="H5" i="8"/>
  <c r="I5" i="8" s="1"/>
  <c r="H6" i="8"/>
  <c r="H7" i="8"/>
  <c r="I7" i="8" s="1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E5" i="18" l="1"/>
  <c r="F5" i="18" s="1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74" i="1" l="1"/>
  <c r="I74" i="1"/>
  <c r="H21" i="8"/>
  <c r="H54" i="1" s="1"/>
  <c r="H20" i="8"/>
  <c r="H53" i="1" s="1"/>
  <c r="O4" i="8"/>
  <c r="N4" i="8"/>
  <c r="P4" i="8" s="1"/>
  <c r="N7" i="8" l="1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O23" i="8"/>
  <c r="N23" i="8"/>
  <c r="K23" i="8"/>
  <c r="M23" i="8" s="1"/>
  <c r="H23" i="8"/>
  <c r="H56" i="1" s="1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<sst xmlns="http://schemas.openxmlformats.org/spreadsheetml/2006/main" count="288" uniqueCount="197">
  <si>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</si>
  <si>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</si>
  <si>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</si>
  <si>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</si>
  <si>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</si>
  <si>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</si>
  <si>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</si>
  <si>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</si>
  <si>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</si>
  <si>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</si>
  <si>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</si>
  <si>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</si>
  <si>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</si>
  <si>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</si>
  <si>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</si>
  <si>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</si>
  <si>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</si>
  <si>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</si>
  <si>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</si>
  <si>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</si>
  <si>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</si>
  <si>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</si>
  <si>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</si>
  <si>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</si>
  <si>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</si>
  <si>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</si>
  <si>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</si>
  <si>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</si>
  <si>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</si>
  <si>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</si>
  <si>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</si>
  <si>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</si>
  <si>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</si>
  <si>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</si>
  <si>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</si>
  <si>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</si>
  <si>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</si>
  <si>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</si>
  <si>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</si>
  <si>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</si>
  <si>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</si>
  <si>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</si>
  <si>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</si>
  <si>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</si>
  <si>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</si>
  <si>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</si>
  <si>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</si>
  <si>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</si>
  <si>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</si>
  <si>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</si>
  <si>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</si>
  <si>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</si>
  <si>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</si>
  <si>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</si>
  <si>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</si>
  <si>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</si>
  <si>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</si>
  <si>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</si>
  <si>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</si>
  <si>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</si>
  <si>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</si>
  <si>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</si>
  <si>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</si>
  <si>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</si>
  <si>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</si>
  <si>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</si>
  <si>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</si>
  <si>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</si>
  <si>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</si>
  <si>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</si>
  <si>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</si>
  <si>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</si>
  <si>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</si>
  <si>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</si>
  <si>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</si>
  <si>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</si>
  <si>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</si>
  <si>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</si>
  <si>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</si>
  <si>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</si>
  <si>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</si>
  <si>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</si>
  <si>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</si>
  <si>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</si>
  <si>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</si>
  <si>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</si>
  <si>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</si>
  <si>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</si>
  <si>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</si>
  <si>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</si>
  <si>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</si>
  <si>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</si>
  <si>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</si>
  <si>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</si>
  <si>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</si>
  <si>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</si>
  <si>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</si>
  <si>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</si>
  <si>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</si>
  <si>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</si>
  <si>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</si>
  <si>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</si>
  <si>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</si>
  <si>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</si>
  <si>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</si>
  <si>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</si>
  <si>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</si>
  <si>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</si>
  <si>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</si>
  <si>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</si>
  <si>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</si>
  <si>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</si>
  <si>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</si>
  <si>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</si>
  <si>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</si>
  <si>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</si>
  <si>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</si>
  <si>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</si>
  <si>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</si>
  <si>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</si>
  <si>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</si>
  <si>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</si>
  <si>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</si>
  <si>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</si>
  <si>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</si>
  <si>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</si>
  <si>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</si>
  <si>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</si>
  <si>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</si>
  <si>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</si>
  <si>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</si>
  <si>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</si>
  <si>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</si>
  <si>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</si>
  <si>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</si>
  <si>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</si>
  <si>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</si>
  <si>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</si>
  <si>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</si>
  <si>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</si>
  <si>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</si>
  <si>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</si>
  <si>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</si>
  <si>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</si>
  <si>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</si>
  <si>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</si>
  <si>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</si>
  <si>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</si>
  <si>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</si>
  <si>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</si>
  <si>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</si>
  <si>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</si>
  <si>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</si>
  <si>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</si>
  <si>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</si>
  <si>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</si>
  <si>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</si>
  <si>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</si>
  <si>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</si>
  <si>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</si>
  <si>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</si>
  <si>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</si>
  <si>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</si>
  <si>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</si>
  <si>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</si>
  <si>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</si>
  <si>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</si>
  <si>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</si>
  <si>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</si>
  <si>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</si>
  <si>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</si>
  <si>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</si>
  <si>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</si>
  <si>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</si>
  <si>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</si>
  <si>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</si>
  <si>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</si>
  <si>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</si>
  <si>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</si>
  <si>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</si>
  <si>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</si>
  <si>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</si>
  <si>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</si>
  <si>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</si>
  <si>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</si>
  <si>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</si>
  <si>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</si>
  <si>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</si>
  <si>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</si>
  <si>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</si>
  <si>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</si>
  <si>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</si>
  <si>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</si>
  <si>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</si>
  <si>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</si>
  <si>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</si>
  <si>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SXXXXXXXX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</si>
</sst>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N4" sqref="N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I4" s="25"/>
      <c r="L4" s="31" t="s">
        <v>196</v>
      </c>
      <c r="M4" s="31" t="s">
        <v>194</v>
      </c>
      <c r="N4" s="31" t="s">
        <v>195</v>
      </c>
    </row>
    <row r="5" spans="2:14" ht="18.75" customHeight="1" x14ac:dyDescent="0.25"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99.933137726944182</v>
      </c>
      <c r="I7" s="61" t="str">
        <f>IF(H7&gt;F7,"FAIL","PASS")</f>
        <v>FAIL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99.935559478532426</v>
      </c>
      <c r="I8" s="61" t="str">
        <f>IF(H8&gt;F8,"FAIL","PASS")</f>
        <v>FAIL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9.5467695274831197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99.867494769959819</v>
      </c>
      <c r="I12" s="61" t="str">
        <f>IF(H12&gt;F12,"FAIL","PASS")</f>
        <v>FAIL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/>
      <c r="I15" s="61" t="str">
        <f>IF(H15="","N/A",IF(OR(H15&lt;D15,H15&gt;F15),"FAIL","PASS"))</f>
        <v>N/A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0.11688648339307675</v>
      </c>
      <c r="I47" s="73" t="str">
        <f>ChromaticityCoordinates!Q4</f>
        <v>FAIL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0.1374386408547465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0.21975277017594108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0.26868915125103204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0.11880812261794228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9.9727278113864115E-2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0.19403092537015842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0.28995422052455105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0.80609418282548473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0.43490000000000001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0.4299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0.43180000000000002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0.43120000000000003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0.43049999999999999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0.43009999999999998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0.43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0.42970000000000003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0.4299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0.4289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0.80609418282548473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49" zoomScaleNormal="100" workbookViewId="0">
      <selection activeCell="G69" sqref="G6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/>
      <c r="O259" s="35" t="str">
        <f>IF(N259="","N/A",IF(OR(N259&gt;M259,N259&lt;L259),"FAIL","PASS"))</f>
        <v>N/A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I15" sqref="I15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0.42820000000000003</v>
      </c>
      <c r="C3" s="63"/>
      <c r="D3" s="45"/>
      <c r="E3" s="45"/>
      <c r="F3" s="45"/>
      <c r="G3" s="46"/>
      <c r="H3" s="1" t="s">
        <v>95</v>
      </c>
      <c r="I3" s="66">
        <v>1.449E-4</v>
      </c>
      <c r="J3" s="63"/>
      <c r="K3" s="45"/>
      <c r="L3" s="45"/>
      <c r="M3" s="45"/>
    </row>
    <row r="4" spans="1:13" x14ac:dyDescent="0.25">
      <c r="A4" s="1" t="s">
        <v>96</v>
      </c>
      <c r="B4" s="66">
        <v>1.7589999999999999E-4</v>
      </c>
      <c r="C4" s="63"/>
      <c r="D4" s="45"/>
      <c r="E4" s="45"/>
      <c r="F4" s="45"/>
      <c r="G4" s="46"/>
      <c r="H4" s="1" t="s">
        <v>96</v>
      </c>
      <c r="I4" s="66">
        <v>1.7039999999999999E-4</v>
      </c>
      <c r="J4" s="63"/>
      <c r="K4" s="45"/>
      <c r="L4" s="45"/>
      <c r="M4" s="45"/>
    </row>
    <row r="5" spans="1:13" x14ac:dyDescent="0.25">
      <c r="A5" s="1" t="s">
        <v>97</v>
      </c>
      <c r="B5" s="66">
        <v>1.763E-4</v>
      </c>
      <c r="C5" s="63"/>
      <c r="D5" s="45"/>
      <c r="E5" s="45"/>
      <c r="F5" s="45"/>
      <c r="G5" s="46"/>
      <c r="H5" s="1" t="s">
        <v>97</v>
      </c>
      <c r="I5" s="66">
        <v>1.639E-4</v>
      </c>
      <c r="J5" s="63"/>
      <c r="K5" s="45"/>
      <c r="L5" s="45"/>
      <c r="M5" s="45"/>
    </row>
    <row r="6" spans="1:13" x14ac:dyDescent="0.25">
      <c r="A6" s="1" t="s">
        <v>98</v>
      </c>
      <c r="B6" s="66">
        <v>1.5430000000000001E-4</v>
      </c>
      <c r="C6" s="63"/>
      <c r="D6" s="45"/>
      <c r="E6" s="45"/>
      <c r="F6" s="45"/>
      <c r="G6" s="46"/>
      <c r="H6" s="1" t="s">
        <v>98</v>
      </c>
      <c r="I6" s="66">
        <v>1.407E-4</v>
      </c>
      <c r="J6" s="63"/>
      <c r="K6" s="45"/>
      <c r="L6" s="45"/>
      <c r="M6" s="45"/>
    </row>
    <row r="7" spans="1:13" x14ac:dyDescent="0.25">
      <c r="A7" s="1" t="s">
        <v>99</v>
      </c>
      <c r="B7" s="66">
        <v>1.6110000000000001E-4</v>
      </c>
      <c r="C7" s="63"/>
      <c r="D7" s="45"/>
      <c r="E7" s="45"/>
      <c r="F7" s="45"/>
      <c r="G7" s="46"/>
      <c r="H7" s="1" t="s">
        <v>99</v>
      </c>
      <c r="I7" s="66">
        <v>1.504E-4</v>
      </c>
      <c r="J7" s="63"/>
      <c r="K7" s="45"/>
      <c r="L7" s="45"/>
      <c r="M7" s="45"/>
    </row>
    <row r="8" spans="1:13" x14ac:dyDescent="0.25">
      <c r="A8" s="1" t="s">
        <v>100</v>
      </c>
      <c r="B8" s="66">
        <v>1.5339999999999999E-4</v>
      </c>
      <c r="C8" s="63"/>
      <c r="D8" s="45"/>
      <c r="E8" s="45"/>
      <c r="F8" s="45"/>
      <c r="G8" s="46"/>
      <c r="H8" s="1" t="s">
        <v>100</v>
      </c>
      <c r="I8" s="66">
        <v>1.6679999999999999E-4</v>
      </c>
      <c r="J8" s="63"/>
      <c r="K8" s="45"/>
      <c r="L8" s="45"/>
      <c r="M8" s="45"/>
    </row>
    <row r="9" spans="1:13" x14ac:dyDescent="0.25">
      <c r="A9" s="1" t="s">
        <v>101</v>
      </c>
      <c r="B9" s="66">
        <v>1.7200000000000001E-4</v>
      </c>
      <c r="C9" s="63"/>
      <c r="D9" s="45"/>
      <c r="E9" s="45"/>
      <c r="F9" s="45"/>
      <c r="G9" s="46"/>
      <c r="H9" s="1" t="s">
        <v>101</v>
      </c>
      <c r="I9" s="66">
        <v>1.6229999999999999E-4</v>
      </c>
      <c r="J9" s="63"/>
      <c r="K9" s="45"/>
      <c r="L9" s="45"/>
      <c r="M9" s="45"/>
    </row>
    <row r="10" spans="1:13" x14ac:dyDescent="0.25">
      <c r="A10" s="1" t="s">
        <v>102</v>
      </c>
      <c r="B10" s="66">
        <v>1.4320000000000001E-4</v>
      </c>
      <c r="C10" s="63"/>
      <c r="D10" s="45"/>
      <c r="E10" s="45"/>
      <c r="F10" s="45"/>
      <c r="G10" s="46"/>
      <c r="H10" s="1" t="s">
        <v>102</v>
      </c>
      <c r="I10" s="66">
        <v>1.5970000000000001E-4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1.7239999999999999E-4</v>
      </c>
      <c r="C11" s="63"/>
      <c r="D11" s="45"/>
      <c r="E11" s="45"/>
      <c r="F11" s="45"/>
      <c r="G11" s="46"/>
      <c r="H11" s="1" t="s">
        <v>103</v>
      </c>
      <c r="I11" s="66">
        <v>1.4650000000000001E-4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99.933137726944182</v>
      </c>
      <c r="C15" s="47"/>
      <c r="D15" s="47"/>
      <c r="E15" s="47"/>
      <c r="F15" s="47"/>
      <c r="G15" s="47"/>
      <c r="H15" s="1" t="s">
        <v>104</v>
      </c>
      <c r="I15" s="67">
        <v>9.5467695274831197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15" sqref="I15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1.574E-4</v>
      </c>
      <c r="C3" s="63"/>
      <c r="D3" s="45"/>
      <c r="E3" s="45"/>
      <c r="F3" s="45"/>
      <c r="G3" s="46"/>
      <c r="H3" s="1" t="s">
        <v>95</v>
      </c>
      <c r="I3" s="66">
        <v>0.15310000000000001</v>
      </c>
      <c r="J3" s="63"/>
      <c r="K3" s="45"/>
      <c r="L3" s="45"/>
      <c r="M3" s="45"/>
    </row>
    <row r="4" spans="1:13" x14ac:dyDescent="0.25">
      <c r="A4" s="1" t="s">
        <v>96</v>
      </c>
      <c r="B4" s="66">
        <v>1.538E-4</v>
      </c>
      <c r="C4" s="63"/>
      <c r="D4" s="45"/>
      <c r="E4" s="45"/>
      <c r="F4" s="45"/>
      <c r="G4" s="46"/>
      <c r="H4" s="1" t="s">
        <v>96</v>
      </c>
      <c r="I4" s="66">
        <v>1.3090000000000001E-4</v>
      </c>
      <c r="J4" s="63"/>
      <c r="K4" s="45"/>
      <c r="L4" s="45"/>
      <c r="M4" s="45"/>
    </row>
    <row r="5" spans="1:13" x14ac:dyDescent="0.25">
      <c r="A5" s="1" t="s">
        <v>97</v>
      </c>
      <c r="B5" s="66">
        <v>1.615E-4</v>
      </c>
      <c r="C5" s="63"/>
      <c r="D5" s="45"/>
      <c r="E5" s="45"/>
      <c r="F5" s="45"/>
      <c r="G5" s="46"/>
      <c r="H5" s="1" t="s">
        <v>97</v>
      </c>
      <c r="I5" s="66">
        <v>1.015E-4</v>
      </c>
      <c r="J5" s="63"/>
      <c r="K5" s="45"/>
      <c r="L5" s="45"/>
      <c r="M5" s="45"/>
    </row>
    <row r="6" spans="1:13" x14ac:dyDescent="0.25">
      <c r="A6" s="1" t="s">
        <v>98</v>
      </c>
      <c r="B6" s="66">
        <v>1.6080000000000001E-4</v>
      </c>
      <c r="C6" s="63"/>
      <c r="D6" s="45"/>
      <c r="E6" s="45"/>
      <c r="F6" s="45"/>
      <c r="G6" s="46"/>
      <c r="H6" s="1" t="s">
        <v>98</v>
      </c>
      <c r="I6" s="66">
        <v>1.11E-4</v>
      </c>
      <c r="J6" s="63"/>
      <c r="K6" s="45"/>
      <c r="L6" s="45"/>
      <c r="M6" s="45"/>
    </row>
    <row r="7" spans="1:13" x14ac:dyDescent="0.25">
      <c r="A7" s="1" t="s">
        <v>99</v>
      </c>
      <c r="B7" s="66">
        <v>1.403E-4</v>
      </c>
      <c r="C7" s="63"/>
      <c r="D7" s="45"/>
      <c r="E7" s="45"/>
      <c r="F7" s="45"/>
      <c r="G7" s="46"/>
      <c r="H7" s="1" t="s">
        <v>99</v>
      </c>
      <c r="I7" s="66">
        <v>1.328E-4</v>
      </c>
      <c r="J7" s="63"/>
      <c r="K7" s="45"/>
      <c r="L7" s="45"/>
      <c r="M7" s="45"/>
    </row>
    <row r="8" spans="1:13" x14ac:dyDescent="0.25">
      <c r="A8" s="1" t="s">
        <v>100</v>
      </c>
      <c r="B8" s="66">
        <v>1.528E-4</v>
      </c>
      <c r="C8" s="63"/>
      <c r="D8" s="45"/>
      <c r="E8" s="45"/>
      <c r="F8" s="45"/>
      <c r="G8" s="46"/>
      <c r="H8" s="1" t="s">
        <v>100</v>
      </c>
      <c r="I8" s="66">
        <v>1.0670000000000001E-4</v>
      </c>
      <c r="J8" s="63"/>
      <c r="K8" s="45"/>
      <c r="L8" s="45"/>
      <c r="M8" s="45"/>
    </row>
    <row r="9" spans="1:13" x14ac:dyDescent="0.25">
      <c r="A9" s="1" t="s">
        <v>101</v>
      </c>
      <c r="B9" s="66">
        <v>1.6750000000000001E-4</v>
      </c>
      <c r="C9" s="63"/>
      <c r="D9" s="45"/>
      <c r="E9" s="45"/>
      <c r="F9" s="45"/>
      <c r="G9" s="46"/>
      <c r="H9" s="1" t="s">
        <v>101</v>
      </c>
      <c r="I9" s="66">
        <v>1.038E-4</v>
      </c>
      <c r="J9" s="63"/>
      <c r="K9" s="45"/>
      <c r="L9" s="45"/>
      <c r="M9" s="45"/>
    </row>
    <row r="10" spans="1:13" x14ac:dyDescent="0.25">
      <c r="A10" s="1" t="s">
        <v>102</v>
      </c>
      <c r="B10" s="66">
        <v>1.7090000000000001E-4</v>
      </c>
      <c r="C10" s="63"/>
      <c r="D10" s="45"/>
      <c r="E10" s="45"/>
      <c r="F10" s="45"/>
      <c r="G10" s="46"/>
      <c r="H10" s="1" t="s">
        <v>102</v>
      </c>
      <c r="I10" s="66">
        <v>1.0730000000000001E-4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0.43530000000000002</v>
      </c>
      <c r="C11" s="63"/>
      <c r="D11" s="45"/>
      <c r="E11" s="45"/>
      <c r="F11" s="45"/>
      <c r="G11" s="46"/>
      <c r="H11" s="1" t="s">
        <v>103</v>
      </c>
      <c r="I11" s="66">
        <v>1.091E-4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99.935559478532426</v>
      </c>
      <c r="C15" s="47"/>
      <c r="D15" s="47"/>
      <c r="E15" s="47"/>
      <c r="F15" s="47"/>
      <c r="G15" s="47"/>
      <c r="H15" s="1" t="s">
        <v>104</v>
      </c>
      <c r="I15" s="67">
        <v>99.867494769959819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G23" sqref="G23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0.30070000000000002</v>
      </c>
      <c r="G4" s="3">
        <v>0.49340000000000001</v>
      </c>
      <c r="H4" s="3">
        <f t="shared" ref="H4:H6" si="0">IF(OR((F4=""),(G4="")),"",SQRT((F4-C4)^2+(G4-D4)^2))</f>
        <v>0.11688648339307675</v>
      </c>
      <c r="I4" s="3" t="str">
        <f>IF(H4="","",IF(H4&lt;E4,"PASS","FAIL"))</f>
        <v>FAIL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0.11670000000000003</v>
      </c>
      <c r="O4" s="3">
        <f>IF(G4="","",G4-D4)</f>
        <v>-6.5999999999999948E-3</v>
      </c>
      <c r="P4" s="10" t="e">
        <f>IF(OR((N4=""),(O4="")),"",13*K4*SQRT((N4^2)+(O4^2)))</f>
        <v>#VALUE!</v>
      </c>
      <c r="Q4" s="13" t="str">
        <f>IF(H4="","N/A",IF(H4&gt;E4,"FAIL","PASS"))</f>
        <v>FAIL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0.30030000000000001</v>
      </c>
      <c r="G5" s="4">
        <v>0.49370000000000003</v>
      </c>
      <c r="H5" s="3">
        <f t="shared" si="0"/>
        <v>0.1374386408547465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-0.13169999999999998</v>
      </c>
      <c r="O5" s="3">
        <f>IF(G5="","",G5-D5)</f>
        <v>-3.9300000000000002E-2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0.32079999999999997</v>
      </c>
      <c r="G6" s="4">
        <v>0.48380000000000001</v>
      </c>
      <c r="H6" s="3">
        <f t="shared" si="0"/>
        <v>0.21975277017594108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0.20379999999999998</v>
      </c>
      <c r="O6" s="3">
        <f t="shared" ref="O6:O7" si="6">IF(G6="","",G6-D6)</f>
        <v>-8.219999999999994E-2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0.30309999999999998</v>
      </c>
      <c r="G7" s="4">
        <v>0.47949999999999998</v>
      </c>
      <c r="H7" s="3">
        <f>IF(OR((F7=""),(G7="")),"",SQRT((F7-C7)^2+(G7-D7)^2))</f>
        <v>0.26868915125103204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0.17309999999999998</v>
      </c>
      <c r="O7" s="3">
        <f t="shared" si="6"/>
        <v>0.20549999999999996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0.28960000000000002</v>
      </c>
      <c r="G20" s="4">
        <v>0.48110000000000003</v>
      </c>
      <c r="H20" s="3">
        <f>IF(OR((F20=""),(G20="")),"",SQRT((F20-C20)^2+(G20-D20)^2))</f>
        <v>0.11880812261794228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0.11760000000000004</v>
      </c>
      <c r="O20" s="3">
        <f>IF(G20="","",G20-D20)</f>
        <v>-1.6899999999999971E-2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0.2893</v>
      </c>
      <c r="G21" s="4">
        <v>0.49980000000000002</v>
      </c>
      <c r="H21" s="3">
        <f>IF(OR((F21=""),(G21="")),"",SQRT((F21-C21)^2+(G21-D21)^2))</f>
        <v>9.9727278113864115E-2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-9.1700000000000004E-2</v>
      </c>
      <c r="O21" s="3">
        <f>IF(G21="","",G21-D21)</f>
        <v>-3.9200000000000013E-2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0.30919999999999997</v>
      </c>
      <c r="G22" s="4">
        <v>0.49559999999999998</v>
      </c>
      <c r="H22" s="3">
        <f t="shared" ref="H22:H23" si="11">IF(OR((F22=""),(G22="")),"",SQRT((F22-C22)^2+(G22-D22)^2))</f>
        <v>0.19403092537015842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0.17919999999999997</v>
      </c>
      <c r="O22" s="3">
        <f t="shared" ref="O22:O23" si="13">IF(G22="","",G22-D22)</f>
        <v>-7.4399999999999966E-2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0.31180000000000002</v>
      </c>
      <c r="G23" s="4">
        <v>0.47089999999999999</v>
      </c>
      <c r="H23" s="3">
        <f t="shared" si="11"/>
        <v>0.28995422052455105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0.15680000000000002</v>
      </c>
      <c r="O23" s="3">
        <f t="shared" si="13"/>
        <v>0.24389999999999998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3" sqref="I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8.7299999999999994E-5</v>
      </c>
      <c r="J2" s="1" t="s">
        <v>17</v>
      </c>
    </row>
    <row r="3" spans="2:10" x14ac:dyDescent="0.25">
      <c r="B3" s="18">
        <v>500</v>
      </c>
      <c r="C3" s="18"/>
      <c r="D3" s="1">
        <f>I2/I3</f>
        <v>0.80609418282548473</v>
      </c>
      <c r="E3" s="19" t="str">
        <f>IF(D3="","N/A",IF(OR(D3&lt;B3),"FAIL","PASS"))</f>
        <v>FAIL</v>
      </c>
      <c r="I3" s="1">
        <v>1.083E-4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tabSelected="1" workbookViewId="0">
      <selection activeCell="C14" sqref="C14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1.065E-4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0.43490000000000001</v>
      </c>
      <c r="D5" s="37" t="s">
        <v>117</v>
      </c>
      <c r="E5" s="50">
        <f>100*C5/C4</f>
        <v>408356.8075117371</v>
      </c>
      <c r="F5" s="50" t="str">
        <f>IF(E5&gt;=75,"PASS","FAIL")</f>
        <v>PASS</v>
      </c>
    </row>
    <row r="6" spans="2:6" ht="13.5" thickBot="1" x14ac:dyDescent="0.25">
      <c r="B6" s="37" t="s">
        <v>118</v>
      </c>
      <c r="C6" s="49">
        <v>0.4299</v>
      </c>
      <c r="D6" s="37" t="s">
        <v>119</v>
      </c>
      <c r="E6" s="50">
        <f>100*C6/C4</f>
        <v>403661.97183098592</v>
      </c>
      <c r="F6" s="50" t="str">
        <f>IF(E6&lt;=25,"PASS","FAIL")</f>
        <v>FAIL</v>
      </c>
    </row>
    <row r="7" spans="2:6" ht="13.5" thickBot="1" x14ac:dyDescent="0.25">
      <c r="B7" s="37" t="s">
        <v>120</v>
      </c>
      <c r="C7" s="49">
        <v>0.43180000000000002</v>
      </c>
      <c r="D7" s="37" t="s">
        <v>121</v>
      </c>
      <c r="E7" s="50">
        <f>100*C7/C4</f>
        <v>405446.00938967138</v>
      </c>
      <c r="F7" s="50" t="str">
        <f>IF(E7&gt;=80,"PASS","FAIL")</f>
        <v>PASS</v>
      </c>
    </row>
    <row r="8" spans="2:6" ht="13.5" thickBot="1" x14ac:dyDescent="0.25">
      <c r="B8" s="37" t="s">
        <v>122</v>
      </c>
      <c r="C8" s="49">
        <v>0.43120000000000003</v>
      </c>
      <c r="D8" s="37" t="s">
        <v>119</v>
      </c>
      <c r="E8" s="50">
        <f>100*C8/C4</f>
        <v>404882.62910798128</v>
      </c>
      <c r="F8" s="50" t="str">
        <f>IF(E8&lt;=25,"PASS","FAIL")</f>
        <v>FAIL</v>
      </c>
    </row>
    <row r="9" spans="2:6" ht="13.5" thickBot="1" x14ac:dyDescent="0.25">
      <c r="B9" s="37" t="s">
        <v>123</v>
      </c>
      <c r="C9" s="49">
        <v>0.43049999999999999</v>
      </c>
      <c r="D9" s="37" t="s">
        <v>124</v>
      </c>
      <c r="E9" s="50">
        <f>100*C9/C4</f>
        <v>404225.35211267602</v>
      </c>
      <c r="F9" s="50" t="str">
        <f>IF(E9&lt;=20,"PASS","FAIL")</f>
        <v>FAIL</v>
      </c>
    </row>
    <row r="10" spans="2:6" ht="13.5" thickBot="1" x14ac:dyDescent="0.25">
      <c r="B10" s="37" t="s">
        <v>125</v>
      </c>
      <c r="C10" s="49">
        <v>0.43009999999999998</v>
      </c>
      <c r="D10" s="37" t="s">
        <v>126</v>
      </c>
      <c r="E10" s="50">
        <f>100*C10/C4</f>
        <v>403849.76525821595</v>
      </c>
      <c r="F10" s="50" t="str">
        <f>IF(E10&gt;=60,"PASS","FAIL")</f>
        <v>PASS</v>
      </c>
    </row>
    <row r="11" spans="2:6" ht="13.5" thickBot="1" x14ac:dyDescent="0.25">
      <c r="B11" s="37" t="s">
        <v>127</v>
      </c>
      <c r="C11" s="49">
        <v>0.43</v>
      </c>
      <c r="D11" s="37" t="s">
        <v>117</v>
      </c>
      <c r="E11" s="50">
        <f>100*C11/C4</f>
        <v>403755.86854460096</v>
      </c>
      <c r="F11" s="50" t="str">
        <f>IF(E11&gt;=75,"PASS","FAIL")</f>
        <v>PASS</v>
      </c>
    </row>
    <row r="12" spans="2:6" ht="13.5" thickBot="1" x14ac:dyDescent="0.25">
      <c r="B12" s="37" t="s">
        <v>128</v>
      </c>
      <c r="C12" s="49">
        <v>0.42970000000000003</v>
      </c>
      <c r="D12" s="37" t="s">
        <v>117</v>
      </c>
      <c r="E12" s="50">
        <f>100*C12/C4</f>
        <v>403474.17840375594</v>
      </c>
      <c r="F12" s="50" t="str">
        <f>IF(E12&gt;=75,"PASS","FAIL")</f>
        <v>PASS</v>
      </c>
    </row>
    <row r="13" spans="2:6" ht="13.5" thickBot="1" x14ac:dyDescent="0.25">
      <c r="B13" s="37" t="s">
        <v>129</v>
      </c>
      <c r="C13" s="49">
        <v>0.4299</v>
      </c>
      <c r="D13" s="37" t="s">
        <v>126</v>
      </c>
      <c r="E13" s="50">
        <f>100*C13/C4</f>
        <v>403661.97183098592</v>
      </c>
      <c r="F13" s="50" t="str">
        <f>IF(E13&gt;=60,"PASS","FAIL")</f>
        <v>PASS</v>
      </c>
    </row>
    <row r="14" spans="2:6" ht="13.5" thickBot="1" x14ac:dyDescent="0.25">
      <c r="B14" s="37" t="s">
        <v>130</v>
      </c>
      <c r="C14" s="49">
        <v>0.4289</v>
      </c>
      <c r="D14" s="37" t="s">
        <v>124</v>
      </c>
      <c r="E14" s="50">
        <f>100*C14/C4</f>
        <v>402723.00469483569</v>
      </c>
      <c r="F14" s="50" t="str">
        <f>IF(E14&lt;=20,"PASS","FAIL")</f>
        <v>FAIL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ATP</vt:lpstr>
      <vt:lpstr>CalibPosition</vt:lpstr>
      <vt:lpstr>Calibration</vt:lpstr>
      <vt:lpstr>CalibrationVerification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2025-10-17T15:05:29Z</dcterms:modified>
</cp:coreProperties>
</file>