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gu\Documents\ESIR\ESIR 2\Technique budgetaire\"/>
    </mc:Choice>
  </mc:AlternateContent>
  <bookViews>
    <workbookView xWindow="0" yWindow="0" windowWidth="23040" windowHeight="9048" activeTab="5" xr2:uid="{0694607C-BB83-4ED8-9B21-8CAB01DBD8B4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6" l="1"/>
  <c r="I6" i="6" s="1"/>
  <c r="I8" i="6" s="1"/>
  <c r="I7" i="6"/>
  <c r="I5" i="6"/>
  <c r="J5" i="6"/>
  <c r="J6" i="6"/>
  <c r="J7" i="6"/>
  <c r="J4" i="6"/>
  <c r="H8" i="6"/>
  <c r="G8" i="6"/>
  <c r="G5" i="6"/>
  <c r="E8" i="6"/>
  <c r="J7" i="4"/>
  <c r="E7" i="6"/>
  <c r="D13" i="4"/>
  <c r="C8" i="6"/>
  <c r="C7" i="3"/>
  <c r="D8" i="6"/>
  <c r="J9" i="5"/>
  <c r="H6" i="5"/>
  <c r="J7" i="5"/>
  <c r="J8" i="5"/>
  <c r="I7" i="5"/>
  <c r="I8" i="5"/>
  <c r="I6" i="5"/>
  <c r="I4" i="5"/>
  <c r="J4" i="5"/>
  <c r="J5" i="5" s="1"/>
  <c r="H6" i="4"/>
  <c r="J12" i="4"/>
  <c r="J11" i="4"/>
  <c r="J10" i="4"/>
  <c r="J9" i="4"/>
  <c r="J8" i="4"/>
  <c r="J5" i="4"/>
  <c r="I11" i="4"/>
  <c r="I9" i="4"/>
  <c r="I8" i="4"/>
  <c r="I6" i="4"/>
  <c r="J6" i="4" s="1"/>
  <c r="J13" i="4" s="1"/>
  <c r="I5" i="4"/>
  <c r="J4" i="4"/>
  <c r="I4" i="4"/>
  <c r="F3" i="2"/>
  <c r="F4" i="3"/>
  <c r="F5" i="3"/>
  <c r="F6" i="3"/>
  <c r="F3" i="3"/>
  <c r="D7" i="3"/>
  <c r="E7" i="2"/>
  <c r="F7" i="2" s="1"/>
  <c r="F6" i="2"/>
  <c r="E5" i="2"/>
  <c r="F5" i="2"/>
  <c r="E4" i="2"/>
  <c r="F4" i="2" s="1"/>
  <c r="G5" i="1"/>
  <c r="G6" i="1"/>
  <c r="G3" i="1"/>
  <c r="G4" i="1"/>
  <c r="G7" i="1" s="1"/>
  <c r="F7" i="1"/>
  <c r="E7" i="1"/>
  <c r="E4" i="1"/>
  <c r="E5" i="1"/>
  <c r="E6" i="1"/>
  <c r="E3" i="1"/>
  <c r="D7" i="1"/>
  <c r="C7" i="1"/>
  <c r="F8" i="6" l="1"/>
  <c r="J8" i="6"/>
  <c r="J6" i="5"/>
  <c r="J10" i="5" s="1"/>
  <c r="F7" i="3"/>
  <c r="F8" i="2"/>
  <c r="F9" i="2"/>
</calcChain>
</file>

<file path=xl/sharedStrings.xml><?xml version="1.0" encoding="utf-8"?>
<sst xmlns="http://schemas.openxmlformats.org/spreadsheetml/2006/main" count="108" uniqueCount="63">
  <si>
    <t>Catégories</t>
  </si>
  <si>
    <t>Effectif N</t>
  </si>
  <si>
    <t>Départs N+1</t>
  </si>
  <si>
    <t>Effectif N+1</t>
  </si>
  <si>
    <t>Entrées N+1</t>
  </si>
  <si>
    <t>Effectifs N+1</t>
  </si>
  <si>
    <t>Direction</t>
  </si>
  <si>
    <t>Ouvriers</t>
  </si>
  <si>
    <t>Techniciens</t>
  </si>
  <si>
    <t>Employés</t>
  </si>
  <si>
    <t>Total</t>
  </si>
  <si>
    <t>Tableau 1 : Effectifs par catégories en fin d'année N + 1</t>
  </si>
  <si>
    <t>Calcul de l'indice multiplicateur pour l'effectif stable</t>
  </si>
  <si>
    <t>Periode</t>
  </si>
  <si>
    <t>Nombre de mois</t>
  </si>
  <si>
    <t>Détail du calcul</t>
  </si>
  <si>
    <t>Indice</t>
  </si>
  <si>
    <t>Janvier-Février</t>
  </si>
  <si>
    <t>Septembre à Decembre</t>
  </si>
  <si>
    <t xml:space="preserve">Valeur de l'indice multiplicateur </t>
  </si>
  <si>
    <t>4 entrées de techniciens = 2 départs ouvriers + 2 arrivés</t>
  </si>
  <si>
    <t>Indice Décembre à N</t>
  </si>
  <si>
    <t>Mars à mai</t>
  </si>
  <si>
    <t>100 + 100 * 1%</t>
  </si>
  <si>
    <t>101 + 100 * 0,97%</t>
  </si>
  <si>
    <t>Soit un coefficient multiplicateur</t>
  </si>
  <si>
    <t>101 car l'augmentation de 0,97% est une prime cela n'a pas modifié leur salaire de base</t>
  </si>
  <si>
    <t>Juin</t>
  </si>
  <si>
    <t>Juillet à Aout</t>
  </si>
  <si>
    <t>101 + 101 * 1,5%</t>
  </si>
  <si>
    <t>Effectif stable</t>
  </si>
  <si>
    <t>Salaire décembre N</t>
  </si>
  <si>
    <t>Coefficient Multiplicateur</t>
  </si>
  <si>
    <t>Masse en €</t>
  </si>
  <si>
    <t>Masse salariale de l'effectif stable</t>
  </si>
  <si>
    <t>Mois de départ</t>
  </si>
  <si>
    <t>Durée rémunération</t>
  </si>
  <si>
    <t>Nombre de mois, payés à l'indice</t>
  </si>
  <si>
    <t>Effectif stable : Effectif de la zone 1</t>
  </si>
  <si>
    <t>Coefficient</t>
  </si>
  <si>
    <t>Ouvriers promus</t>
  </si>
  <si>
    <t>Sous-total ouvriers</t>
  </si>
  <si>
    <t>Sous-total employés</t>
  </si>
  <si>
    <t>Sous-total techniciens</t>
  </si>
  <si>
    <t>Durée rémunérations</t>
  </si>
  <si>
    <t>Total général</t>
  </si>
  <si>
    <t>Influence des départs : masse salariale versée au personnel sortant</t>
  </si>
  <si>
    <t>Juillet</t>
  </si>
  <si>
    <t>Novembre</t>
  </si>
  <si>
    <t>Mars</t>
  </si>
  <si>
    <t>Août</t>
  </si>
  <si>
    <t>Influence des départs : masse salariale versée au personnel embauché</t>
  </si>
  <si>
    <t>Techniciens promus</t>
  </si>
  <si>
    <t>Avril</t>
  </si>
  <si>
    <t>embauché après mars</t>
  </si>
  <si>
    <t>Décembre</t>
  </si>
  <si>
    <t>Effectif par an</t>
  </si>
  <si>
    <t>Montant</t>
  </si>
  <si>
    <t>Départ</t>
  </si>
  <si>
    <t>Arrivées</t>
  </si>
  <si>
    <t>Masse salariale N+1</t>
  </si>
  <si>
    <t>Masse salariale année N+1</t>
  </si>
  <si>
    <t>Effectif par 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</si>
</sst>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E224-CADB-4E15-B6DA-30C1CD69DA59}">
  <dimension ref="B1:L10"/>
  <sheetViews>
    <sheetView workbookViewId="0">
      <selection activeCell="D17" sqref="D17"/>
    </sheetView>
  </sheetViews>
  <sheetFormatPr baseColWidth="10" defaultRowHeight="14.4" x14ac:dyDescent="0.3"/>
  <cols>
    <col min="1" max="9" width="14.77734375" customWidth="1"/>
  </cols>
  <sheetData>
    <row r="1" spans="2:12" ht="19.95" customHeight="1" thickBot="1" x14ac:dyDescent="0.35">
      <c r="B1" s="1"/>
    </row>
    <row r="2" spans="2:12" ht="19.95" customHeight="1" thickBot="1" x14ac:dyDescent="0.35">
      <c r="B2" s="2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3" t="s">
        <v>5</v>
      </c>
    </row>
    <row r="3" spans="2:12" ht="19.95" customHeight="1" thickBot="1" x14ac:dyDescent="0.35">
      <c r="B3" s="4" t="s">
        <v>6</v>
      </c>
      <c r="C3" s="10">
        <v>5</v>
      </c>
      <c r="D3" s="10">
        <v>0</v>
      </c>
      <c r="E3" s="11">
        <f>C3-D3</f>
        <v>5</v>
      </c>
      <c r="F3" s="11">
        <v>0</v>
      </c>
      <c r="G3" s="11">
        <f>E3+F3</f>
        <v>5</v>
      </c>
    </row>
    <row r="4" spans="2:12" ht="19.95" customHeight="1" thickBot="1" x14ac:dyDescent="0.35">
      <c r="B4" s="5" t="s">
        <v>8</v>
      </c>
      <c r="C4" s="12">
        <v>220</v>
      </c>
      <c r="D4" s="12">
        <v>1</v>
      </c>
      <c r="E4" s="11">
        <f t="shared" ref="E4:G6" si="0">C4-D4</f>
        <v>219</v>
      </c>
      <c r="F4" s="13">
        <v>4</v>
      </c>
      <c r="G4" s="11">
        <f>E4+F4</f>
        <v>223</v>
      </c>
      <c r="I4" s="8" t="s">
        <v>20</v>
      </c>
      <c r="J4" s="8"/>
      <c r="K4" s="8"/>
      <c r="L4" s="8"/>
    </row>
    <row r="5" spans="2:12" ht="19.95" customHeight="1" thickBot="1" x14ac:dyDescent="0.35">
      <c r="B5" s="6" t="s">
        <v>7</v>
      </c>
      <c r="C5" s="14">
        <v>90</v>
      </c>
      <c r="D5" s="14">
        <v>4</v>
      </c>
      <c r="E5" s="11">
        <f t="shared" si="0"/>
        <v>86</v>
      </c>
      <c r="F5" s="15">
        <v>1</v>
      </c>
      <c r="G5" s="11">
        <f t="shared" ref="G5:G6" si="1">E5+F5</f>
        <v>87</v>
      </c>
    </row>
    <row r="6" spans="2:12" ht="19.95" customHeight="1" thickBot="1" x14ac:dyDescent="0.35">
      <c r="B6" s="5" t="s">
        <v>9</v>
      </c>
      <c r="C6" s="12">
        <v>45</v>
      </c>
      <c r="D6" s="12">
        <v>2</v>
      </c>
      <c r="E6" s="11">
        <f t="shared" si="0"/>
        <v>43</v>
      </c>
      <c r="F6" s="13">
        <v>0</v>
      </c>
      <c r="G6" s="11">
        <f t="shared" si="1"/>
        <v>43</v>
      </c>
    </row>
    <row r="7" spans="2:12" ht="19.95" customHeight="1" thickBot="1" x14ac:dyDescent="0.35">
      <c r="B7" s="7" t="s">
        <v>10</v>
      </c>
      <c r="C7" s="9">
        <f>SUM(C3,C6,C4,C5)</f>
        <v>360</v>
      </c>
      <c r="D7" s="9">
        <f>SUM(D3,D6,D4,D5)</f>
        <v>7</v>
      </c>
      <c r="E7" s="16">
        <f>SUM(E3,E6,E4,E5)</f>
        <v>353</v>
      </c>
      <c r="F7" s="16">
        <f>SUM(F3,F6,F4,F5)</f>
        <v>5</v>
      </c>
      <c r="G7" s="16">
        <f>SUM(G3,G6,G4,G5)</f>
        <v>358</v>
      </c>
    </row>
    <row r="8" spans="2:12" ht="19.95" customHeight="1" x14ac:dyDescent="0.3"/>
    <row r="10" spans="2:12" x14ac:dyDescent="0.3">
      <c r="C10" s="8" t="s">
        <v>11</v>
      </c>
      <c r="D10" s="8"/>
      <c r="E10" s="8"/>
      <c r="F10" s="8"/>
    </row>
  </sheetData>
  <mergeCells count="2">
    <mergeCell ref="C10:F10"/>
    <mergeCell ref="I4:L4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7C25-CA47-47E4-AB9D-C0E07C4E7D16}">
  <dimension ref="B1:K12"/>
  <sheetViews>
    <sheetView workbookViewId="0">
      <selection activeCell="B8" sqref="B8:E8"/>
    </sheetView>
  </sheetViews>
  <sheetFormatPr baseColWidth="10" defaultRowHeight="14.4" x14ac:dyDescent="0.3"/>
  <cols>
    <col min="1" max="1" width="15.77734375" customWidth="1"/>
    <col min="2" max="2" width="22.6640625" customWidth="1"/>
    <col min="3" max="3" width="15.77734375" customWidth="1"/>
    <col min="4" max="4" width="22.77734375" customWidth="1"/>
    <col min="5" max="7" width="15.77734375" customWidth="1"/>
    <col min="9" max="9" width="23.21875" customWidth="1"/>
  </cols>
  <sheetData>
    <row r="1" spans="2:11" ht="19.95" customHeight="1" thickBot="1" x14ac:dyDescent="0.35"/>
    <row r="2" spans="2:11" ht="19.95" customHeight="1" thickBot="1" x14ac:dyDescent="0.35">
      <c r="B2" s="2" t="s">
        <v>13</v>
      </c>
      <c r="C2" s="2" t="s">
        <v>14</v>
      </c>
      <c r="D2" s="2" t="s">
        <v>15</v>
      </c>
      <c r="E2" s="3" t="s">
        <v>16</v>
      </c>
      <c r="F2" s="20" t="s">
        <v>10</v>
      </c>
    </row>
    <row r="3" spans="2:11" ht="19.95" customHeight="1" thickBot="1" x14ac:dyDescent="0.35">
      <c r="B3" s="4" t="s">
        <v>17</v>
      </c>
      <c r="C3" s="10">
        <v>2</v>
      </c>
      <c r="D3" s="10"/>
      <c r="E3" s="11">
        <v>100</v>
      </c>
      <c r="F3" s="21">
        <f>C3*E3</f>
        <v>200</v>
      </c>
      <c r="I3" t="s">
        <v>21</v>
      </c>
    </row>
    <row r="4" spans="2:11" ht="19.95" customHeight="1" thickBot="1" x14ac:dyDescent="0.35">
      <c r="B4" s="5" t="s">
        <v>22</v>
      </c>
      <c r="C4" s="12">
        <v>3</v>
      </c>
      <c r="D4" s="12" t="s">
        <v>23</v>
      </c>
      <c r="E4" s="13">
        <f>100 + 100 * 1%</f>
        <v>101</v>
      </c>
      <c r="F4" s="21">
        <f>C4*E4</f>
        <v>303</v>
      </c>
    </row>
    <row r="5" spans="2:11" ht="19.95" customHeight="1" thickBot="1" x14ac:dyDescent="0.35">
      <c r="B5" s="6" t="s">
        <v>27</v>
      </c>
      <c r="C5" s="14">
        <v>1</v>
      </c>
      <c r="D5" s="14" t="s">
        <v>24</v>
      </c>
      <c r="E5" s="15">
        <f>101 + 100 * 0.97%</f>
        <v>101.97</v>
      </c>
      <c r="F5" s="21">
        <f>C5*E5</f>
        <v>101.97</v>
      </c>
    </row>
    <row r="6" spans="2:11" ht="19.95" customHeight="1" thickBot="1" x14ac:dyDescent="0.35">
      <c r="B6" s="6" t="s">
        <v>28</v>
      </c>
      <c r="C6" s="14">
        <v>2</v>
      </c>
      <c r="D6" s="14">
        <v>101</v>
      </c>
      <c r="E6" s="15">
        <v>101</v>
      </c>
      <c r="F6" s="21">
        <f>C6*E6</f>
        <v>202</v>
      </c>
    </row>
    <row r="7" spans="2:11" ht="19.95" customHeight="1" thickBot="1" x14ac:dyDescent="0.35">
      <c r="B7" s="5" t="s">
        <v>18</v>
      </c>
      <c r="C7" s="12">
        <v>4</v>
      </c>
      <c r="D7" s="12" t="s">
        <v>29</v>
      </c>
      <c r="E7" s="13">
        <f>101 + 101 * 1.5%</f>
        <v>102.515</v>
      </c>
      <c r="F7" s="21">
        <f>C7*E7</f>
        <v>410.06</v>
      </c>
      <c r="I7" s="22" t="s">
        <v>26</v>
      </c>
      <c r="J7" s="22"/>
      <c r="K7" s="22"/>
    </row>
    <row r="8" spans="2:11" ht="19.95" customHeight="1" thickBot="1" x14ac:dyDescent="0.35">
      <c r="B8" s="17" t="s">
        <v>19</v>
      </c>
      <c r="C8" s="18"/>
      <c r="D8" s="18"/>
      <c r="E8" s="19"/>
      <c r="F8" s="24">
        <f>F3+F4+F5+F7+F6</f>
        <v>1217.03</v>
      </c>
      <c r="I8" s="22"/>
      <c r="J8" s="22"/>
      <c r="K8" s="22"/>
    </row>
    <row r="9" spans="2:11" ht="19.95" customHeight="1" thickBot="1" x14ac:dyDescent="0.35">
      <c r="B9" s="17" t="s">
        <v>25</v>
      </c>
      <c r="C9" s="18"/>
      <c r="D9" s="18"/>
      <c r="E9" s="19"/>
      <c r="F9" s="24">
        <f>F8/100</f>
        <v>12.170299999999999</v>
      </c>
    </row>
    <row r="10" spans="2:11" ht="19.95" customHeight="1" x14ac:dyDescent="0.3"/>
    <row r="11" spans="2:11" ht="19.95" customHeight="1" x14ac:dyDescent="0.3">
      <c r="B11" s="23" t="s">
        <v>12</v>
      </c>
      <c r="C11" s="23"/>
      <c r="D11" s="23"/>
      <c r="E11" s="23"/>
      <c r="F11" s="23"/>
    </row>
    <row r="12" spans="2:11" ht="19.95" customHeight="1" x14ac:dyDescent="0.3"/>
  </sheetData>
  <mergeCells count="4">
    <mergeCell ref="B8:E8"/>
    <mergeCell ref="B9:E9"/>
    <mergeCell ref="I7:K8"/>
    <mergeCell ref="B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6450-9113-4C75-81C2-564CF2836CB8}">
  <dimension ref="B1:J9"/>
  <sheetViews>
    <sheetView workbookViewId="0">
      <selection activeCell="F3" sqref="F3"/>
    </sheetView>
  </sheetViews>
  <sheetFormatPr baseColWidth="10" defaultRowHeight="14.4" x14ac:dyDescent="0.3"/>
  <cols>
    <col min="1" max="3" width="15.77734375" customWidth="1"/>
    <col min="4" max="4" width="18.21875" customWidth="1"/>
    <col min="5" max="5" width="24.5546875" customWidth="1"/>
    <col min="6" max="7" width="15.77734375" customWidth="1"/>
  </cols>
  <sheetData>
    <row r="1" spans="2:10" ht="19.95" customHeight="1" thickBot="1" x14ac:dyDescent="0.35"/>
    <row r="2" spans="2:10" ht="19.95" customHeight="1" thickBot="1" x14ac:dyDescent="0.35">
      <c r="B2" s="2" t="s">
        <v>0</v>
      </c>
      <c r="C2" s="2" t="s">
        <v>30</v>
      </c>
      <c r="D2" s="2" t="s">
        <v>31</v>
      </c>
      <c r="E2" s="3" t="s">
        <v>32</v>
      </c>
      <c r="F2" s="3" t="s">
        <v>33</v>
      </c>
    </row>
    <row r="3" spans="2:10" ht="19.95" customHeight="1" thickBot="1" x14ac:dyDescent="0.35">
      <c r="B3" s="4" t="s">
        <v>6</v>
      </c>
      <c r="C3" s="10">
        <v>5</v>
      </c>
      <c r="D3" s="10">
        <v>6025</v>
      </c>
      <c r="E3" s="11">
        <v>12.170299999999999</v>
      </c>
      <c r="F3" s="11">
        <f>C3*D3*E3</f>
        <v>366630.28749999998</v>
      </c>
      <c r="H3" s="23" t="s">
        <v>38</v>
      </c>
      <c r="I3" s="23"/>
      <c r="J3" s="23"/>
    </row>
    <row r="4" spans="2:10" ht="19.95" customHeight="1" thickBot="1" x14ac:dyDescent="0.35">
      <c r="B4" s="5" t="s">
        <v>8</v>
      </c>
      <c r="C4" s="12">
        <v>219</v>
      </c>
      <c r="D4" s="12">
        <v>3975</v>
      </c>
      <c r="E4" s="11">
        <v>12.170299999999999</v>
      </c>
      <c r="F4" s="11">
        <f t="shared" ref="F4:F6" si="0">C4*D4*E4</f>
        <v>10594550.407499999</v>
      </c>
    </row>
    <row r="5" spans="2:10" ht="19.95" customHeight="1" thickBot="1" x14ac:dyDescent="0.35">
      <c r="B5" s="6" t="s">
        <v>7</v>
      </c>
      <c r="C5" s="14">
        <v>86</v>
      </c>
      <c r="D5" s="14">
        <v>1800</v>
      </c>
      <c r="E5" s="11">
        <v>12.170299999999999</v>
      </c>
      <c r="F5" s="11">
        <f t="shared" si="0"/>
        <v>1883962.44</v>
      </c>
    </row>
    <row r="6" spans="2:10" ht="19.95" customHeight="1" thickBot="1" x14ac:dyDescent="0.35">
      <c r="B6" s="5" t="s">
        <v>9</v>
      </c>
      <c r="C6" s="12">
        <v>43</v>
      </c>
      <c r="D6" s="12">
        <v>1650</v>
      </c>
      <c r="E6" s="11">
        <v>12.170299999999999</v>
      </c>
      <c r="F6" s="11">
        <f t="shared" si="0"/>
        <v>863482.78499999992</v>
      </c>
    </row>
    <row r="7" spans="2:10" ht="19.95" customHeight="1" thickBot="1" x14ac:dyDescent="0.35">
      <c r="B7" s="7" t="s">
        <v>10</v>
      </c>
      <c r="C7" s="9">
        <f>SUM(C3,C6,C4,C5)</f>
        <v>353</v>
      </c>
      <c r="D7" s="9">
        <f>SUM(D3,D6,D4,D5)</f>
        <v>13450</v>
      </c>
      <c r="E7" s="16">
        <v>12.170299999999999</v>
      </c>
      <c r="F7" s="16">
        <f>SUM(F3,F6,F4,F5)</f>
        <v>13708625.919999998</v>
      </c>
    </row>
    <row r="8" spans="2:10" ht="19.95" customHeight="1" x14ac:dyDescent="0.3"/>
    <row r="9" spans="2:10" x14ac:dyDescent="0.3">
      <c r="B9" s="23" t="s">
        <v>34</v>
      </c>
      <c r="C9" s="23"/>
      <c r="D9" s="23"/>
      <c r="E9" s="23"/>
      <c r="F9" s="23"/>
    </row>
  </sheetData>
  <mergeCells count="2">
    <mergeCell ref="B9:F9"/>
    <mergeCell ref="H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E838-E079-4DA6-813D-5E8F17772C97}">
  <dimension ref="B1:J15"/>
  <sheetViews>
    <sheetView workbookViewId="0">
      <selection activeCell="J7" sqref="J7"/>
    </sheetView>
  </sheetViews>
  <sheetFormatPr baseColWidth="10" defaultRowHeight="14.4" x14ac:dyDescent="0.3"/>
  <cols>
    <col min="2" max="2" width="23.33203125" customWidth="1"/>
    <col min="3" max="3" width="17.5546875" customWidth="1"/>
    <col min="4" max="4" width="26.33203125" customWidth="1"/>
    <col min="8" max="8" width="22.44140625" customWidth="1"/>
    <col min="9" max="9" width="21.77734375" customWidth="1"/>
  </cols>
  <sheetData>
    <row r="1" spans="2:10" ht="15" thickBot="1" x14ac:dyDescent="0.35"/>
    <row r="2" spans="2:10" ht="19.95" customHeight="1" thickBot="1" x14ac:dyDescent="0.35">
      <c r="B2" s="25" t="s">
        <v>0</v>
      </c>
      <c r="C2" s="25" t="s">
        <v>35</v>
      </c>
      <c r="D2" s="25" t="s">
        <v>36</v>
      </c>
      <c r="E2" s="26" t="s">
        <v>37</v>
      </c>
      <c r="F2" s="27"/>
      <c r="G2" s="28"/>
      <c r="H2" s="25" t="s">
        <v>31</v>
      </c>
      <c r="I2" s="25" t="s">
        <v>39</v>
      </c>
      <c r="J2" s="35" t="s">
        <v>10</v>
      </c>
    </row>
    <row r="3" spans="2:10" ht="19.95" customHeight="1" thickBot="1" x14ac:dyDescent="0.35">
      <c r="B3" s="29"/>
      <c r="C3" s="29"/>
      <c r="D3" s="29"/>
      <c r="E3" s="30">
        <v>100</v>
      </c>
      <c r="F3" s="30">
        <v>101</v>
      </c>
      <c r="G3" s="30">
        <v>102.515</v>
      </c>
      <c r="H3" s="29"/>
      <c r="I3" s="29"/>
      <c r="J3" s="36"/>
    </row>
    <row r="4" spans="2:10" ht="19.95" customHeight="1" thickBot="1" x14ac:dyDescent="0.35">
      <c r="B4" s="31" t="s">
        <v>7</v>
      </c>
      <c r="C4" s="12" t="s">
        <v>47</v>
      </c>
      <c r="D4" s="12">
        <v>7</v>
      </c>
      <c r="E4" s="12">
        <v>2</v>
      </c>
      <c r="F4" s="12">
        <v>5</v>
      </c>
      <c r="G4" s="12"/>
      <c r="H4" s="12">
        <v>2675</v>
      </c>
      <c r="I4" s="12">
        <f>(E4*E3+F4*F3) / 100</f>
        <v>7.05</v>
      </c>
      <c r="J4" s="16">
        <f>I4*H4</f>
        <v>18858.75</v>
      </c>
    </row>
    <row r="5" spans="2:10" ht="19.95" customHeight="1" thickBot="1" x14ac:dyDescent="0.35">
      <c r="B5" s="31" t="s">
        <v>7</v>
      </c>
      <c r="C5" s="12" t="s">
        <v>48</v>
      </c>
      <c r="D5" s="12">
        <v>11</v>
      </c>
      <c r="E5" s="12">
        <v>2</v>
      </c>
      <c r="F5" s="12">
        <v>6</v>
      </c>
      <c r="G5" s="12">
        <v>3</v>
      </c>
      <c r="H5" s="12">
        <v>2825</v>
      </c>
      <c r="I5" s="12">
        <f>(E5*E3+F5*F3+G3*G5)/100</f>
        <v>11.135450000000001</v>
      </c>
      <c r="J5" s="16">
        <f t="shared" ref="J5:J6" si="0">I5*H5</f>
        <v>31457.646250000002</v>
      </c>
    </row>
    <row r="6" spans="2:10" ht="19.95" customHeight="1" thickBot="1" x14ac:dyDescent="0.35">
      <c r="B6" s="31" t="s">
        <v>40</v>
      </c>
      <c r="C6" s="12" t="s">
        <v>49</v>
      </c>
      <c r="D6" s="12">
        <v>2</v>
      </c>
      <c r="E6" s="12">
        <v>2</v>
      </c>
      <c r="F6" s="12"/>
      <c r="G6" s="12"/>
      <c r="H6" s="12">
        <f>2300*2</f>
        <v>4600</v>
      </c>
      <c r="I6" s="12">
        <f>(E3*E6+F6*F3)/100</f>
        <v>2</v>
      </c>
      <c r="J6" s="16">
        <f t="shared" si="0"/>
        <v>9200</v>
      </c>
    </row>
    <row r="7" spans="2:10" ht="19.95" customHeight="1" thickBot="1" x14ac:dyDescent="0.35">
      <c r="B7" s="32" t="s">
        <v>41</v>
      </c>
      <c r="C7" s="33"/>
      <c r="D7" s="33"/>
      <c r="E7" s="33"/>
      <c r="F7" s="33"/>
      <c r="G7" s="33"/>
      <c r="H7" s="33"/>
      <c r="I7" s="34"/>
      <c r="J7" s="16">
        <f>J4+J5+J6</f>
        <v>59516.396250000005</v>
      </c>
    </row>
    <row r="8" spans="2:10" ht="19.95" customHeight="1" thickBot="1" x14ac:dyDescent="0.35">
      <c r="B8" s="31" t="s">
        <v>9</v>
      </c>
      <c r="C8" s="12" t="s">
        <v>47</v>
      </c>
      <c r="D8" s="12">
        <v>7</v>
      </c>
      <c r="E8" s="12">
        <v>2</v>
      </c>
      <c r="F8" s="12">
        <v>5</v>
      </c>
      <c r="G8" s="12"/>
      <c r="H8" s="12">
        <v>1950</v>
      </c>
      <c r="I8" s="12">
        <f>(E8*E3+F3*F8)/100</f>
        <v>7.05</v>
      </c>
      <c r="J8" s="16">
        <f>H8*I8</f>
        <v>13747.5</v>
      </c>
    </row>
    <row r="9" spans="2:10" ht="19.95" customHeight="1" thickBot="1" x14ac:dyDescent="0.35">
      <c r="B9" s="31" t="s">
        <v>9</v>
      </c>
      <c r="C9" s="12" t="s">
        <v>48</v>
      </c>
      <c r="D9" s="12">
        <v>11</v>
      </c>
      <c r="E9" s="12">
        <v>2</v>
      </c>
      <c r="F9" s="12">
        <v>6</v>
      </c>
      <c r="G9" s="12">
        <v>3</v>
      </c>
      <c r="H9" s="12">
        <v>1925</v>
      </c>
      <c r="I9" s="12">
        <f>(E9*E3+F3*F9+G9*G3)/100</f>
        <v>11.135450000000001</v>
      </c>
      <c r="J9" s="16">
        <f>H9*I9</f>
        <v>21435.741250000003</v>
      </c>
    </row>
    <row r="10" spans="2:10" ht="19.95" customHeight="1" thickBot="1" x14ac:dyDescent="0.35">
      <c r="B10" s="32" t="s">
        <v>42</v>
      </c>
      <c r="C10" s="33"/>
      <c r="D10" s="33"/>
      <c r="E10" s="33"/>
      <c r="F10" s="33"/>
      <c r="G10" s="33"/>
      <c r="H10" s="33"/>
      <c r="I10" s="34"/>
      <c r="J10" s="16">
        <f>J8+J9</f>
        <v>35183.241250000006</v>
      </c>
    </row>
    <row r="11" spans="2:10" ht="19.95" customHeight="1" thickBot="1" x14ac:dyDescent="0.35">
      <c r="B11" s="31" t="s">
        <v>8</v>
      </c>
      <c r="C11" s="12" t="s">
        <v>50</v>
      </c>
      <c r="D11" s="12">
        <v>8</v>
      </c>
      <c r="E11" s="12">
        <v>2</v>
      </c>
      <c r="F11" s="12">
        <v>6</v>
      </c>
      <c r="G11" s="12"/>
      <c r="H11" s="12">
        <v>4500</v>
      </c>
      <c r="I11" s="12">
        <f>(E11*E3+F3*F11)/100</f>
        <v>8.06</v>
      </c>
      <c r="J11" s="16">
        <f>H11*I11</f>
        <v>36270</v>
      </c>
    </row>
    <row r="12" spans="2:10" ht="19.95" customHeight="1" thickBot="1" x14ac:dyDescent="0.35">
      <c r="B12" s="32" t="s">
        <v>43</v>
      </c>
      <c r="C12" s="33"/>
      <c r="D12" s="33"/>
      <c r="E12" s="33"/>
      <c r="F12" s="33"/>
      <c r="G12" s="33"/>
      <c r="H12" s="33"/>
      <c r="I12" s="34"/>
      <c r="J12" s="16">
        <f>J11</f>
        <v>36270</v>
      </c>
    </row>
    <row r="13" spans="2:10" ht="19.95" customHeight="1" thickBot="1" x14ac:dyDescent="0.35">
      <c r="B13" s="32" t="s">
        <v>44</v>
      </c>
      <c r="C13" s="34"/>
      <c r="D13" s="12">
        <f>D4+D11+D9+D8+D6+D5</f>
        <v>46</v>
      </c>
      <c r="E13" s="37" t="s">
        <v>45</v>
      </c>
      <c r="F13" s="33"/>
      <c r="G13" s="33"/>
      <c r="H13" s="33"/>
      <c r="I13" s="34"/>
      <c r="J13" s="16">
        <f>J12+J10+J7</f>
        <v>130969.63750000001</v>
      </c>
    </row>
    <row r="15" spans="2:10" x14ac:dyDescent="0.3">
      <c r="C15" s="8" t="s">
        <v>46</v>
      </c>
      <c r="D15" s="8"/>
      <c r="E15" s="8"/>
      <c r="F15" s="8"/>
      <c r="G15" s="8"/>
      <c r="H15" s="8"/>
    </row>
  </sheetData>
  <mergeCells count="13">
    <mergeCell ref="C15:H15"/>
    <mergeCell ref="J2:J3"/>
    <mergeCell ref="B7:I7"/>
    <mergeCell ref="B10:I10"/>
    <mergeCell ref="B12:I12"/>
    <mergeCell ref="B13:C13"/>
    <mergeCell ref="E13:I13"/>
    <mergeCell ref="E2:G2"/>
    <mergeCell ref="B2:B3"/>
    <mergeCell ref="C2:C3"/>
    <mergeCell ref="D2:D3"/>
    <mergeCell ref="H2:H3"/>
    <mergeCell ref="I2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B140-5A3E-4530-A6D7-EBE3FECCD75E}">
  <dimension ref="B1:M12"/>
  <sheetViews>
    <sheetView workbookViewId="0">
      <selection activeCell="C20" sqref="C20"/>
    </sheetView>
  </sheetViews>
  <sheetFormatPr baseColWidth="10" defaultRowHeight="14.4" x14ac:dyDescent="0.3"/>
  <cols>
    <col min="2" max="2" width="21.88671875" customWidth="1"/>
    <col min="3" max="3" width="24.44140625" customWidth="1"/>
    <col min="4" max="4" width="23.6640625" customWidth="1"/>
    <col min="8" max="8" width="27.5546875" customWidth="1"/>
    <col min="9" max="9" width="13.5546875" customWidth="1"/>
  </cols>
  <sheetData>
    <row r="1" spans="2:13" ht="15" thickBot="1" x14ac:dyDescent="0.35"/>
    <row r="2" spans="2:13" ht="16.2" thickBot="1" x14ac:dyDescent="0.35">
      <c r="B2" s="25" t="s">
        <v>0</v>
      </c>
      <c r="C2" s="25" t="s">
        <v>35</v>
      </c>
      <c r="D2" s="25" t="s">
        <v>36</v>
      </c>
      <c r="E2" s="26" t="s">
        <v>37</v>
      </c>
      <c r="F2" s="27"/>
      <c r="G2" s="28"/>
      <c r="H2" s="25" t="s">
        <v>31</v>
      </c>
      <c r="I2" s="25" t="s">
        <v>39</v>
      </c>
      <c r="J2" s="35" t="s">
        <v>10</v>
      </c>
    </row>
    <row r="3" spans="2:13" ht="16.2" thickBot="1" x14ac:dyDescent="0.35">
      <c r="B3" s="29"/>
      <c r="C3" s="29"/>
      <c r="D3" s="29"/>
      <c r="E3" s="30">
        <v>100</v>
      </c>
      <c r="F3" s="30">
        <v>101</v>
      </c>
      <c r="G3" s="30">
        <v>101.5</v>
      </c>
      <c r="H3" s="29"/>
      <c r="I3" s="29"/>
      <c r="J3" s="36"/>
    </row>
    <row r="4" spans="2:13" ht="16.2" thickBot="1" x14ac:dyDescent="0.35">
      <c r="B4" s="31" t="s">
        <v>7</v>
      </c>
      <c r="C4" s="12" t="s">
        <v>53</v>
      </c>
      <c r="D4" s="12">
        <v>9</v>
      </c>
      <c r="E4" s="12">
        <v>5</v>
      </c>
      <c r="F4" s="12">
        <v>0</v>
      </c>
      <c r="G4" s="12">
        <v>4</v>
      </c>
      <c r="H4" s="12">
        <v>1600</v>
      </c>
      <c r="I4" s="12">
        <f>(E4*E3+F4*F3+G4*G3) / 100</f>
        <v>9.06</v>
      </c>
      <c r="J4" s="16">
        <f>I4*H4</f>
        <v>14496</v>
      </c>
      <c r="L4" s="8" t="s">
        <v>54</v>
      </c>
      <c r="M4" s="8"/>
    </row>
    <row r="5" spans="2:13" ht="16.2" thickBot="1" x14ac:dyDescent="0.35">
      <c r="B5" s="32" t="s">
        <v>41</v>
      </c>
      <c r="C5" s="33"/>
      <c r="D5" s="33"/>
      <c r="E5" s="33"/>
      <c r="F5" s="33"/>
      <c r="G5" s="33"/>
      <c r="H5" s="33"/>
      <c r="I5" s="34"/>
      <c r="J5" s="16">
        <f>J4</f>
        <v>14496</v>
      </c>
    </row>
    <row r="6" spans="2:13" ht="16.2" thickBot="1" x14ac:dyDescent="0.35">
      <c r="B6" s="31" t="s">
        <v>52</v>
      </c>
      <c r="C6" s="12" t="s">
        <v>49</v>
      </c>
      <c r="D6" s="12">
        <v>10</v>
      </c>
      <c r="E6" s="12">
        <v>6</v>
      </c>
      <c r="F6" s="12">
        <v>0</v>
      </c>
      <c r="G6" s="12">
        <v>4</v>
      </c>
      <c r="H6" s="12">
        <f xml:space="preserve"> 2625 *2</f>
        <v>5250</v>
      </c>
      <c r="I6" s="12">
        <f>(E6*E3+F3*F6+G6*G3)/100</f>
        <v>10.06</v>
      </c>
      <c r="J6" s="16">
        <f>H6*I6</f>
        <v>52815</v>
      </c>
    </row>
    <row r="7" spans="2:13" ht="16.2" thickBot="1" x14ac:dyDescent="0.35">
      <c r="B7" s="31" t="s">
        <v>8</v>
      </c>
      <c r="C7" s="12" t="s">
        <v>47</v>
      </c>
      <c r="D7" s="12">
        <v>6</v>
      </c>
      <c r="E7" s="12">
        <v>2</v>
      </c>
      <c r="F7" s="12">
        <v>0</v>
      </c>
      <c r="G7" s="12">
        <v>4</v>
      </c>
      <c r="H7" s="12">
        <v>3025</v>
      </c>
      <c r="I7" s="12">
        <f>(E7*E3+F3*F7+G7*G3)/100</f>
        <v>6.06</v>
      </c>
      <c r="J7" s="16">
        <f t="shared" ref="J7:J8" si="0">H7*I7</f>
        <v>18331.5</v>
      </c>
    </row>
    <row r="8" spans="2:13" ht="16.2" thickBot="1" x14ac:dyDescent="0.35">
      <c r="B8" s="31" t="s">
        <v>8</v>
      </c>
      <c r="C8" s="12" t="s">
        <v>55</v>
      </c>
      <c r="D8" s="12">
        <v>1</v>
      </c>
      <c r="E8" s="12">
        <v>1</v>
      </c>
      <c r="F8" s="12">
        <v>0</v>
      </c>
      <c r="G8" s="12">
        <v>0</v>
      </c>
      <c r="H8" s="12">
        <v>3250</v>
      </c>
      <c r="I8" s="12">
        <f>(E8*E3+F3*F8+G8*G3)/100</f>
        <v>1</v>
      </c>
      <c r="J8" s="16">
        <f t="shared" si="0"/>
        <v>3250</v>
      </c>
    </row>
    <row r="9" spans="2:13" ht="16.2" thickBot="1" x14ac:dyDescent="0.35">
      <c r="B9" s="32" t="s">
        <v>43</v>
      </c>
      <c r="C9" s="33"/>
      <c r="D9" s="33"/>
      <c r="E9" s="33"/>
      <c r="F9" s="33"/>
      <c r="G9" s="33"/>
      <c r="H9" s="33"/>
      <c r="I9" s="34"/>
      <c r="J9" s="16">
        <f>J6+J7+J8</f>
        <v>74396.5</v>
      </c>
    </row>
    <row r="10" spans="2:13" ht="16.2" thickBot="1" x14ac:dyDescent="0.35">
      <c r="B10" s="32" t="s">
        <v>44</v>
      </c>
      <c r="C10" s="34"/>
      <c r="D10" s="12"/>
      <c r="E10" s="37" t="s">
        <v>45</v>
      </c>
      <c r="F10" s="33"/>
      <c r="G10" s="33"/>
      <c r="H10" s="33"/>
      <c r="I10" s="34"/>
      <c r="J10" s="16">
        <f>J9+J5</f>
        <v>88892.5</v>
      </c>
    </row>
    <row r="12" spans="2:13" x14ac:dyDescent="0.3">
      <c r="C12" s="8" t="s">
        <v>51</v>
      </c>
      <c r="D12" s="8"/>
      <c r="E12" s="8"/>
      <c r="F12" s="8"/>
      <c r="G12" s="8"/>
      <c r="H12" s="8"/>
    </row>
  </sheetData>
  <mergeCells count="13">
    <mergeCell ref="C12:H12"/>
    <mergeCell ref="L4:M4"/>
    <mergeCell ref="J2:J3"/>
    <mergeCell ref="B5:I5"/>
    <mergeCell ref="B9:I9"/>
    <mergeCell ref="B10:C10"/>
    <mergeCell ref="E10:I10"/>
    <mergeCell ref="B2:B3"/>
    <mergeCell ref="C2:C3"/>
    <mergeCell ref="D2:D3"/>
    <mergeCell ref="E2:G2"/>
    <mergeCell ref="H2:H3"/>
    <mergeCell ref="I2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43A3-8998-4D39-A34D-A3528F6C8691}">
  <dimension ref="B1:J11"/>
  <sheetViews>
    <sheetView tabSelected="1" workbookViewId="0">
      <selection activeCell="E14" sqref="E14"/>
    </sheetView>
  </sheetViews>
  <sheetFormatPr baseColWidth="10" defaultRowHeight="14.4" x14ac:dyDescent="0.3"/>
  <cols>
    <col min="2" max="3" width="16.44140625" customWidth="1"/>
    <col min="4" max="5" width="18.5546875" customWidth="1"/>
    <col min="6" max="7" width="24" customWidth="1"/>
    <col min="8" max="8" width="25.88671875" customWidth="1"/>
    <col min="9" max="9" width="29.109375" customWidth="1"/>
    <col min="10" max="10" width="18.33203125" customWidth="1"/>
  </cols>
  <sheetData>
    <row r="1" spans="2:10" ht="19.95" customHeight="1" thickBot="1" x14ac:dyDescent="0.35"/>
    <row r="2" spans="2:10" ht="19.95" customHeight="1" thickBot="1" x14ac:dyDescent="0.35">
      <c r="B2" s="25" t="s">
        <v>0</v>
      </c>
      <c r="C2" s="41" t="s">
        <v>30</v>
      </c>
      <c r="D2" s="42"/>
      <c r="E2" s="26" t="s">
        <v>58</v>
      </c>
      <c r="F2" s="28"/>
      <c r="G2" s="26" t="s">
        <v>59</v>
      </c>
      <c r="H2" s="28"/>
      <c r="I2" s="26" t="s">
        <v>60</v>
      </c>
      <c r="J2" s="28"/>
    </row>
    <row r="3" spans="2:10" ht="19.95" customHeight="1" thickBot="1" x14ac:dyDescent="0.35">
      <c r="B3" s="29"/>
      <c r="C3" s="30" t="s">
        <v>56</v>
      </c>
      <c r="D3" s="30" t="s">
        <v>57</v>
      </c>
      <c r="E3" s="38" t="s">
        <v>62</v>
      </c>
      <c r="F3" s="38" t="s">
        <v>57</v>
      </c>
      <c r="G3" s="38" t="s">
        <v>62</v>
      </c>
      <c r="H3" s="38" t="s">
        <v>57</v>
      </c>
      <c r="I3" s="38" t="s">
        <v>56</v>
      </c>
      <c r="J3" s="38" t="s">
        <v>57</v>
      </c>
    </row>
    <row r="4" spans="2:10" ht="19.95" customHeight="1" thickBot="1" x14ac:dyDescent="0.35">
      <c r="B4" s="39" t="s">
        <v>6</v>
      </c>
      <c r="C4" s="10">
        <v>5</v>
      </c>
      <c r="D4" s="43">
        <v>366630.28749999998</v>
      </c>
      <c r="E4" s="10">
        <v>0</v>
      </c>
      <c r="F4" s="43">
        <v>0</v>
      </c>
      <c r="G4" s="11">
        <v>0</v>
      </c>
      <c r="H4" s="21">
        <v>0</v>
      </c>
      <c r="I4" s="11">
        <v>5</v>
      </c>
      <c r="J4" s="21">
        <f>D4+F4+H4</f>
        <v>366630.28749999998</v>
      </c>
    </row>
    <row r="5" spans="2:10" ht="19.95" customHeight="1" thickBot="1" x14ac:dyDescent="0.35">
      <c r="B5" s="31" t="s">
        <v>8</v>
      </c>
      <c r="C5" s="12">
        <v>219</v>
      </c>
      <c r="D5" s="16">
        <v>10594550.41</v>
      </c>
      <c r="E5" s="12">
        <v>8</v>
      </c>
      <c r="F5" s="16">
        <v>36270</v>
      </c>
      <c r="G5" s="12">
        <f>10*2+6+1</f>
        <v>27</v>
      </c>
      <c r="H5" s="21">
        <v>0</v>
      </c>
      <c r="I5" s="11">
        <f>219+8/12+27/12</f>
        <v>221.91666666666666</v>
      </c>
      <c r="J5" s="21">
        <f t="shared" ref="J5:J7" si="0">D5+F5+H5</f>
        <v>10630820.41</v>
      </c>
    </row>
    <row r="6" spans="2:10" ht="19.95" customHeight="1" thickBot="1" x14ac:dyDescent="0.35">
      <c r="B6" s="40" t="s">
        <v>7</v>
      </c>
      <c r="C6" s="14">
        <v>86</v>
      </c>
      <c r="D6" s="9">
        <v>1883962.44</v>
      </c>
      <c r="E6" s="14">
        <f>7+11+2*2</f>
        <v>22</v>
      </c>
      <c r="F6" s="16">
        <v>59516.396000000001</v>
      </c>
      <c r="G6" s="12">
        <v>4</v>
      </c>
      <c r="H6" s="21">
        <v>14496</v>
      </c>
      <c r="I6" s="11">
        <f>C6+E6/12+G6/12</f>
        <v>88.166666666666657</v>
      </c>
      <c r="J6" s="21">
        <f t="shared" si="0"/>
        <v>1957974.8359999999</v>
      </c>
    </row>
    <row r="7" spans="2:10" ht="19.95" customHeight="1" thickBot="1" x14ac:dyDescent="0.35">
      <c r="B7" s="31" t="s">
        <v>9</v>
      </c>
      <c r="C7" s="12">
        <v>43</v>
      </c>
      <c r="D7" s="16">
        <v>863482.78500000003</v>
      </c>
      <c r="E7" s="12">
        <f>7+11</f>
        <v>18</v>
      </c>
      <c r="F7" s="16">
        <v>35183.241000000002</v>
      </c>
      <c r="G7" s="12">
        <v>0</v>
      </c>
      <c r="H7" s="21">
        <v>74396.5</v>
      </c>
      <c r="I7" s="11">
        <f>C7+E7/12+G7/12</f>
        <v>44.5</v>
      </c>
      <c r="J7" s="21">
        <f t="shared" si="0"/>
        <v>973062.52600000007</v>
      </c>
    </row>
    <row r="8" spans="2:10" ht="19.95" customHeight="1" thickBot="1" x14ac:dyDescent="0.35">
      <c r="B8" s="44" t="s">
        <v>10</v>
      </c>
      <c r="C8" s="45">
        <f>C4+C5+C6+C7</f>
        <v>353</v>
      </c>
      <c r="D8" s="9">
        <f>SUM(D4,D7,D5,D6)</f>
        <v>13708625.922499999</v>
      </c>
      <c r="E8" s="14">
        <f>E4+E5+E6+E7</f>
        <v>48</v>
      </c>
      <c r="F8" s="9">
        <f>SUM(F4,F7,F5,F6)</f>
        <v>130969.63700000002</v>
      </c>
      <c r="G8" s="12">
        <f>G7+G6+G5+G4</f>
        <v>31</v>
      </c>
      <c r="H8" s="16">
        <f>H7+H6</f>
        <v>88892.5</v>
      </c>
      <c r="I8" s="12">
        <f>I4+I7+I6+I5</f>
        <v>359.58333333333331</v>
      </c>
      <c r="J8" s="16">
        <f>SUM(J4,J7,J5,J6)</f>
        <v>13928488.0595</v>
      </c>
    </row>
    <row r="9" spans="2:10" ht="19.95" customHeight="1" x14ac:dyDescent="0.3"/>
    <row r="10" spans="2:10" ht="19.95" customHeight="1" x14ac:dyDescent="0.3">
      <c r="B10" s="23" t="s">
        <v>61</v>
      </c>
      <c r="C10" s="23"/>
      <c r="D10" s="23"/>
      <c r="E10" s="23"/>
      <c r="F10" s="23"/>
      <c r="G10" s="23"/>
      <c r="H10" s="23"/>
      <c r="I10" s="23"/>
      <c r="J10" s="23"/>
    </row>
    <row r="11" spans="2:10" ht="19.95" customHeight="1" x14ac:dyDescent="0.3"/>
  </sheetData>
  <mergeCells count="6">
    <mergeCell ref="I2:J2"/>
    <mergeCell ref="B10:J10"/>
    <mergeCell ref="C2:D2"/>
    <mergeCell ref="E2:F2"/>
    <mergeCell ref="G2:H2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Feuil2</vt:lpstr>
      <vt:lpstr>Feuil3</vt:lpstr>
      <vt:lpstr>Feuil4</vt:lpstr>
      <vt:lpstr>Feuil5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2018-01-25T08:36:39Z</dcterms:created>
  <dcterms:modified xsi:type="dcterms:W3CDTF">2018-01-25T10:39:38Z</dcterms:modified>
</cp:coreProperties>
</file>