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yluong_vuong_kuleuven_be/Documents/PhD in KU Leuven/Projects/Side projects/Cancer Invitro/Report_MLV/"/>
    </mc:Choice>
  </mc:AlternateContent>
  <xr:revisionPtr revIDLastSave="0" documentId="8_{0E937EC2-ACF4-4187-9785-138DE551187A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definedNames>
    <definedName name="OLE_LINK24" localSheetId="0">Sheet1!$D$1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F45" i="1"/>
  <c r="H45" i="1"/>
  <c r="I45" i="1"/>
  <c r="J45" i="1"/>
  <c r="D46" i="1"/>
  <c r="F46" i="1"/>
  <c r="H46" i="1"/>
  <c r="I46" i="1"/>
  <c r="J46" i="1"/>
  <c r="D47" i="1"/>
  <c r="F47" i="1"/>
  <c r="H47" i="1"/>
  <c r="I47" i="1"/>
  <c r="J47" i="1"/>
  <c r="F44" i="1"/>
  <c r="H44" i="1"/>
  <c r="I44" i="1"/>
  <c r="J44" i="1"/>
  <c r="D44" i="1"/>
  <c r="D59" i="1"/>
  <c r="F59" i="1"/>
  <c r="H59" i="1"/>
  <c r="I59" i="1"/>
  <c r="J59" i="1"/>
  <c r="D60" i="1"/>
  <c r="F60" i="1"/>
  <c r="H60" i="1"/>
  <c r="I60" i="1"/>
  <c r="J60" i="1"/>
  <c r="D61" i="1"/>
  <c r="F61" i="1"/>
  <c r="H61" i="1"/>
  <c r="I61" i="1"/>
  <c r="J61" i="1"/>
  <c r="F58" i="1"/>
  <c r="H58" i="1"/>
  <c r="I58" i="1"/>
  <c r="J58" i="1"/>
  <c r="D58" i="1"/>
  <c r="D63" i="1"/>
  <c r="F63" i="1"/>
  <c r="H63" i="1"/>
  <c r="I63" i="1"/>
  <c r="J63" i="1"/>
  <c r="D64" i="1"/>
  <c r="F64" i="1"/>
  <c r="H64" i="1"/>
  <c r="I64" i="1"/>
  <c r="J64" i="1"/>
  <c r="D65" i="1"/>
  <c r="F65" i="1"/>
  <c r="H65" i="1"/>
  <c r="I65" i="1"/>
  <c r="J65" i="1"/>
  <c r="F62" i="1"/>
  <c r="H62" i="1"/>
  <c r="I62" i="1"/>
  <c r="J62" i="1"/>
  <c r="D62" i="1"/>
  <c r="F40" i="1"/>
  <c r="H40" i="1"/>
  <c r="I40" i="1"/>
  <c r="J40" i="1"/>
  <c r="F41" i="1"/>
  <c r="H41" i="1"/>
  <c r="I41" i="1"/>
  <c r="J41" i="1"/>
  <c r="F42" i="1"/>
  <c r="H42" i="1"/>
  <c r="I42" i="1"/>
  <c r="J42" i="1"/>
  <c r="F43" i="1"/>
  <c r="H43" i="1"/>
  <c r="I43" i="1"/>
  <c r="J43" i="1"/>
  <c r="D41" i="1"/>
  <c r="D42" i="1"/>
  <c r="D43" i="1"/>
  <c r="D40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49" i="1"/>
  <c r="H31" i="1"/>
  <c r="I31" i="1"/>
  <c r="J31" i="1"/>
  <c r="K31" i="1"/>
  <c r="L31" i="1"/>
  <c r="M31" i="1"/>
  <c r="N31" i="1"/>
  <c r="O31" i="1"/>
  <c r="C31" i="1"/>
  <c r="D31" i="1"/>
  <c r="E31" i="1"/>
  <c r="F31" i="1"/>
  <c r="G31" i="1"/>
  <c r="B31" i="1"/>
  <c r="K15" i="1"/>
  <c r="L15" i="1"/>
  <c r="M15" i="1"/>
  <c r="M21" i="1"/>
  <c r="N15" i="1"/>
  <c r="O15" i="1"/>
  <c r="K16" i="1"/>
  <c r="L16" i="1"/>
  <c r="M16" i="1"/>
  <c r="N16" i="1"/>
  <c r="O16" i="1"/>
  <c r="K17" i="1"/>
  <c r="L17" i="1"/>
  <c r="M17" i="1"/>
  <c r="N17" i="1"/>
  <c r="O17" i="1"/>
  <c r="L14" i="1"/>
  <c r="M14" i="1"/>
  <c r="N14" i="1"/>
  <c r="O14" i="1"/>
  <c r="L10" i="1"/>
  <c r="M10" i="1"/>
  <c r="N10" i="1"/>
  <c r="O10" i="1"/>
  <c r="O22" i="1"/>
  <c r="L11" i="1"/>
  <c r="L23" i="1"/>
  <c r="M11" i="1"/>
  <c r="N11" i="1"/>
  <c r="O11" i="1"/>
  <c r="L9" i="1"/>
  <c r="M9" i="1"/>
  <c r="N9" i="1"/>
  <c r="N33" i="1"/>
  <c r="O9" i="1"/>
  <c r="O21" i="1"/>
  <c r="O33" i="1"/>
  <c r="L8" i="1"/>
  <c r="L20" i="1"/>
  <c r="M8" i="1"/>
  <c r="N8" i="1"/>
  <c r="N20" i="1"/>
  <c r="N32" i="1"/>
  <c r="O8" i="1"/>
  <c r="C25" i="1"/>
  <c r="D25" i="1"/>
  <c r="E25" i="1"/>
  <c r="F25" i="1"/>
  <c r="G25" i="1"/>
  <c r="H25" i="1"/>
  <c r="I25" i="1"/>
  <c r="J25" i="1"/>
  <c r="K25" i="1"/>
  <c r="B25" i="1"/>
  <c r="C19" i="1"/>
  <c r="D19" i="1"/>
  <c r="E19" i="1"/>
  <c r="F19" i="1"/>
  <c r="G19" i="1"/>
  <c r="H19" i="1"/>
  <c r="I19" i="1"/>
  <c r="J19" i="1"/>
  <c r="K19" i="1"/>
  <c r="B19" i="1"/>
  <c r="C13" i="1"/>
  <c r="D13" i="1"/>
  <c r="E13" i="1"/>
  <c r="F13" i="1"/>
  <c r="G13" i="1"/>
  <c r="H13" i="1"/>
  <c r="I13" i="1"/>
  <c r="J13" i="1"/>
  <c r="K13" i="1"/>
  <c r="B13" i="1"/>
  <c r="B15" i="1"/>
  <c r="C15" i="1"/>
  <c r="C21" i="1"/>
  <c r="D15" i="1"/>
  <c r="E15" i="1"/>
  <c r="E21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F23" i="1"/>
  <c r="G17" i="1"/>
  <c r="H17" i="1"/>
  <c r="I17" i="1"/>
  <c r="J17" i="1"/>
  <c r="C14" i="1"/>
  <c r="D14" i="1"/>
  <c r="E14" i="1"/>
  <c r="F14" i="1"/>
  <c r="G14" i="1"/>
  <c r="H14" i="1"/>
  <c r="I14" i="1"/>
  <c r="J14" i="1"/>
  <c r="K14" i="1"/>
  <c r="B14" i="1"/>
  <c r="B9" i="1"/>
  <c r="C9" i="1"/>
  <c r="D9" i="1"/>
  <c r="D51" i="1"/>
  <c r="E9" i="1"/>
  <c r="F9" i="1"/>
  <c r="F21" i="1"/>
  <c r="G9" i="1"/>
  <c r="G21" i="1"/>
  <c r="G51" i="1"/>
  <c r="H9" i="1"/>
  <c r="H21" i="1"/>
  <c r="I9" i="1"/>
  <c r="J9" i="1"/>
  <c r="J21" i="1"/>
  <c r="K9" i="1"/>
  <c r="K33" i="1"/>
  <c r="B10" i="1"/>
  <c r="C10" i="1"/>
  <c r="D10" i="1"/>
  <c r="E10" i="1"/>
  <c r="E22" i="1"/>
  <c r="F10" i="1"/>
  <c r="F22" i="1"/>
  <c r="G10" i="1"/>
  <c r="G22" i="1"/>
  <c r="H10" i="1"/>
  <c r="I10" i="1"/>
  <c r="J10" i="1"/>
  <c r="J28" i="1"/>
  <c r="K10" i="1"/>
  <c r="B11" i="1"/>
  <c r="C11" i="1"/>
  <c r="D11" i="1"/>
  <c r="E11" i="1"/>
  <c r="E29" i="1"/>
  <c r="F11" i="1"/>
  <c r="G11" i="1"/>
  <c r="H11" i="1"/>
  <c r="I11" i="1"/>
  <c r="J11" i="1"/>
  <c r="K11" i="1"/>
  <c r="K23" i="1"/>
  <c r="C8" i="1"/>
  <c r="C20" i="1"/>
  <c r="D8" i="1"/>
  <c r="E8" i="1"/>
  <c r="F8" i="1"/>
  <c r="G8" i="1"/>
  <c r="G20" i="1"/>
  <c r="H8" i="1"/>
  <c r="I8" i="1"/>
  <c r="J8" i="1"/>
  <c r="K8" i="1"/>
  <c r="K20" i="1"/>
  <c r="B8" i="1"/>
  <c r="B20" i="1"/>
  <c r="H23" i="1"/>
  <c r="H35" i="1"/>
  <c r="E23" i="1"/>
  <c r="E53" i="1"/>
  <c r="F35" i="1"/>
  <c r="F20" i="1"/>
  <c r="F32" i="1"/>
  <c r="H53" i="1"/>
  <c r="I23" i="1"/>
  <c r="I35" i="1"/>
  <c r="F53" i="1"/>
  <c r="J22" i="1"/>
  <c r="J52" i="1"/>
  <c r="M23" i="1"/>
  <c r="M35" i="1"/>
  <c r="F29" i="1"/>
  <c r="J23" i="1"/>
  <c r="M22" i="1"/>
  <c r="N21" i="1"/>
  <c r="N51" i="1"/>
  <c r="E20" i="1"/>
  <c r="E26" i="1"/>
  <c r="D21" i="1"/>
  <c r="D33" i="1"/>
  <c r="D20" i="1"/>
  <c r="D50" i="1"/>
  <c r="I22" i="1"/>
  <c r="I52" i="1"/>
  <c r="D23" i="1"/>
  <c r="D35" i="1"/>
  <c r="J20" i="1"/>
  <c r="B23" i="1"/>
  <c r="B29" i="1"/>
  <c r="L21" i="1"/>
  <c r="L33" i="1"/>
  <c r="L27" i="1"/>
  <c r="N22" i="1"/>
  <c r="N52" i="1"/>
  <c r="K21" i="1"/>
  <c r="K27" i="1"/>
  <c r="H29" i="1"/>
  <c r="H39" i="1"/>
  <c r="H38" i="1"/>
  <c r="D38" i="1"/>
  <c r="D39" i="1"/>
  <c r="I38" i="1"/>
  <c r="I39" i="1"/>
  <c r="I29" i="1"/>
  <c r="M39" i="1"/>
  <c r="M38" i="1"/>
  <c r="H57" i="1"/>
  <c r="H56" i="1"/>
  <c r="H55" i="1"/>
  <c r="H54" i="1"/>
  <c r="F39" i="1"/>
  <c r="F38" i="1"/>
  <c r="F55" i="1"/>
  <c r="F57" i="1"/>
  <c r="F56" i="1"/>
  <c r="F54" i="1"/>
  <c r="D36" i="1"/>
  <c r="D37" i="1"/>
  <c r="H36" i="1"/>
  <c r="H37" i="1"/>
  <c r="M36" i="1"/>
  <c r="M37" i="1"/>
  <c r="F36" i="1"/>
  <c r="F37" i="1"/>
  <c r="I36" i="1"/>
  <c r="I37" i="1"/>
  <c r="F26" i="1"/>
  <c r="F50" i="1"/>
  <c r="L51" i="1"/>
  <c r="M29" i="1"/>
  <c r="M53" i="1"/>
  <c r="J26" i="1"/>
  <c r="J32" i="1"/>
  <c r="J50" i="1"/>
  <c r="E32" i="1"/>
  <c r="M28" i="1"/>
  <c r="M34" i="1"/>
  <c r="M52" i="1"/>
  <c r="E50" i="1"/>
  <c r="D29" i="1"/>
  <c r="D53" i="1"/>
  <c r="J29" i="1"/>
  <c r="J35" i="1"/>
  <c r="J53" i="1"/>
  <c r="N28" i="1"/>
  <c r="N34" i="1"/>
  <c r="I34" i="1"/>
  <c r="B53" i="1"/>
  <c r="B35" i="1"/>
  <c r="I53" i="1"/>
  <c r="I57" i="1"/>
  <c r="I56" i="1"/>
  <c r="I55" i="1"/>
  <c r="I54" i="1"/>
  <c r="J54" i="1"/>
  <c r="J55" i="1"/>
  <c r="J56" i="1"/>
  <c r="J57" i="1"/>
  <c r="J38" i="1"/>
  <c r="J39" i="1"/>
  <c r="D56" i="1"/>
  <c r="D57" i="1"/>
  <c r="D55" i="1"/>
  <c r="D54" i="1"/>
  <c r="J36" i="1"/>
  <c r="J37" i="1"/>
  <c r="O23" i="1"/>
  <c r="O29" i="1"/>
  <c r="O52" i="1"/>
  <c r="O34" i="1"/>
  <c r="O28" i="1"/>
  <c r="O27" i="1"/>
  <c r="O51" i="1"/>
  <c r="O20" i="1"/>
  <c r="O50" i="1"/>
  <c r="N23" i="1"/>
  <c r="N53" i="1"/>
  <c r="N27" i="1"/>
  <c r="N26" i="1"/>
  <c r="N50" i="1"/>
  <c r="M33" i="1"/>
  <c r="M27" i="1"/>
  <c r="M51" i="1"/>
  <c r="M20" i="1"/>
  <c r="M26" i="1"/>
  <c r="L22" i="1"/>
  <c r="L28" i="1"/>
  <c r="L53" i="1"/>
  <c r="L35" i="1"/>
  <c r="L29" i="1"/>
  <c r="L32" i="1"/>
  <c r="L26" i="1"/>
  <c r="L50" i="1"/>
  <c r="K29" i="1"/>
  <c r="K35" i="1"/>
  <c r="K53" i="1"/>
  <c r="K22" i="1"/>
  <c r="K34" i="1"/>
  <c r="K51" i="1"/>
  <c r="K26" i="1"/>
  <c r="K50" i="1"/>
  <c r="K32" i="1"/>
  <c r="J34" i="1"/>
  <c r="J33" i="1"/>
  <c r="J51" i="1"/>
  <c r="J27" i="1"/>
  <c r="I28" i="1"/>
  <c r="I21" i="1"/>
  <c r="I51" i="1"/>
  <c r="I20" i="1"/>
  <c r="I26" i="1"/>
  <c r="I32" i="1"/>
  <c r="H22" i="1"/>
  <c r="H52" i="1"/>
  <c r="H27" i="1"/>
  <c r="H33" i="1"/>
  <c r="H51" i="1"/>
  <c r="H20" i="1"/>
  <c r="H32" i="1"/>
  <c r="G23" i="1"/>
  <c r="G29" i="1"/>
  <c r="G28" i="1"/>
  <c r="G52" i="1"/>
  <c r="G34" i="1"/>
  <c r="G27" i="1"/>
  <c r="G33" i="1"/>
  <c r="G50" i="1"/>
  <c r="G26" i="1"/>
  <c r="G32" i="1"/>
  <c r="F52" i="1"/>
  <c r="F28" i="1"/>
  <c r="F34" i="1"/>
  <c r="F51" i="1"/>
  <c r="F33" i="1"/>
  <c r="F27" i="1"/>
  <c r="E57" i="1"/>
  <c r="E55" i="1"/>
  <c r="E54" i="1"/>
  <c r="E56" i="1"/>
  <c r="E35" i="1"/>
  <c r="E34" i="1"/>
  <c r="E52" i="1"/>
  <c r="E28" i="1"/>
  <c r="E27" i="1"/>
  <c r="E33" i="1"/>
  <c r="E51" i="1"/>
  <c r="D22" i="1"/>
  <c r="D28" i="1"/>
  <c r="D27" i="1"/>
  <c r="D26" i="1"/>
  <c r="D32" i="1"/>
  <c r="C23" i="1"/>
  <c r="C53" i="1"/>
  <c r="C52" i="1"/>
  <c r="C22" i="1"/>
  <c r="C34" i="1"/>
  <c r="C51" i="1"/>
  <c r="C33" i="1"/>
  <c r="C27" i="1"/>
  <c r="C26" i="1"/>
  <c r="C32" i="1"/>
  <c r="C50" i="1"/>
  <c r="B22" i="1"/>
  <c r="B52" i="1"/>
  <c r="B26" i="1"/>
  <c r="B50" i="1"/>
  <c r="B32" i="1"/>
  <c r="B21" i="1"/>
  <c r="O35" i="1"/>
  <c r="O53" i="1"/>
  <c r="O32" i="1"/>
  <c r="O26" i="1"/>
  <c r="N35" i="1"/>
  <c r="N29" i="1"/>
  <c r="M50" i="1"/>
  <c r="M32" i="1"/>
  <c r="L34" i="1"/>
  <c r="L52" i="1"/>
  <c r="L37" i="1"/>
  <c r="L38" i="1"/>
  <c r="L36" i="1"/>
  <c r="L39" i="1"/>
  <c r="K39" i="1"/>
  <c r="K37" i="1"/>
  <c r="K38" i="1"/>
  <c r="K36" i="1"/>
  <c r="K54" i="1"/>
  <c r="K57" i="1"/>
  <c r="K55" i="1"/>
  <c r="K56" i="1"/>
  <c r="K52" i="1"/>
  <c r="K28" i="1"/>
  <c r="I27" i="1"/>
  <c r="I33" i="1"/>
  <c r="I50" i="1"/>
  <c r="H34" i="1"/>
  <c r="H28" i="1"/>
  <c r="H26" i="1"/>
  <c r="H50" i="1"/>
  <c r="G35" i="1"/>
  <c r="G53" i="1"/>
  <c r="E39" i="1"/>
  <c r="E36" i="1"/>
  <c r="E37" i="1"/>
  <c r="E38" i="1"/>
  <c r="E61" i="1"/>
  <c r="E65" i="1"/>
  <c r="E60" i="1"/>
  <c r="E64" i="1"/>
  <c r="E62" i="1"/>
  <c r="E58" i="1"/>
  <c r="E59" i="1"/>
  <c r="E63" i="1"/>
  <c r="D34" i="1"/>
  <c r="D52" i="1"/>
  <c r="C35" i="1"/>
  <c r="C29" i="1"/>
  <c r="C28" i="1"/>
  <c r="B34" i="1"/>
  <c r="B28" i="1"/>
  <c r="B51" i="1"/>
  <c r="B27" i="1"/>
  <c r="B33" i="1"/>
  <c r="O39" i="1"/>
  <c r="O36" i="1"/>
  <c r="O38" i="1"/>
  <c r="O37" i="1"/>
  <c r="N37" i="1"/>
  <c r="N38" i="1"/>
  <c r="N36" i="1"/>
  <c r="N39" i="1"/>
  <c r="K42" i="1"/>
  <c r="K46" i="1"/>
  <c r="K60" i="1"/>
  <c r="K64" i="1"/>
  <c r="K40" i="1"/>
  <c r="K44" i="1"/>
  <c r="K59" i="1"/>
  <c r="K63" i="1"/>
  <c r="K61" i="1"/>
  <c r="K65" i="1"/>
  <c r="K45" i="1"/>
  <c r="K41" i="1"/>
  <c r="K58" i="1"/>
  <c r="K62" i="1"/>
  <c r="K43" i="1"/>
  <c r="K47" i="1"/>
  <c r="G54" i="1"/>
  <c r="G57" i="1"/>
  <c r="G56" i="1"/>
  <c r="G55" i="1"/>
  <c r="G39" i="1"/>
  <c r="G36" i="1"/>
  <c r="G38" i="1"/>
  <c r="G37" i="1"/>
  <c r="E40" i="1"/>
  <c r="E44" i="1"/>
  <c r="E47" i="1"/>
  <c r="E43" i="1"/>
  <c r="E46" i="1"/>
  <c r="E42" i="1"/>
  <c r="E45" i="1"/>
  <c r="E41" i="1"/>
  <c r="G45" i="1"/>
  <c r="G41" i="1"/>
  <c r="G46" i="1"/>
  <c r="G42" i="1"/>
  <c r="G40" i="1"/>
  <c r="G44" i="1"/>
  <c r="G61" i="1"/>
  <c r="G65" i="1"/>
  <c r="G63" i="1"/>
  <c r="G59" i="1"/>
  <c r="G60" i="1"/>
  <c r="G64" i="1"/>
  <c r="G47" i="1"/>
  <c r="G43" i="1"/>
  <c r="G58" i="1"/>
  <c r="G62" i="1"/>
</calcChain>
</file>

<file path=xl/sharedStrings.xml><?xml version="1.0" encoding="utf-8"?>
<sst xmlns="http://schemas.openxmlformats.org/spreadsheetml/2006/main" count="170" uniqueCount="115">
  <si>
    <t>Effect of WT</t>
  </si>
  <si>
    <t>Effect of Cisplatin</t>
  </si>
  <si>
    <t>Effect of Clofarabine</t>
  </si>
  <si>
    <t>Effect of Dactolisib</t>
  </si>
  <si>
    <t>Effect of Erlotinib</t>
  </si>
  <si>
    <t>Effect of MK2206</t>
  </si>
  <si>
    <t>Effect of Paclitaxel</t>
  </si>
  <si>
    <t>Effect of Torkinib</t>
  </si>
  <si>
    <t>Effect of Trametinib</t>
  </si>
  <si>
    <t>×0.647 (6.7)</t>
  </si>
  <si>
    <t>×0.154 (6.2)</t>
  </si>
  <si>
    <t>×0.448 (7.0)</t>
  </si>
  <si>
    <t>×0.318 (6.2)</t>
  </si>
  <si>
    <t>×1.110 (5.7)</t>
  </si>
  <si>
    <t>×1.030 (2.4)</t>
  </si>
  <si>
    <t>×1.010 (1.3)</t>
  </si>
  <si>
    <t>×1.010 (3.8)</t>
  </si>
  <si>
    <t>×1.090 (2.3)</t>
  </si>
  <si>
    <t>×2.340 (7.3)</t>
  </si>
  <si>
    <t>×1.010 (2.5)</t>
  </si>
  <si>
    <t>Effect of mutant </t>
  </si>
  <si>
    <t>Parameters</t>
  </si>
  <si>
    <t>TOP</t>
  </si>
  <si>
    <t>BOTTOM</t>
  </si>
  <si>
    <t>IC50</t>
  </si>
  <si>
    <t>GAMMA</t>
  </si>
  <si>
    <r>
      <t>Effect of mutant</t>
    </r>
    <r>
      <rPr>
        <sz val="8"/>
        <color indexed="9"/>
        <rFont val="Arial"/>
        <family val="2"/>
      </rPr>
      <t> </t>
    </r>
  </si>
  <si>
    <t>x1.520 (6.9)</t>
  </si>
  <si>
    <t>x4.840 (6.3)</t>
  </si>
  <si>
    <t>REF: ATUX=0</t>
  </si>
  <si>
    <t>REF: ATUX=4</t>
  </si>
  <si>
    <t>REF: ATUX=6</t>
  </si>
  <si>
    <t>REF: ATUX=8</t>
  </si>
  <si>
    <t>MIN GAMMA in PAR, ATUX=8, compound</t>
  </si>
  <si>
    <t>MAX GAMMA in PAR,ATUX=8, compound</t>
  </si>
  <si>
    <t>MAX GAMMA in PAR,ATUX=6, compound</t>
  </si>
  <si>
    <t>MAX GAMMA in PAR,ATUX=4, compound</t>
  </si>
  <si>
    <t>MAX GAMMA in PAR,ATUX=0, compound</t>
  </si>
  <si>
    <t>MAX GAMMA in WT,ATUX=8, compound</t>
  </si>
  <si>
    <t>MAX GAMMA in WT,ATUX=6, compound</t>
  </si>
  <si>
    <t>MAX GAMMA in WT,ATUX=4, compound</t>
  </si>
  <si>
    <t>MAX GAMMA in WT,ATUX=0, compound</t>
  </si>
  <si>
    <t>MAX GAMMA in mutant, ATUX=8, compound</t>
  </si>
  <si>
    <t>MAX GAMMA in mutant, ATUX=6, compound</t>
  </si>
  <si>
    <t>MAX GAMMA in mutant, ATUX=4, compound</t>
  </si>
  <si>
    <t>MAX GAMMA in mutant, ATUX=0, compound</t>
  </si>
  <si>
    <t>MIN GAMMA in PAR, ATUX=6, compound</t>
  </si>
  <si>
    <t>MIN GAMMA in PAR,  ATUX=4, compound</t>
  </si>
  <si>
    <t>MIN GAMMA in PAR, ATUX=0, compound</t>
  </si>
  <si>
    <t>MIN GAMMA in WT, ATUX=8, compound</t>
  </si>
  <si>
    <t>MIN GAMMA in WT, ATUX=6, compound</t>
  </si>
  <si>
    <t>MIN GAMMA in WT, ATUX=4, compound</t>
  </si>
  <si>
    <t>MIN GAMMA in WT, ATUX=0, compound</t>
  </si>
  <si>
    <t>MIN GAMMA in mutant, ATUX=8, compound</t>
  </si>
  <si>
    <t>MIN GAMMA in mutant, ATUX=6, compound</t>
  </si>
  <si>
    <t>MIN GAMMA in mutant, ATUX=4, compound</t>
  </si>
  <si>
    <t>MIN GAMMA in mutant, ATUX=0, compound</t>
  </si>
  <si>
    <t>lower 95%CI boundary of  GAMMAs</t>
  </si>
  <si>
    <t>upper 95%CI boundary of GAMMAs</t>
  </si>
  <si>
    <t>the combination has additive effect</t>
  </si>
  <si>
    <t>the combination has negative cooperative effect</t>
  </si>
  <si>
    <t>SE</t>
  </si>
  <si>
    <t>RSE</t>
  </si>
  <si>
    <t>relative standard error</t>
  </si>
  <si>
    <t>standard error</t>
  </si>
  <si>
    <t>95% CI</t>
  </si>
  <si>
    <t>95% confidence interval</t>
  </si>
  <si>
    <t>MAX</t>
  </si>
  <si>
    <t>upper boundary of 95% CI</t>
  </si>
  <si>
    <t>MIN</t>
  </si>
  <si>
    <t>lower boundary of 95% CI</t>
  </si>
  <si>
    <t>value in reference combination (PAR-Buparlisib)</t>
  </si>
  <si>
    <t>×1.130 (3.7)</t>
  </si>
  <si>
    <t>×0.964 (1.3)</t>
  </si>
  <si>
    <t>×0.999 (3.7)</t>
  </si>
  <si>
    <t>×1.110 (5.6)</t>
  </si>
  <si>
    <t>×1.090 (4.0)</t>
  </si>
  <si>
    <t>×1.040 (2.1)</t>
  </si>
  <si>
    <t>×0.409 (6.2)</t>
  </si>
  <si>
    <t>×2.260 (6.6)</t>
  </si>
  <si>
    <t>×0.449 (6.5)</t>
  </si>
  <si>
    <t>×0.140 (7.3)</t>
  </si>
  <si>
    <t>×0.968 (7.9)</t>
  </si>
  <si>
    <t>×0.931 (7.6)</t>
  </si>
  <si>
    <t>×0.0252(19 )</t>
  </si>
  <si>
    <t>×1.020 (2.0)</t>
  </si>
  <si>
    <t>×2.050 (6.3)</t>
  </si>
  <si>
    <t>×2.610 (10.8)</t>
  </si>
  <si>
    <t>×0.285 (7.4)</t>
  </si>
  <si>
    <t>×0.938 (2.2)</t>
  </si>
  <si>
    <t>×0.372 (6.2)</t>
  </si>
  <si>
    <t>×6.180 (8.9)</t>
  </si>
  <si>
    <t>×1.030 (2.5)</t>
  </si>
  <si>
    <t>×0.817 (9.5)</t>
  </si>
  <si>
    <t>×2.620 (6.0)</t>
  </si>
  <si>
    <t>×0.449 (7.8)</t>
  </si>
  <si>
    <t>×0.846 (8.1)</t>
  </si>
  <si>
    <t>×0.839 (2.8)</t>
  </si>
  <si>
    <t>×0.283 (6.8)</t>
  </si>
  <si>
    <t>×9.650 (7.4)</t>
  </si>
  <si>
    <t>×0.554 (8.1)</t>
  </si>
  <si>
    <t>x0.989 (2.1)</t>
  </si>
  <si>
    <t>x5.390 (7.0)</t>
  </si>
  <si>
    <t>x1.660 (6.7)</t>
  </si>
  <si>
    <t>x0.128 (6.4)</t>
  </si>
  <si>
    <t>x0.944 (1.9)</t>
  </si>
  <si>
    <t>x0.136 (5.9)</t>
  </si>
  <si>
    <t>x0.811 (1.9)</t>
  </si>
  <si>
    <t>x0.138 (5.9)</t>
  </si>
  <si>
    <t>x1.610 (6.3)</t>
  </si>
  <si>
    <t>x4.550 (6.5)</t>
  </si>
  <si>
    <t>x0.511 (2.1)</t>
  </si>
  <si>
    <t>x0.126 (6.3)</t>
  </si>
  <si>
    <t>x1.900 (8.6)</t>
  </si>
  <si>
    <t>x3.910 (6.2)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</si>
</sst>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8"/>
      <color indexed="9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2"/>
      <name val="Calibri"/>
      <family val="2"/>
      <scheme val="minor"/>
    </font>
    <font>
      <b/>
      <sz val="8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3" fillId="0" borderId="3" xfId="0" applyFont="1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6" fillId="4" borderId="0" xfId="0" applyFont="1" applyFill="1" applyBorder="1"/>
    <xf numFmtId="0" fontId="6" fillId="0" borderId="0" xfId="0" applyFont="1" applyFill="1" applyBorder="1"/>
    <xf numFmtId="0" fontId="6" fillId="0" borderId="8" xfId="0" applyFont="1" applyFill="1" applyBorder="1"/>
    <xf numFmtId="0" fontId="2" fillId="3" borderId="20" xfId="0" applyFont="1" applyFill="1" applyBorder="1"/>
    <xf numFmtId="0" fontId="6" fillId="4" borderId="2" xfId="0" applyFont="1" applyFill="1" applyBorder="1"/>
    <xf numFmtId="0" fontId="6" fillId="0" borderId="2" xfId="0" applyFont="1" applyFill="1" applyBorder="1"/>
    <xf numFmtId="0" fontId="4" fillId="5" borderId="12" xfId="0" applyFont="1" applyFill="1" applyBorder="1" applyAlignment="1">
      <alignment horizontal="center" vertical="center" wrapText="1"/>
    </xf>
    <xf numFmtId="0" fontId="6" fillId="5" borderId="2" xfId="0" applyFont="1" applyFill="1" applyBorder="1"/>
    <xf numFmtId="0" fontId="0" fillId="5" borderId="0" xfId="0" applyFill="1"/>
    <xf numFmtId="0" fontId="0" fillId="0" borderId="0" xfId="0" applyFill="1"/>
    <xf numFmtId="0" fontId="4" fillId="0" borderId="12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2" fillId="6" borderId="21" xfId="0" applyFont="1" applyFill="1" applyBorder="1"/>
    <xf numFmtId="0" fontId="5" fillId="7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2" fillId="7" borderId="17" xfId="0" applyFont="1" applyFill="1" applyBorder="1"/>
    <xf numFmtId="0" fontId="4" fillId="0" borderId="10" xfId="0" applyFont="1" applyFill="1" applyBorder="1" applyAlignment="1">
      <alignment horizontal="center" vertical="center" wrapText="1"/>
    </xf>
    <xf numFmtId="0" fontId="0" fillId="9" borderId="22" xfId="0" applyFill="1" applyBorder="1"/>
    <xf numFmtId="0" fontId="0" fillId="9" borderId="23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9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6" fillId="10" borderId="2" xfId="0" applyFont="1" applyFill="1" applyBorder="1"/>
    <xf numFmtId="0" fontId="0" fillId="10" borderId="0" xfId="0" applyFill="1"/>
    <xf numFmtId="0" fontId="0" fillId="10" borderId="26" xfId="0" applyFill="1" applyBorder="1"/>
    <xf numFmtId="0" fontId="0" fillId="0" borderId="0" xfId="0" applyFont="1" applyFill="1"/>
    <xf numFmtId="0" fontId="0" fillId="10" borderId="0" xfId="0" applyFill="1" applyBorder="1"/>
    <xf numFmtId="0" fontId="0" fillId="5" borderId="26" xfId="0" applyFill="1" applyBorder="1"/>
    <xf numFmtId="0" fontId="0" fillId="5" borderId="0" xfId="0" applyFill="1" applyBorder="1"/>
    <xf numFmtId="0" fontId="0" fillId="10" borderId="31" xfId="0" applyFill="1" applyBorder="1"/>
    <xf numFmtId="0" fontId="2" fillId="11" borderId="21" xfId="0" applyFont="1" applyFill="1" applyBorder="1"/>
    <xf numFmtId="0" fontId="2" fillId="12" borderId="21" xfId="0" applyFont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9" borderId="4" xfId="0" applyFill="1" applyBorder="1"/>
    <xf numFmtId="0" fontId="0" fillId="9" borderId="14" xfId="0" applyFill="1" applyBorder="1"/>
    <xf numFmtId="0" fontId="0" fillId="9" borderId="7" xfId="0" applyFill="1" applyBorder="1"/>
    <xf numFmtId="0" fontId="0" fillId="9" borderId="3" xfId="0" applyFill="1" applyBorder="1"/>
    <xf numFmtId="0" fontId="0" fillId="5" borderId="34" xfId="0" applyFill="1" applyBorder="1"/>
    <xf numFmtId="0" fontId="0" fillId="10" borderId="39" xfId="0" applyFill="1" applyBorder="1"/>
    <xf numFmtId="0" fontId="0" fillId="10" borderId="34" xfId="0" applyFill="1" applyBorder="1"/>
    <xf numFmtId="0" fontId="0" fillId="7" borderId="0" xfId="0" applyFill="1"/>
    <xf numFmtId="0" fontId="0" fillId="0" borderId="2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topLeftCell="A39" zoomScale="90" zoomScaleNormal="90" workbookViewId="0">
      <selection activeCell="O65" sqref="O65:O66"/>
    </sheetView>
  </sheetViews>
  <sheetFormatPr defaultColWidth="10.69921875" defaultRowHeight="15.6" x14ac:dyDescent="0.3"/>
  <cols>
    <col min="1" max="1" width="39.19921875" customWidth="1"/>
    <col min="2" max="2" width="19.796875" customWidth="1"/>
    <col min="3" max="3" width="23.5" customWidth="1"/>
    <col min="4" max="4" width="25.19921875" customWidth="1"/>
    <col min="5" max="6" width="24.19921875" customWidth="1"/>
    <col min="7" max="7" width="22.19921875" customWidth="1"/>
    <col min="8" max="8" width="22.69921875" customWidth="1"/>
    <col min="9" max="9" width="23.796875" customWidth="1"/>
    <col min="10" max="10" width="21.796875" customWidth="1"/>
    <col min="11" max="11" width="24.69921875" customWidth="1"/>
    <col min="12" max="12" width="24.19921875" style="10" customWidth="1"/>
    <col min="13" max="13" width="22" style="10" customWidth="1"/>
    <col min="14" max="14" width="23.796875" style="10" customWidth="1"/>
    <col min="15" max="15" width="23" style="10" customWidth="1"/>
    <col min="16" max="31" width="10.796875" style="10" customWidth="1"/>
  </cols>
  <sheetData>
    <row r="1" spans="1:32" s="2" customFormat="1" ht="16.2" thickBot="1" x14ac:dyDescent="0.35">
      <c r="A1" s="19" t="s">
        <v>21</v>
      </c>
      <c r="B1" s="20" t="s">
        <v>0</v>
      </c>
      <c r="C1" s="20" t="s">
        <v>20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41" t="s">
        <v>29</v>
      </c>
      <c r="M1" s="41" t="s">
        <v>30</v>
      </c>
      <c r="N1" s="41" t="s">
        <v>31</v>
      </c>
      <c r="O1" s="41" t="s">
        <v>32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2" x14ac:dyDescent="0.3">
      <c r="A2" s="19" t="s">
        <v>22</v>
      </c>
      <c r="B2" s="21" t="s">
        <v>15</v>
      </c>
      <c r="C2" s="6" t="s">
        <v>73</v>
      </c>
      <c r="D2" s="6" t="s">
        <v>77</v>
      </c>
      <c r="E2" s="6" t="s">
        <v>14</v>
      </c>
      <c r="F2" s="6" t="s">
        <v>17</v>
      </c>
      <c r="G2" s="6" t="s">
        <v>85</v>
      </c>
      <c r="H2" s="6" t="s">
        <v>89</v>
      </c>
      <c r="I2" s="6" t="s">
        <v>92</v>
      </c>
      <c r="J2" s="6" t="s">
        <v>19</v>
      </c>
      <c r="K2" s="15" t="s">
        <v>97</v>
      </c>
      <c r="L2" s="15" t="s">
        <v>101</v>
      </c>
      <c r="M2" s="15" t="s">
        <v>105</v>
      </c>
      <c r="N2" s="15" t="s">
        <v>107</v>
      </c>
      <c r="O2" s="15" t="s">
        <v>111</v>
      </c>
    </row>
    <row r="3" spans="1:32" x14ac:dyDescent="0.3">
      <c r="A3" s="19" t="s">
        <v>23</v>
      </c>
      <c r="B3" s="22" t="s">
        <v>72</v>
      </c>
      <c r="C3" s="5" t="s">
        <v>74</v>
      </c>
      <c r="D3" s="5" t="s">
        <v>78</v>
      </c>
      <c r="E3" s="5" t="s">
        <v>80</v>
      </c>
      <c r="F3" s="5" t="s">
        <v>83</v>
      </c>
      <c r="G3" s="5" t="s">
        <v>86</v>
      </c>
      <c r="H3" s="5" t="s">
        <v>90</v>
      </c>
      <c r="I3" s="5" t="s">
        <v>93</v>
      </c>
      <c r="J3" s="5" t="s">
        <v>95</v>
      </c>
      <c r="K3" s="16" t="s">
        <v>98</v>
      </c>
      <c r="L3" s="15" t="s">
        <v>104</v>
      </c>
      <c r="M3" s="15" t="s">
        <v>106</v>
      </c>
      <c r="N3" s="15" t="s">
        <v>108</v>
      </c>
      <c r="O3" s="15" t="s">
        <v>112</v>
      </c>
    </row>
    <row r="4" spans="1:32" x14ac:dyDescent="0.3">
      <c r="A4" s="19" t="s">
        <v>24</v>
      </c>
      <c r="B4" s="22" t="s">
        <v>13</v>
      </c>
      <c r="C4" s="5" t="s">
        <v>75</v>
      </c>
      <c r="D4" s="5" t="s">
        <v>79</v>
      </c>
      <c r="E4" s="5" t="s">
        <v>81</v>
      </c>
      <c r="F4" s="5" t="s">
        <v>84</v>
      </c>
      <c r="G4" s="5" t="s">
        <v>87</v>
      </c>
      <c r="H4" s="5" t="s">
        <v>91</v>
      </c>
      <c r="I4" s="5" t="s">
        <v>94</v>
      </c>
      <c r="J4" s="5" t="s">
        <v>96</v>
      </c>
      <c r="K4" s="16" t="s">
        <v>99</v>
      </c>
      <c r="L4" s="15" t="s">
        <v>103</v>
      </c>
      <c r="M4" s="15" t="s">
        <v>27</v>
      </c>
      <c r="N4" s="15" t="s">
        <v>109</v>
      </c>
      <c r="O4" s="15" t="s">
        <v>113</v>
      </c>
    </row>
    <row r="5" spans="1:32" ht="16.2" thickBot="1" x14ac:dyDescent="0.35">
      <c r="A5" s="19" t="s">
        <v>25</v>
      </c>
      <c r="B5" s="23" t="s">
        <v>16</v>
      </c>
      <c r="C5" s="17" t="s">
        <v>76</v>
      </c>
      <c r="D5" s="17" t="s">
        <v>9</v>
      </c>
      <c r="E5" s="17" t="s">
        <v>82</v>
      </c>
      <c r="F5" s="34" t="s">
        <v>10</v>
      </c>
      <c r="G5" s="34" t="s">
        <v>88</v>
      </c>
      <c r="H5" s="17" t="s">
        <v>18</v>
      </c>
      <c r="I5" s="38" t="s">
        <v>11</v>
      </c>
      <c r="J5" s="34" t="s">
        <v>12</v>
      </c>
      <c r="K5" s="18" t="s">
        <v>100</v>
      </c>
      <c r="L5" s="15" t="s">
        <v>102</v>
      </c>
      <c r="M5" s="15" t="s">
        <v>28</v>
      </c>
      <c r="N5" s="15" t="s">
        <v>110</v>
      </c>
      <c r="O5" s="45" t="s">
        <v>114</v>
      </c>
    </row>
    <row r="6" spans="1:32" ht="16.2" thickBot="1" x14ac:dyDescent="0.35">
      <c r="B6" s="1"/>
      <c r="C6" s="1"/>
      <c r="D6" s="1"/>
      <c r="E6" s="1"/>
      <c r="F6" s="1"/>
      <c r="G6" s="1"/>
      <c r="H6" s="1"/>
      <c r="I6" s="1"/>
      <c r="J6" s="1"/>
      <c r="K6" s="1"/>
    </row>
    <row r="7" spans="1:32" s="7" customFormat="1" ht="16.2" thickBot="1" x14ac:dyDescent="0.35">
      <c r="A7" s="19" t="s">
        <v>21</v>
      </c>
      <c r="B7" s="20" t="s">
        <v>0</v>
      </c>
      <c r="C7" s="20" t="s">
        <v>26</v>
      </c>
      <c r="D7" s="20" t="s">
        <v>1</v>
      </c>
      <c r="E7" s="20" t="s">
        <v>2</v>
      </c>
      <c r="F7" s="20" t="s">
        <v>3</v>
      </c>
      <c r="G7" s="20" t="s">
        <v>4</v>
      </c>
      <c r="H7" s="20" t="s">
        <v>5</v>
      </c>
      <c r="I7" s="20" t="s">
        <v>6</v>
      </c>
      <c r="J7" s="20" t="s">
        <v>7</v>
      </c>
      <c r="K7" s="20" t="s">
        <v>8</v>
      </c>
      <c r="L7" s="42" t="s">
        <v>29</v>
      </c>
      <c r="M7" s="43" t="s">
        <v>30</v>
      </c>
      <c r="N7" s="43" t="s">
        <v>31</v>
      </c>
      <c r="O7" s="43" t="s">
        <v>32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</row>
    <row r="8" spans="1:32" x14ac:dyDescent="0.3">
      <c r="A8" s="19" t="s">
        <v>22</v>
      </c>
      <c r="B8" s="12" t="str">
        <f>MID(B2,2,5)</f>
        <v>1.010</v>
      </c>
      <c r="C8" s="12" t="str">
        <f t="shared" ref="C8:O8" si="0">MID(C2,2,5)</f>
        <v>0.964</v>
      </c>
      <c r="D8" s="12" t="str">
        <f t="shared" si="0"/>
        <v>1.040</v>
      </c>
      <c r="E8" s="12" t="str">
        <f t="shared" si="0"/>
        <v>1.030</v>
      </c>
      <c r="F8" s="12" t="str">
        <f t="shared" si="0"/>
        <v>1.090</v>
      </c>
      <c r="G8" s="12" t="str">
        <f t="shared" si="0"/>
        <v>1.020</v>
      </c>
      <c r="H8" s="12" t="str">
        <f t="shared" si="0"/>
        <v>0.938</v>
      </c>
      <c r="I8" s="12" t="str">
        <f t="shared" si="0"/>
        <v>1.030</v>
      </c>
      <c r="J8" s="12" t="str">
        <f t="shared" si="0"/>
        <v>1.010</v>
      </c>
      <c r="K8" s="13" t="str">
        <f t="shared" si="0"/>
        <v>0.839</v>
      </c>
      <c r="L8" s="13" t="str">
        <f t="shared" si="0"/>
        <v>0.989</v>
      </c>
      <c r="M8" s="13" t="str">
        <f t="shared" si="0"/>
        <v>0.944</v>
      </c>
      <c r="N8" s="13" t="str">
        <f t="shared" si="0"/>
        <v>0.811</v>
      </c>
      <c r="O8" s="13" t="str">
        <f t="shared" si="0"/>
        <v>0.511</v>
      </c>
    </row>
    <row r="9" spans="1:32" x14ac:dyDescent="0.3">
      <c r="A9" s="19" t="s">
        <v>23</v>
      </c>
      <c r="B9" s="12" t="str">
        <f t="shared" ref="B9:O9" si="1">MID(B3,2,5)</f>
        <v>1.130</v>
      </c>
      <c r="C9" s="12" t="str">
        <f t="shared" si="1"/>
        <v>0.999</v>
      </c>
      <c r="D9" s="12" t="str">
        <f t="shared" si="1"/>
        <v>0.409</v>
      </c>
      <c r="E9" s="12" t="str">
        <f t="shared" si="1"/>
        <v>0.449</v>
      </c>
      <c r="F9" s="12" t="str">
        <f t="shared" si="1"/>
        <v>0.931</v>
      </c>
      <c r="G9" s="12" t="str">
        <f t="shared" si="1"/>
        <v>2.050</v>
      </c>
      <c r="H9" s="12" t="str">
        <f t="shared" si="1"/>
        <v>0.372</v>
      </c>
      <c r="I9" s="12" t="str">
        <f t="shared" si="1"/>
        <v>0.817</v>
      </c>
      <c r="J9" s="12" t="str">
        <f t="shared" si="1"/>
        <v>0.449</v>
      </c>
      <c r="K9" s="13" t="str">
        <f t="shared" si="1"/>
        <v>0.283</v>
      </c>
      <c r="L9" s="13" t="str">
        <f t="shared" si="1"/>
        <v>0.128</v>
      </c>
      <c r="M9" s="13" t="str">
        <f t="shared" si="1"/>
        <v>0.136</v>
      </c>
      <c r="N9" s="13" t="str">
        <f t="shared" si="1"/>
        <v>0.138</v>
      </c>
      <c r="O9" s="13" t="str">
        <f t="shared" si="1"/>
        <v>0.126</v>
      </c>
    </row>
    <row r="10" spans="1:32" x14ac:dyDescent="0.3">
      <c r="A10" s="19" t="s">
        <v>24</v>
      </c>
      <c r="B10" s="12" t="str">
        <f t="shared" ref="B10:O10" si="2">MID(B4,2,5)</f>
        <v>1.110</v>
      </c>
      <c r="C10" s="12" t="str">
        <f t="shared" si="2"/>
        <v>1.110</v>
      </c>
      <c r="D10" s="12" t="str">
        <f t="shared" si="2"/>
        <v>2.260</v>
      </c>
      <c r="E10" s="12" t="str">
        <f t="shared" si="2"/>
        <v>0.140</v>
      </c>
      <c r="F10" s="12" t="str">
        <f t="shared" si="2"/>
        <v>0.025</v>
      </c>
      <c r="G10" s="12" t="str">
        <f t="shared" si="2"/>
        <v>2.610</v>
      </c>
      <c r="H10" s="12" t="str">
        <f t="shared" si="2"/>
        <v>6.180</v>
      </c>
      <c r="I10" s="12" t="str">
        <f t="shared" si="2"/>
        <v>2.620</v>
      </c>
      <c r="J10" s="12" t="str">
        <f t="shared" si="2"/>
        <v>0.846</v>
      </c>
      <c r="K10" s="13" t="str">
        <f t="shared" si="2"/>
        <v>9.650</v>
      </c>
      <c r="L10" s="13" t="str">
        <f t="shared" si="2"/>
        <v>1.660</v>
      </c>
      <c r="M10" s="13" t="str">
        <f t="shared" si="2"/>
        <v>1.520</v>
      </c>
      <c r="N10" s="13" t="str">
        <f t="shared" si="2"/>
        <v>1.610</v>
      </c>
      <c r="O10" s="13" t="str">
        <f t="shared" si="2"/>
        <v>1.900</v>
      </c>
    </row>
    <row r="11" spans="1:32" s="4" customFormat="1" ht="16.2" thickBot="1" x14ac:dyDescent="0.35">
      <c r="A11" s="19" t="s">
        <v>25</v>
      </c>
      <c r="B11" s="4" t="str">
        <f t="shared" ref="B11:O11" si="3">MID(B5,2,5)</f>
        <v>1.010</v>
      </c>
      <c r="C11" s="4" t="str">
        <f t="shared" si="3"/>
        <v>1.090</v>
      </c>
      <c r="D11" s="4" t="str">
        <f t="shared" si="3"/>
        <v>0.647</v>
      </c>
      <c r="E11" s="4" t="str">
        <f t="shared" si="3"/>
        <v>0.968</v>
      </c>
      <c r="F11" s="4" t="str">
        <f t="shared" si="3"/>
        <v>0.154</v>
      </c>
      <c r="G11" s="4" t="str">
        <f t="shared" si="3"/>
        <v>0.285</v>
      </c>
      <c r="H11" s="4" t="str">
        <f t="shared" si="3"/>
        <v>2.340</v>
      </c>
      <c r="I11" s="4" t="str">
        <f t="shared" si="3"/>
        <v>0.448</v>
      </c>
      <c r="J11" s="4" t="str">
        <f t="shared" si="3"/>
        <v>0.318</v>
      </c>
      <c r="K11" s="14" t="str">
        <f t="shared" si="3"/>
        <v>0.554</v>
      </c>
      <c r="L11" s="13" t="str">
        <f t="shared" si="3"/>
        <v>5.390</v>
      </c>
      <c r="M11" s="13" t="str">
        <f t="shared" si="3"/>
        <v>4.840</v>
      </c>
      <c r="N11" s="13" t="str">
        <f t="shared" si="3"/>
        <v>4.550</v>
      </c>
      <c r="O11" s="13" t="str">
        <f t="shared" si="3"/>
        <v>3.910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2" ht="16.2" thickBot="1" x14ac:dyDescent="0.35"/>
    <row r="13" spans="1:32" s="2" customFormat="1" ht="16.2" thickBot="1" x14ac:dyDescent="0.35">
      <c r="A13" s="19" t="s">
        <v>21</v>
      </c>
      <c r="B13" s="19" t="str">
        <f>_xlfn.CONCAT("RSE: ", B7)</f>
        <v>RSE: Effect of WT</v>
      </c>
      <c r="C13" s="19" t="str">
        <f t="shared" ref="C13:K13" si="4">_xlfn.CONCAT("RSE: ", C7)</f>
        <v>RSE: Effect of mutant </v>
      </c>
      <c r="D13" s="19" t="str">
        <f t="shared" si="4"/>
        <v>RSE: Effect of Cisplatin</v>
      </c>
      <c r="E13" s="19" t="str">
        <f t="shared" si="4"/>
        <v>RSE: Effect of Clofarabine</v>
      </c>
      <c r="F13" s="19" t="str">
        <f t="shared" si="4"/>
        <v>RSE: Effect of Dactolisib</v>
      </c>
      <c r="G13" s="19" t="str">
        <f t="shared" si="4"/>
        <v>RSE: Effect of Erlotinib</v>
      </c>
      <c r="H13" s="19" t="str">
        <f t="shared" si="4"/>
        <v>RSE: Effect of MK2206</v>
      </c>
      <c r="I13" s="19" t="str">
        <f t="shared" si="4"/>
        <v>RSE: Effect of Paclitaxel</v>
      </c>
      <c r="J13" s="19" t="str">
        <f t="shared" si="4"/>
        <v>RSE: Effect of Torkinib</v>
      </c>
      <c r="K13" s="19" t="str">
        <f t="shared" si="4"/>
        <v>RSE: Effect of Trametinib</v>
      </c>
      <c r="L13" s="42" t="s">
        <v>29</v>
      </c>
      <c r="M13" s="43" t="s">
        <v>30</v>
      </c>
      <c r="N13" s="43" t="s">
        <v>31</v>
      </c>
      <c r="O13" s="43" t="s">
        <v>32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x14ac:dyDescent="0.3">
      <c r="A14" s="19" t="s">
        <v>22</v>
      </c>
      <c r="B14" s="12" t="str">
        <f>MID(B2,9,3)</f>
        <v>1.3</v>
      </c>
      <c r="C14" s="12" t="str">
        <f t="shared" ref="C14:O14" si="5">MID(C2,9,3)</f>
        <v>1.3</v>
      </c>
      <c r="D14" s="12" t="str">
        <f t="shared" si="5"/>
        <v>2.1</v>
      </c>
      <c r="E14" s="12" t="str">
        <f t="shared" si="5"/>
        <v>2.4</v>
      </c>
      <c r="F14" s="12" t="str">
        <f t="shared" si="5"/>
        <v>2.3</v>
      </c>
      <c r="G14" s="12" t="str">
        <f t="shared" si="5"/>
        <v>2.0</v>
      </c>
      <c r="H14" s="12" t="str">
        <f t="shared" si="5"/>
        <v>2.2</v>
      </c>
      <c r="I14" s="12" t="str">
        <f t="shared" si="5"/>
        <v>2.5</v>
      </c>
      <c r="J14" s="12" t="str">
        <f t="shared" si="5"/>
        <v>2.5</v>
      </c>
      <c r="K14" s="13" t="str">
        <f t="shared" si="5"/>
        <v>2.8</v>
      </c>
      <c r="L14" s="13" t="str">
        <f t="shared" si="5"/>
        <v>2.1</v>
      </c>
      <c r="M14" s="13" t="str">
        <f t="shared" si="5"/>
        <v>1.9</v>
      </c>
      <c r="N14" s="13" t="str">
        <f t="shared" si="5"/>
        <v>1.9</v>
      </c>
      <c r="O14" s="13" t="str">
        <f t="shared" si="5"/>
        <v>2.1</v>
      </c>
    </row>
    <row r="15" spans="1:32" x14ac:dyDescent="0.3">
      <c r="A15" s="19" t="s">
        <v>23</v>
      </c>
      <c r="B15" s="12" t="str">
        <f t="shared" ref="B15:O15" si="6">MID(B3,9,3)</f>
        <v>3.7</v>
      </c>
      <c r="C15" s="12" t="str">
        <f t="shared" si="6"/>
        <v>3.7</v>
      </c>
      <c r="D15" s="12" t="str">
        <f t="shared" si="6"/>
        <v>6.2</v>
      </c>
      <c r="E15" s="12" t="str">
        <f t="shared" si="6"/>
        <v>6.5</v>
      </c>
      <c r="F15" s="12" t="str">
        <f t="shared" si="6"/>
        <v>7.6</v>
      </c>
      <c r="G15" s="12" t="str">
        <f t="shared" si="6"/>
        <v>6.3</v>
      </c>
      <c r="H15" s="12" t="str">
        <f t="shared" si="6"/>
        <v>6.2</v>
      </c>
      <c r="I15" s="12" t="str">
        <f t="shared" si="6"/>
        <v>9.5</v>
      </c>
      <c r="J15" s="12" t="str">
        <f t="shared" si="6"/>
        <v>7.8</v>
      </c>
      <c r="K15" s="13" t="str">
        <f t="shared" si="6"/>
        <v>6.8</v>
      </c>
      <c r="L15" s="13" t="str">
        <f t="shared" si="6"/>
        <v>6.4</v>
      </c>
      <c r="M15" s="13" t="str">
        <f t="shared" si="6"/>
        <v>5.9</v>
      </c>
      <c r="N15" s="13" t="str">
        <f t="shared" si="6"/>
        <v>5.9</v>
      </c>
      <c r="O15" s="13" t="str">
        <f t="shared" si="6"/>
        <v>6.3</v>
      </c>
    </row>
    <row r="16" spans="1:32" x14ac:dyDescent="0.3">
      <c r="A16" s="19" t="s">
        <v>24</v>
      </c>
      <c r="B16" s="12" t="str">
        <f t="shared" ref="B16:O16" si="7">MID(B4,9,3)</f>
        <v>5.7</v>
      </c>
      <c r="C16" s="12" t="str">
        <f t="shared" si="7"/>
        <v>5.6</v>
      </c>
      <c r="D16" s="12" t="str">
        <f t="shared" si="7"/>
        <v>6.6</v>
      </c>
      <c r="E16" s="12" t="str">
        <f t="shared" si="7"/>
        <v>7.3</v>
      </c>
      <c r="F16" s="12" t="str">
        <f t="shared" si="7"/>
        <v xml:space="preserve">19 </v>
      </c>
      <c r="G16" s="12" t="str">
        <f t="shared" si="7"/>
        <v>10.</v>
      </c>
      <c r="H16" s="12" t="str">
        <f t="shared" si="7"/>
        <v>8.9</v>
      </c>
      <c r="I16" s="12" t="str">
        <f t="shared" si="7"/>
        <v>6.0</v>
      </c>
      <c r="J16" s="12" t="str">
        <f t="shared" si="7"/>
        <v>8.1</v>
      </c>
      <c r="K16" s="13" t="str">
        <f t="shared" si="7"/>
        <v>7.4</v>
      </c>
      <c r="L16" s="13" t="str">
        <f t="shared" si="7"/>
        <v>6.7</v>
      </c>
      <c r="M16" s="13" t="str">
        <f t="shared" si="7"/>
        <v>6.9</v>
      </c>
      <c r="N16" s="13" t="str">
        <f t="shared" si="7"/>
        <v>6.3</v>
      </c>
      <c r="O16" s="13" t="str">
        <f t="shared" si="7"/>
        <v>8.6</v>
      </c>
    </row>
    <row r="17" spans="1:31" s="4" customFormat="1" ht="16.2" thickBot="1" x14ac:dyDescent="0.35">
      <c r="A17" s="19" t="s">
        <v>25</v>
      </c>
      <c r="B17" s="4" t="str">
        <f t="shared" ref="B17:O17" si="8">MID(B5,9,3)</f>
        <v>3.8</v>
      </c>
      <c r="C17" s="4" t="str">
        <f t="shared" si="8"/>
        <v>4.0</v>
      </c>
      <c r="D17" s="4" t="str">
        <f t="shared" si="8"/>
        <v>6.7</v>
      </c>
      <c r="E17" s="4" t="str">
        <f t="shared" si="8"/>
        <v>7.9</v>
      </c>
      <c r="F17" s="4" t="str">
        <f t="shared" si="8"/>
        <v>6.2</v>
      </c>
      <c r="G17" s="4" t="str">
        <f t="shared" si="8"/>
        <v>7.4</v>
      </c>
      <c r="H17" s="4" t="str">
        <f t="shared" si="8"/>
        <v>7.3</v>
      </c>
      <c r="I17" s="4" t="str">
        <f t="shared" si="8"/>
        <v>7.0</v>
      </c>
      <c r="J17" s="4" t="str">
        <f t="shared" si="8"/>
        <v>6.2</v>
      </c>
      <c r="K17" s="13" t="str">
        <f t="shared" si="8"/>
        <v>8.1</v>
      </c>
      <c r="L17" s="13" t="str">
        <f t="shared" si="8"/>
        <v>7.0</v>
      </c>
      <c r="M17" s="13" t="str">
        <f t="shared" si="8"/>
        <v>6.3</v>
      </c>
      <c r="N17" s="13" t="str">
        <f t="shared" si="8"/>
        <v>6.5</v>
      </c>
      <c r="O17" s="13" t="str">
        <f t="shared" si="8"/>
        <v>6.2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6.2" thickBot="1" x14ac:dyDescent="0.35"/>
    <row r="19" spans="1:31" s="3" customFormat="1" ht="16.2" thickBot="1" x14ac:dyDescent="0.35">
      <c r="A19" s="19" t="s">
        <v>21</v>
      </c>
      <c r="B19" s="19" t="str">
        <f>_xlfn.CONCAT("SE: ", B7)</f>
        <v>SE: Effect of WT</v>
      </c>
      <c r="C19" s="19" t="str">
        <f t="shared" ref="C19:K19" si="9">_xlfn.CONCAT("SE: ", C7)</f>
        <v>SE: Effect of mutant </v>
      </c>
      <c r="D19" s="19" t="str">
        <f t="shared" si="9"/>
        <v>SE: Effect of Cisplatin</v>
      </c>
      <c r="E19" s="19" t="str">
        <f t="shared" si="9"/>
        <v>SE: Effect of Clofarabine</v>
      </c>
      <c r="F19" s="19" t="str">
        <f t="shared" si="9"/>
        <v>SE: Effect of Dactolisib</v>
      </c>
      <c r="G19" s="19" t="str">
        <f t="shared" si="9"/>
        <v>SE: Effect of Erlotinib</v>
      </c>
      <c r="H19" s="19" t="str">
        <f t="shared" si="9"/>
        <v>SE: Effect of MK2206</v>
      </c>
      <c r="I19" s="19" t="str">
        <f t="shared" si="9"/>
        <v>SE: Effect of Paclitaxel</v>
      </c>
      <c r="J19" s="19" t="str">
        <f t="shared" si="9"/>
        <v>SE: Effect of Torkinib</v>
      </c>
      <c r="K19" s="19" t="str">
        <f t="shared" si="9"/>
        <v>SE: Effect of Trametinib</v>
      </c>
      <c r="L19" s="42" t="s">
        <v>29</v>
      </c>
      <c r="M19" s="43" t="s">
        <v>30</v>
      </c>
      <c r="N19" s="43" t="s">
        <v>31</v>
      </c>
      <c r="O19" s="43" t="s">
        <v>32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3">
      <c r="A20" s="19" t="s">
        <v>22</v>
      </c>
      <c r="B20" s="12">
        <f>B8*B14*0.01</f>
        <v>1.3130000000000003E-2</v>
      </c>
      <c r="C20" s="12">
        <f t="shared" ref="C20:O20" si="10">C8*C14*0.01</f>
        <v>1.2532000000000001E-2</v>
      </c>
      <c r="D20" s="12">
        <f t="shared" si="10"/>
        <v>2.1840000000000002E-2</v>
      </c>
      <c r="E20" s="12">
        <f t="shared" si="10"/>
        <v>2.4719999999999999E-2</v>
      </c>
      <c r="F20" s="12">
        <f t="shared" si="10"/>
        <v>2.5070000000000002E-2</v>
      </c>
      <c r="G20" s="12">
        <f t="shared" si="10"/>
        <v>2.0400000000000001E-2</v>
      </c>
      <c r="H20" s="12">
        <f t="shared" si="10"/>
        <v>2.0636000000000002E-2</v>
      </c>
      <c r="I20" s="12">
        <f t="shared" si="10"/>
        <v>2.5750000000000002E-2</v>
      </c>
      <c r="J20" s="12">
        <f t="shared" si="10"/>
        <v>2.5249999999999998E-2</v>
      </c>
      <c r="K20" s="13">
        <f t="shared" si="10"/>
        <v>2.3491999999999999E-2</v>
      </c>
      <c r="L20" s="13">
        <f t="shared" si="10"/>
        <v>2.0769000000000003E-2</v>
      </c>
      <c r="M20" s="13">
        <f t="shared" si="10"/>
        <v>1.7936000000000001E-2</v>
      </c>
      <c r="N20" s="13">
        <f t="shared" si="10"/>
        <v>1.5408999999999999E-2</v>
      </c>
      <c r="O20" s="13">
        <f t="shared" si="10"/>
        <v>1.0731000000000003E-2</v>
      </c>
    </row>
    <row r="21" spans="1:31" x14ac:dyDescent="0.3">
      <c r="A21" s="19" t="s">
        <v>23</v>
      </c>
      <c r="B21" s="12">
        <f t="shared" ref="B21:O21" si="11">B9*B15*0.01</f>
        <v>4.181E-2</v>
      </c>
      <c r="C21" s="12">
        <f t="shared" si="11"/>
        <v>3.6963000000000003E-2</v>
      </c>
      <c r="D21" s="12">
        <f t="shared" si="11"/>
        <v>2.5358000000000002E-2</v>
      </c>
      <c r="E21" s="12">
        <f t="shared" si="11"/>
        <v>2.9184999999999999E-2</v>
      </c>
      <c r="F21" s="12">
        <f t="shared" si="11"/>
        <v>7.0755999999999999E-2</v>
      </c>
      <c r="G21" s="12">
        <f t="shared" si="11"/>
        <v>0.12914999999999999</v>
      </c>
      <c r="H21" s="12">
        <f t="shared" si="11"/>
        <v>2.3064000000000001E-2</v>
      </c>
      <c r="I21" s="12">
        <f t="shared" si="11"/>
        <v>7.7615000000000003E-2</v>
      </c>
      <c r="J21" s="12">
        <f t="shared" si="11"/>
        <v>3.5022000000000005E-2</v>
      </c>
      <c r="K21" s="13">
        <f t="shared" si="11"/>
        <v>1.9243999999999997E-2</v>
      </c>
      <c r="L21" s="13">
        <f t="shared" si="11"/>
        <v>8.1920000000000014E-3</v>
      </c>
      <c r="M21" s="13">
        <f t="shared" si="11"/>
        <v>8.0240000000000016E-3</v>
      </c>
      <c r="N21" s="13">
        <f t="shared" si="11"/>
        <v>8.1420000000000017E-3</v>
      </c>
      <c r="O21" s="13">
        <f t="shared" si="11"/>
        <v>7.9379999999999989E-3</v>
      </c>
    </row>
    <row r="22" spans="1:31" ht="16.95" customHeight="1" x14ac:dyDescent="0.3">
      <c r="A22" s="19" t="s">
        <v>24</v>
      </c>
      <c r="B22" s="12">
        <f t="shared" ref="B22:O22" si="12">B10*B16*0.01</f>
        <v>6.3270000000000007E-2</v>
      </c>
      <c r="C22" s="12">
        <f t="shared" si="12"/>
        <v>6.216E-2</v>
      </c>
      <c r="D22" s="12">
        <f t="shared" si="12"/>
        <v>0.14915999999999999</v>
      </c>
      <c r="E22" s="12">
        <f t="shared" si="12"/>
        <v>1.022E-2</v>
      </c>
      <c r="F22" s="12">
        <f t="shared" si="12"/>
        <v>4.7500000000000007E-3</v>
      </c>
      <c r="G22" s="12">
        <f t="shared" si="12"/>
        <v>0.26100000000000001</v>
      </c>
      <c r="H22" s="12">
        <f t="shared" si="12"/>
        <v>0.55002000000000006</v>
      </c>
      <c r="I22" s="12">
        <f t="shared" si="12"/>
        <v>0.15720000000000001</v>
      </c>
      <c r="J22" s="12">
        <f t="shared" si="12"/>
        <v>6.8526000000000004E-2</v>
      </c>
      <c r="K22" s="13">
        <f t="shared" si="12"/>
        <v>0.71410000000000007</v>
      </c>
      <c r="L22" s="13">
        <f t="shared" si="12"/>
        <v>0.11122</v>
      </c>
      <c r="M22" s="13">
        <f t="shared" si="12"/>
        <v>0.10488000000000001</v>
      </c>
      <c r="N22" s="13">
        <f t="shared" si="12"/>
        <v>0.10143000000000001</v>
      </c>
      <c r="O22" s="13">
        <f t="shared" si="12"/>
        <v>0.16339999999999999</v>
      </c>
    </row>
    <row r="23" spans="1:31" s="4" customFormat="1" ht="16.2" thickBot="1" x14ac:dyDescent="0.35">
      <c r="A23" s="19" t="s">
        <v>25</v>
      </c>
      <c r="B23" s="4">
        <f t="shared" ref="B23:O23" si="13">B11*B17*0.01</f>
        <v>3.8379999999999997E-2</v>
      </c>
      <c r="C23" s="4">
        <f t="shared" si="13"/>
        <v>4.3600000000000007E-2</v>
      </c>
      <c r="D23" s="4">
        <f t="shared" si="13"/>
        <v>4.3349000000000006E-2</v>
      </c>
      <c r="E23" s="4">
        <f t="shared" si="13"/>
        <v>7.6471999999999998E-2</v>
      </c>
      <c r="F23" s="4">
        <f t="shared" si="13"/>
        <v>9.5479999999999992E-3</v>
      </c>
      <c r="G23" s="4">
        <f t="shared" si="13"/>
        <v>2.1090000000000001E-2</v>
      </c>
      <c r="H23" s="4">
        <f t="shared" si="13"/>
        <v>0.17081999999999997</v>
      </c>
      <c r="I23" s="4">
        <f t="shared" si="13"/>
        <v>3.1359999999999999E-2</v>
      </c>
      <c r="J23" s="4">
        <f t="shared" si="13"/>
        <v>1.9716000000000001E-2</v>
      </c>
      <c r="K23" s="13">
        <f t="shared" si="13"/>
        <v>4.4874000000000004E-2</v>
      </c>
      <c r="L23" s="13">
        <f t="shared" si="13"/>
        <v>0.37729999999999997</v>
      </c>
      <c r="M23" s="13">
        <f t="shared" si="13"/>
        <v>0.30491999999999997</v>
      </c>
      <c r="N23" s="13">
        <f t="shared" si="13"/>
        <v>0.29575000000000001</v>
      </c>
      <c r="O23" s="13">
        <f t="shared" si="13"/>
        <v>0.24242000000000002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6.2" thickBot="1" x14ac:dyDescent="0.35"/>
    <row r="25" spans="1:31" x14ac:dyDescent="0.3">
      <c r="A25" s="24" t="s">
        <v>21</v>
      </c>
      <c r="B25" s="25" t="str">
        <f>_xlfn.CONCAT("95%CI: ",B7)</f>
        <v>95%CI: Effect of WT</v>
      </c>
      <c r="C25" s="25" t="str">
        <f t="shared" ref="C25:K25" si="14">_xlfn.CONCAT("95%CI: ",C7)</f>
        <v>95%CI: Effect of mutant </v>
      </c>
      <c r="D25" s="25" t="str">
        <f t="shared" si="14"/>
        <v>95%CI: Effect of Cisplatin</v>
      </c>
      <c r="E25" s="25" t="str">
        <f t="shared" si="14"/>
        <v>95%CI: Effect of Clofarabine</v>
      </c>
      <c r="F25" s="25" t="str">
        <f t="shared" si="14"/>
        <v>95%CI: Effect of Dactolisib</v>
      </c>
      <c r="G25" s="25" t="str">
        <f t="shared" si="14"/>
        <v>95%CI: Effect of Erlotinib</v>
      </c>
      <c r="H25" s="25" t="str">
        <f t="shared" si="14"/>
        <v>95%CI: Effect of MK2206</v>
      </c>
      <c r="I25" s="25" t="str">
        <f t="shared" si="14"/>
        <v>95%CI: Effect of Paclitaxel</v>
      </c>
      <c r="J25" s="25" t="str">
        <f t="shared" si="14"/>
        <v>95%CI: Effect of Torkinib</v>
      </c>
      <c r="K25" s="26" t="str">
        <f t="shared" si="14"/>
        <v>95%CI: Effect of Trametinib</v>
      </c>
      <c r="L25" s="42" t="s">
        <v>29</v>
      </c>
      <c r="M25" s="43" t="s">
        <v>30</v>
      </c>
      <c r="N25" s="43" t="s">
        <v>31</v>
      </c>
      <c r="O25" s="43" t="s">
        <v>32</v>
      </c>
    </row>
    <row r="26" spans="1:31" x14ac:dyDescent="0.3">
      <c r="A26" s="27" t="s">
        <v>22</v>
      </c>
      <c r="B26" s="28" t="str">
        <f>"("&amp;(B8-1.96*B20)&amp;" , "&amp;(B8+1.96*B20)&amp;")"</f>
        <v>(0.9842652 , 1.0357348)</v>
      </c>
      <c r="C26" s="29" t="str">
        <f t="shared" ref="C26:O26" si="15">"("&amp;(C8-1.96*C20)&amp;" , "&amp;(C8+1.96*C20)&amp;")"</f>
        <v>(0.93943728 , 0.98856272)</v>
      </c>
      <c r="D26" s="28" t="str">
        <f t="shared" si="15"/>
        <v>(0.9971936 , 1.0828064)</v>
      </c>
      <c r="E26" s="28" t="str">
        <f t="shared" si="15"/>
        <v>(0.9815488 , 1.0784512)</v>
      </c>
      <c r="F26" s="29" t="str">
        <f t="shared" si="15"/>
        <v>(1.0408628 , 1.1391372)</v>
      </c>
      <c r="G26" s="28" t="str">
        <f t="shared" si="15"/>
        <v>(0.980016 , 1.059984)</v>
      </c>
      <c r="H26" s="29" t="str">
        <f t="shared" si="15"/>
        <v>(0.89755344 , 0.97844656)</v>
      </c>
      <c r="I26" s="28" t="str">
        <f t="shared" si="15"/>
        <v>(0.97953 , 1.08047)</v>
      </c>
      <c r="J26" s="28" t="str">
        <f t="shared" si="15"/>
        <v>(0.96051 , 1.05949)</v>
      </c>
      <c r="K26" s="30" t="str">
        <f t="shared" si="15"/>
        <v>(0.79295568 , 0.88504432)</v>
      </c>
      <c r="L26" s="30" t="str">
        <f t="shared" si="15"/>
        <v>(0.94829276 , 1.02970724)</v>
      </c>
      <c r="M26" s="30" t="str">
        <f t="shared" si="15"/>
        <v>(0.90884544 , 0.97915456)</v>
      </c>
      <c r="N26" s="30" t="str">
        <f t="shared" si="15"/>
        <v>(0.78079836 , 0.84120164)</v>
      </c>
      <c r="O26" s="30" t="str">
        <f t="shared" si="15"/>
        <v>(0.48996724 , 0.53203276)</v>
      </c>
    </row>
    <row r="27" spans="1:31" x14ac:dyDescent="0.3">
      <c r="A27" s="27" t="s">
        <v>23</v>
      </c>
      <c r="B27" s="29" t="str">
        <f t="shared" ref="B27:O27" si="16">"("&amp;(B9-1.96*B21)&amp;" , "&amp;(B9+1.96*B21)&amp;")"</f>
        <v>(1.0480524 , 1.2119476)</v>
      </c>
      <c r="C27" s="28" t="str">
        <f t="shared" si="16"/>
        <v>(0.92655252 , 1.07144748)</v>
      </c>
      <c r="D27" s="29" t="str">
        <f t="shared" si="16"/>
        <v>(0.35929832 , 0.45870168)</v>
      </c>
      <c r="E27" s="29" t="str">
        <f t="shared" si="16"/>
        <v>(0.3917974 , 0.5062026)</v>
      </c>
      <c r="F27" s="28" t="str">
        <f t="shared" si="16"/>
        <v>(0.79231824 , 1.06968176)</v>
      </c>
      <c r="G27" s="29" t="str">
        <f t="shared" si="16"/>
        <v>(1.796866 , 2.303134)</v>
      </c>
      <c r="H27" s="29" t="str">
        <f t="shared" si="16"/>
        <v>(0.32679456 , 0.41720544)</v>
      </c>
      <c r="I27" s="29" t="str">
        <f t="shared" si="16"/>
        <v>(0.6648746 , 0.9691254)</v>
      </c>
      <c r="J27" s="29" t="str">
        <f t="shared" si="16"/>
        <v>(0.38035688 , 0.51764312)</v>
      </c>
      <c r="K27" s="30" t="str">
        <f t="shared" si="16"/>
        <v>(0.24528176 , 0.32071824)</v>
      </c>
      <c r="L27" s="30" t="str">
        <f t="shared" si="16"/>
        <v>(0.11194368 , 0.14405632)</v>
      </c>
      <c r="M27" s="30" t="str">
        <f t="shared" si="16"/>
        <v>(0.12027296 , 0.15172704)</v>
      </c>
      <c r="N27" s="30" t="str">
        <f t="shared" si="16"/>
        <v>(0.12204168 , 0.15395832)</v>
      </c>
      <c r="O27" s="30" t="str">
        <f t="shared" si="16"/>
        <v>(0.11044152 , 0.14155848)</v>
      </c>
    </row>
    <row r="28" spans="1:31" x14ac:dyDescent="0.3">
      <c r="A28" s="27" t="s">
        <v>24</v>
      </c>
      <c r="B28" s="28" t="str">
        <f t="shared" ref="B28:O28" si="17">"("&amp;(B10-1.96*B22)&amp;" , "&amp;(B10+1.96*B22)&amp;")"</f>
        <v>(0.9859908 , 1.2340092)</v>
      </c>
      <c r="C28" s="28" t="str">
        <f t="shared" si="17"/>
        <v>(0.9881664 , 1.2318336)</v>
      </c>
      <c r="D28" s="29" t="str">
        <f t="shared" si="17"/>
        <v>(1.9676464 , 2.5523536)</v>
      </c>
      <c r="E28" s="29" t="str">
        <f t="shared" si="17"/>
        <v>(0.1199688 , 0.1600312)</v>
      </c>
      <c r="F28" s="29" t="str">
        <f t="shared" si="17"/>
        <v>(0.01569 , 0.03431)</v>
      </c>
      <c r="G28" s="29" t="str">
        <f t="shared" si="17"/>
        <v>(2.09844 , 3.12156)</v>
      </c>
      <c r="H28" s="29" t="str">
        <f t="shared" si="17"/>
        <v>(5.1019608 , 7.2580392)</v>
      </c>
      <c r="I28" s="29" t="str">
        <f t="shared" si="17"/>
        <v>(2.311888 , 2.928112)</v>
      </c>
      <c r="J28" s="29" t="str">
        <f t="shared" si="17"/>
        <v>(0.71168904 , 0.98031096)</v>
      </c>
      <c r="K28" s="30" t="str">
        <f t="shared" si="17"/>
        <v>(8.250364 , 11.049636)</v>
      </c>
      <c r="L28" s="30" t="str">
        <f t="shared" si="17"/>
        <v>(1.4420088 , 1.8779912)</v>
      </c>
      <c r="M28" s="30" t="str">
        <f t="shared" si="17"/>
        <v>(1.3144352 , 1.7255648)</v>
      </c>
      <c r="N28" s="30" t="str">
        <f t="shared" si="17"/>
        <v>(1.4111972 , 1.8088028)</v>
      </c>
      <c r="O28" s="30" t="str">
        <f t="shared" si="17"/>
        <v>(1.579736 , 2.220264)</v>
      </c>
    </row>
    <row r="29" spans="1:31" ht="16.2" thickBot="1" x14ac:dyDescent="0.35">
      <c r="A29" s="31" t="s">
        <v>25</v>
      </c>
      <c r="B29" s="32" t="str">
        <f t="shared" ref="B29:O29" si="18">"("&amp;(B11-1.96*B23)&amp;" , "&amp;(B11+1.96*B23)&amp;")"</f>
        <v>(0.9347752 , 1.0852248)</v>
      </c>
      <c r="C29" s="33" t="str">
        <f t="shared" si="18"/>
        <v>(1.004544 , 1.175456)</v>
      </c>
      <c r="D29" s="33" t="str">
        <f t="shared" si="18"/>
        <v>(0.56203596 , 0.73196404)</v>
      </c>
      <c r="E29" s="32" t="str">
        <f t="shared" si="18"/>
        <v>(0.81811488 , 1.11788512)</v>
      </c>
      <c r="F29" s="35" t="str">
        <f t="shared" si="18"/>
        <v>(0.13528592 , 0.17271408)</v>
      </c>
      <c r="G29" s="60" t="str">
        <f t="shared" si="18"/>
        <v>(0.2436636 , 0.3263364)</v>
      </c>
      <c r="H29" s="33" t="str">
        <f t="shared" si="18"/>
        <v>(2.0051928 , 2.6748072)</v>
      </c>
      <c r="I29" s="33" t="str">
        <f t="shared" si="18"/>
        <v>(0.3865344 , 0.5094656)</v>
      </c>
      <c r="J29" s="60" t="str">
        <f t="shared" si="18"/>
        <v>(0.27935664 , 0.35664336)</v>
      </c>
      <c r="K29" s="30" t="str">
        <f t="shared" si="18"/>
        <v>(0.46604696 , 0.64195304)</v>
      </c>
      <c r="L29" s="30" t="str">
        <f t="shared" si="18"/>
        <v>(4.650492 , 6.129508)</v>
      </c>
      <c r="M29" s="30" t="str">
        <f t="shared" si="18"/>
        <v>(4.2423568 , 5.4376432)</v>
      </c>
      <c r="N29" s="30" t="str">
        <f t="shared" si="18"/>
        <v>(3.97033 , 5.12967)</v>
      </c>
      <c r="O29" s="30" t="str">
        <f t="shared" si="18"/>
        <v>(3.4348568 , 4.3851432)</v>
      </c>
    </row>
    <row r="30" spans="1:31" ht="16.2" thickBot="1" x14ac:dyDescent="0.35"/>
    <row r="31" spans="1:31" x14ac:dyDescent="0.3">
      <c r="A31" s="24" t="s">
        <v>21</v>
      </c>
      <c r="B31" s="25" t="str">
        <f>_xlfn.CONCAT("MAX: ",B1)</f>
        <v>MAX: Effect of WT</v>
      </c>
      <c r="C31" s="25" t="str">
        <f t="shared" ref="C31:O31" si="19">_xlfn.CONCAT("MAX: ",C1)</f>
        <v>MAX: Effect of mutant </v>
      </c>
      <c r="D31" s="25" t="str">
        <f t="shared" si="19"/>
        <v>MAX: Effect of Cisplatin</v>
      </c>
      <c r="E31" s="25" t="str">
        <f t="shared" si="19"/>
        <v>MAX: Effect of Clofarabine</v>
      </c>
      <c r="F31" s="25" t="str">
        <f t="shared" si="19"/>
        <v>MAX: Effect of Dactolisib</v>
      </c>
      <c r="G31" s="25" t="str">
        <f t="shared" si="19"/>
        <v>MAX: Effect of Erlotinib</v>
      </c>
      <c r="H31" s="25" t="str">
        <f t="shared" si="19"/>
        <v>MAX: Effect of MK2206</v>
      </c>
      <c r="I31" s="25" t="str">
        <f t="shared" si="19"/>
        <v>MAX: Effect of Paclitaxel</v>
      </c>
      <c r="J31" s="25" t="str">
        <f t="shared" si="19"/>
        <v>MAX: Effect of Torkinib</v>
      </c>
      <c r="K31" s="25" t="str">
        <f t="shared" si="19"/>
        <v>MAX: Effect of Trametinib</v>
      </c>
      <c r="L31" s="44" t="str">
        <f t="shared" si="19"/>
        <v>MAX: REF: ATUX=0</v>
      </c>
      <c r="M31" s="44" t="str">
        <f t="shared" si="19"/>
        <v>MAX: REF: ATUX=4</v>
      </c>
      <c r="N31" s="44" t="str">
        <f t="shared" si="19"/>
        <v>MAX: REF: ATUX=6</v>
      </c>
      <c r="O31" s="44" t="str">
        <f t="shared" si="19"/>
        <v>MAX: REF: ATUX=8</v>
      </c>
    </row>
    <row r="32" spans="1:31" x14ac:dyDescent="0.3">
      <c r="A32" s="27" t="s">
        <v>22</v>
      </c>
      <c r="B32">
        <f>B8+1.96*B20</f>
        <v>1.0357348</v>
      </c>
      <c r="C32">
        <f t="shared" ref="C32:O32" si="20">C8+1.96*C20</f>
        <v>0.98856272000000001</v>
      </c>
      <c r="D32">
        <f t="shared" si="20"/>
        <v>1.0828063999999999</v>
      </c>
      <c r="E32">
        <f t="shared" si="20"/>
        <v>1.0784511999999999</v>
      </c>
      <c r="F32">
        <f t="shared" si="20"/>
        <v>1.1391372000000002</v>
      </c>
      <c r="G32">
        <f t="shared" si="20"/>
        <v>1.059984</v>
      </c>
      <c r="H32">
        <f t="shared" si="20"/>
        <v>0.97844655999999997</v>
      </c>
      <c r="I32">
        <f t="shared" si="20"/>
        <v>1.08047</v>
      </c>
      <c r="J32">
        <f t="shared" si="20"/>
        <v>1.05949</v>
      </c>
      <c r="K32">
        <f t="shared" si="20"/>
        <v>0.88504432</v>
      </c>
      <c r="L32">
        <f t="shared" si="20"/>
        <v>1.02970724</v>
      </c>
      <c r="M32">
        <f t="shared" si="20"/>
        <v>0.97915456000000001</v>
      </c>
      <c r="N32">
        <f t="shared" si="20"/>
        <v>0.84120164000000008</v>
      </c>
      <c r="O32">
        <f t="shared" si="20"/>
        <v>0.53203275999999999</v>
      </c>
    </row>
    <row r="33" spans="1:16" x14ac:dyDescent="0.3">
      <c r="A33" s="27" t="s">
        <v>23</v>
      </c>
      <c r="B33">
        <f t="shared" ref="B33:O35" si="21">B9+1.96*B21</f>
        <v>1.2119475999999998</v>
      </c>
      <c r="C33">
        <f t="shared" si="21"/>
        <v>1.07144748</v>
      </c>
      <c r="D33">
        <f t="shared" si="21"/>
        <v>0.45870168</v>
      </c>
      <c r="E33">
        <f t="shared" si="21"/>
        <v>0.50620260000000006</v>
      </c>
      <c r="F33">
        <f t="shared" si="21"/>
        <v>1.0696817599999999</v>
      </c>
      <c r="G33">
        <f t="shared" si="21"/>
        <v>2.303134</v>
      </c>
      <c r="H33">
        <f t="shared" si="21"/>
        <v>0.41720543999999998</v>
      </c>
      <c r="I33">
        <f t="shared" si="21"/>
        <v>0.96912539999999991</v>
      </c>
      <c r="J33">
        <f t="shared" si="21"/>
        <v>0.51764312000000001</v>
      </c>
      <c r="K33">
        <f t="shared" si="21"/>
        <v>0.32071823999999999</v>
      </c>
      <c r="L33">
        <f t="shared" si="21"/>
        <v>0.14405632000000002</v>
      </c>
      <c r="M33">
        <f t="shared" si="21"/>
        <v>0.15172704000000001</v>
      </c>
      <c r="N33">
        <f t="shared" si="21"/>
        <v>0.15395832000000001</v>
      </c>
      <c r="O33">
        <f t="shared" si="21"/>
        <v>0.14155847999999999</v>
      </c>
    </row>
    <row r="34" spans="1:16" x14ac:dyDescent="0.3">
      <c r="A34" s="27" t="s">
        <v>24</v>
      </c>
      <c r="B34">
        <f t="shared" si="21"/>
        <v>1.2340092</v>
      </c>
      <c r="C34">
        <f t="shared" si="21"/>
        <v>1.2318336000000001</v>
      </c>
      <c r="D34">
        <f t="shared" si="21"/>
        <v>2.5523536</v>
      </c>
      <c r="E34">
        <f t="shared" si="21"/>
        <v>0.16003120000000001</v>
      </c>
      <c r="F34">
        <f t="shared" si="21"/>
        <v>3.431E-2</v>
      </c>
      <c r="G34">
        <f t="shared" si="21"/>
        <v>3.1215599999999997</v>
      </c>
      <c r="H34">
        <f t="shared" si="21"/>
        <v>7.2580391999999998</v>
      </c>
      <c r="I34">
        <f t="shared" si="21"/>
        <v>2.928112</v>
      </c>
      <c r="J34">
        <f t="shared" si="21"/>
        <v>0.98031095999999995</v>
      </c>
      <c r="K34">
        <f t="shared" si="21"/>
        <v>11.049636</v>
      </c>
      <c r="L34">
        <f t="shared" si="21"/>
        <v>1.8779911999999999</v>
      </c>
      <c r="M34">
        <f t="shared" si="21"/>
        <v>1.7255648000000001</v>
      </c>
      <c r="N34">
        <f t="shared" si="21"/>
        <v>1.8088028</v>
      </c>
      <c r="O34">
        <f t="shared" si="21"/>
        <v>2.2202639999999998</v>
      </c>
    </row>
    <row r="35" spans="1:16" ht="16.2" thickBot="1" x14ac:dyDescent="0.35">
      <c r="A35" s="31" t="s">
        <v>25</v>
      </c>
      <c r="B35">
        <f t="shared" si="21"/>
        <v>1.0852248</v>
      </c>
      <c r="C35">
        <f t="shared" si="21"/>
        <v>1.1754560000000001</v>
      </c>
      <c r="D35">
        <f t="shared" si="21"/>
        <v>0.73196404000000004</v>
      </c>
      <c r="E35">
        <f t="shared" si="21"/>
        <v>1.11788512</v>
      </c>
      <c r="F35" s="37">
        <f t="shared" si="21"/>
        <v>0.17271407999999999</v>
      </c>
      <c r="G35" s="37">
        <f t="shared" si="21"/>
        <v>0.32633639999999997</v>
      </c>
      <c r="H35">
        <f t="shared" si="21"/>
        <v>2.6748071999999996</v>
      </c>
      <c r="I35">
        <f t="shared" si="21"/>
        <v>0.50946559999999996</v>
      </c>
      <c r="J35" s="63">
        <f t="shared" si="21"/>
        <v>0.35664336000000002</v>
      </c>
      <c r="K35">
        <f t="shared" si="21"/>
        <v>0.64195304000000009</v>
      </c>
      <c r="L35">
        <f t="shared" si="21"/>
        <v>6.1295079999999995</v>
      </c>
      <c r="M35">
        <f t="shared" si="21"/>
        <v>5.4376432000000001</v>
      </c>
      <c r="N35">
        <f t="shared" si="21"/>
        <v>5.12967</v>
      </c>
      <c r="O35" s="37">
        <f t="shared" si="21"/>
        <v>4.3851431999999999</v>
      </c>
    </row>
    <row r="36" spans="1:16" x14ac:dyDescent="0.3">
      <c r="A36" s="40" t="s">
        <v>34</v>
      </c>
      <c r="B36" s="86" t="s">
        <v>58</v>
      </c>
      <c r="C36" s="87"/>
      <c r="D36" s="52">
        <f>D35*4.389216</f>
        <v>3.2127482757926402</v>
      </c>
      <c r="E36" s="53">
        <f t="shared" ref="E36:O36" si="22">E35*4.389216</f>
        <v>4.9066392548659197</v>
      </c>
      <c r="F36" s="65">
        <f t="shared" si="22"/>
        <v>0.75807940336127999</v>
      </c>
      <c r="G36" s="62">
        <f t="shared" si="22"/>
        <v>1.4323609482624</v>
      </c>
      <c r="H36" s="53">
        <f t="shared" si="22"/>
        <v>11.740306559155199</v>
      </c>
      <c r="I36" s="53">
        <f t="shared" si="22"/>
        <v>2.2361545629695998</v>
      </c>
      <c r="J36" s="62">
        <f t="shared" si="22"/>
        <v>1.5653847420057603</v>
      </c>
      <c r="K36" s="54">
        <f t="shared" si="22"/>
        <v>2.8176705544166407</v>
      </c>
      <c r="L36" s="46">
        <f t="shared" si="22"/>
        <v>26.903734585727999</v>
      </c>
      <c r="M36" s="46">
        <f t="shared" si="22"/>
        <v>23.866990535731201</v>
      </c>
      <c r="N36" s="46">
        <f t="shared" si="22"/>
        <v>22.515229638720001</v>
      </c>
      <c r="O36" s="47">
        <f t="shared" si="22"/>
        <v>19.2473406957312</v>
      </c>
      <c r="P36" s="11"/>
    </row>
    <row r="37" spans="1:16" x14ac:dyDescent="0.3">
      <c r="A37" s="40" t="s">
        <v>35</v>
      </c>
      <c r="B37" s="86"/>
      <c r="C37" s="87"/>
      <c r="D37" s="55">
        <f>D35*5.1272944</f>
        <v>3.7529951232933763</v>
      </c>
      <c r="E37" s="12">
        <f t="shared" ref="E37:O37" si="23">E35*5.1272944</f>
        <v>5.7317261156193284</v>
      </c>
      <c r="F37" s="66">
        <f t="shared" si="23"/>
        <v>0.88555593518515197</v>
      </c>
      <c r="G37" s="64">
        <f t="shared" si="23"/>
        <v>1.6732227962361599</v>
      </c>
      <c r="H37" s="12">
        <f t="shared" si="23"/>
        <v>13.714523977639679</v>
      </c>
      <c r="I37" s="12">
        <f t="shared" si="23"/>
        <v>2.61218011787264</v>
      </c>
      <c r="J37" s="12">
        <f t="shared" si="23"/>
        <v>1.8286155025251842</v>
      </c>
      <c r="K37" s="56">
        <f t="shared" si="23"/>
        <v>3.2914822270549764</v>
      </c>
      <c r="L37" s="48">
        <f t="shared" si="23"/>
        <v>31.4277920431552</v>
      </c>
      <c r="M37" s="48">
        <f t="shared" si="23"/>
        <v>27.880397528558081</v>
      </c>
      <c r="N37" s="48">
        <f t="shared" si="23"/>
        <v>26.301328264847999</v>
      </c>
      <c r="O37" s="49">
        <f t="shared" si="23"/>
        <v>22.483920172558079</v>
      </c>
      <c r="P37" s="11"/>
    </row>
    <row r="38" spans="1:16" x14ac:dyDescent="0.3">
      <c r="A38" s="40" t="s">
        <v>36</v>
      </c>
      <c r="B38" s="86"/>
      <c r="C38" s="87"/>
      <c r="D38" s="55">
        <f>D35*5.4376432</f>
        <v>3.9801592847505285</v>
      </c>
      <c r="E38" s="12">
        <f t="shared" ref="E38:O38" si="24">E35*5.4376432</f>
        <v>6.0786604211491841</v>
      </c>
      <c r="F38" s="66">
        <f t="shared" si="24"/>
        <v>0.93915754265625595</v>
      </c>
      <c r="G38" s="12">
        <f t="shared" si="24"/>
        <v>1.7745009063724799</v>
      </c>
      <c r="H38" s="12">
        <f t="shared" si="24"/>
        <v>14.544647182391039</v>
      </c>
      <c r="I38" s="12">
        <f t="shared" si="24"/>
        <v>2.7702921554739199</v>
      </c>
      <c r="J38" s="12">
        <f t="shared" si="24"/>
        <v>1.9392993413291522</v>
      </c>
      <c r="K38" s="56">
        <f t="shared" si="24"/>
        <v>3.4907115826753286</v>
      </c>
      <c r="L38" s="48">
        <f t="shared" si="24"/>
        <v>33.330077495545595</v>
      </c>
      <c r="M38" s="48">
        <f t="shared" si="24"/>
        <v>29.56796357050624</v>
      </c>
      <c r="N38" s="48">
        <f t="shared" si="24"/>
        <v>27.893315193744002</v>
      </c>
      <c r="O38" s="49">
        <f t="shared" si="24"/>
        <v>23.84484410250624</v>
      </c>
      <c r="P38" s="11"/>
    </row>
    <row r="39" spans="1:16" ht="16.2" thickBot="1" x14ac:dyDescent="0.35">
      <c r="A39" s="40" t="s">
        <v>37</v>
      </c>
      <c r="B39" s="86"/>
      <c r="C39" s="87"/>
      <c r="D39" s="57">
        <f>6.1392256*D35</f>
        <v>4.4936923726474243</v>
      </c>
      <c r="E39" s="58">
        <f t="shared" ref="E39:O39" si="25">6.1392256*E35</f>
        <v>6.8629489465630709</v>
      </c>
      <c r="F39" s="67">
        <f t="shared" si="25"/>
        <v>1.0603307014164478</v>
      </c>
      <c r="G39" s="58">
        <f t="shared" si="25"/>
        <v>2.0034527810918399</v>
      </c>
      <c r="H39" s="58">
        <f t="shared" si="25"/>
        <v>16.421244837304318</v>
      </c>
      <c r="I39" s="58">
        <f t="shared" si="25"/>
        <v>3.1277242538393595</v>
      </c>
      <c r="J39" s="58">
        <f t="shared" si="25"/>
        <v>2.1895140457820159</v>
      </c>
      <c r="K39" s="59">
        <f t="shared" si="25"/>
        <v>3.9410945371658244</v>
      </c>
      <c r="L39" s="50">
        <f t="shared" si="25"/>
        <v>37.630432429004792</v>
      </c>
      <c r="M39" s="50">
        <f t="shared" si="25"/>
        <v>33.38291833710592</v>
      </c>
      <c r="N39" s="50">
        <f t="shared" si="25"/>
        <v>31.492201383551997</v>
      </c>
      <c r="O39" s="51">
        <f t="shared" si="25"/>
        <v>26.921383393105916</v>
      </c>
      <c r="P39" s="11"/>
    </row>
    <row r="40" spans="1:16" x14ac:dyDescent="0.3">
      <c r="A40" s="68" t="s">
        <v>38</v>
      </c>
      <c r="B40" s="86"/>
      <c r="C40" s="87"/>
      <c r="D40">
        <f>1.0852248*D36</f>
        <v>3.4865541050474129</v>
      </c>
      <c r="E40">
        <f t="shared" ref="E40:K40" si="26">1.0852248*E36</f>
        <v>5.3248066040340163</v>
      </c>
      <c r="F40" s="36">
        <f t="shared" si="26"/>
        <v>0.82268656889686442</v>
      </c>
      <c r="G40" s="61">
        <f t="shared" si="26"/>
        <v>1.5544336236058733</v>
      </c>
      <c r="H40">
        <f t="shared" si="26"/>
        <v>12.740871837597888</v>
      </c>
      <c r="I40">
        <f t="shared" si="26"/>
        <v>2.4267303883677713</v>
      </c>
      <c r="J40" s="61">
        <f t="shared" si="26"/>
        <v>1.6987943435662527</v>
      </c>
      <c r="K40">
        <f t="shared" si="26"/>
        <v>3.057805963882688</v>
      </c>
      <c r="L40" s="78"/>
      <c r="M40" s="78"/>
      <c r="N40" s="78"/>
      <c r="O40" s="78"/>
    </row>
    <row r="41" spans="1:16" x14ac:dyDescent="0.3">
      <c r="A41" s="68" t="s">
        <v>39</v>
      </c>
      <c r="B41" s="86"/>
      <c r="C41" s="87"/>
      <c r="D41">
        <f t="shared" ref="D41:K43" si="27">1.0852248*D37</f>
        <v>4.0728433820770293</v>
      </c>
      <c r="E41">
        <f t="shared" si="27"/>
        <v>6.2202113274777622</v>
      </c>
      <c r="F41" s="36">
        <f t="shared" si="27"/>
        <v>0.96102726265011951</v>
      </c>
      <c r="G41" s="61">
        <f t="shared" si="27"/>
        <v>1.8158228744008273</v>
      </c>
      <c r="H41">
        <f t="shared" si="27"/>
        <v>14.883341540729225</v>
      </c>
      <c r="I41">
        <f t="shared" si="27"/>
        <v>2.8348026459823124</v>
      </c>
      <c r="J41">
        <f t="shared" si="27"/>
        <v>1.9844588930047926</v>
      </c>
      <c r="K41">
        <f t="shared" si="27"/>
        <v>3.5719981415592912</v>
      </c>
      <c r="L41" s="78"/>
      <c r="M41" s="78"/>
      <c r="N41" s="78"/>
      <c r="O41" s="78"/>
    </row>
    <row r="42" spans="1:16" x14ac:dyDescent="0.3">
      <c r="A42" s="68" t="s">
        <v>40</v>
      </c>
      <c r="B42" s="86"/>
      <c r="C42" s="87"/>
      <c r="D42">
        <f t="shared" si="27"/>
        <v>4.319367563761535</v>
      </c>
      <c r="E42">
        <f t="shared" si="27"/>
        <v>6.596713039809539</v>
      </c>
      <c r="F42" s="61">
        <f t="shared" si="27"/>
        <v>1.0191970563976269</v>
      </c>
      <c r="G42" s="61">
        <f t="shared" si="27"/>
        <v>1.9257323912178932</v>
      </c>
      <c r="H42">
        <f t="shared" si="27"/>
        <v>15.784211829580878</v>
      </c>
      <c r="I42">
        <f t="shared" si="27"/>
        <v>3.0063897503657535</v>
      </c>
      <c r="J42">
        <f t="shared" si="27"/>
        <v>2.1045757398340608</v>
      </c>
      <c r="K42">
        <f t="shared" si="27"/>
        <v>3.7882067791665168</v>
      </c>
      <c r="L42" s="78"/>
      <c r="M42" s="78"/>
      <c r="N42" s="78"/>
      <c r="O42" s="78"/>
    </row>
    <row r="43" spans="1:16" ht="16.2" thickBot="1" x14ac:dyDescent="0.35">
      <c r="A43" s="68" t="s">
        <v>41</v>
      </c>
      <c r="B43" s="86"/>
      <c r="C43" s="87"/>
      <c r="D43">
        <f t="shared" si="27"/>
        <v>4.8766664063678267</v>
      </c>
      <c r="E43">
        <f t="shared" si="27"/>
        <v>7.4478423979441191</v>
      </c>
      <c r="F43" s="61">
        <f t="shared" si="27"/>
        <v>1.1506971733785243</v>
      </c>
      <c r="G43">
        <f t="shared" si="27"/>
        <v>2.1741966436698359</v>
      </c>
      <c r="H43">
        <f t="shared" si="27"/>
        <v>17.820742144314611</v>
      </c>
      <c r="I43">
        <f t="shared" si="27"/>
        <v>3.394283927827968</v>
      </c>
      <c r="J43">
        <f t="shared" si="27"/>
        <v>2.3761149424309789</v>
      </c>
      <c r="K43">
        <f t="shared" si="27"/>
        <v>4.2769735308768739</v>
      </c>
      <c r="L43" s="78"/>
      <c r="M43" s="78"/>
      <c r="N43" s="78"/>
      <c r="O43" s="78"/>
    </row>
    <row r="44" spans="1:16" x14ac:dyDescent="0.3">
      <c r="A44" s="69" t="s">
        <v>42</v>
      </c>
      <c r="B44" s="86"/>
      <c r="C44" s="87"/>
      <c r="D44" s="70">
        <f>1.1775924*D36</f>
        <v>3.783307952686517</v>
      </c>
      <c r="E44" s="71">
        <f t="shared" ref="E44:K44" si="28">1.1775924*E36</f>
        <v>5.7780210960717699</v>
      </c>
      <c r="F44" s="82">
        <f t="shared" si="28"/>
        <v>0.89270854399477773</v>
      </c>
      <c r="G44" s="84">
        <f t="shared" si="28"/>
        <v>1.6867373667305954</v>
      </c>
      <c r="H44" s="71">
        <f t="shared" si="28"/>
        <v>13.825295777731313</v>
      </c>
      <c r="I44" s="71">
        <f t="shared" si="28"/>
        <v>2.6332786185783221</v>
      </c>
      <c r="J44" s="84">
        <f t="shared" si="28"/>
        <v>1.8433851752619441</v>
      </c>
      <c r="K44" s="72">
        <f t="shared" si="28"/>
        <v>3.3180674305848226</v>
      </c>
      <c r="L44" s="79"/>
      <c r="M44" s="78"/>
      <c r="N44" s="78"/>
      <c r="O44" s="78"/>
    </row>
    <row r="45" spans="1:16" x14ac:dyDescent="0.3">
      <c r="A45" s="69" t="s">
        <v>43</v>
      </c>
      <c r="B45" s="86"/>
      <c r="C45" s="87"/>
      <c r="D45" s="73">
        <f t="shared" ref="D45:K45" si="29">1.1775924*D37</f>
        <v>4.4194985344273432</v>
      </c>
      <c r="E45" s="12">
        <f t="shared" si="29"/>
        <v>6.7496371126348427</v>
      </c>
      <c r="F45" s="64">
        <f t="shared" si="29"/>
        <v>1.0428239390489276</v>
      </c>
      <c r="G45" s="64">
        <f t="shared" si="29"/>
        <v>1.9703744483544505</v>
      </c>
      <c r="H45" s="12">
        <f t="shared" si="29"/>
        <v>16.150119205686256</v>
      </c>
      <c r="I45" s="12">
        <f t="shared" si="29"/>
        <v>3.0760834542379252</v>
      </c>
      <c r="J45" s="12">
        <f t="shared" si="29"/>
        <v>2.1533637182958376</v>
      </c>
      <c r="K45" s="74">
        <f t="shared" si="29"/>
        <v>3.8760244553150147</v>
      </c>
      <c r="L45" s="79"/>
      <c r="M45" s="78"/>
      <c r="N45" s="78"/>
      <c r="O45" s="78"/>
    </row>
    <row r="46" spans="1:16" x14ac:dyDescent="0.3">
      <c r="A46" s="69" t="s">
        <v>44</v>
      </c>
      <c r="B46" s="86"/>
      <c r="C46" s="87"/>
      <c r="D46" s="73">
        <f t="shared" ref="D46:K46" si="30">1.1775924*D38</f>
        <v>4.6870053245116585</v>
      </c>
      <c r="E46" s="12">
        <f t="shared" si="30"/>
        <v>7.1581843141260784</v>
      </c>
      <c r="F46" s="64">
        <f t="shared" si="30"/>
        <v>1.1059447846346828</v>
      </c>
      <c r="G46" s="12">
        <f t="shared" si="30"/>
        <v>2.089638781137344</v>
      </c>
      <c r="H46" s="12">
        <f t="shared" si="30"/>
        <v>17.1276659826651</v>
      </c>
      <c r="I46" s="12">
        <f t="shared" si="30"/>
        <v>3.2622749880657063</v>
      </c>
      <c r="J46" s="12">
        <f t="shared" si="30"/>
        <v>2.2837041656742154</v>
      </c>
      <c r="K46" s="74">
        <f t="shared" si="30"/>
        <v>4.1106354303504382</v>
      </c>
      <c r="L46" s="79"/>
      <c r="M46" s="78"/>
      <c r="N46" s="78"/>
      <c r="O46" s="78"/>
    </row>
    <row r="47" spans="1:16" ht="16.2" thickBot="1" x14ac:dyDescent="0.35">
      <c r="A47" s="69" t="s">
        <v>45</v>
      </c>
      <c r="B47" s="86"/>
      <c r="C47" s="87"/>
      <c r="D47" s="75">
        <f t="shared" ref="D47:K47" si="31">1.1775924*D39</f>
        <v>5.2917379859675746</v>
      </c>
      <c r="E47" s="76">
        <f t="shared" si="31"/>
        <v>8.0817565210606777</v>
      </c>
      <c r="F47" s="83">
        <f t="shared" si="31"/>
        <v>1.2486373754746782</v>
      </c>
      <c r="G47" s="76">
        <f t="shared" si="31"/>
        <v>2.3592507687726143</v>
      </c>
      <c r="H47" s="76">
        <f t="shared" si="31"/>
        <v>19.337533118948802</v>
      </c>
      <c r="I47" s="76">
        <f t="shared" si="31"/>
        <v>3.6831843106169004</v>
      </c>
      <c r="J47" s="76">
        <f t="shared" si="31"/>
        <v>2.5783551000061538</v>
      </c>
      <c r="K47" s="77">
        <f t="shared" si="31"/>
        <v>4.6410029746479919</v>
      </c>
      <c r="L47" s="79"/>
      <c r="M47" s="78"/>
      <c r="N47" s="78"/>
      <c r="O47" s="78"/>
    </row>
    <row r="48" spans="1:16" ht="16.2" thickBot="1" x14ac:dyDescent="0.35">
      <c r="L48" s="39"/>
      <c r="M48" s="39"/>
      <c r="N48" s="39"/>
      <c r="O48" s="39"/>
    </row>
    <row r="49" spans="1:15" x14ac:dyDescent="0.3">
      <c r="A49" s="24" t="s">
        <v>21</v>
      </c>
      <c r="B49" s="25" t="str">
        <f>_xlfn.CONCAT("MIN: ",B7)</f>
        <v>MIN: Effect of WT</v>
      </c>
      <c r="C49" s="25" t="str">
        <f t="shared" ref="C49:O49" si="32">_xlfn.CONCAT("MIN: ",C7)</f>
        <v>MIN: Effect of mutant </v>
      </c>
      <c r="D49" s="25" t="str">
        <f t="shared" si="32"/>
        <v>MIN: Effect of Cisplatin</v>
      </c>
      <c r="E49" s="25" t="str">
        <f t="shared" si="32"/>
        <v>MIN: Effect of Clofarabine</v>
      </c>
      <c r="F49" s="25" t="str">
        <f t="shared" si="32"/>
        <v>MIN: Effect of Dactolisib</v>
      </c>
      <c r="G49" s="25" t="str">
        <f t="shared" si="32"/>
        <v>MIN: Effect of Erlotinib</v>
      </c>
      <c r="H49" s="25" t="str">
        <f t="shared" si="32"/>
        <v>MIN: Effect of MK2206</v>
      </c>
      <c r="I49" s="25" t="str">
        <f t="shared" si="32"/>
        <v>MIN: Effect of Paclitaxel</v>
      </c>
      <c r="J49" s="25" t="str">
        <f t="shared" si="32"/>
        <v>MIN: Effect of Torkinib</v>
      </c>
      <c r="K49" s="25" t="str">
        <f t="shared" si="32"/>
        <v>MIN: Effect of Trametinib</v>
      </c>
      <c r="L49" s="44" t="str">
        <f t="shared" si="32"/>
        <v>MIN: REF: ATUX=0</v>
      </c>
      <c r="M49" s="44" t="str">
        <f t="shared" si="32"/>
        <v>MIN: REF: ATUX=4</v>
      </c>
      <c r="N49" s="44" t="str">
        <f t="shared" si="32"/>
        <v>MIN: REF: ATUX=6</v>
      </c>
      <c r="O49" s="44" t="str">
        <f t="shared" si="32"/>
        <v>MIN: REF: ATUX=8</v>
      </c>
    </row>
    <row r="50" spans="1:15" x14ac:dyDescent="0.3">
      <c r="A50" s="27" t="s">
        <v>22</v>
      </c>
      <c r="B50">
        <f>B8-1.96*B20</f>
        <v>0.98426519999999995</v>
      </c>
      <c r="C50">
        <f t="shared" ref="C50:O50" si="33">C8-1.96*C20</f>
        <v>0.93943727999999993</v>
      </c>
      <c r="D50">
        <f t="shared" si="33"/>
        <v>0.99719360000000001</v>
      </c>
      <c r="E50">
        <f t="shared" si="33"/>
        <v>0.9815488</v>
      </c>
      <c r="F50">
        <f t="shared" si="33"/>
        <v>1.0408628</v>
      </c>
      <c r="G50">
        <f t="shared" si="33"/>
        <v>0.980016</v>
      </c>
      <c r="H50">
        <f t="shared" si="33"/>
        <v>0.89755343999999992</v>
      </c>
      <c r="I50">
        <f t="shared" si="33"/>
        <v>0.97953000000000001</v>
      </c>
      <c r="J50">
        <f t="shared" si="33"/>
        <v>0.96050999999999997</v>
      </c>
      <c r="K50">
        <f t="shared" si="33"/>
        <v>0.79295567999999994</v>
      </c>
      <c r="L50">
        <f t="shared" si="33"/>
        <v>0.94829275999999996</v>
      </c>
      <c r="M50">
        <f t="shared" si="33"/>
        <v>0.90884543999999989</v>
      </c>
      <c r="N50">
        <f t="shared" si="33"/>
        <v>0.78079836000000002</v>
      </c>
      <c r="O50">
        <f t="shared" si="33"/>
        <v>0.48996724000000003</v>
      </c>
    </row>
    <row r="51" spans="1:15" x14ac:dyDescent="0.3">
      <c r="A51" s="27" t="s">
        <v>23</v>
      </c>
      <c r="B51">
        <f>B9-1.96*B21</f>
        <v>1.0480524</v>
      </c>
      <c r="C51">
        <f t="shared" ref="C51:O51" si="34">C9-1.96*C21</f>
        <v>0.92655251999999999</v>
      </c>
      <c r="D51">
        <f t="shared" si="34"/>
        <v>0.35929831999999995</v>
      </c>
      <c r="E51">
        <f t="shared" si="34"/>
        <v>0.39179740000000002</v>
      </c>
      <c r="F51">
        <f t="shared" si="34"/>
        <v>0.79231824000000006</v>
      </c>
      <c r="G51">
        <f t="shared" si="34"/>
        <v>1.7968659999999999</v>
      </c>
      <c r="H51">
        <f t="shared" si="34"/>
        <v>0.32679456000000001</v>
      </c>
      <c r="I51">
        <f t="shared" si="34"/>
        <v>0.66487459999999998</v>
      </c>
      <c r="J51">
        <f t="shared" si="34"/>
        <v>0.38035688000000001</v>
      </c>
      <c r="K51">
        <f t="shared" si="34"/>
        <v>0.24528175999999999</v>
      </c>
      <c r="L51">
        <f t="shared" si="34"/>
        <v>0.11194368</v>
      </c>
      <c r="M51">
        <f t="shared" si="34"/>
        <v>0.12027296000000001</v>
      </c>
      <c r="N51">
        <f t="shared" si="34"/>
        <v>0.12204168000000001</v>
      </c>
      <c r="O51">
        <f t="shared" si="34"/>
        <v>0.11044152</v>
      </c>
    </row>
    <row r="52" spans="1:15" x14ac:dyDescent="0.3">
      <c r="A52" s="27" t="s">
        <v>24</v>
      </c>
      <c r="B52">
        <f>B10-1.96*B22</f>
        <v>0.98599080000000006</v>
      </c>
      <c r="C52">
        <f t="shared" ref="C52:O52" si="35">C10-1.96*C22</f>
        <v>0.98816640000000011</v>
      </c>
      <c r="D52">
        <f t="shared" si="35"/>
        <v>1.9676463999999998</v>
      </c>
      <c r="E52">
        <f t="shared" si="35"/>
        <v>0.11996880000000001</v>
      </c>
      <c r="F52">
        <f t="shared" si="35"/>
        <v>1.5690000000000003E-2</v>
      </c>
      <c r="G52">
        <f t="shared" si="35"/>
        <v>2.0984400000000001</v>
      </c>
      <c r="H52">
        <f t="shared" si="35"/>
        <v>5.1019607999999996</v>
      </c>
      <c r="I52">
        <f t="shared" si="35"/>
        <v>2.3118880000000002</v>
      </c>
      <c r="J52">
        <f t="shared" si="35"/>
        <v>0.71168903999999999</v>
      </c>
      <c r="K52">
        <f t="shared" si="35"/>
        <v>8.2503640000000011</v>
      </c>
      <c r="L52">
        <f t="shared" si="35"/>
        <v>1.4420088</v>
      </c>
      <c r="M52">
        <f t="shared" si="35"/>
        <v>1.3144351999999999</v>
      </c>
      <c r="N52">
        <f t="shared" si="35"/>
        <v>1.4111972000000002</v>
      </c>
      <c r="O52">
        <f t="shared" si="35"/>
        <v>1.579736</v>
      </c>
    </row>
    <row r="53" spans="1:15" ht="16.2" thickBot="1" x14ac:dyDescent="0.35">
      <c r="A53" s="31" t="s">
        <v>25</v>
      </c>
      <c r="B53">
        <f>B11-1.96*B23</f>
        <v>0.93477520000000003</v>
      </c>
      <c r="C53">
        <f t="shared" ref="C53:O53" si="36">C11-1.96*C23</f>
        <v>1.0045440000000001</v>
      </c>
      <c r="D53">
        <f t="shared" si="36"/>
        <v>0.56203596</v>
      </c>
      <c r="E53">
        <f t="shared" si="36"/>
        <v>0.81811487999999999</v>
      </c>
      <c r="F53" s="37">
        <f t="shared" si="36"/>
        <v>0.13528592</v>
      </c>
      <c r="G53" s="37">
        <f t="shared" si="36"/>
        <v>0.24366359999999998</v>
      </c>
      <c r="H53">
        <f t="shared" si="36"/>
        <v>2.0051928000000001</v>
      </c>
      <c r="I53" s="37">
        <f t="shared" si="36"/>
        <v>0.3865344</v>
      </c>
      <c r="J53" s="37">
        <f t="shared" si="36"/>
        <v>0.27935663999999999</v>
      </c>
      <c r="K53">
        <f t="shared" si="36"/>
        <v>0.46604696000000001</v>
      </c>
      <c r="L53">
        <f t="shared" si="36"/>
        <v>4.6504919999999998</v>
      </c>
      <c r="M53">
        <f t="shared" si="36"/>
        <v>4.2423567999999996</v>
      </c>
      <c r="N53">
        <f t="shared" si="36"/>
        <v>3.9703299999999997</v>
      </c>
      <c r="O53" s="37">
        <f t="shared" si="36"/>
        <v>3.4348567999999999</v>
      </c>
    </row>
    <row r="54" spans="1:15" x14ac:dyDescent="0.3">
      <c r="A54" s="40" t="s">
        <v>33</v>
      </c>
      <c r="B54" s="86" t="s">
        <v>57</v>
      </c>
      <c r="C54" s="87"/>
      <c r="D54" s="52">
        <f>3.410784*D53</f>
        <v>1.9169832597926399</v>
      </c>
      <c r="E54" s="53">
        <f t="shared" ref="E54:K54" si="37">3.410784*E53</f>
        <v>2.79041314286592</v>
      </c>
      <c r="F54" s="65">
        <f t="shared" si="37"/>
        <v>0.46143105136128004</v>
      </c>
      <c r="G54" s="62">
        <f t="shared" si="37"/>
        <v>0.83108390826239997</v>
      </c>
      <c r="H54" s="53">
        <f t="shared" si="37"/>
        <v>6.8392795191552</v>
      </c>
      <c r="I54" s="53">
        <f t="shared" si="37"/>
        <v>1.3183853469696001</v>
      </c>
      <c r="J54" s="62">
        <f t="shared" si="37"/>
        <v>0.95282515800575995</v>
      </c>
      <c r="K54" s="54">
        <f t="shared" si="37"/>
        <v>1.58958551441664</v>
      </c>
      <c r="L54" s="80"/>
      <c r="M54" s="81"/>
      <c r="N54" s="81"/>
      <c r="O54" s="81"/>
    </row>
    <row r="55" spans="1:15" x14ac:dyDescent="0.3">
      <c r="A55" s="40" t="s">
        <v>46</v>
      </c>
      <c r="B55" s="86"/>
      <c r="C55" s="87"/>
      <c r="D55" s="55">
        <f>3.9527056*D53</f>
        <v>2.221562686493376</v>
      </c>
      <c r="E55" s="12">
        <f t="shared" ref="E55:K55" si="38">3.9527056*E53</f>
        <v>3.2337672676193279</v>
      </c>
      <c r="F55" s="66">
        <f t="shared" si="38"/>
        <v>0.53474541358515204</v>
      </c>
      <c r="G55" s="64">
        <f t="shared" si="38"/>
        <v>0.96313047623615988</v>
      </c>
      <c r="H55" s="12">
        <f t="shared" si="38"/>
        <v>7.9259368096396798</v>
      </c>
      <c r="I55" s="12">
        <f t="shared" si="38"/>
        <v>1.52785668747264</v>
      </c>
      <c r="J55" s="12">
        <f t="shared" si="38"/>
        <v>1.1042145553251839</v>
      </c>
      <c r="K55" s="56">
        <f t="shared" si="38"/>
        <v>1.842146428654976</v>
      </c>
      <c r="L55" s="80"/>
      <c r="M55" s="81"/>
      <c r="N55" s="81"/>
      <c r="O55" s="81"/>
    </row>
    <row r="56" spans="1:15" x14ac:dyDescent="0.3">
      <c r="A56" s="40" t="s">
        <v>47</v>
      </c>
      <c r="B56" s="86"/>
      <c r="C56" s="87"/>
      <c r="D56" s="55">
        <f>4.2423568*D53</f>
        <v>2.3843570767505278</v>
      </c>
      <c r="E56" s="12">
        <f t="shared" ref="E56:K56" si="39">4.2423568*E53</f>
        <v>3.4707352243491836</v>
      </c>
      <c r="F56" s="66">
        <f t="shared" si="39"/>
        <v>0.573931142656256</v>
      </c>
      <c r="G56" s="12">
        <f t="shared" si="39"/>
        <v>1.0337079303724799</v>
      </c>
      <c r="H56" s="12">
        <f t="shared" si="39"/>
        <v>8.5067433103910393</v>
      </c>
      <c r="I56" s="12">
        <f t="shared" si="39"/>
        <v>1.6398168402739199</v>
      </c>
      <c r="J56" s="12">
        <f t="shared" si="39"/>
        <v>1.1851305413291517</v>
      </c>
      <c r="K56" s="56">
        <f t="shared" si="39"/>
        <v>1.9771374898753278</v>
      </c>
      <c r="L56" s="80"/>
      <c r="M56" s="81"/>
      <c r="N56" s="81"/>
      <c r="O56" s="81"/>
    </row>
    <row r="57" spans="1:15" ht="16.2" thickBot="1" x14ac:dyDescent="0.35">
      <c r="A57" s="40" t="s">
        <v>48</v>
      </c>
      <c r="B57" s="86"/>
      <c r="C57" s="87"/>
      <c r="D57" s="57">
        <f>4.6207744*D53</f>
        <v>2.5970413758474242</v>
      </c>
      <c r="E57" s="58">
        <f t="shared" ref="E57:K57" si="40">4.6207744*E53</f>
        <v>3.7803242937630719</v>
      </c>
      <c r="F57" s="67">
        <f t="shared" si="40"/>
        <v>0.62512571581644805</v>
      </c>
      <c r="G57" s="58">
        <f t="shared" si="40"/>
        <v>1.1259145250918399</v>
      </c>
      <c r="H57" s="58">
        <f t="shared" si="40"/>
        <v>9.265543557304321</v>
      </c>
      <c r="I57" s="58">
        <f t="shared" si="40"/>
        <v>1.78608826023936</v>
      </c>
      <c r="J57" s="58">
        <f t="shared" si="40"/>
        <v>1.290844010582016</v>
      </c>
      <c r="K57" s="59">
        <f t="shared" si="40"/>
        <v>2.1534978619658243</v>
      </c>
      <c r="L57" s="80"/>
      <c r="M57" s="81"/>
      <c r="N57" s="81"/>
      <c r="O57" s="81"/>
    </row>
    <row r="58" spans="1:15" x14ac:dyDescent="0.3">
      <c r="A58" s="68" t="s">
        <v>49</v>
      </c>
      <c r="B58" s="86"/>
      <c r="C58" s="87"/>
      <c r="D58">
        <f>0.9347752*D54</f>
        <v>1.791948410069317</v>
      </c>
      <c r="E58">
        <f t="shared" ref="E58:K58" si="41">0.9347752*E54</f>
        <v>2.6084090037051189</v>
      </c>
      <c r="F58" s="36">
        <f t="shared" si="41"/>
        <v>0.43133430332245082</v>
      </c>
      <c r="G58" s="61">
        <f t="shared" si="41"/>
        <v>0.77687662656276657</v>
      </c>
      <c r="H58">
        <f t="shared" si="41"/>
        <v>6.3931888803742059</v>
      </c>
      <c r="I58">
        <f t="shared" si="41"/>
        <v>1.2323939263905774</v>
      </c>
      <c r="J58" s="61">
        <f t="shared" si="41"/>
        <v>0.89067732763986585</v>
      </c>
      <c r="K58">
        <f t="shared" si="41"/>
        <v>1.4859051171559177</v>
      </c>
      <c r="L58" s="81"/>
      <c r="M58" s="81"/>
      <c r="N58" s="81"/>
      <c r="O58" s="81"/>
    </row>
    <row r="59" spans="1:15" x14ac:dyDescent="0.3">
      <c r="A59" s="68" t="s">
        <v>50</v>
      </c>
      <c r="B59" s="86"/>
      <c r="C59" s="87"/>
      <c r="D59">
        <f t="shared" ref="D59:K59" si="42">0.9347752*D55</f>
        <v>2.0766617045793829</v>
      </c>
      <c r="E59">
        <f t="shared" si="42"/>
        <v>3.0228454443423107</v>
      </c>
      <c r="F59" s="36">
        <f t="shared" si="42"/>
        <v>0.49986675093314326</v>
      </c>
      <c r="G59" s="61">
        <f t="shared" si="42"/>
        <v>0.90031048354975163</v>
      </c>
      <c r="H59">
        <f t="shared" si="42"/>
        <v>7.4089691664182942</v>
      </c>
      <c r="I59">
        <f t="shared" si="42"/>
        <v>1.4282025406035745</v>
      </c>
      <c r="J59">
        <f t="shared" si="42"/>
        <v>1.0321923817970098</v>
      </c>
      <c r="K59">
        <f t="shared" si="42"/>
        <v>1.721992796275241</v>
      </c>
      <c r="L59" s="81"/>
      <c r="M59" s="81"/>
      <c r="N59" s="81"/>
      <c r="O59" s="81"/>
    </row>
    <row r="60" spans="1:15" x14ac:dyDescent="0.3">
      <c r="A60" s="68" t="s">
        <v>51</v>
      </c>
      <c r="B60" s="86"/>
      <c r="C60" s="87"/>
      <c r="D60">
        <f t="shared" ref="D60:K60" si="43">0.9347752*D56</f>
        <v>2.2288378632908898</v>
      </c>
      <c r="E60">
        <f t="shared" si="43"/>
        <v>3.2443572134880529</v>
      </c>
      <c r="F60" s="61">
        <f t="shared" si="43"/>
        <v>0.53649659866273025</v>
      </c>
      <c r="G60" s="61">
        <f t="shared" si="43"/>
        <v>0.966284537355521</v>
      </c>
      <c r="H60">
        <f t="shared" si="43"/>
        <v>7.951892679319446</v>
      </c>
      <c r="I60">
        <f t="shared" si="43"/>
        <v>1.5328601148304215</v>
      </c>
      <c r="J60">
        <f t="shared" si="43"/>
        <v>1.1078306387970662</v>
      </c>
      <c r="K60">
        <f t="shared" si="43"/>
        <v>1.8481790925257076</v>
      </c>
      <c r="L60" s="81"/>
      <c r="M60" s="81"/>
      <c r="N60" s="81"/>
      <c r="O60" s="81"/>
    </row>
    <row r="61" spans="1:15" ht="16.2" thickBot="1" x14ac:dyDescent="0.35">
      <c r="A61" s="68" t="s">
        <v>52</v>
      </c>
      <c r="B61" s="86"/>
      <c r="C61" s="87"/>
      <c r="D61">
        <f t="shared" ref="D61:K61" si="44">0.9347752*D57</f>
        <v>2.427649871516051</v>
      </c>
      <c r="E61">
        <f t="shared" si="44"/>
        <v>3.5337533977672342</v>
      </c>
      <c r="F61" s="61">
        <f t="shared" si="44"/>
        <v>0.58435201602746345</v>
      </c>
      <c r="G61">
        <f t="shared" si="44"/>
        <v>1.0524769753756296</v>
      </c>
      <c r="H61">
        <f t="shared" si="44"/>
        <v>8.6612003318878585</v>
      </c>
      <c r="I61">
        <f t="shared" si="44"/>
        <v>1.6695910106828997</v>
      </c>
      <c r="J61">
        <f t="shared" si="44"/>
        <v>1.2066489681606063</v>
      </c>
      <c r="K61">
        <f t="shared" si="44"/>
        <v>2.013036394618676</v>
      </c>
      <c r="L61" s="81"/>
      <c r="M61" s="81"/>
      <c r="N61" s="81"/>
      <c r="O61" s="81"/>
    </row>
    <row r="62" spans="1:15" x14ac:dyDescent="0.3">
      <c r="A62" s="69" t="s">
        <v>53</v>
      </c>
      <c r="B62" s="86"/>
      <c r="C62" s="87"/>
      <c r="D62" s="70">
        <f>1.0024076*D54</f>
        <v>1.9215985886889166</v>
      </c>
      <c r="E62" s="71">
        <f t="shared" ref="E62:K62" si="45">1.0024076*E54</f>
        <v>2.7971313415486838</v>
      </c>
      <c r="F62" s="82">
        <f t="shared" si="45"/>
        <v>0.46254199276053742</v>
      </c>
      <c r="G62" s="84">
        <f t="shared" si="45"/>
        <v>0.83308482587993249</v>
      </c>
      <c r="H62" s="71">
        <f t="shared" si="45"/>
        <v>6.8557457685255176</v>
      </c>
      <c r="I62" s="71">
        <f t="shared" si="45"/>
        <v>1.3215594915309641</v>
      </c>
      <c r="J62" s="84">
        <f t="shared" si="45"/>
        <v>0.95511917985617456</v>
      </c>
      <c r="K62" s="72">
        <f t="shared" si="45"/>
        <v>1.5934126005011493</v>
      </c>
      <c r="L62" s="80"/>
      <c r="M62" s="81"/>
      <c r="N62" s="81"/>
      <c r="O62" s="81"/>
    </row>
    <row r="63" spans="1:15" x14ac:dyDescent="0.3">
      <c r="A63" s="69" t="s">
        <v>54</v>
      </c>
      <c r="B63" s="86"/>
      <c r="C63" s="87"/>
      <c r="D63" s="73">
        <f t="shared" ref="D63:K63" si="46">1.0024076*D55</f>
        <v>2.2269113208173774</v>
      </c>
      <c r="E63" s="12">
        <f t="shared" si="46"/>
        <v>3.2415528856928479</v>
      </c>
      <c r="F63" s="64">
        <f t="shared" si="46"/>
        <v>0.53603286664289962</v>
      </c>
      <c r="G63" s="64">
        <f t="shared" si="46"/>
        <v>0.96544930917074601</v>
      </c>
      <c r="H63" s="12">
        <f t="shared" si="46"/>
        <v>7.9450192951025675</v>
      </c>
      <c r="I63" s="12">
        <f t="shared" si="46"/>
        <v>1.5315351552333991</v>
      </c>
      <c r="J63" s="12">
        <f t="shared" si="46"/>
        <v>1.1068730622885847</v>
      </c>
      <c r="K63" s="74">
        <f t="shared" si="46"/>
        <v>1.8465815803966057</v>
      </c>
      <c r="L63" s="80"/>
      <c r="M63" s="81"/>
      <c r="N63" s="81"/>
      <c r="O63" s="81"/>
    </row>
    <row r="64" spans="1:15" x14ac:dyDescent="0.3">
      <c r="A64" s="69" t="s">
        <v>55</v>
      </c>
      <c r="B64" s="86"/>
      <c r="C64" s="87"/>
      <c r="D64" s="73">
        <f t="shared" ref="D64:K64" si="47">1.0024076*D56</f>
        <v>2.3900976548485122</v>
      </c>
      <c r="E64" s="12">
        <f t="shared" si="47"/>
        <v>3.4790913664753265</v>
      </c>
      <c r="F64" s="64">
        <f t="shared" si="47"/>
        <v>0.57531293927531513</v>
      </c>
      <c r="G64" s="12">
        <f t="shared" si="47"/>
        <v>1.0361966855856446</v>
      </c>
      <c r="H64" s="12">
        <f t="shared" si="47"/>
        <v>8.5272241455851372</v>
      </c>
      <c r="I64" s="12">
        <f t="shared" si="47"/>
        <v>1.6437648632985633</v>
      </c>
      <c r="J64" s="12">
        <f t="shared" si="47"/>
        <v>1.1879838616204557</v>
      </c>
      <c r="K64" s="74">
        <f t="shared" si="47"/>
        <v>1.9818976460959514</v>
      </c>
      <c r="L64" s="80"/>
      <c r="M64" s="81"/>
      <c r="N64" s="81"/>
      <c r="O64" s="81"/>
    </row>
    <row r="65" spans="1:15" ht="16.2" thickBot="1" x14ac:dyDescent="0.35">
      <c r="A65" s="69" t="s">
        <v>56</v>
      </c>
      <c r="B65" s="86"/>
      <c r="C65" s="87"/>
      <c r="D65" s="75">
        <f t="shared" ref="D65:K65" si="48">1.0024076*D57</f>
        <v>2.6032940126639144</v>
      </c>
      <c r="E65" s="76">
        <f t="shared" si="48"/>
        <v>3.7894258025327359</v>
      </c>
      <c r="F65" s="83">
        <f t="shared" si="48"/>
        <v>0.62663076848984767</v>
      </c>
      <c r="G65" s="76">
        <f t="shared" si="48"/>
        <v>1.128625276902451</v>
      </c>
      <c r="H65" s="76">
        <f t="shared" si="48"/>
        <v>9.2878512799728856</v>
      </c>
      <c r="I65" s="76">
        <f t="shared" si="48"/>
        <v>1.7903884463347122</v>
      </c>
      <c r="J65" s="76">
        <f t="shared" si="48"/>
        <v>1.2939518466218933</v>
      </c>
      <c r="K65" s="77">
        <f t="shared" si="48"/>
        <v>2.1586826234182932</v>
      </c>
      <c r="L65" s="80"/>
      <c r="M65" s="81"/>
      <c r="N65" s="81"/>
      <c r="O65" s="81"/>
    </row>
    <row r="68" spans="1:15" x14ac:dyDescent="0.3">
      <c r="B68" s="61"/>
      <c r="C68" t="s">
        <v>59</v>
      </c>
    </row>
    <row r="69" spans="1:15" x14ac:dyDescent="0.3">
      <c r="B69" s="36"/>
      <c r="C69" t="s">
        <v>60</v>
      </c>
    </row>
    <row r="70" spans="1:15" x14ac:dyDescent="0.3">
      <c r="B70" t="s">
        <v>62</v>
      </c>
      <c r="C70" t="s">
        <v>63</v>
      </c>
    </row>
    <row r="71" spans="1:15" x14ac:dyDescent="0.3">
      <c r="B71" t="s">
        <v>61</v>
      </c>
      <c r="C71" t="s">
        <v>64</v>
      </c>
      <c r="G71" s="12"/>
    </row>
    <row r="72" spans="1:15" x14ac:dyDescent="0.3">
      <c r="B72" t="s">
        <v>65</v>
      </c>
      <c r="C72" t="s">
        <v>66</v>
      </c>
      <c r="G72" s="12"/>
    </row>
    <row r="73" spans="1:15" x14ac:dyDescent="0.3">
      <c r="B73" t="s">
        <v>67</v>
      </c>
      <c r="C73" t="s">
        <v>68</v>
      </c>
      <c r="G73" s="12"/>
    </row>
    <row r="74" spans="1:15" x14ac:dyDescent="0.3">
      <c r="B74" t="s">
        <v>69</v>
      </c>
      <c r="C74" t="s">
        <v>70</v>
      </c>
    </row>
    <row r="75" spans="1:15" x14ac:dyDescent="0.3">
      <c r="B75" s="85"/>
      <c r="C75" t="s">
        <v>71</v>
      </c>
    </row>
  </sheetData>
  <mergeCells count="2">
    <mergeCell ref="B36:C47"/>
    <mergeCell ref="B54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Zhigang Wang</dc:creator>
  <cp:lastModifiedBy>My Luong Vuong</cp:lastModifiedBy>
  <dcterms:created xsi:type="dcterms:W3CDTF">2022-05-02T17:36:46Z</dcterms:created>
  <dcterms:modified xsi:type="dcterms:W3CDTF">2024-06-10T09:33:27Z</dcterms:modified>
</cp:coreProperties>
</file>