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 i="1" l="1"/>
  <c r="N86" i="1" l="1"/>
  <c r="M86" i="1"/>
  <c r="O86" i="1"/>
  <c r="N96" i="1"/>
  <c r="O96" i="1" l="1"/>
  <c r="N97" i="1"/>
  <c r="O97" i="1" s="1"/>
  <c r="N94" i="1"/>
  <c r="O94" i="1"/>
  <c r="N79" i="1"/>
  <c r="O79" i="1" s="1"/>
  <c r="N95" i="1"/>
  <c r="O95" i="1" s="1"/>
  <c r="R69" i="1"/>
  <c r="P69" i="1"/>
  <c r="O69" i="1" l="1"/>
  <c r="S83" i="1"/>
  <c r="O20" i="1"/>
  <c r="M27" i="1"/>
  <c r="O27" i="1" s="1"/>
  <c r="M10" i="1"/>
  <c r="O10" i="1" s="1"/>
  <c r="M9" i="1"/>
  <c r="O9" i="1" s="1"/>
  <c r="M12" i="1"/>
  <c r="O12" i="1" s="1"/>
  <c r="M11" i="1"/>
  <c r="O11" i="1" s="1"/>
  <c r="R33" i="1"/>
  <c r="P34" i="1"/>
  <c r="P29" i="1"/>
  <c r="P32" i="1"/>
  <c r="M32" i="1" s="1"/>
  <c r="O32" i="1" s="1"/>
  <c r="P31" i="1"/>
  <c r="P35" i="1"/>
  <c r="P36" i="1"/>
  <c r="M36" i="1" s="1"/>
  <c r="O36" i="1" s="1"/>
  <c r="P33" i="1"/>
  <c r="P30" i="1"/>
  <c r="R29" i="1"/>
  <c r="R31" i="1"/>
  <c r="R34" i="1"/>
  <c r="R35" i="1"/>
  <c r="R32" i="1"/>
  <c r="R36" i="1"/>
  <c r="M34" i="1" l="1"/>
  <c r="O34" i="1" s="1"/>
  <c r="M30" i="1"/>
  <c r="O30" i="1" s="1"/>
  <c r="M35" i="1"/>
  <c r="O35" i="1" s="1"/>
  <c r="M33" i="1"/>
  <c r="O33" i="1" s="1"/>
  <c r="M31" i="1"/>
  <c r="O31" i="1" s="1"/>
  <c r="M29" i="1"/>
  <c r="O29" i="1" s="1"/>
  <c r="M84" i="1"/>
  <c r="O84" i="1" s="1"/>
  <c r="M85" i="1"/>
  <c r="O85" i="1" s="1"/>
  <c r="M38" i="1"/>
  <c r="O38" i="1" s="1"/>
  <c r="O19" i="1"/>
  <c r="W85" i="1" l="1"/>
  <c r="W33" i="1"/>
  <c r="W36" i="1"/>
  <c r="W30" i="1"/>
  <c r="W35" i="1"/>
  <c r="W34" i="1"/>
  <c r="W29" i="1"/>
  <c r="W31" i="1"/>
  <c r="W32"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<sst xmlns="http://schemas.openxmlformats.org/spreadsheetml/2006/main" count="1052" uniqueCount="286">
  <si>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</si>
  <si>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</si>
  <si>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</si>
  <si>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</si>
  <si>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</si>
  <si>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</si>
  <si>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</si>
  <si>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</si>
  <si>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</si>
  <si>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</si>
  <si>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</si>
  <si>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</si>
  <si>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</si>
  <si>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</si>
  <si>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</si>
  <si>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</si>
  <si>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</si>
  <si>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</si>
  <si>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</si>
  <si>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</si>
  <si>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</si>
  <si>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</si>
  <si>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</si>
  <si>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</si>
  <si>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</si>
  <si>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</si>
  <si>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</si>
  <si>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</si>
  <si>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</si>
  <si>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</si>
  <si>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</si>
  <si>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</si>
  <si>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</si>
  <si>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</si>
  <si>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</si>
  <si>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</si>
  <si>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</si>
  <si>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</si>
  <si>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</si>
  <si>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</si>
  <si>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</si>
  <si>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</si>
  <si>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</si>
  <si>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</si>
  <si>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</si>
  <si>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</si>
  <si>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</si>
  <si>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</si>
  <si>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</si>
  <si>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</si>
  <si>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</si>
  <si>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</si>
  <si>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</si>
  <si>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</si>
  <si>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</si>
  <si>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</si>
  <si>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</si>
  <si>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</si>
  <si>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</si>
  <si>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</si>
  <si>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</si>
  <si>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</si>
  <si>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</si>
  <si>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</si>
  <si>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</si>
  <si>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</si>
  <si>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</si>
  <si>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</si>
  <si>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</si>
  <si>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</si>
  <si>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</si>
  <si>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</si>
  <si>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</si>
  <si>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</si>
  <si>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</si>
  <si>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</si>
  <si>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</si>
  <si>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</si>
  <si>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</si>
  <si>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</si>
  <si>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</si>
  <si>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</si>
  <si>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</si>
  <si>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</si>
  <si>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</si>
  <si>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</si>
  <si>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</si>
  <si>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</si>
  <si>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</si>
  <si>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</si>
  <si>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</si>
  <si>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</si>
  <si>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</si>
  <si>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</si>
  <si>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</si>
  <si>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</si>
  <si>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</si>
  <si>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</si>
  <si>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</si>
  <si>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</si>
  <si>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</si>
  <si>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</si>
  <si>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</si>
  <si>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</si>
  <si>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</si>
  <si>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</si>
  <si>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</si>
  <si>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</si>
  <si>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</si>
  <si>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</si>
  <si>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</si>
  <si>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</si>
  <si>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</si>
  <si>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</si>
  <si>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</si>
  <si>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</si>
  <si>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</si>
  <si>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</si>
  <si>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</si>
  <si>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</si>
  <si>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</si>
  <si>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</si>
  <si>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</si>
  <si>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</si>
  <si>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</si>
  <si>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</si>
  <si>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</si>
  <si>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</si>
  <si>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</si>
  <si>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</si>
  <si>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</si>
  <si>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</si>
  <si>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</si>
  <si>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</si>
  <si>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</si>
  <si>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</si>
  <si>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</si>
  <si>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</si>
  <si>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</si>
  <si>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</si>
  <si>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</si>
  <si>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</si>
  <si>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</si>
  <si>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</si>
  <si>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</si>
  <si>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</si>
  <si>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</si>
  <si>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</si>
  <si>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</si>
  <si>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</si>
  <si>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</si>
  <si>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</si>
  <si>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</si>
  <si>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</si>
  <si>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</si>
  <si>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</si>
  <si>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</si>
  <si>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</si>
  <si>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</si>
  <si>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</si>
  <si>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</si>
  <si>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</si>
  <si>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</si>
  <si>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</si>
  <si>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</si>
  <si>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</si>
  <si>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</si>
  <si>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</si>
  <si>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</si>
  <si>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</si>
  <si>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</si>
  <si>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</si>
  <si>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</si>
  <si>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</si>
  <si>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</si>
  <si>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</si>
  <si>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</si>
  <si>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</si>
  <si>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</si>
  <si>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</si>
  <si>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</si>
  <si>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</si>
  <si>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</si>
  <si>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</si>
  <si>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</si>
  <si>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</si>
  <si>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</si>
  <si>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</si>
  <si>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</si>
  <si>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</si>
  <si>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</si>
  <si>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</si>
  <si>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</si>
  <si>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</si>
  <si>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</si>
  <si>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</si>
  <si>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</si>
  <si>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</si>
  <si>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</si>
  <si>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</si>
  <si>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</si>
  <si>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</si>
  <si>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</si>
  <si>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</si>
  <si>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</si>
  <si>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</si>
  <si>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</si>
  <si>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</si>
  <si>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</si>
  <si>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</si>
  <si>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</si>
  <si>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</si>
  <si>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</si>
  <si>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</si>
  <si>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</si>
  <si>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</si>
  <si>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</si>
  <si>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</si>
  <si>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</si>
  <si>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</si>
  <si>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</si>
  <si>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</si>
  <si>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</si>
  <si>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</si>
  <si>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</si>
  <si>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</si>
  <si>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</si>
  <si>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</si>
  <si>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</si>
  <si>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</si>
  <si>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</si>
  <si>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</si>
  <si>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</si>
  <si>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</si>
  <si>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</si>
  <si>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</si>
  <si>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</si>
  <si>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</si>
  <si>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</si>
  <si>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</si>
  <si>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</si>
  <si>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</si>
  <si>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</si>
  <si>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</si>
  <si>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</si>
  <si>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</si>
  <si>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</si>
  <si>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</si>
  <si>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</si>
  <si>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</si>
  <si>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</si>
  <si>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</si>
  <si>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</si>
  <si>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</si>
  <si>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</si>
  <si>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</si>
  <si>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</si>
  <si>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</si>
  <si>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</si>
  <si>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</si>
  <si>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</si>
  <si>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</si>
  <si>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</si>
  <si>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</si>
  <si>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</si>
  <si>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</si>
  <si>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</si>
  <si>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</si>
  <si>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</si>
  <si>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</si>
  <si>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</si>
  <si>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</si>
  <si>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</si>
  <si>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</si>
  <si>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</si>
  <si>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</si>
  <si>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</si>
  <si>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</si>
  <si>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</si>
  <si>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</si>
  <si>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</si>
  <si>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</si>
  <si>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</si>
  <si>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t>
  </si>
  <si>
    <t>All available</t>
  </si>
  <si>
    <t>Climate policies can help resolve energy security and air pollution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</si>
</sst>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8"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2" fillId="5" borderId="0" xfId="0" applyFont="1"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2" totalsRowShown="0" dataDxfId="25">
  <autoFilter ref="A1:Z102"/>
  <sortState ref="A2:Z102">
    <sortCondition ref="A1:A102"/>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7" name="pathway_co_benefits2" dataDxfId="15"/>
    <tableColumn id="6" name="scenario_yr" dataDxfId="14"/>
    <tableColumn id="2" name="n_prev" dataDxfId="13"/>
    <tableColumn id="17" name="n_death" dataDxfId="12"/>
    <tableColumn id="16" name="mortality_proj" dataDxfId="11"/>
    <tableColumn id="24" name="conversion_factor" dataDxfId="10"/>
    <tableColumn id="12" name="lifexp_months" dataDxfId="9"/>
    <tableColumn id="11" name="yll" dataDxfId="8"/>
    <tableColumn id="25" name="DALYs" dataDxfId="7"/>
    <tableColumn id="13" name="monetary_bilions ($)" dataDxfId="6"/>
    <tableColumn id="19" name="monetary" dataDxfId="5"/>
    <tableColumn id="14" name="population_target" dataDxfId="4"/>
    <tableColumn id="15" name="yll_per_capita" dataDxfId="3">
      <calculatedColumnFormula>Tableau1[[#This Row],[yll]]/Tableau1[[#This Row],[population_target]]</calculatedColumnFormula>
    </tableColumn>
    <tableColumn id="10" name="monetary_per_capita" dataDxfId="2"/>
    <tableColumn id="21" name="VSL" dataDxfId="1"/>
    <tableColumn id="23" name="HIA_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topLeftCell="A82" zoomScale="55" zoomScaleNormal="55" workbookViewId="0">
      <pane xSplit="1" topLeftCell="D1" activePane="topRight" state="frozen"/>
      <selection pane="topRight" activeCell="A43" sqref="A43"/>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6" ht="43.2" x14ac:dyDescent="0.3">
      <c r="A1" t="s">
        <v>34</v>
      </c>
      <c r="B1" t="s">
        <v>25</v>
      </c>
      <c r="C1" t="s">
        <v>71</v>
      </c>
      <c r="D1" s="2" t="s">
        <v>101</v>
      </c>
      <c r="E1" t="s">
        <v>102</v>
      </c>
      <c r="F1" t="s">
        <v>123</v>
      </c>
      <c r="G1" t="s">
        <v>124</v>
      </c>
      <c r="H1" t="s">
        <v>190</v>
      </c>
      <c r="I1" t="s">
        <v>262</v>
      </c>
      <c r="J1" t="s">
        <v>205</v>
      </c>
      <c r="K1" t="s">
        <v>282</v>
      </c>
      <c r="L1" t="s">
        <v>130</v>
      </c>
      <c r="M1" s="1" t="s">
        <v>189</v>
      </c>
      <c r="N1" s="1" t="s">
        <v>115</v>
      </c>
      <c r="O1" s="1" t="s">
        <v>116</v>
      </c>
      <c r="P1" s="1" t="s">
        <v>265</v>
      </c>
      <c r="Q1" s="1" t="s">
        <v>215</v>
      </c>
      <c r="R1" s="1" t="s">
        <v>214</v>
      </c>
      <c r="S1" s="1" t="s">
        <v>270</v>
      </c>
      <c r="T1" s="1" t="s">
        <v>225</v>
      </c>
      <c r="U1" s="1" t="s">
        <v>253</v>
      </c>
      <c r="V1" s="1" t="s">
        <v>249</v>
      </c>
      <c r="W1" s="1" t="s">
        <v>252</v>
      </c>
      <c r="X1" s="1" t="s">
        <v>248</v>
      </c>
      <c r="Y1" s="1" t="s">
        <v>257</v>
      </c>
      <c r="Z1" t="s">
        <v>281</v>
      </c>
    </row>
    <row r="2" spans="1:26"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279</v>
      </c>
    </row>
    <row r="3" spans="1:26"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279</v>
      </c>
    </row>
    <row r="4" spans="1:26" s="31" customFormat="1" ht="57.6" x14ac:dyDescent="0.3">
      <c r="A4" s="59" t="s">
        <v>60</v>
      </c>
      <c r="B4" s="42" t="s">
        <v>59</v>
      </c>
      <c r="C4" s="4" t="s">
        <v>29</v>
      </c>
      <c r="D4" s="58">
        <v>1380</v>
      </c>
      <c r="E4" s="4">
        <v>24</v>
      </c>
      <c r="F4" s="5" t="s">
        <v>173</v>
      </c>
      <c r="G4" s="5" t="s">
        <v>125</v>
      </c>
      <c r="H4" s="5" t="s">
        <v>283</v>
      </c>
      <c r="I4" s="5" t="s">
        <v>283</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278</v>
      </c>
    </row>
    <row r="5" spans="1:26" s="31" customFormat="1" ht="250.2" customHeight="1" x14ac:dyDescent="0.3">
      <c r="A5" s="59" t="s">
        <v>60</v>
      </c>
      <c r="B5" s="42" t="s">
        <v>59</v>
      </c>
      <c r="C5" s="4" t="s">
        <v>29</v>
      </c>
      <c r="D5" s="58">
        <v>1380</v>
      </c>
      <c r="E5" s="4">
        <v>24</v>
      </c>
      <c r="F5" s="5" t="s">
        <v>175</v>
      </c>
      <c r="G5" s="5" t="s">
        <v>125</v>
      </c>
      <c r="H5" s="4" t="s">
        <v>283</v>
      </c>
      <c r="I5" s="4" t="s">
        <v>283</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278</v>
      </c>
    </row>
    <row r="6" spans="1:26" s="31" customFormat="1" ht="218.4" customHeight="1" x14ac:dyDescent="0.3">
      <c r="A6" s="59" t="s">
        <v>60</v>
      </c>
      <c r="B6" s="42" t="s">
        <v>59</v>
      </c>
      <c r="C6" s="4" t="s">
        <v>29</v>
      </c>
      <c r="D6" s="58">
        <v>1380</v>
      </c>
      <c r="E6" s="4">
        <v>24</v>
      </c>
      <c r="F6" s="5" t="s">
        <v>174</v>
      </c>
      <c r="G6" s="5" t="s">
        <v>125</v>
      </c>
      <c r="H6" s="4" t="s">
        <v>283</v>
      </c>
      <c r="I6" s="4" t="s">
        <v>283</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278</v>
      </c>
    </row>
    <row r="7" spans="1:26" s="31" customFormat="1" ht="102.6" customHeight="1" x14ac:dyDescent="0.3">
      <c r="A7" s="30" t="s">
        <v>104</v>
      </c>
      <c r="B7" s="42" t="s">
        <v>103</v>
      </c>
      <c r="C7" s="53" t="s">
        <v>29</v>
      </c>
      <c r="D7" s="54">
        <v>1410</v>
      </c>
      <c r="E7" s="4">
        <v>22</v>
      </c>
      <c r="F7" s="5" t="s">
        <v>171</v>
      </c>
      <c r="G7" s="5" t="s">
        <v>188</v>
      </c>
      <c r="H7" s="4" t="s">
        <v>193</v>
      </c>
      <c r="I7" s="4" t="s">
        <v>263</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278</v>
      </c>
    </row>
    <row r="8" spans="1:26"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278</v>
      </c>
    </row>
    <row r="9" spans="1:26" s="79" customFormat="1" ht="289.2" customHeight="1" x14ac:dyDescent="0.3">
      <c r="A9" s="73" t="s">
        <v>220</v>
      </c>
      <c r="B9" s="74" t="s">
        <v>16</v>
      </c>
      <c r="C9" s="75" t="s">
        <v>28</v>
      </c>
      <c r="D9" s="76">
        <v>1241</v>
      </c>
      <c r="E9" s="77">
        <v>32</v>
      </c>
      <c r="F9" s="73" t="s">
        <v>131</v>
      </c>
      <c r="G9" s="73" t="s">
        <v>188</v>
      </c>
      <c r="H9" s="73" t="s">
        <v>283</v>
      </c>
      <c r="I9" s="73" t="s">
        <v>283</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278</v>
      </c>
    </row>
    <row r="10" spans="1:26" s="79" customFormat="1" ht="289.2" customHeight="1" x14ac:dyDescent="0.3">
      <c r="A10" s="73" t="s">
        <v>220</v>
      </c>
      <c r="B10" s="74" t="s">
        <v>16</v>
      </c>
      <c r="C10" s="75" t="s">
        <v>28</v>
      </c>
      <c r="D10" s="76">
        <v>1241</v>
      </c>
      <c r="E10" s="77">
        <v>32</v>
      </c>
      <c r="F10" s="73" t="s">
        <v>132</v>
      </c>
      <c r="G10" s="73" t="s">
        <v>188</v>
      </c>
      <c r="H10" s="73" t="s">
        <v>283</v>
      </c>
      <c r="I10" s="73" t="s">
        <v>283</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278</v>
      </c>
    </row>
    <row r="11" spans="1:26" s="79" customFormat="1" ht="57.6" x14ac:dyDescent="0.3">
      <c r="A11" s="73" t="s">
        <v>220</v>
      </c>
      <c r="B11" s="74" t="s">
        <v>16</v>
      </c>
      <c r="C11" s="75" t="s">
        <v>28</v>
      </c>
      <c r="D11" s="76">
        <v>1241</v>
      </c>
      <c r="E11" s="77">
        <v>32</v>
      </c>
      <c r="F11" s="73" t="s">
        <v>268</v>
      </c>
      <c r="G11" s="73" t="s">
        <v>188</v>
      </c>
      <c r="H11" s="73" t="s">
        <v>283</v>
      </c>
      <c r="I11" s="73" t="s">
        <v>283</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278</v>
      </c>
    </row>
    <row r="12" spans="1:26" s="79" customFormat="1" ht="57.6" x14ac:dyDescent="0.3">
      <c r="A12" s="73" t="s">
        <v>220</v>
      </c>
      <c r="B12" s="74" t="s">
        <v>16</v>
      </c>
      <c r="C12" s="75" t="s">
        <v>28</v>
      </c>
      <c r="D12" s="76">
        <v>1241</v>
      </c>
      <c r="E12" s="77">
        <v>32</v>
      </c>
      <c r="F12" s="73" t="s">
        <v>267</v>
      </c>
      <c r="G12" s="73" t="s">
        <v>188</v>
      </c>
      <c r="H12" s="73" t="s">
        <v>283</v>
      </c>
      <c r="I12" s="73" t="s">
        <v>283</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278</v>
      </c>
    </row>
    <row r="13" spans="1:26" s="79" customFormat="1" ht="72" x14ac:dyDescent="0.3">
      <c r="A13" s="22" t="s">
        <v>49</v>
      </c>
      <c r="B13" s="23" t="s">
        <v>19</v>
      </c>
      <c r="C13" s="24" t="s">
        <v>28</v>
      </c>
      <c r="D13" s="25">
        <v>1241</v>
      </c>
      <c r="E13" s="24">
        <v>31</v>
      </c>
      <c r="F13" s="35"/>
      <c r="G13" s="35" t="s">
        <v>188</v>
      </c>
      <c r="H13" s="35" t="s">
        <v>283</v>
      </c>
      <c r="I13" s="35" t="s">
        <v>283</v>
      </c>
      <c r="J13" s="24" t="s">
        <v>208</v>
      </c>
      <c r="K13" s="24" t="s">
        <v>207</v>
      </c>
      <c r="L13" s="35"/>
      <c r="M13" s="48"/>
      <c r="N13" s="48"/>
      <c r="O13" s="48"/>
      <c r="P13" s="48"/>
      <c r="Q13" s="48"/>
      <c r="R13" s="48"/>
      <c r="S13" s="48"/>
      <c r="T13" s="48"/>
      <c r="U13" s="48"/>
      <c r="V13" s="48"/>
      <c r="W13" s="48"/>
      <c r="X13" s="48"/>
      <c r="Y13" s="48"/>
      <c r="Z13" s="4" t="s">
        <v>280</v>
      </c>
    </row>
    <row r="14" spans="1:26"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278</v>
      </c>
    </row>
    <row r="15" spans="1:26" s="28" customFormat="1" ht="43.2" x14ac:dyDescent="0.3">
      <c r="A15" s="35" t="s">
        <v>36</v>
      </c>
      <c r="B15" s="23" t="s">
        <v>0</v>
      </c>
      <c r="C15" s="24" t="s">
        <v>63</v>
      </c>
      <c r="D15" s="49">
        <v>3870</v>
      </c>
      <c r="E15" s="24">
        <v>15</v>
      </c>
      <c r="F15" s="35" t="s">
        <v>162</v>
      </c>
      <c r="G15" s="35" t="s">
        <v>188</v>
      </c>
      <c r="H15" s="35" t="s">
        <v>212</v>
      </c>
      <c r="I15" s="35" t="s">
        <v>263</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278</v>
      </c>
    </row>
    <row r="16" spans="1:26" s="28" customFormat="1" ht="43.2" x14ac:dyDescent="0.3">
      <c r="A16" s="35" t="s">
        <v>36</v>
      </c>
      <c r="B16" s="23" t="s">
        <v>0</v>
      </c>
      <c r="C16" s="24" t="s">
        <v>63</v>
      </c>
      <c r="D16" s="49">
        <v>3870</v>
      </c>
      <c r="E16" s="24">
        <v>15</v>
      </c>
      <c r="F16" s="35" t="s">
        <v>163</v>
      </c>
      <c r="G16" s="35" t="s">
        <v>135</v>
      </c>
      <c r="H16" s="35" t="s">
        <v>212</v>
      </c>
      <c r="I16" s="35" t="s">
        <v>263</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278</v>
      </c>
    </row>
    <row r="17" spans="1:26"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278</v>
      </c>
    </row>
    <row r="18" spans="1:26" s="28" customFormat="1" ht="43.2" x14ac:dyDescent="0.3">
      <c r="A18" s="35" t="s">
        <v>36</v>
      </c>
      <c r="B18" s="23" t="s">
        <v>0</v>
      </c>
      <c r="C18" s="24" t="s">
        <v>63</v>
      </c>
      <c r="D18" s="49">
        <v>3870</v>
      </c>
      <c r="E18" s="24">
        <v>15</v>
      </c>
      <c r="F18" s="35" t="s">
        <v>164</v>
      </c>
      <c r="G18" s="35" t="s">
        <v>188</v>
      </c>
      <c r="H18" s="35" t="s">
        <v>210</v>
      </c>
      <c r="I18" s="35" t="s">
        <v>264</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278</v>
      </c>
    </row>
    <row r="19" spans="1:26" s="28" customFormat="1" ht="43.2" x14ac:dyDescent="0.3">
      <c r="A19" s="35" t="s">
        <v>36</v>
      </c>
      <c r="B19" s="23" t="s">
        <v>0</v>
      </c>
      <c r="C19" s="24" t="s">
        <v>63</v>
      </c>
      <c r="D19" s="49">
        <v>3870</v>
      </c>
      <c r="E19" s="24">
        <v>15</v>
      </c>
      <c r="F19" s="35" t="s">
        <v>165</v>
      </c>
      <c r="G19" s="35" t="s">
        <v>135</v>
      </c>
      <c r="H19" s="24" t="s">
        <v>210</v>
      </c>
      <c r="I19" s="24" t="s">
        <v>264</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278</v>
      </c>
    </row>
    <row r="20" spans="1:26"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278</v>
      </c>
    </row>
    <row r="21" spans="1:26" s="38" customFormat="1" ht="76.2" customHeight="1" x14ac:dyDescent="0.3">
      <c r="A21" s="35" t="s">
        <v>117</v>
      </c>
      <c r="B21" s="23" t="s">
        <v>118</v>
      </c>
      <c r="C21" s="72" t="s">
        <v>29</v>
      </c>
      <c r="D21" s="72">
        <v>1408</v>
      </c>
      <c r="E21" s="24">
        <v>23</v>
      </c>
      <c r="F21" s="35" t="s">
        <v>172</v>
      </c>
      <c r="G21" s="35" t="s">
        <v>188</v>
      </c>
      <c r="H21" s="35" t="s">
        <v>194</v>
      </c>
      <c r="I21" s="35" t="s">
        <v>263</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278</v>
      </c>
    </row>
    <row r="22" spans="1:26" s="38" customFormat="1" ht="76.2" customHeight="1" x14ac:dyDescent="0.3">
      <c r="A22" s="35" t="s">
        <v>43</v>
      </c>
      <c r="B22" s="93" t="s">
        <v>9</v>
      </c>
      <c r="C22" s="24" t="s">
        <v>65</v>
      </c>
      <c r="D22" s="32">
        <v>38.6</v>
      </c>
      <c r="E22" s="24">
        <v>43</v>
      </c>
      <c r="F22" s="35"/>
      <c r="G22" s="35" t="s">
        <v>188</v>
      </c>
      <c r="H22" s="35" t="s">
        <v>195</v>
      </c>
      <c r="I22" s="35" t="s">
        <v>263</v>
      </c>
      <c r="J22" s="24" t="s">
        <v>207</v>
      </c>
      <c r="K22" s="24" t="s">
        <v>207</v>
      </c>
      <c r="L22" s="35"/>
      <c r="M22" s="48"/>
      <c r="N22" s="48"/>
      <c r="O22" s="48"/>
      <c r="P22" s="48"/>
      <c r="Q22" s="48"/>
      <c r="R22" s="48"/>
      <c r="S22" s="48"/>
      <c r="T22" s="48"/>
      <c r="U22" s="48"/>
      <c r="V22" s="48"/>
      <c r="W22" s="48"/>
      <c r="X22" s="48"/>
      <c r="Y22" s="48"/>
      <c r="Z22" s="4" t="s">
        <v>278</v>
      </c>
    </row>
    <row r="23" spans="1:26" s="28" customFormat="1" ht="57.6" x14ac:dyDescent="0.3">
      <c r="A23" s="22" t="s">
        <v>40</v>
      </c>
      <c r="B23" s="29" t="s">
        <v>6</v>
      </c>
      <c r="C23" s="60" t="s">
        <v>29</v>
      </c>
      <c r="D23" s="33">
        <v>1380</v>
      </c>
      <c r="E23" s="24">
        <v>25</v>
      </c>
      <c r="F23" s="35" t="s">
        <v>176</v>
      </c>
      <c r="G23" s="35" t="s">
        <v>125</v>
      </c>
      <c r="H23" s="35" t="s">
        <v>283</v>
      </c>
      <c r="I23" s="35" t="s">
        <v>283</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278</v>
      </c>
    </row>
    <row r="24" spans="1:26" s="31" customFormat="1" ht="57.6" x14ac:dyDescent="0.3">
      <c r="A24" s="22" t="s">
        <v>40</v>
      </c>
      <c r="B24" s="29" t="s">
        <v>6</v>
      </c>
      <c r="C24" s="60" t="s">
        <v>29</v>
      </c>
      <c r="D24" s="33">
        <v>1380</v>
      </c>
      <c r="E24" s="24">
        <v>25</v>
      </c>
      <c r="F24" s="35" t="s">
        <v>176</v>
      </c>
      <c r="G24" s="35" t="s">
        <v>125</v>
      </c>
      <c r="H24" s="24" t="s">
        <v>283</v>
      </c>
      <c r="I24" s="24" t="s">
        <v>283</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278</v>
      </c>
    </row>
    <row r="25" spans="1:26"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278</v>
      </c>
    </row>
    <row r="26" spans="1:26" s="31" customFormat="1" ht="72" x14ac:dyDescent="0.3">
      <c r="A26" s="5" t="s">
        <v>54</v>
      </c>
      <c r="B26" s="43" t="s">
        <v>23</v>
      </c>
      <c r="C26" s="44" t="s">
        <v>67</v>
      </c>
      <c r="D26" s="44">
        <v>100</v>
      </c>
      <c r="E26" s="4">
        <v>34</v>
      </c>
      <c r="F26" s="5"/>
      <c r="G26" s="5" t="s">
        <v>188</v>
      </c>
      <c r="H26" s="4" t="s">
        <v>283</v>
      </c>
      <c r="I26" s="4" t="s">
        <v>283</v>
      </c>
      <c r="J26" s="4" t="s">
        <v>207</v>
      </c>
      <c r="K26" s="4" t="s">
        <v>207</v>
      </c>
      <c r="L26" s="5"/>
      <c r="M26" s="5"/>
      <c r="N26" s="5"/>
      <c r="O26" s="5"/>
      <c r="P26" s="5"/>
      <c r="Q26" s="5"/>
      <c r="R26" s="5"/>
      <c r="S26" s="5"/>
      <c r="T26" s="5"/>
      <c r="U26" s="5"/>
      <c r="V26" s="5"/>
      <c r="W26" s="5"/>
      <c r="X26" s="5"/>
      <c r="Y26" s="5"/>
      <c r="Z26" s="4" t="s">
        <v>278</v>
      </c>
    </row>
    <row r="27" spans="1:26" s="31" customFormat="1" ht="216" customHeight="1" x14ac:dyDescent="0.3">
      <c r="A27" s="73" t="s">
        <v>41</v>
      </c>
      <c r="B27" s="85" t="s">
        <v>7</v>
      </c>
      <c r="C27" s="91" t="s">
        <v>70</v>
      </c>
      <c r="D27" s="92">
        <v>7821</v>
      </c>
      <c r="E27" s="77">
        <v>1</v>
      </c>
      <c r="F27" s="73" t="s">
        <v>266</v>
      </c>
      <c r="G27" s="73" t="s">
        <v>188</v>
      </c>
      <c r="H27" s="73" t="s">
        <v>283</v>
      </c>
      <c r="I27" s="73" t="s">
        <v>283</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278</v>
      </c>
    </row>
    <row r="28" spans="1:26" s="31" customFormat="1" ht="43.2" x14ac:dyDescent="0.3">
      <c r="A28" s="5" t="s">
        <v>94</v>
      </c>
      <c r="B28" s="42" t="s">
        <v>285</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278</v>
      </c>
    </row>
    <row r="29" spans="1:26" s="79" customFormat="1" ht="80.400000000000006" customHeight="1" x14ac:dyDescent="0.3">
      <c r="A29" s="81" t="s">
        <v>35</v>
      </c>
      <c r="B29" s="74" t="s">
        <v>1</v>
      </c>
      <c r="C29" s="77" t="s">
        <v>68</v>
      </c>
      <c r="D29" s="77">
        <v>70</v>
      </c>
      <c r="E29" s="77">
        <v>20</v>
      </c>
      <c r="F29" s="73" t="s">
        <v>222</v>
      </c>
      <c r="G29" s="73" t="s">
        <v>127</v>
      </c>
      <c r="H29" s="73" t="s">
        <v>211</v>
      </c>
      <c r="I29" s="73" t="s">
        <v>191</v>
      </c>
      <c r="J29" s="77" t="s">
        <v>206</v>
      </c>
      <c r="K29" s="77" t="s">
        <v>206</v>
      </c>
      <c r="L29" s="73">
        <v>2035</v>
      </c>
      <c r="M29" s="80">
        <f>Tableau1[[#This Row],[yll]]/Tableau1[[#This Row],[conversion_factor]]</f>
        <v>610.79279277945466</v>
      </c>
      <c r="N29" s="80">
        <v>694452</v>
      </c>
      <c r="O29" s="80">
        <f>Tableau1[[#This Row],[n_prev]]/Tableau1[[#This Row],[n_death]]</f>
        <v>8.795320522936858E-4</v>
      </c>
      <c r="P29" s="80">
        <f>(7855483.5+50929.95+536666.34+3348.8)/(505239.97+714.01+34031.28+46.95)</f>
        <v>15.64060149301095</v>
      </c>
      <c r="Q29" s="80"/>
      <c r="R29" s="82">
        <f>286595/30</f>
        <v>9553.1666666666661</v>
      </c>
      <c r="S29" s="82"/>
      <c r="T29" s="80"/>
      <c r="U29" s="80"/>
      <c r="V29" s="80">
        <v>1889026192</v>
      </c>
      <c r="W29" s="80">
        <f>Tableau1[[#This Row],[yll]]/Tableau1[[#This Row],[population_target]]</f>
        <v>5.0571912168948191E-6</v>
      </c>
      <c r="X29" s="80"/>
      <c r="Y29" s="80"/>
      <c r="Z29" s="4" t="s">
        <v>279</v>
      </c>
    </row>
    <row r="30" spans="1:26" s="31" customFormat="1" ht="80.400000000000006" customHeight="1" x14ac:dyDescent="0.3">
      <c r="A30" s="81" t="s">
        <v>35</v>
      </c>
      <c r="B30" s="74" t="s">
        <v>1</v>
      </c>
      <c r="C30" s="77" t="s">
        <v>68</v>
      </c>
      <c r="D30" s="77">
        <v>70</v>
      </c>
      <c r="E30" s="77">
        <v>20</v>
      </c>
      <c r="F30" s="73" t="s">
        <v>222</v>
      </c>
      <c r="G30" s="73" t="s">
        <v>127</v>
      </c>
      <c r="H30" s="73" t="s">
        <v>211</v>
      </c>
      <c r="I30" s="73" t="s">
        <v>264</v>
      </c>
      <c r="J30" s="77" t="s">
        <v>210</v>
      </c>
      <c r="K30" s="77" t="s">
        <v>210</v>
      </c>
      <c r="L30" s="73">
        <v>2035</v>
      </c>
      <c r="M30" s="80">
        <f>Tableau1[[#This Row],[yll]]/Tableau1[[#This Row],[conversion_factor]]</f>
        <v>1012.8218858594014</v>
      </c>
      <c r="N30" s="80">
        <v>694452</v>
      </c>
      <c r="O30" s="80">
        <f>Tableau1[[#This Row],[n_prev]]/Tableau1[[#This Row],[n_death]]</f>
        <v>1.4584476477271307E-3</v>
      </c>
      <c r="P30" s="80">
        <f>(8193985.95+553138.14)/(509267.39+34229.97)</f>
        <v>16.094142738798215</v>
      </c>
      <c r="Q30" s="80"/>
      <c r="R30" s="82">
        <f>489015/30</f>
        <v>16300.5</v>
      </c>
      <c r="S30" s="82"/>
      <c r="T30" s="80"/>
      <c r="U30" s="80"/>
      <c r="V30" s="80">
        <v>1889026192</v>
      </c>
      <c r="W30" s="80">
        <f>Tableau1[[#This Row],[yll]]/Tableau1[[#This Row],[population_target]]</f>
        <v>8.6290492260151792E-6</v>
      </c>
      <c r="X30" s="80"/>
      <c r="Y30" s="80"/>
      <c r="Z30" s="4" t="s">
        <v>279</v>
      </c>
    </row>
    <row r="31" spans="1:26" s="79" customFormat="1" ht="80.400000000000006" customHeight="1" x14ac:dyDescent="0.3">
      <c r="A31" s="81" t="s">
        <v>35</v>
      </c>
      <c r="B31" s="74" t="s">
        <v>1</v>
      </c>
      <c r="C31" s="77" t="s">
        <v>68</v>
      </c>
      <c r="D31" s="77">
        <v>70</v>
      </c>
      <c r="E31" s="77">
        <v>20</v>
      </c>
      <c r="F31" s="73" t="s">
        <v>221</v>
      </c>
      <c r="G31" s="73" t="s">
        <v>125</v>
      </c>
      <c r="H31" s="73" t="s">
        <v>211</v>
      </c>
      <c r="I31" s="73" t="s">
        <v>202</v>
      </c>
      <c r="J31" s="77" t="s">
        <v>209</v>
      </c>
      <c r="K31" s="77" t="s">
        <v>207</v>
      </c>
      <c r="L31" s="73">
        <v>2035</v>
      </c>
      <c r="M31" s="80">
        <f>Tableau1[[#This Row],[yll]]/Tableau1[[#This Row],[conversion_factor]]</f>
        <v>1731.2343866669287</v>
      </c>
      <c r="N31" s="80">
        <v>694452</v>
      </c>
      <c r="O31" s="80">
        <f>Tableau1[[#This Row],[n_prev]]/Tableau1[[#This Row],[n_death]]</f>
        <v>2.4929503935000961E-3</v>
      </c>
      <c r="P31" s="80">
        <f>(8193985.95+553138.14)/(509267.39+34229.97)</f>
        <v>16.094142738798215</v>
      </c>
      <c r="Q31" s="80"/>
      <c r="R31" s="82">
        <f>835882/30</f>
        <v>27862.733333333334</v>
      </c>
      <c r="S31" s="82"/>
      <c r="T31" s="80"/>
      <c r="U31" s="80"/>
      <c r="V31" s="80">
        <v>1889026192</v>
      </c>
      <c r="W31" s="80">
        <f>Tableau1[[#This Row],[yll]]/Tableau1[[#This Row],[population_target]]</f>
        <v>1.4749786663272128E-5</v>
      </c>
      <c r="X31" s="80"/>
      <c r="Y31" s="80"/>
      <c r="Z31" s="4" t="s">
        <v>279</v>
      </c>
    </row>
    <row r="32" spans="1:26" s="79" customFormat="1" ht="80.400000000000006" customHeight="1" x14ac:dyDescent="0.3">
      <c r="A32" s="81" t="s">
        <v>35</v>
      </c>
      <c r="B32" s="74" t="s">
        <v>1</v>
      </c>
      <c r="C32" s="77" t="s">
        <v>68</v>
      </c>
      <c r="D32" s="77">
        <v>70</v>
      </c>
      <c r="E32" s="77">
        <v>20</v>
      </c>
      <c r="F32" s="73" t="s">
        <v>222</v>
      </c>
      <c r="G32" s="73" t="s">
        <v>127</v>
      </c>
      <c r="H32" s="73" t="s">
        <v>211</v>
      </c>
      <c r="I32" s="73" t="s">
        <v>202</v>
      </c>
      <c r="J32" s="77" t="s">
        <v>209</v>
      </c>
      <c r="K32" s="77" t="s">
        <v>207</v>
      </c>
      <c r="L32" s="73">
        <v>2035</v>
      </c>
      <c r="M32" s="80">
        <f>Tableau1[[#This Row],[yll]]/Tableau1[[#This Row],[conversion_factor]]</f>
        <v>1883.5548119578582</v>
      </c>
      <c r="N32" s="80">
        <v>694452</v>
      </c>
      <c r="O32" s="80">
        <f>Tableau1[[#This Row],[n_prev]]/Tableau1[[#This Row],[n_death]]</f>
        <v>2.7122894195104317E-3</v>
      </c>
      <c r="P32" s="80">
        <f>(8193985.95+553138.14)/(509267.39+34229.97)</f>
        <v>16.094142738798215</v>
      </c>
      <c r="Q32" s="80"/>
      <c r="R32" s="82">
        <f>909426/30</f>
        <v>30314.2</v>
      </c>
      <c r="S32" s="82"/>
      <c r="T32" s="80"/>
      <c r="U32" s="80"/>
      <c r="V32" s="80">
        <v>1889026192</v>
      </c>
      <c r="W32" s="80">
        <f>Tableau1[[#This Row],[yll]]/Tableau1[[#This Row],[population_target]]</f>
        <v>1.6047527624751961E-5</v>
      </c>
      <c r="X32" s="80"/>
      <c r="Y32" s="80"/>
      <c r="Z32" s="4" t="s">
        <v>279</v>
      </c>
    </row>
    <row r="33" spans="1:26" s="79" customFormat="1" ht="80.400000000000006" customHeight="1" x14ac:dyDescent="0.3">
      <c r="A33" s="81" t="s">
        <v>35</v>
      </c>
      <c r="B33" s="74" t="s">
        <v>1</v>
      </c>
      <c r="C33" s="77" t="s">
        <v>68</v>
      </c>
      <c r="D33" s="77">
        <v>70</v>
      </c>
      <c r="E33" s="77">
        <v>20</v>
      </c>
      <c r="F33" s="73" t="s">
        <v>222</v>
      </c>
      <c r="G33" s="73" t="s">
        <v>127</v>
      </c>
      <c r="H33" s="73" t="s">
        <v>211</v>
      </c>
      <c r="I33" s="73" t="s">
        <v>263</v>
      </c>
      <c r="J33" s="77" t="s">
        <v>207</v>
      </c>
      <c r="K33" s="77" t="s">
        <v>207</v>
      </c>
      <c r="L33" s="73">
        <v>2035</v>
      </c>
      <c r="M33" s="80">
        <f>Tableau1[[#This Row],[yll]]/Tableau1[[#This Row],[conversion_factor]]</f>
        <v>1924.7843103287325</v>
      </c>
      <c r="N33" s="80">
        <v>694452</v>
      </c>
      <c r="O33" s="80">
        <f>Tableau1[[#This Row],[n_prev]]/Tableau1[[#This Row],[n_death]]</f>
        <v>2.7716592512207214E-3</v>
      </c>
      <c r="P33" s="83">
        <f>(7772884.34+530967.97)/(503998.5+33945.55)</f>
        <v>15.436275036409453</v>
      </c>
      <c r="Q33" s="80"/>
      <c r="R33" s="82">
        <f>891345/30</f>
        <v>29711.5</v>
      </c>
      <c r="S33" s="82"/>
      <c r="T33" s="80"/>
      <c r="U33" s="80"/>
      <c r="V33" s="80">
        <v>1889026192</v>
      </c>
      <c r="W33" s="80">
        <f>Tableau1[[#This Row],[yll]]/Tableau1[[#This Row],[population_target]]</f>
        <v>1.5728474346109015E-5</v>
      </c>
      <c r="X33" s="80"/>
      <c r="Y33" s="80"/>
      <c r="Z33" s="4" t="s">
        <v>279</v>
      </c>
    </row>
    <row r="34" spans="1:26" s="79" customFormat="1" ht="80.400000000000006" customHeight="1" x14ac:dyDescent="0.3">
      <c r="A34" s="81" t="s">
        <v>258</v>
      </c>
      <c r="B34" s="74" t="s">
        <v>1</v>
      </c>
      <c r="C34" s="77" t="s">
        <v>68</v>
      </c>
      <c r="D34" s="77">
        <v>70</v>
      </c>
      <c r="E34" s="77">
        <v>20</v>
      </c>
      <c r="F34" s="73" t="s">
        <v>221</v>
      </c>
      <c r="G34" s="73" t="s">
        <v>125</v>
      </c>
      <c r="H34" s="73" t="s">
        <v>211</v>
      </c>
      <c r="I34" s="73" t="s">
        <v>191</v>
      </c>
      <c r="J34" s="77" t="s">
        <v>259</v>
      </c>
      <c r="K34" s="77" t="s">
        <v>259</v>
      </c>
      <c r="L34" s="73">
        <v>2035</v>
      </c>
      <c r="M34" s="80">
        <f>Tableau1[[#This Row],[yll]]/Tableau1[[#This Row],[conversion_factor]]</f>
        <v>265.56736549993917</v>
      </c>
      <c r="N34" s="80">
        <v>694452</v>
      </c>
      <c r="O34" s="80">
        <f>Tableau1[[#This Row],[n_prev]]/Tableau1[[#This Row],[n_death]]</f>
        <v>3.8241284566815155E-4</v>
      </c>
      <c r="P34" s="80">
        <f>(7855483.5+50929.95+536666.34+3348.8)/(505239.97+714.01+34031.28+46.95)</f>
        <v>15.64060149301095</v>
      </c>
      <c r="Q34" s="80"/>
      <c r="R34" s="82">
        <f>124609/30</f>
        <v>4153.6333333333332</v>
      </c>
      <c r="S34" s="82"/>
      <c r="T34" s="80"/>
      <c r="U34" s="80"/>
      <c r="V34" s="80">
        <v>1889026192</v>
      </c>
      <c r="W34" s="80">
        <f>Tableau1[[#This Row],[yll]]/Tableau1[[#This Row],[population_target]]</f>
        <v>2.1988225207908251E-6</v>
      </c>
      <c r="X34" s="80"/>
      <c r="Y34" s="80"/>
      <c r="Z34" s="4" t="s">
        <v>279</v>
      </c>
    </row>
    <row r="35" spans="1:26" s="79" customFormat="1" ht="80.400000000000006" customHeight="1" x14ac:dyDescent="0.3">
      <c r="A35" s="81" t="s">
        <v>258</v>
      </c>
      <c r="B35" s="74" t="s">
        <v>1</v>
      </c>
      <c r="C35" s="77" t="s">
        <v>68</v>
      </c>
      <c r="D35" s="77">
        <v>70</v>
      </c>
      <c r="E35" s="77">
        <v>20</v>
      </c>
      <c r="F35" s="73" t="s">
        <v>221</v>
      </c>
      <c r="G35" s="73" t="s">
        <v>125</v>
      </c>
      <c r="H35" s="73" t="s">
        <v>211</v>
      </c>
      <c r="I35" s="73" t="s">
        <v>264</v>
      </c>
      <c r="J35" s="77" t="s">
        <v>210</v>
      </c>
      <c r="K35" s="77" t="s">
        <v>210</v>
      </c>
      <c r="L35" s="73">
        <v>2035</v>
      </c>
      <c r="M35" s="80">
        <f>Tableau1[[#This Row],[yll]]/Tableau1[[#This Row],[conversion_factor]]</f>
        <v>854.24866817271823</v>
      </c>
      <c r="N35" s="80">
        <v>694452</v>
      </c>
      <c r="O35" s="80">
        <f>Tableau1[[#This Row],[n_prev]]/Tableau1[[#This Row],[n_death]]</f>
        <v>1.2301046986295931E-3</v>
      </c>
      <c r="P35" s="80">
        <f>(8193985.95+553138.14)/(509267.39+34229.97)</f>
        <v>16.094142738798215</v>
      </c>
      <c r="Q35" s="80"/>
      <c r="R35" s="82">
        <f>412452/30</f>
        <v>13748.4</v>
      </c>
      <c r="S35" s="82"/>
      <c r="T35" s="80"/>
      <c r="U35" s="80"/>
      <c r="V35" s="80">
        <v>1889026192</v>
      </c>
      <c r="W35" s="80">
        <f>Tableau1[[#This Row],[yll]]/Tableau1[[#This Row],[population_target]]</f>
        <v>7.2780356663260069E-6</v>
      </c>
      <c r="X35" s="80"/>
      <c r="Y35" s="80"/>
      <c r="Z35" s="4" t="s">
        <v>279</v>
      </c>
    </row>
    <row r="36" spans="1:26" s="79" customFormat="1" ht="80.400000000000006" customHeight="1" x14ac:dyDescent="0.3">
      <c r="A36" s="81" t="s">
        <v>258</v>
      </c>
      <c r="B36" s="74" t="s">
        <v>1</v>
      </c>
      <c r="C36" s="77" t="s">
        <v>68</v>
      </c>
      <c r="D36" s="77">
        <v>70</v>
      </c>
      <c r="E36" s="77">
        <v>20</v>
      </c>
      <c r="F36" s="73" t="s">
        <v>221</v>
      </c>
      <c r="G36" s="73" t="s">
        <v>125</v>
      </c>
      <c r="H36" s="73" t="s">
        <v>211</v>
      </c>
      <c r="I36" s="73" t="s">
        <v>263</v>
      </c>
      <c r="J36" s="77" t="s">
        <v>207</v>
      </c>
      <c r="K36" s="77" t="s">
        <v>207</v>
      </c>
      <c r="L36" s="73">
        <v>2035</v>
      </c>
      <c r="M36" s="80">
        <f>Tableau1[[#This Row],[yll]]/Tableau1[[#This Row],[conversion_factor]]</f>
        <v>1585.3565670654373</v>
      </c>
      <c r="N36" s="80">
        <v>694452</v>
      </c>
      <c r="O36" s="80">
        <f>Tableau1[[#This Row],[n_prev]]/Tableau1[[#This Row],[n_death]]</f>
        <v>2.2828886187460577E-3</v>
      </c>
      <c r="P36" s="84">
        <f>(7772884.34+530967.97)/(503998.5+33945.55)</f>
        <v>15.436275036409453</v>
      </c>
      <c r="Q36" s="80"/>
      <c r="R36" s="82">
        <f>734160/30</f>
        <v>24472</v>
      </c>
      <c r="S36" s="82"/>
      <c r="T36" s="80"/>
      <c r="U36" s="80"/>
      <c r="V36" s="80">
        <v>1889026192</v>
      </c>
      <c r="W36" s="80">
        <f>Tableau1[[#This Row],[yll]]/Tableau1[[#This Row],[population_target]]</f>
        <v>1.295482302132103E-5</v>
      </c>
      <c r="X36" s="80"/>
      <c r="Y36" s="80"/>
      <c r="Z36" s="4" t="s">
        <v>279</v>
      </c>
    </row>
    <row r="37" spans="1:26" s="79" customFormat="1" ht="80.400000000000006" customHeight="1" x14ac:dyDescent="0.3">
      <c r="A37" s="5" t="s">
        <v>82</v>
      </c>
      <c r="B37" s="6" t="s">
        <v>83</v>
      </c>
      <c r="C37" s="53" t="s">
        <v>85</v>
      </c>
      <c r="D37" s="54">
        <v>4680</v>
      </c>
      <c r="E37" s="4">
        <v>14</v>
      </c>
      <c r="F37" s="5" t="s">
        <v>161</v>
      </c>
      <c r="G37" s="5" t="s">
        <v>188</v>
      </c>
      <c r="H37" s="5" t="s">
        <v>196</v>
      </c>
      <c r="I37" s="5" t="s">
        <v>263</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278</v>
      </c>
    </row>
    <row r="38" spans="1:26" s="79" customFormat="1" ht="43.2" x14ac:dyDescent="0.3">
      <c r="A38" s="30" t="s">
        <v>45</v>
      </c>
      <c r="B38" s="43" t="s">
        <v>12</v>
      </c>
      <c r="C38" s="44" t="s">
        <v>32</v>
      </c>
      <c r="D38" s="44">
        <v>51</v>
      </c>
      <c r="E38" s="4">
        <v>38</v>
      </c>
      <c r="F38" s="5"/>
      <c r="G38" s="5" t="s">
        <v>188</v>
      </c>
      <c r="H38" s="5" t="s">
        <v>197</v>
      </c>
      <c r="I38" s="5" t="s">
        <v>263</v>
      </c>
      <c r="J38" s="4" t="s">
        <v>207</v>
      </c>
      <c r="K38" s="4" t="s">
        <v>207</v>
      </c>
      <c r="L38" s="5">
        <v>2050</v>
      </c>
      <c r="M38" s="5">
        <f>Tableau1[[#This Row],[yll]]/Tableau1[[#This Row],[conversion_factor]]</f>
        <v>147.34782608695653</v>
      </c>
      <c r="N38" s="5">
        <v>346171</v>
      </c>
      <c r="O38" s="5">
        <f>Tableau1[[#This Row],[n_prev]]/Tableau1[[#This Row],[n_death]]</f>
        <v>4.2565040424228642E-4</v>
      </c>
      <c r="P38" s="5">
        <v>23</v>
      </c>
      <c r="Q38" s="5"/>
      <c r="R38" s="5">
        <v>3389</v>
      </c>
      <c r="S38" s="5"/>
      <c r="T38" s="5"/>
      <c r="U38" s="5"/>
      <c r="V38" s="5">
        <v>25807197</v>
      </c>
      <c r="W38" s="46">
        <f>Tableau1[[#This Row],[yll]]/Tableau1[[#This Row],[population_target]]</f>
        <v>1.3131995698719237E-4</v>
      </c>
      <c r="X38" s="5"/>
      <c r="Y38" s="5"/>
      <c r="Z38" s="4" t="s">
        <v>279</v>
      </c>
    </row>
    <row r="39" spans="1:26" s="31" customFormat="1" ht="72" x14ac:dyDescent="0.3">
      <c r="A39" s="35" t="s">
        <v>89</v>
      </c>
      <c r="B39" s="23" t="s">
        <v>88</v>
      </c>
      <c r="C39" s="24" t="s">
        <v>27</v>
      </c>
      <c r="D39" s="25">
        <v>7662</v>
      </c>
      <c r="E39" s="24">
        <v>6</v>
      </c>
      <c r="F39" s="34" t="s">
        <v>147</v>
      </c>
      <c r="G39" s="34" t="s">
        <v>188</v>
      </c>
      <c r="H39" s="35" t="s">
        <v>198</v>
      </c>
      <c r="I39" s="35" t="s">
        <v>263</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278</v>
      </c>
    </row>
    <row r="40" spans="1:26" s="31" customFormat="1" ht="72" x14ac:dyDescent="0.3">
      <c r="A40" s="35" t="s">
        <v>89</v>
      </c>
      <c r="B40" s="23" t="s">
        <v>88</v>
      </c>
      <c r="C40" s="24" t="s">
        <v>27</v>
      </c>
      <c r="D40" s="25">
        <v>7662</v>
      </c>
      <c r="E40" s="24">
        <v>6</v>
      </c>
      <c r="F40" s="34" t="s">
        <v>148</v>
      </c>
      <c r="G40" s="35" t="s">
        <v>188</v>
      </c>
      <c r="H40" s="35" t="s">
        <v>198</v>
      </c>
      <c r="I40" s="35" t="s">
        <v>263</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278</v>
      </c>
    </row>
    <row r="41" spans="1:26" s="28" customFormat="1" ht="72" x14ac:dyDescent="0.3">
      <c r="A41" s="35" t="s">
        <v>89</v>
      </c>
      <c r="B41" s="23" t="s">
        <v>88</v>
      </c>
      <c r="C41" s="24" t="s">
        <v>27</v>
      </c>
      <c r="D41" s="25">
        <v>7662</v>
      </c>
      <c r="E41" s="24">
        <v>6</v>
      </c>
      <c r="F41" s="35" t="s">
        <v>149</v>
      </c>
      <c r="G41" s="35" t="s">
        <v>135</v>
      </c>
      <c r="H41" s="24" t="s">
        <v>198</v>
      </c>
      <c r="I41" s="24" t="s">
        <v>263</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278</v>
      </c>
    </row>
    <row r="42" spans="1:26" s="28" customFormat="1" ht="60.6" customHeight="1" x14ac:dyDescent="0.3">
      <c r="A42" s="35" t="s">
        <v>89</v>
      </c>
      <c r="B42" s="23" t="s">
        <v>88</v>
      </c>
      <c r="C42" s="24" t="s">
        <v>27</v>
      </c>
      <c r="D42" s="25">
        <v>7662</v>
      </c>
      <c r="E42" s="24">
        <v>6</v>
      </c>
      <c r="F42" s="34" t="s">
        <v>144</v>
      </c>
      <c r="G42" s="34" t="s">
        <v>188</v>
      </c>
      <c r="H42" s="24" t="s">
        <v>198</v>
      </c>
      <c r="I42" s="24" t="s">
        <v>263</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278</v>
      </c>
    </row>
    <row r="43" spans="1:26" s="28" customFormat="1" ht="60.6" customHeight="1" x14ac:dyDescent="0.3">
      <c r="A43" s="35" t="s">
        <v>89</v>
      </c>
      <c r="B43" s="23" t="s">
        <v>88</v>
      </c>
      <c r="C43" s="24" t="s">
        <v>27</v>
      </c>
      <c r="D43" s="25">
        <v>7662</v>
      </c>
      <c r="E43" s="24">
        <v>6</v>
      </c>
      <c r="F43" s="34" t="s">
        <v>145</v>
      </c>
      <c r="G43" s="34" t="s">
        <v>188</v>
      </c>
      <c r="H43" s="24" t="s">
        <v>198</v>
      </c>
      <c r="I43" s="24" t="s">
        <v>263</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278</v>
      </c>
    </row>
    <row r="44" spans="1:26" s="28" customFormat="1" ht="60.6" customHeight="1" x14ac:dyDescent="0.3">
      <c r="A44" s="35" t="s">
        <v>89</v>
      </c>
      <c r="B44" s="23" t="s">
        <v>88</v>
      </c>
      <c r="C44" s="24" t="s">
        <v>27</v>
      </c>
      <c r="D44" s="25">
        <v>7662</v>
      </c>
      <c r="E44" s="24">
        <v>6</v>
      </c>
      <c r="F44" s="35" t="s">
        <v>146</v>
      </c>
      <c r="G44" s="35" t="s">
        <v>135</v>
      </c>
      <c r="H44" s="24" t="s">
        <v>198</v>
      </c>
      <c r="I44" s="24" t="s">
        <v>263</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278</v>
      </c>
    </row>
    <row r="45" spans="1:26" s="28" customFormat="1" ht="90" customHeight="1" x14ac:dyDescent="0.3">
      <c r="A45" s="30" t="s">
        <v>53</v>
      </c>
      <c r="B45" s="6" t="s">
        <v>22</v>
      </c>
      <c r="C45" s="4" t="s">
        <v>29</v>
      </c>
      <c r="D45" s="7">
        <v>1380</v>
      </c>
      <c r="E45" s="4">
        <v>26</v>
      </c>
      <c r="F45" s="5" t="s">
        <v>177</v>
      </c>
      <c r="G45" s="5" t="s">
        <v>188</v>
      </c>
      <c r="H45" s="4" t="s">
        <v>199</v>
      </c>
      <c r="I45" s="4" t="s">
        <v>263</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278</v>
      </c>
    </row>
    <row r="46" spans="1:26" s="28" customFormat="1" ht="129.6" x14ac:dyDescent="0.3">
      <c r="A46" s="5" t="s">
        <v>277</v>
      </c>
      <c r="B46" s="42" t="s">
        <v>119</v>
      </c>
      <c r="C46" s="4" t="s">
        <v>120</v>
      </c>
      <c r="D46" s="4">
        <v>503</v>
      </c>
      <c r="E46" s="4">
        <v>18</v>
      </c>
      <c r="F46" s="5" t="s">
        <v>169</v>
      </c>
      <c r="G46" s="5" t="s">
        <v>188</v>
      </c>
      <c r="H46" s="4" t="s">
        <v>194</v>
      </c>
      <c r="I46" s="4" t="s">
        <v>263</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279</v>
      </c>
    </row>
    <row r="47" spans="1:26" s="31" customFormat="1" ht="43.2" x14ac:dyDescent="0.3">
      <c r="A47" s="35" t="s">
        <v>121</v>
      </c>
      <c r="B47" s="40" t="s">
        <v>122</v>
      </c>
      <c r="C47" s="24" t="s">
        <v>27</v>
      </c>
      <c r="D47" s="25">
        <v>7662</v>
      </c>
      <c r="E47" s="24">
        <v>7</v>
      </c>
      <c r="F47" s="35" t="s">
        <v>150</v>
      </c>
      <c r="G47" s="35" t="s">
        <v>135</v>
      </c>
      <c r="H47" s="24" t="s">
        <v>200</v>
      </c>
      <c r="I47" s="24" t="s">
        <v>263</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278</v>
      </c>
    </row>
    <row r="48" spans="1:26" s="31" customFormat="1" ht="43.2" x14ac:dyDescent="0.3">
      <c r="A48" s="35" t="s">
        <v>121</v>
      </c>
      <c r="B48" s="40" t="s">
        <v>122</v>
      </c>
      <c r="C48" s="35" t="s">
        <v>27</v>
      </c>
      <c r="D48" s="36">
        <v>7662</v>
      </c>
      <c r="E48" s="24">
        <v>7</v>
      </c>
      <c r="F48" s="35" t="s">
        <v>152</v>
      </c>
      <c r="G48" s="35" t="s">
        <v>135</v>
      </c>
      <c r="H48" s="35" t="s">
        <v>200</v>
      </c>
      <c r="I48" s="35" t="s">
        <v>263</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278</v>
      </c>
    </row>
    <row r="49" spans="1:26" s="28" customFormat="1" ht="43.2" x14ac:dyDescent="0.3">
      <c r="A49" s="35" t="s">
        <v>121</v>
      </c>
      <c r="B49" s="40" t="s">
        <v>122</v>
      </c>
      <c r="C49" s="24" t="s">
        <v>27</v>
      </c>
      <c r="D49" s="25">
        <v>7662</v>
      </c>
      <c r="E49" s="24">
        <v>7</v>
      </c>
      <c r="F49" s="35" t="s">
        <v>151</v>
      </c>
      <c r="G49" s="35" t="s">
        <v>135</v>
      </c>
      <c r="H49" s="24" t="s">
        <v>200</v>
      </c>
      <c r="I49" s="24" t="s">
        <v>263</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278</v>
      </c>
    </row>
    <row r="50" spans="1:26" s="28" customFormat="1" ht="43.2" x14ac:dyDescent="0.3">
      <c r="A50" s="35" t="s">
        <v>121</v>
      </c>
      <c r="B50" s="40" t="s">
        <v>122</v>
      </c>
      <c r="C50" s="24" t="s">
        <v>27</v>
      </c>
      <c r="D50" s="25">
        <v>7662</v>
      </c>
      <c r="E50" s="24">
        <v>7</v>
      </c>
      <c r="F50" s="35" t="s">
        <v>153</v>
      </c>
      <c r="G50" s="35" t="s">
        <v>135</v>
      </c>
      <c r="H50" s="24" t="s">
        <v>200</v>
      </c>
      <c r="I50" s="24" t="s">
        <v>263</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278</v>
      </c>
    </row>
    <row r="51" spans="1:26" s="28" customFormat="1" ht="72" x14ac:dyDescent="0.3">
      <c r="A51" s="30" t="s">
        <v>44</v>
      </c>
      <c r="B51" s="43" t="s">
        <v>10</v>
      </c>
      <c r="C51" s="44" t="s">
        <v>69</v>
      </c>
      <c r="D51" s="58">
        <v>3820</v>
      </c>
      <c r="E51" s="4">
        <v>16</v>
      </c>
      <c r="F51" s="5" t="s">
        <v>168</v>
      </c>
      <c r="G51" s="5" t="s">
        <v>188</v>
      </c>
      <c r="H51" s="4" t="s">
        <v>201</v>
      </c>
      <c r="I51" s="4" t="s">
        <v>263</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278</v>
      </c>
    </row>
    <row r="52" spans="1:26" s="28" customFormat="1" ht="28.8" x14ac:dyDescent="0.3">
      <c r="A52" s="5" t="s">
        <v>98</v>
      </c>
      <c r="B52" s="42" t="s">
        <v>97</v>
      </c>
      <c r="C52" s="4" t="s">
        <v>27</v>
      </c>
      <c r="D52" s="7">
        <v>7405</v>
      </c>
      <c r="E52" s="4">
        <v>8</v>
      </c>
      <c r="F52" s="5" t="s">
        <v>154</v>
      </c>
      <c r="G52" s="5" t="s">
        <v>188</v>
      </c>
      <c r="H52" s="4" t="s">
        <v>283</v>
      </c>
      <c r="I52" s="4" t="s">
        <v>283</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278</v>
      </c>
    </row>
    <row r="53" spans="1:26" s="31" customFormat="1" ht="91.8" customHeight="1" x14ac:dyDescent="0.3">
      <c r="A53" s="5" t="s">
        <v>98</v>
      </c>
      <c r="B53" s="42" t="s">
        <v>97</v>
      </c>
      <c r="C53" s="4" t="s">
        <v>27</v>
      </c>
      <c r="D53" s="7">
        <v>7405</v>
      </c>
      <c r="E53" s="4">
        <v>8</v>
      </c>
      <c r="F53" s="5" t="s">
        <v>131</v>
      </c>
      <c r="G53" s="5" t="s">
        <v>188</v>
      </c>
      <c r="H53" s="4" t="s">
        <v>283</v>
      </c>
      <c r="I53" s="4" t="s">
        <v>283</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278</v>
      </c>
    </row>
    <row r="54" spans="1:26" s="31" customFormat="1" ht="129.6" customHeight="1" x14ac:dyDescent="0.3">
      <c r="A54" s="22" t="s">
        <v>50</v>
      </c>
      <c r="B54" s="23" t="s">
        <v>20</v>
      </c>
      <c r="C54" s="24" t="s">
        <v>27</v>
      </c>
      <c r="D54" s="25">
        <v>7405</v>
      </c>
      <c r="E54" s="24">
        <v>9</v>
      </c>
      <c r="F54" s="35" t="s">
        <v>156</v>
      </c>
      <c r="G54" s="35" t="s">
        <v>188</v>
      </c>
      <c r="H54" s="24" t="s">
        <v>283</v>
      </c>
      <c r="I54" s="24" t="s">
        <v>283</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278</v>
      </c>
    </row>
    <row r="55" spans="1:26" s="31" customFormat="1" ht="43.2" x14ac:dyDescent="0.3">
      <c r="A55" s="22" t="s">
        <v>50</v>
      </c>
      <c r="B55" s="23" t="s">
        <v>20</v>
      </c>
      <c r="C55" s="24" t="s">
        <v>27</v>
      </c>
      <c r="D55" s="25">
        <v>7405</v>
      </c>
      <c r="E55" s="24">
        <v>9</v>
      </c>
      <c r="F55" s="35" t="s">
        <v>157</v>
      </c>
      <c r="G55" s="35" t="s">
        <v>155</v>
      </c>
      <c r="H55" s="24" t="s">
        <v>283</v>
      </c>
      <c r="I55" s="24" t="s">
        <v>283</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278</v>
      </c>
    </row>
    <row r="56" spans="1:26" s="28" customFormat="1" ht="117.6" customHeight="1" x14ac:dyDescent="0.3">
      <c r="A56" s="22" t="s">
        <v>50</v>
      </c>
      <c r="B56" s="23" t="s">
        <v>20</v>
      </c>
      <c r="C56" s="24" t="s">
        <v>27</v>
      </c>
      <c r="D56" s="25">
        <v>7405</v>
      </c>
      <c r="E56" s="24">
        <v>9</v>
      </c>
      <c r="F56" s="35" t="s">
        <v>158</v>
      </c>
      <c r="G56" s="35" t="s">
        <v>155</v>
      </c>
      <c r="H56" s="24" t="s">
        <v>283</v>
      </c>
      <c r="I56" s="24" t="s">
        <v>283</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278</v>
      </c>
    </row>
    <row r="57" spans="1:26"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278</v>
      </c>
    </row>
    <row r="58" spans="1:26" s="28" customFormat="1" ht="57.6" x14ac:dyDescent="0.3">
      <c r="A58" s="22" t="s">
        <v>51</v>
      </c>
      <c r="B58" s="35" t="s">
        <v>21</v>
      </c>
      <c r="C58" s="24" t="s">
        <v>27</v>
      </c>
      <c r="D58" s="36">
        <v>7821</v>
      </c>
      <c r="E58" s="24">
        <v>2</v>
      </c>
      <c r="F58" s="26" t="s">
        <v>284</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278</v>
      </c>
    </row>
    <row r="59" spans="1:26" s="28" customFormat="1" ht="157.80000000000001" customHeight="1" x14ac:dyDescent="0.3">
      <c r="A59" s="22" t="s">
        <v>51</v>
      </c>
      <c r="B59" s="23" t="s">
        <v>21</v>
      </c>
      <c r="C59" s="24" t="s">
        <v>27</v>
      </c>
      <c r="D59" s="25">
        <v>7821</v>
      </c>
      <c r="E59" s="24">
        <v>2</v>
      </c>
      <c r="F59" s="26" t="s">
        <v>129</v>
      </c>
      <c r="G59" s="26"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278</v>
      </c>
    </row>
    <row r="60" spans="1:26"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278</v>
      </c>
    </row>
    <row r="61" spans="1:26" s="28" customFormat="1" ht="43.2" x14ac:dyDescent="0.3">
      <c r="A61" s="13" t="s">
        <v>48</v>
      </c>
      <c r="B61" s="14" t="s">
        <v>18</v>
      </c>
      <c r="C61" s="15" t="s">
        <v>27</v>
      </c>
      <c r="D61" s="16">
        <v>7821</v>
      </c>
      <c r="E61" s="15">
        <v>3</v>
      </c>
      <c r="F61" s="17" t="s">
        <v>132</v>
      </c>
      <c r="G61" s="17" t="s">
        <v>188</v>
      </c>
      <c r="H61" s="15" t="s">
        <v>192</v>
      </c>
      <c r="I61" s="15" t="s">
        <v>192</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278</v>
      </c>
    </row>
    <row r="62" spans="1:26" s="28" customFormat="1" ht="43.2" x14ac:dyDescent="0.3">
      <c r="A62" s="13" t="s">
        <v>48</v>
      </c>
      <c r="B62" s="14" t="s">
        <v>18</v>
      </c>
      <c r="C62" s="15" t="s">
        <v>27</v>
      </c>
      <c r="D62" s="16">
        <v>7821</v>
      </c>
      <c r="E62" s="15">
        <v>3</v>
      </c>
      <c r="F62" s="17" t="s">
        <v>134</v>
      </c>
      <c r="G62" s="17" t="s">
        <v>135</v>
      </c>
      <c r="H62" s="15" t="s">
        <v>192</v>
      </c>
      <c r="I62" s="15" t="s">
        <v>192</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278</v>
      </c>
    </row>
    <row r="63" spans="1:26" s="19" customFormat="1" ht="43.2" x14ac:dyDescent="0.3">
      <c r="A63" s="13" t="s">
        <v>48</v>
      </c>
      <c r="B63" s="14" t="s">
        <v>18</v>
      </c>
      <c r="C63" s="15" t="s">
        <v>27</v>
      </c>
      <c r="D63" s="16">
        <v>7821</v>
      </c>
      <c r="E63" s="15">
        <v>3</v>
      </c>
      <c r="F63" s="17" t="s">
        <v>131</v>
      </c>
      <c r="G63" s="17" t="s">
        <v>188</v>
      </c>
      <c r="H63" s="15" t="s">
        <v>192</v>
      </c>
      <c r="I63" s="15" t="s">
        <v>192</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278</v>
      </c>
    </row>
    <row r="64" spans="1:26" s="19" customFormat="1" ht="43.2" x14ac:dyDescent="0.3">
      <c r="A64" s="13" t="s">
        <v>48</v>
      </c>
      <c r="B64" s="14" t="s">
        <v>18</v>
      </c>
      <c r="C64" s="15" t="s">
        <v>27</v>
      </c>
      <c r="D64" s="16">
        <v>7821</v>
      </c>
      <c r="E64" s="15">
        <v>3</v>
      </c>
      <c r="F64" s="17" t="s">
        <v>133</v>
      </c>
      <c r="G64" s="17" t="s">
        <v>135</v>
      </c>
      <c r="H64" s="17" t="s">
        <v>192</v>
      </c>
      <c r="I64" s="17" t="s">
        <v>192</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278</v>
      </c>
    </row>
    <row r="65" spans="1:26" s="19" customFormat="1" ht="115.2" x14ac:dyDescent="0.3">
      <c r="A65" s="35" t="s">
        <v>112</v>
      </c>
      <c r="B65" s="40" t="s">
        <v>111</v>
      </c>
      <c r="C65" s="94"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278</v>
      </c>
    </row>
    <row r="66" spans="1:26" s="19" customFormat="1" ht="57.6" x14ac:dyDescent="0.3">
      <c r="A66" s="35" t="s">
        <v>87</v>
      </c>
      <c r="B66" s="40" t="s">
        <v>86</v>
      </c>
      <c r="C66" s="24" t="s">
        <v>29</v>
      </c>
      <c r="D66" s="25">
        <v>1411</v>
      </c>
      <c r="E66" s="24">
        <v>19</v>
      </c>
      <c r="F66" s="35" t="s">
        <v>170</v>
      </c>
      <c r="G66" s="35" t="s">
        <v>188</v>
      </c>
      <c r="H66" s="35" t="s">
        <v>192</v>
      </c>
      <c r="I66" s="35" t="s">
        <v>192</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278</v>
      </c>
    </row>
    <row r="67" spans="1:26" s="28" customFormat="1" ht="57.6" x14ac:dyDescent="0.3">
      <c r="A67" s="35" t="s">
        <v>77</v>
      </c>
      <c r="B67" s="23" t="s">
        <v>76</v>
      </c>
      <c r="C67" s="60" t="s">
        <v>78</v>
      </c>
      <c r="D67" s="60">
        <v>330</v>
      </c>
      <c r="E67" s="24">
        <v>33</v>
      </c>
      <c r="F67" s="35" t="s">
        <v>186</v>
      </c>
      <c r="G67" s="35" t="s">
        <v>188</v>
      </c>
      <c r="H67" s="24" t="s">
        <v>283</v>
      </c>
      <c r="I67" s="35" t="s">
        <v>283</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278</v>
      </c>
    </row>
    <row r="68" spans="1:26" s="28" customFormat="1" ht="57.6" x14ac:dyDescent="0.3">
      <c r="A68" s="35" t="s">
        <v>77</v>
      </c>
      <c r="B68" s="23" t="s">
        <v>76</v>
      </c>
      <c r="C68" s="60" t="s">
        <v>78</v>
      </c>
      <c r="D68" s="60">
        <v>330</v>
      </c>
      <c r="E68" s="24">
        <v>33</v>
      </c>
      <c r="F68" s="35" t="s">
        <v>251</v>
      </c>
      <c r="G68" s="35" t="s">
        <v>188</v>
      </c>
      <c r="H68" s="24" t="s">
        <v>283</v>
      </c>
      <c r="I68" s="24" t="s">
        <v>283</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278</v>
      </c>
    </row>
    <row r="69" spans="1:26" s="28" customFormat="1" ht="72" x14ac:dyDescent="0.3">
      <c r="A69" s="35" t="s">
        <v>106</v>
      </c>
      <c r="B69" s="40" t="s">
        <v>105</v>
      </c>
      <c r="C69" s="24" t="s">
        <v>107</v>
      </c>
      <c r="D69" s="24">
        <v>9</v>
      </c>
      <c r="E69" s="24">
        <v>47</v>
      </c>
      <c r="F69" s="35" t="s">
        <v>271</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279</v>
      </c>
    </row>
    <row r="70" spans="1:26" s="28" customFormat="1" ht="43.2" x14ac:dyDescent="0.3">
      <c r="A70" s="22" t="s">
        <v>52</v>
      </c>
      <c r="B70" s="23" t="s">
        <v>179</v>
      </c>
      <c r="C70" s="24" t="s">
        <v>29</v>
      </c>
      <c r="D70" s="25">
        <v>1338</v>
      </c>
      <c r="E70" s="24">
        <v>29</v>
      </c>
      <c r="F70" s="35" t="s">
        <v>181</v>
      </c>
      <c r="G70" s="35" t="s">
        <v>188</v>
      </c>
      <c r="H70" s="35" t="s">
        <v>283</v>
      </c>
      <c r="I70" s="35" t="s">
        <v>283</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278</v>
      </c>
    </row>
    <row r="71" spans="1:26" s="28" customFormat="1" ht="43.2" x14ac:dyDescent="0.3">
      <c r="A71" s="22" t="s">
        <v>52</v>
      </c>
      <c r="B71" s="23" t="s">
        <v>180</v>
      </c>
      <c r="C71" s="24" t="s">
        <v>29</v>
      </c>
      <c r="D71" s="25">
        <v>1338</v>
      </c>
      <c r="E71" s="24">
        <v>29</v>
      </c>
      <c r="F71" s="35" t="s">
        <v>182</v>
      </c>
      <c r="G71" s="35" t="s">
        <v>188</v>
      </c>
      <c r="H71" s="35" t="s">
        <v>283</v>
      </c>
      <c r="I71" s="35" t="s">
        <v>283</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278</v>
      </c>
    </row>
    <row r="72" spans="1:26" s="28" customFormat="1" ht="43.2" x14ac:dyDescent="0.3">
      <c r="A72" s="22" t="s">
        <v>52</v>
      </c>
      <c r="B72" s="23" t="s">
        <v>13</v>
      </c>
      <c r="C72" s="24" t="s">
        <v>29</v>
      </c>
      <c r="D72" s="25">
        <v>1338</v>
      </c>
      <c r="E72" s="24">
        <v>29</v>
      </c>
      <c r="F72" s="35" t="s">
        <v>183</v>
      </c>
      <c r="G72" s="35" t="s">
        <v>188</v>
      </c>
      <c r="H72" s="35" t="s">
        <v>283</v>
      </c>
      <c r="I72" s="35" t="s">
        <v>283</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278</v>
      </c>
    </row>
    <row r="73" spans="1:26" s="28" customFormat="1" ht="43.2" x14ac:dyDescent="0.3">
      <c r="A73" s="22" t="s">
        <v>42</v>
      </c>
      <c r="B73" s="29" t="s">
        <v>8</v>
      </c>
      <c r="C73" s="32" t="s">
        <v>27</v>
      </c>
      <c r="D73" s="33">
        <v>7821</v>
      </c>
      <c r="E73" s="24">
        <v>4</v>
      </c>
      <c r="F73" s="34" t="s">
        <v>140</v>
      </c>
      <c r="G73" s="34" t="s">
        <v>188</v>
      </c>
      <c r="H73" s="35" t="s">
        <v>283</v>
      </c>
      <c r="I73" s="35" t="s">
        <v>283</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278</v>
      </c>
    </row>
    <row r="74" spans="1:26" s="28" customFormat="1" ht="43.2" x14ac:dyDescent="0.3">
      <c r="A74" s="22" t="s">
        <v>42</v>
      </c>
      <c r="B74" s="29" t="s">
        <v>8</v>
      </c>
      <c r="C74" s="32" t="s">
        <v>27</v>
      </c>
      <c r="D74" s="33">
        <v>7821</v>
      </c>
      <c r="E74" s="24">
        <v>4</v>
      </c>
      <c r="F74" s="34" t="s">
        <v>138</v>
      </c>
      <c r="G74" s="34" t="s">
        <v>188</v>
      </c>
      <c r="H74" s="35" t="s">
        <v>283</v>
      </c>
      <c r="I74" s="35" t="s">
        <v>283</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278</v>
      </c>
    </row>
    <row r="75" spans="1:26" s="28" customFormat="1" ht="43.2" x14ac:dyDescent="0.3">
      <c r="A75" s="22" t="s">
        <v>42</v>
      </c>
      <c r="B75" s="29" t="s">
        <v>8</v>
      </c>
      <c r="C75" s="32" t="s">
        <v>27</v>
      </c>
      <c r="D75" s="33">
        <v>7821</v>
      </c>
      <c r="E75" s="24">
        <v>4</v>
      </c>
      <c r="F75" s="34" t="s">
        <v>136</v>
      </c>
      <c r="G75" s="34" t="s">
        <v>188</v>
      </c>
      <c r="H75" s="35" t="s">
        <v>283</v>
      </c>
      <c r="I75" s="35" t="s">
        <v>283</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278</v>
      </c>
    </row>
    <row r="76" spans="1:26" s="28" customFormat="1" ht="43.2" x14ac:dyDescent="0.3">
      <c r="A76" s="22" t="s">
        <v>42</v>
      </c>
      <c r="B76" s="48" t="s">
        <v>8</v>
      </c>
      <c r="C76" s="67" t="s">
        <v>27</v>
      </c>
      <c r="D76" s="33">
        <v>7821</v>
      </c>
      <c r="E76" s="24">
        <v>4</v>
      </c>
      <c r="F76" s="35" t="s">
        <v>141</v>
      </c>
      <c r="G76" s="35" t="s">
        <v>188</v>
      </c>
      <c r="H76" s="35" t="s">
        <v>283</v>
      </c>
      <c r="I76" s="35" t="s">
        <v>283</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278</v>
      </c>
    </row>
    <row r="77" spans="1:26" s="28" customFormat="1" ht="43.2" x14ac:dyDescent="0.3">
      <c r="A77" s="22" t="s">
        <v>42</v>
      </c>
      <c r="B77" s="48" t="s">
        <v>8</v>
      </c>
      <c r="C77" s="67" t="s">
        <v>27</v>
      </c>
      <c r="D77" s="33">
        <v>7821</v>
      </c>
      <c r="E77" s="24">
        <v>4</v>
      </c>
      <c r="F77" s="34" t="s">
        <v>139</v>
      </c>
      <c r="G77" s="34" t="s">
        <v>188</v>
      </c>
      <c r="H77" s="35" t="s">
        <v>283</v>
      </c>
      <c r="I77" s="35" t="s">
        <v>283</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278</v>
      </c>
    </row>
    <row r="78" spans="1:26" s="66" customFormat="1" ht="43.2" x14ac:dyDescent="0.3">
      <c r="A78" s="22" t="s">
        <v>42</v>
      </c>
      <c r="B78" s="48" t="s">
        <v>8</v>
      </c>
      <c r="C78" s="48" t="s">
        <v>27</v>
      </c>
      <c r="D78" s="47">
        <v>7821</v>
      </c>
      <c r="E78" s="24">
        <v>4</v>
      </c>
      <c r="F78" s="34" t="s">
        <v>137</v>
      </c>
      <c r="G78" s="34" t="s">
        <v>188</v>
      </c>
      <c r="H78" s="35" t="s">
        <v>283</v>
      </c>
      <c r="I78" s="35" t="s">
        <v>283</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278</v>
      </c>
    </row>
    <row r="79" spans="1:26" s="28" customFormat="1" ht="43.2" x14ac:dyDescent="0.3">
      <c r="A79" s="5" t="s">
        <v>38</v>
      </c>
      <c r="B79" s="5" t="s">
        <v>4</v>
      </c>
      <c r="C79" s="8" t="s">
        <v>72</v>
      </c>
      <c r="D79" s="5">
        <v>37.299999999999997</v>
      </c>
      <c r="E79" s="4">
        <v>44</v>
      </c>
      <c r="F79" s="5" t="s">
        <v>274</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279</v>
      </c>
    </row>
    <row r="80" spans="1:26" s="28" customFormat="1" ht="28.8" x14ac:dyDescent="0.3">
      <c r="A80" s="5" t="s">
        <v>96</v>
      </c>
      <c r="B80" s="59" t="s">
        <v>95</v>
      </c>
      <c r="C80" s="8" t="s">
        <v>27</v>
      </c>
      <c r="D80" s="9">
        <v>7405</v>
      </c>
      <c r="E80" s="4">
        <v>10</v>
      </c>
      <c r="F80" s="5" t="s">
        <v>159</v>
      </c>
      <c r="G80" s="5" t="s">
        <v>188</v>
      </c>
      <c r="H80" s="5" t="s">
        <v>283</v>
      </c>
      <c r="I80" s="5" t="s">
        <v>283</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278</v>
      </c>
    </row>
    <row r="81" spans="1:26" s="31" customFormat="1" ht="126" customHeight="1" x14ac:dyDescent="0.3">
      <c r="A81" s="30" t="s">
        <v>46</v>
      </c>
      <c r="B81" s="5" t="s">
        <v>15</v>
      </c>
      <c r="C81" s="8" t="s">
        <v>27</v>
      </c>
      <c r="D81" s="9">
        <v>7821</v>
      </c>
      <c r="E81" s="4">
        <v>5</v>
      </c>
      <c r="F81" s="12" t="s">
        <v>142</v>
      </c>
      <c r="G81" s="12" t="s">
        <v>188</v>
      </c>
      <c r="H81" s="5" t="s">
        <v>283</v>
      </c>
      <c r="I81" s="5" t="s">
        <v>283</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278</v>
      </c>
    </row>
    <row r="82" spans="1:26" s="31" customFormat="1" ht="144" customHeight="1" x14ac:dyDescent="0.3">
      <c r="A82" s="30" t="s">
        <v>46</v>
      </c>
      <c r="B82" s="5" t="s">
        <v>15</v>
      </c>
      <c r="C82" s="8" t="s">
        <v>27</v>
      </c>
      <c r="D82" s="9">
        <v>7821</v>
      </c>
      <c r="E82" s="4">
        <v>5</v>
      </c>
      <c r="F82" s="5" t="s">
        <v>143</v>
      </c>
      <c r="G82" s="5" t="s">
        <v>188</v>
      </c>
      <c r="H82" s="5" t="s">
        <v>283</v>
      </c>
      <c r="I82" s="5" t="s">
        <v>283</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278</v>
      </c>
    </row>
    <row r="83" spans="1:26" s="31" customFormat="1" ht="43.2" x14ac:dyDescent="0.3">
      <c r="A83" s="35" t="s">
        <v>100</v>
      </c>
      <c r="B83" s="51" t="s">
        <v>99</v>
      </c>
      <c r="C83" s="65" t="s">
        <v>27</v>
      </c>
      <c r="D83" s="36">
        <v>7405</v>
      </c>
      <c r="E83" s="24">
        <v>11</v>
      </c>
      <c r="F83" s="35" t="s">
        <v>269</v>
      </c>
      <c r="G83" s="35" t="s">
        <v>188</v>
      </c>
      <c r="H83" s="35" t="s">
        <v>203</v>
      </c>
      <c r="I83" s="35" t="s">
        <v>264</v>
      </c>
      <c r="J83" s="65" t="s">
        <v>210</v>
      </c>
      <c r="K83" s="65" t="s">
        <v>210</v>
      </c>
      <c r="L83" s="35"/>
      <c r="M83" s="22"/>
      <c r="N83" s="22"/>
      <c r="O83" s="22"/>
      <c r="P83" s="22"/>
      <c r="Q83" s="22"/>
      <c r="R83" s="22"/>
      <c r="S83" s="22">
        <f>125900000/35</f>
        <v>3597142.8571428573</v>
      </c>
      <c r="T83" s="22"/>
      <c r="U83" s="22"/>
      <c r="V83" s="22"/>
      <c r="W83" s="22"/>
      <c r="X83" s="22"/>
      <c r="Y83" s="22"/>
      <c r="Z83" s="4" t="s">
        <v>278</v>
      </c>
    </row>
    <row r="84" spans="1:26" s="31" customFormat="1" ht="222.6" customHeight="1" x14ac:dyDescent="0.3">
      <c r="A84" s="35" t="s">
        <v>73</v>
      </c>
      <c r="B84" s="35" t="s">
        <v>11</v>
      </c>
      <c r="C84" s="88" t="s">
        <v>30</v>
      </c>
      <c r="D84" s="97">
        <v>63.26</v>
      </c>
      <c r="E84" s="24">
        <v>37</v>
      </c>
      <c r="F84" s="35" t="s">
        <v>261</v>
      </c>
      <c r="G84" s="35" t="s">
        <v>125</v>
      </c>
      <c r="H84" s="35" t="s">
        <v>283</v>
      </c>
      <c r="I84" s="35" t="s">
        <v>283</v>
      </c>
      <c r="J84" s="65" t="s">
        <v>207</v>
      </c>
      <c r="K84" s="65" t="s">
        <v>207</v>
      </c>
      <c r="L84" s="35"/>
      <c r="M84" s="35">
        <f>Tableau1[[#This Row],[yll]]/Tableau1[[#This Row],[conversion_factor]]</f>
        <v>4938.2716049382716</v>
      </c>
      <c r="N84" s="35">
        <v>786330</v>
      </c>
      <c r="O84" s="35">
        <f>Tableau1[[#This Row],[n_prev]]/Tableau1[[#This Row],[n_death]]</f>
        <v>6.2801515965793895E-3</v>
      </c>
      <c r="P84" s="35">
        <v>16.2</v>
      </c>
      <c r="Q84" s="35"/>
      <c r="R84" s="35">
        <v>80000</v>
      </c>
      <c r="S84" s="35"/>
      <c r="T84" s="35"/>
      <c r="U84" s="35"/>
      <c r="V84" s="35">
        <v>71684966</v>
      </c>
      <c r="W84" s="35">
        <f>Tableau1[[#This Row],[yll]]/Tableau1[[#This Row],[population_target]]</f>
        <v>1.1159941123498615E-3</v>
      </c>
      <c r="X84" s="35"/>
      <c r="Y84" s="35"/>
      <c r="Z84" s="4" t="s">
        <v>279</v>
      </c>
    </row>
    <row r="85" spans="1:26" s="28" customFormat="1" ht="223.8" customHeight="1" x14ac:dyDescent="0.3">
      <c r="A85" s="35" t="s">
        <v>73</v>
      </c>
      <c r="B85" s="35" t="s">
        <v>11</v>
      </c>
      <c r="C85" s="60" t="s">
        <v>30</v>
      </c>
      <c r="D85" s="60">
        <v>63.26</v>
      </c>
      <c r="E85" s="24">
        <v>37</v>
      </c>
      <c r="F85" s="35" t="s">
        <v>260</v>
      </c>
      <c r="G85" s="35" t="s">
        <v>125</v>
      </c>
      <c r="H85" s="35" t="s">
        <v>283</v>
      </c>
      <c r="I85" s="35" t="s">
        <v>283</v>
      </c>
      <c r="J85" s="65" t="s">
        <v>207</v>
      </c>
      <c r="K85" s="65" t="s">
        <v>207</v>
      </c>
      <c r="L85" s="35"/>
      <c r="M85" s="35">
        <f>Tableau1[[#This Row],[yll]]/Tableau1[[#This Row],[conversion_factor]]</f>
        <v>5555.5555555555557</v>
      </c>
      <c r="N85" s="35">
        <v>786330</v>
      </c>
      <c r="O85" s="35">
        <f>Tableau1[[#This Row],[n_prev]]/Tableau1[[#This Row],[n_death]]</f>
        <v>7.0651705461518138E-3</v>
      </c>
      <c r="P85" s="35">
        <v>16.2</v>
      </c>
      <c r="Q85" s="35"/>
      <c r="R85" s="35">
        <v>90000</v>
      </c>
      <c r="S85" s="35"/>
      <c r="T85" s="35"/>
      <c r="U85" s="35"/>
      <c r="V85" s="35">
        <v>71684966</v>
      </c>
      <c r="W85" s="35">
        <f>Tableau1[[#This Row],[yll]]/Tableau1[[#This Row],[population_target]]</f>
        <v>1.2554933763935941E-3</v>
      </c>
      <c r="X85" s="35"/>
      <c r="Y85" s="35"/>
      <c r="Z85" s="4" t="s">
        <v>279</v>
      </c>
    </row>
    <row r="86" spans="1:26"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278</v>
      </c>
    </row>
    <row r="87" spans="1:26" s="70" customFormat="1" ht="57.6" x14ac:dyDescent="0.3">
      <c r="A87" s="63" t="s">
        <v>81</v>
      </c>
      <c r="B87" s="63" t="s">
        <v>84</v>
      </c>
      <c r="C87" s="96" t="s">
        <v>29</v>
      </c>
      <c r="D87" s="64">
        <v>1380</v>
      </c>
      <c r="E87" s="24">
        <v>27</v>
      </c>
      <c r="F87" s="35" t="s">
        <v>178</v>
      </c>
      <c r="G87" s="35" t="s">
        <v>135</v>
      </c>
      <c r="H87" s="35" t="s">
        <v>283</v>
      </c>
      <c r="I87" s="35" t="s">
        <v>283</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278</v>
      </c>
    </row>
    <row r="88" spans="1:26" s="28" customFormat="1" ht="28.8" x14ac:dyDescent="0.3">
      <c r="A88" s="5" t="s">
        <v>93</v>
      </c>
      <c r="B88" s="59" t="s">
        <v>92</v>
      </c>
      <c r="C88" s="8" t="s">
        <v>29</v>
      </c>
      <c r="D88" s="9">
        <v>1338</v>
      </c>
      <c r="E88" s="4">
        <v>30</v>
      </c>
      <c r="F88" s="5" t="s">
        <v>184</v>
      </c>
      <c r="G88" s="5" t="s">
        <v>127</v>
      </c>
      <c r="H88" s="5" t="s">
        <v>283</v>
      </c>
      <c r="I88" s="5" t="s">
        <v>283</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278</v>
      </c>
    </row>
    <row r="89" spans="1:26" s="28" customFormat="1" ht="28.8" x14ac:dyDescent="0.3">
      <c r="A89" s="5" t="s">
        <v>93</v>
      </c>
      <c r="B89" s="59" t="s">
        <v>92</v>
      </c>
      <c r="C89" s="8" t="s">
        <v>29</v>
      </c>
      <c r="D89" s="9">
        <v>1338</v>
      </c>
      <c r="E89" s="4">
        <v>30</v>
      </c>
      <c r="F89" s="5" t="s">
        <v>185</v>
      </c>
      <c r="G89" s="5" t="s">
        <v>188</v>
      </c>
      <c r="H89" s="5" t="s">
        <v>283</v>
      </c>
      <c r="I89" s="5" t="s">
        <v>283</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278</v>
      </c>
    </row>
    <row r="90" spans="1:26"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278</v>
      </c>
    </row>
    <row r="91" spans="1:26" s="31" customFormat="1" ht="57.6" x14ac:dyDescent="0.3">
      <c r="A91" s="5" t="s">
        <v>231</v>
      </c>
      <c r="B91" s="5" t="s">
        <v>2</v>
      </c>
      <c r="C91" s="95"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278</v>
      </c>
    </row>
    <row r="92" spans="1:26" s="28" customFormat="1" ht="57.6" x14ac:dyDescent="0.3">
      <c r="A92" s="5" t="s">
        <v>231</v>
      </c>
      <c r="B92" s="5" t="s">
        <v>2</v>
      </c>
      <c r="C92" s="95"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278</v>
      </c>
    </row>
    <row r="93" spans="1:26" s="31" customFormat="1" ht="57.6" x14ac:dyDescent="0.3">
      <c r="A93" s="5" t="s">
        <v>231</v>
      </c>
      <c r="B93" s="5" t="s">
        <v>2</v>
      </c>
      <c r="C93" s="89"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278</v>
      </c>
    </row>
    <row r="94" spans="1:26" s="31" customFormat="1" ht="43.2" x14ac:dyDescent="0.3">
      <c r="A94" s="22" t="s">
        <v>37</v>
      </c>
      <c r="B94" s="48" t="s">
        <v>3</v>
      </c>
      <c r="C94" s="65" t="s">
        <v>72</v>
      </c>
      <c r="D94" s="35">
        <v>37.299999999999997</v>
      </c>
      <c r="E94" s="24">
        <v>45</v>
      </c>
      <c r="F94" s="35" t="s">
        <v>273</v>
      </c>
      <c r="G94" s="35" t="s">
        <v>188</v>
      </c>
      <c r="H94" s="51" t="s">
        <v>204</v>
      </c>
      <c r="I94" s="51" t="s">
        <v>263</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279</v>
      </c>
    </row>
    <row r="95" spans="1:26" s="31" customFormat="1" ht="43.2" x14ac:dyDescent="0.3">
      <c r="A95" s="22" t="s">
        <v>37</v>
      </c>
      <c r="B95" s="48" t="s">
        <v>3</v>
      </c>
      <c r="C95" s="65" t="s">
        <v>72</v>
      </c>
      <c r="D95" s="35">
        <v>37.299999999999997</v>
      </c>
      <c r="E95" s="24">
        <v>45</v>
      </c>
      <c r="F95" s="35" t="s">
        <v>272</v>
      </c>
      <c r="G95" s="35" t="s">
        <v>188</v>
      </c>
      <c r="H95" s="51" t="s">
        <v>204</v>
      </c>
      <c r="I95" s="51" t="s">
        <v>263</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279</v>
      </c>
    </row>
    <row r="96" spans="1:26" s="28" customFormat="1" ht="176.4" customHeight="1" x14ac:dyDescent="0.3">
      <c r="A96" s="5" t="s">
        <v>91</v>
      </c>
      <c r="B96" s="5" t="s">
        <v>90</v>
      </c>
      <c r="C96" s="8" t="s">
        <v>72</v>
      </c>
      <c r="D96" s="5">
        <v>39.4</v>
      </c>
      <c r="E96" s="4">
        <v>42</v>
      </c>
      <c r="F96" s="5" t="s">
        <v>276</v>
      </c>
      <c r="G96" s="5" t="s">
        <v>188</v>
      </c>
      <c r="H96" s="5" t="s">
        <v>283</v>
      </c>
      <c r="I96" s="5" t="s">
        <v>283</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279</v>
      </c>
    </row>
    <row r="97" spans="1:26" s="31" customFormat="1" ht="99" customHeight="1" x14ac:dyDescent="0.3">
      <c r="A97" s="5" t="s">
        <v>91</v>
      </c>
      <c r="B97" s="6" t="s">
        <v>90</v>
      </c>
      <c r="C97" s="4" t="s">
        <v>72</v>
      </c>
      <c r="D97" s="4">
        <v>39.4</v>
      </c>
      <c r="E97" s="4">
        <v>42</v>
      </c>
      <c r="F97" s="5" t="s">
        <v>275</v>
      </c>
      <c r="G97" s="5" t="s">
        <v>188</v>
      </c>
      <c r="H97" s="5" t="s">
        <v>283</v>
      </c>
      <c r="I97" s="5" t="s">
        <v>283</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279</v>
      </c>
    </row>
    <row r="98" spans="1:26" s="31" customFormat="1" ht="57.6" x14ac:dyDescent="0.3">
      <c r="A98" s="35" t="s">
        <v>47</v>
      </c>
      <c r="B98" s="86" t="s">
        <v>17</v>
      </c>
      <c r="C98" s="90" t="s">
        <v>31</v>
      </c>
      <c r="D98" s="90">
        <v>37.99</v>
      </c>
      <c r="E98" s="69">
        <v>39</v>
      </c>
      <c r="F98" s="68" t="s">
        <v>243</v>
      </c>
      <c r="G98" s="68" t="s">
        <v>125</v>
      </c>
      <c r="H98" s="90" t="s">
        <v>244</v>
      </c>
      <c r="I98" s="65" t="s">
        <v>263</v>
      </c>
      <c r="J98" s="90" t="s">
        <v>207</v>
      </c>
      <c r="K98" s="90" t="s">
        <v>207</v>
      </c>
      <c r="L98" s="68">
        <v>2050</v>
      </c>
      <c r="M98" s="68">
        <f>Tableau1[[#This Row],[yll]]/Tableau1[[#This Row],[conversion_factor]]</f>
        <v>1807.3015873015875</v>
      </c>
      <c r="N98" s="35">
        <v>489530</v>
      </c>
      <c r="O98" s="35">
        <f>Tableau1[[#This Row],[n_prev]]/Tableau1[[#This Row],[n_death]]</f>
        <v>3.6919118078597582E-3</v>
      </c>
      <c r="P98" s="35">
        <v>18.899999999999999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278</v>
      </c>
    </row>
    <row r="99" spans="1:26" s="31" customFormat="1" ht="57.6" x14ac:dyDescent="0.3">
      <c r="A99" s="35" t="s">
        <v>47</v>
      </c>
      <c r="B99" s="86" t="s">
        <v>17</v>
      </c>
      <c r="C99" s="90" t="s">
        <v>31</v>
      </c>
      <c r="D99" s="90">
        <v>37.99</v>
      </c>
      <c r="E99" s="69">
        <v>39</v>
      </c>
      <c r="F99" s="68" t="s">
        <v>242</v>
      </c>
      <c r="G99" s="68" t="s">
        <v>125</v>
      </c>
      <c r="H99" s="90" t="s">
        <v>244</v>
      </c>
      <c r="I99" s="90" t="s">
        <v>263</v>
      </c>
      <c r="J99" s="90" t="s">
        <v>207</v>
      </c>
      <c r="K99" s="90"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278</v>
      </c>
    </row>
    <row r="100" spans="1:26" s="28" customFormat="1" ht="57.6" x14ac:dyDescent="0.3">
      <c r="A100" s="35" t="s">
        <v>47</v>
      </c>
      <c r="B100" s="48" t="s">
        <v>17</v>
      </c>
      <c r="C100" s="69" t="s">
        <v>31</v>
      </c>
      <c r="D100" s="68">
        <v>37.99</v>
      </c>
      <c r="E100" s="69">
        <v>39</v>
      </c>
      <c r="F100" s="68" t="s">
        <v>241</v>
      </c>
      <c r="G100" s="68" t="s">
        <v>125</v>
      </c>
      <c r="H100" s="68" t="s">
        <v>244</v>
      </c>
      <c r="I100" s="68" t="s">
        <v>263</v>
      </c>
      <c r="J100" s="90" t="s">
        <v>207</v>
      </c>
      <c r="K100" s="90"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278</v>
      </c>
    </row>
    <row r="101" spans="1:26" s="28" customFormat="1" ht="26.4" x14ac:dyDescent="0.3">
      <c r="A101" s="5" t="s">
        <v>80</v>
      </c>
      <c r="B101" s="87"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278</v>
      </c>
    </row>
    <row r="102" spans="1:26" s="28" customFormat="1" ht="26.4" x14ac:dyDescent="0.3">
      <c r="A102" s="5" t="s">
        <v>80</v>
      </c>
      <c r="B102" s="87"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2024-03-15T17:36:29Z</dcterms:modified>
</cp:coreProperties>
</file>