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33783\Desktop\ECOLE\POLYTECH\ME\Semestre 6\TPS\TP4.5\"/>
    </mc:Choice>
  </mc:AlternateContent>
  <xr:revisionPtr revIDLastSave="0" documentId="8_{00D28748-9491-4D84-8CCF-CB56EC00787D}" xr6:coauthVersionLast="47" xr6:coauthVersionMax="47" xr10:uidLastSave="{00000000-0000-0000-0000-000000000000}"/>
  <bookViews>
    <workbookView xWindow="-108" yWindow="-108" windowWidth="23256" windowHeight="12576" activeTab="4" xr2:uid="{BC07615D-C660-4A15-8B78-2EEF17537CFC}"/>
  </bookViews>
  <sheets>
    <sheet name="v1 = 6,52" sheetId="2" r:id="rId1"/>
    <sheet name="V2 = 4,26" sheetId="3" r:id="rId2"/>
    <sheet name="v = 3,52" sheetId="4" r:id="rId3"/>
    <sheet name="Graphique4" sheetId="5" r:id="rId4"/>
    <sheet name="Feuil2" sheetId="6" r:id="rId5"/>
    <sheet name="Feuil1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6" l="1"/>
  <c r="F5" i="6"/>
  <c r="F6" i="6"/>
  <c r="F7" i="6"/>
  <c r="F8" i="6"/>
  <c r="F9" i="6"/>
  <c r="F3" i="6"/>
  <c r="E4" i="6"/>
  <c r="E5" i="6"/>
  <c r="E6" i="6"/>
  <c r="E7" i="6"/>
  <c r="E8" i="6"/>
  <c r="E9" i="6"/>
  <c r="E3" i="6"/>
  <c r="F10" i="6"/>
  <c r="E10" i="6"/>
  <c r="N17" i="1"/>
  <c r="N18" i="1"/>
  <c r="N16" i="1"/>
  <c r="F17" i="1"/>
  <c r="F18" i="1"/>
  <c r="J18" i="1" s="1"/>
  <c r="F19" i="1"/>
  <c r="J19" i="1" s="1"/>
  <c r="F16" i="1"/>
  <c r="J16" i="1" s="1"/>
  <c r="F9" i="1"/>
  <c r="J9" i="1" s="1"/>
  <c r="F10" i="1"/>
  <c r="J10" i="1" s="1"/>
  <c r="J12" i="1"/>
  <c r="F11" i="1"/>
  <c r="J11" i="1" s="1"/>
  <c r="J3" i="1"/>
  <c r="J4" i="1"/>
  <c r="J5" i="1"/>
  <c r="J2" i="1"/>
  <c r="F12" i="1"/>
  <c r="J17" i="1"/>
  <c r="F5" i="1"/>
  <c r="F4" i="1"/>
  <c r="F3" i="1"/>
  <c r="F2" i="1"/>
  <c r="E19" i="1"/>
  <c r="E18" i="1"/>
  <c r="E17" i="1"/>
  <c r="E16" i="1"/>
  <c r="E12" i="1"/>
  <c r="E11" i="1"/>
  <c r="E10" i="1"/>
  <c r="E9" i="1"/>
  <c r="E3" i="1"/>
  <c r="E4" i="1"/>
  <c r="E5" i="1"/>
  <c r="E2" i="1"/>
  <c r="D19" i="1"/>
  <c r="D18" i="1"/>
  <c r="D17" i="1"/>
  <c r="D16" i="1"/>
  <c r="D12" i="1"/>
  <c r="D11" i="1"/>
  <c r="D10" i="1"/>
  <c r="D9" i="1"/>
  <c r="D3" i="1"/>
  <c r="D4" i="1"/>
  <c r="D5" i="1"/>
  <c r="D2" i="1"/>
</calcChain>
</file>

<file path=xl/sharedStrings.xml><?xml version="1.0" encoding="utf-8"?>
<sst xmlns="http://schemas.openxmlformats.org/spreadsheetml/2006/main" count="29" uniqueCount="12">
  <si>
    <t>Point</t>
  </si>
  <si>
    <t>Vitesse (m/sec)</t>
  </si>
  <si>
    <r>
      <rPr>
        <sz val="11"/>
        <color theme="1"/>
        <rFont val="Aptos Narrow"/>
        <family val="2"/>
      </rPr>
      <t>Δ</t>
    </r>
    <r>
      <rPr>
        <sz val="11"/>
        <color theme="1"/>
        <rFont val="Aptos Narrow"/>
        <family val="2"/>
        <scheme val="minor"/>
      </rPr>
      <t>T (°C)</t>
    </r>
  </si>
  <si>
    <t>S (m²)</t>
  </si>
  <si>
    <t>P (W)</t>
  </si>
  <si>
    <t>I (A)</t>
  </si>
  <si>
    <t>U (V)</t>
  </si>
  <si>
    <t>To (°C)</t>
  </si>
  <si>
    <t>S*ΔT (°C)</t>
  </si>
  <si>
    <t>h</t>
  </si>
  <si>
    <t>v</t>
  </si>
  <si>
    <t>Distance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</si>
</sst>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5" Type="http://schemas.openxmlformats.org/officeDocument/2006/relationships/worksheet" Target="worksheets/sheet1.xml"/><Relationship Id="rId10" Type="http://schemas.openxmlformats.org/officeDocument/2006/relationships/calcChain" Target="calcChain.xml"/><Relationship Id="rId4" Type="http://schemas.openxmlformats.org/officeDocument/2006/relationships/chartsheet" Target="chart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aseline="0"/>
              <a:t>Graphique de P=f(S*</a:t>
            </a:r>
            <a:r>
              <a:rPr lang="el-GR" sz="1700" baseline="0"/>
              <a:t>Δ</a:t>
            </a:r>
            <a:r>
              <a:rPr lang="en-US" sz="1700" baseline="0"/>
              <a:t>T ) avec une vitesse écoulement de 6,52 m/s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Vitesse écoulement 6,52 m/s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4.2515748031496062E-2"/>
                  <c:y val="-4.50619714202391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Feuil1!$J$2:$J$5</c:f>
              <c:numCache>
                <c:formatCode>General</c:formatCode>
                <c:ptCount val="4"/>
                <c:pt idx="0">
                  <c:v>0</c:v>
                </c:pt>
                <c:pt idx="1">
                  <c:v>7.6799999999999889E-3</c:v>
                </c:pt>
                <c:pt idx="2">
                  <c:v>3.4559999999999994E-2</c:v>
                </c:pt>
                <c:pt idx="3">
                  <c:v>0.10752</c:v>
                </c:pt>
              </c:numCache>
            </c:numRef>
          </c:xVal>
          <c:yVal>
            <c:numRef>
              <c:f>Feuil1!$D$2:$D$5</c:f>
              <c:numCache>
                <c:formatCode>General</c:formatCode>
                <c:ptCount val="4"/>
                <c:pt idx="0">
                  <c:v>0</c:v>
                </c:pt>
                <c:pt idx="1">
                  <c:v>0.66359999999999997</c:v>
                </c:pt>
                <c:pt idx="2">
                  <c:v>3.2551999999999999</c:v>
                </c:pt>
                <c:pt idx="3">
                  <c:v>10.377599999999999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99-417E-8869-12C202EFC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016351"/>
        <c:axId val="1478998111"/>
      </c:scatterChart>
      <c:valAx>
        <c:axId val="147901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S*</a:t>
                </a:r>
                <a:r>
                  <a:rPr lang="el-GR"/>
                  <a:t>Δ</a:t>
                </a:r>
                <a:r>
                  <a:rPr lang="fr-FR"/>
                  <a:t>T (m².°C)</a:t>
                </a:r>
              </a:p>
            </c:rich>
          </c:tx>
          <c:layout>
            <c:manualLayout>
              <c:xMode val="edge"/>
              <c:yMode val="edge"/>
              <c:x val="0.44898901593645157"/>
              <c:y val="0.852380316606704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8998111"/>
        <c:crosses val="autoZero"/>
        <c:crossBetween val="midCat"/>
      </c:valAx>
      <c:valAx>
        <c:axId val="147899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Puissance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901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Graphique de P=f(S*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Δ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 ) avec une vitesse écoulement de 4,26 m/s</a:t>
            </a:r>
          </a:p>
        </c:rich>
      </c:tx>
      <c:layout>
        <c:manualLayout>
          <c:xMode val="edge"/>
          <c:yMode val="edge"/>
          <c:x val="0.2745906560219516"/>
          <c:y val="1.48218470334639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Feuil1!$J$9:$J$12</c:f>
              <c:numCache>
                <c:formatCode>General</c:formatCode>
                <c:ptCount val="4"/>
                <c:pt idx="0">
                  <c:v>0</c:v>
                </c:pt>
                <c:pt idx="1">
                  <c:v>1.7280000000000004E-2</c:v>
                </c:pt>
                <c:pt idx="2">
                  <c:v>4.2240000000000014E-2</c:v>
                </c:pt>
                <c:pt idx="3">
                  <c:v>0.13536000000000001</c:v>
                </c:pt>
              </c:numCache>
            </c:numRef>
          </c:xVal>
          <c:yVal>
            <c:numRef>
              <c:f>Feuil1!$D$9:$D$12</c:f>
              <c:numCache>
                <c:formatCode>General</c:formatCode>
                <c:ptCount val="4"/>
                <c:pt idx="0">
                  <c:v>0</c:v>
                </c:pt>
                <c:pt idx="1">
                  <c:v>1.2687999999999999</c:v>
                </c:pt>
                <c:pt idx="2">
                  <c:v>3.2526000000000002</c:v>
                </c:pt>
                <c:pt idx="3">
                  <c:v>10.377599999999999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6-4F0B-84EA-60803E4C7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966911"/>
        <c:axId val="1478982751"/>
      </c:scatterChart>
      <c:valAx>
        <c:axId val="147896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S*</a:t>
                </a:r>
                <a:r>
                  <a:rPr lang="el-GR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</a:t>
                </a: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T(m².°C)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8982751"/>
        <c:crosses val="autoZero"/>
        <c:crossBetween val="midCat"/>
      </c:valAx>
      <c:valAx>
        <c:axId val="147898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Puissance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896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Graphique de P=f(S*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Δ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 ) avec une vitesse écoulement de 3,52 m/s</a:t>
            </a:r>
          </a:p>
        </c:rich>
      </c:tx>
      <c:layout>
        <c:manualLayout>
          <c:xMode val="edge"/>
          <c:yMode val="edge"/>
          <c:x val="0.22590920260606448"/>
          <c:y val="2.95176523486020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19710568298161046"/>
                  <c:y val="0.135782024605650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Feuil1!$J$16:$J$19</c:f>
              <c:numCache>
                <c:formatCode>General</c:formatCode>
                <c:ptCount val="4"/>
                <c:pt idx="0">
                  <c:v>0</c:v>
                </c:pt>
                <c:pt idx="1">
                  <c:v>1.6943999999999987E-2</c:v>
                </c:pt>
                <c:pt idx="2">
                  <c:v>5.3423999999999972E-2</c:v>
                </c:pt>
                <c:pt idx="3">
                  <c:v>0.11390399999999998</c:v>
                </c:pt>
              </c:numCache>
            </c:numRef>
          </c:xVal>
          <c:yVal>
            <c:numRef>
              <c:f>Feuil1!$D$16:$D$19</c:f>
              <c:numCache>
                <c:formatCode>General</c:formatCode>
                <c:ptCount val="4"/>
                <c:pt idx="0">
                  <c:v>0</c:v>
                </c:pt>
                <c:pt idx="1">
                  <c:v>1.2304000000000002</c:v>
                </c:pt>
                <c:pt idx="2">
                  <c:v>3.8192000000000004</c:v>
                </c:pt>
                <c:pt idx="3">
                  <c:v>7.9920000000000009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A0-4B2F-8FA1-A85AE1F03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968351"/>
        <c:axId val="1478981311"/>
      </c:scatterChart>
      <c:valAx>
        <c:axId val="147896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S*</a:t>
                </a:r>
                <a:r>
                  <a:rPr lang="el-GR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</a:t>
                </a: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T(m².°C)</a:t>
                </a:r>
                <a:endParaRPr lang="fr-FR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8981311"/>
        <c:crosses val="autoZero"/>
        <c:crossBetween val="midCat"/>
      </c:valAx>
      <c:valAx>
        <c:axId val="147898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Puissance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896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 = f(v)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1291791344419594E-2"/>
                  <c:y val="0.1614930523003931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36,812x</a:t>
                    </a:r>
                    <a:r>
                      <a:rPr lang="en-US" sz="1800" baseline="30000"/>
                      <a:t>0,5114</a:t>
                    </a:r>
                    <a:br>
                      <a:rPr lang="en-US" sz="1800" baseline="0"/>
                    </a:br>
                    <a:r>
                      <a:rPr lang="en-US" sz="1800" baseline="0"/>
                      <a:t>R² = 0,9985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Feuil1!$M$7:$M$9</c:f>
              <c:numCache>
                <c:formatCode>General</c:formatCode>
                <c:ptCount val="3"/>
                <c:pt idx="0">
                  <c:v>6.52</c:v>
                </c:pt>
                <c:pt idx="1">
                  <c:v>4.26</c:v>
                </c:pt>
                <c:pt idx="2">
                  <c:v>3.52</c:v>
                </c:pt>
              </c:numCache>
            </c:numRef>
          </c:xVal>
          <c:yVal>
            <c:numRef>
              <c:f>Feuil1!$L$7:$L$9</c:f>
              <c:numCache>
                <c:formatCode>General</c:formatCode>
                <c:ptCount val="3"/>
                <c:pt idx="0">
                  <c:v>96.26</c:v>
                </c:pt>
                <c:pt idx="1">
                  <c:v>76.650000000000006</c:v>
                </c:pt>
                <c:pt idx="2">
                  <c:v>70.44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EE-430C-9843-84B98A81B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973631"/>
        <c:axId val="1478961631"/>
      </c:scatterChart>
      <c:valAx>
        <c:axId val="147897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Vitesse (m/sec)</a:t>
                </a:r>
              </a:p>
            </c:rich>
          </c:tx>
          <c:layout>
            <c:manualLayout>
              <c:xMode val="edge"/>
              <c:yMode val="edge"/>
              <c:x val="0.4764293525809273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8961631"/>
        <c:crosses val="autoZero"/>
        <c:crossBetween val="midCat"/>
      </c:valAx>
      <c:valAx>
        <c:axId val="147896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 (W/m².°C)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8973631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Température T*(x) en fonction de la distance de la plaque chauffante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Vitesse de 5,48 m/sec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20367561325977"/>
                  <c:y val="-0.1634275374156498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-17,402x - 0,4022</a:t>
                    </a:r>
                    <a:br>
                      <a:rPr lang="en-US" sz="1800" baseline="0"/>
                    </a:br>
                    <a:r>
                      <a:rPr lang="en-US" sz="1800" baseline="0"/>
                      <a:t>R² = 0,9981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Feuil2!$A$4:$A$10</c:f>
              <c:numCache>
                <c:formatCode>General</c:formatCode>
                <c:ptCount val="7"/>
                <c:pt idx="0">
                  <c:v>8.0000000000000002E-3</c:v>
                </c:pt>
                <c:pt idx="1">
                  <c:v>1.4999999999999999E-2</c:v>
                </c:pt>
                <c:pt idx="2">
                  <c:v>2.75E-2</c:v>
                </c:pt>
                <c:pt idx="3">
                  <c:v>4.4999999999999998E-2</c:v>
                </c:pt>
                <c:pt idx="4">
                  <c:v>5.7500000000000002E-2</c:v>
                </c:pt>
                <c:pt idx="5">
                  <c:v>0.105</c:v>
                </c:pt>
                <c:pt idx="6">
                  <c:v>0.5</c:v>
                </c:pt>
              </c:numCache>
            </c:numRef>
          </c:xVal>
          <c:yVal>
            <c:numRef>
              <c:f>Feuil2!$E$4:$E$9</c:f>
              <c:numCache>
                <c:formatCode>General</c:formatCode>
                <c:ptCount val="6"/>
                <c:pt idx="0">
                  <c:v>-0.5753641449035618</c:v>
                </c:pt>
                <c:pt idx="1">
                  <c:v>-0.65232518603969036</c:v>
                </c:pt>
                <c:pt idx="2">
                  <c:v>-0.83464674283364493</c:v>
                </c:pt>
                <c:pt idx="3">
                  <c:v>-1.1970523614813622</c:v>
                </c:pt>
                <c:pt idx="4">
                  <c:v>-1.414465238086587</c:v>
                </c:pt>
                <c:pt idx="5">
                  <c:v>-2.2289732756507994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C5-4CEC-B79C-B4B4E0F137B6}"/>
            </c:ext>
          </c:extLst>
        </c:ser>
        <c:ser>
          <c:idx val="1"/>
          <c:order val="1"/>
          <c:tx>
            <c:v>Vitesse de 3,25 m/sec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866468630398357E-2"/>
                  <c:y val="-0.1394063180564644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-14,32x - 0,329</a:t>
                    </a:r>
                    <a:br>
                      <a:rPr lang="en-US" sz="1800" baseline="0"/>
                    </a:br>
                    <a:r>
                      <a:rPr lang="en-US" sz="1800" baseline="0"/>
                      <a:t>R² = 0,9985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Feuil2!$A$4:$A$10</c:f>
              <c:numCache>
                <c:formatCode>General</c:formatCode>
                <c:ptCount val="7"/>
                <c:pt idx="0">
                  <c:v>8.0000000000000002E-3</c:v>
                </c:pt>
                <c:pt idx="1">
                  <c:v>1.4999999999999999E-2</c:v>
                </c:pt>
                <c:pt idx="2">
                  <c:v>2.75E-2</c:v>
                </c:pt>
                <c:pt idx="3">
                  <c:v>4.4999999999999998E-2</c:v>
                </c:pt>
                <c:pt idx="4">
                  <c:v>5.7500000000000002E-2</c:v>
                </c:pt>
                <c:pt idx="5">
                  <c:v>0.105</c:v>
                </c:pt>
                <c:pt idx="6">
                  <c:v>0.5</c:v>
                </c:pt>
              </c:numCache>
            </c:numRef>
          </c:xVal>
          <c:yVal>
            <c:numRef>
              <c:f>Feuil2!$F$4:$F$9</c:f>
              <c:numCache>
                <c:formatCode>General</c:formatCode>
                <c:ptCount val="6"/>
                <c:pt idx="0">
                  <c:v>-0.47028448867743711</c:v>
                </c:pt>
                <c:pt idx="1">
                  <c:v>-0.54200982188219349</c:v>
                </c:pt>
                <c:pt idx="2">
                  <c:v>-0.68838459976905852</c:v>
                </c:pt>
                <c:pt idx="3">
                  <c:v>-0.97439116219468258</c:v>
                </c:pt>
                <c:pt idx="4">
                  <c:v>-1.1558202602056178</c:v>
                </c:pt>
                <c:pt idx="5">
                  <c:v>-1.8374373795500254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C5-4CEC-B79C-B4B4E0F13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483167"/>
        <c:axId val="1749499007"/>
      </c:scatterChart>
      <c:valAx>
        <c:axId val="174948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9499007"/>
        <c:crosses val="autoZero"/>
        <c:crossBetween val="midCat"/>
      </c:valAx>
      <c:valAx>
        <c:axId val="17494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T*(x)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9483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Nu = f(Re)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0775835223986832"/>
                  <c:y val="-4.554798297271664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1,387x</a:t>
                    </a:r>
                    <a:r>
                      <a:rPr lang="en-US" sz="1600" baseline="30000"/>
                      <a:t>0,5065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0,9986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Feuil1!$L$16:$L$18</c:f>
              <c:numCache>
                <c:formatCode>General</c:formatCode>
                <c:ptCount val="3"/>
                <c:pt idx="0">
                  <c:v>27860</c:v>
                </c:pt>
                <c:pt idx="1">
                  <c:v>18203</c:v>
                </c:pt>
                <c:pt idx="2">
                  <c:v>15041</c:v>
                </c:pt>
              </c:numCache>
            </c:numRef>
          </c:xVal>
          <c:yVal>
            <c:numRef>
              <c:f>Feuil1!$M$16:$M$18</c:f>
              <c:numCache>
                <c:formatCode>General</c:formatCode>
                <c:ptCount val="3"/>
                <c:pt idx="0">
                  <c:v>248</c:v>
                </c:pt>
                <c:pt idx="1">
                  <c:v>198</c:v>
                </c:pt>
                <c:pt idx="2">
                  <c:v>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C9-41EC-A51F-89225E065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975551"/>
        <c:axId val="1478976031"/>
      </c:scatterChart>
      <c:valAx>
        <c:axId val="147897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Reynolds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8976031"/>
        <c:crosses val="autoZero"/>
        <c:crossBetween val="midCat"/>
      </c:valAx>
      <c:valAx>
        <c:axId val="147897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Nusselts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8975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1CB011-94D9-4837-9FA5-38EDF783FF2D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D526B52-92A0-48D6-8E6E-38745E12B4C7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412B50-78A0-44DF-96FC-F4BBA40D5443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990EF7-EB6F-4E02-B01E-AFC5B1068318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628" cy="6069419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3BDE490-AA9B-21EE-6300-81764479DB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4628" cy="6069419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C6CC7F5-C9BE-687A-2EF7-56A6889885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4628" cy="6069419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9690413-0316-79B4-2496-FFE58405C2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4628" cy="6069419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42899DE-DA65-B29B-CE0E-9DCF31C83EB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528918</xdr:colOff>
      <xdr:row>1</xdr:row>
      <xdr:rowOff>62750</xdr:rowOff>
    </xdr:from>
    <xdr:to>
      <xdr:col>15</xdr:col>
      <xdr:colOff>295836</xdr:colOff>
      <xdr:row>32</xdr:row>
      <xdr:rowOff>116540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AF403FC-7A83-49A9-A94F-2DB24BA23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3</xdr:row>
      <xdr:rowOff>0</xdr:rowOff>
    </xdr:from>
    <xdr:to>
      <xdr:col>15</xdr:col>
      <xdr:colOff>83820</xdr:colOff>
      <xdr:row>25</xdr:row>
      <xdr:rowOff>3810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5E87B079-2B1D-01A5-FA83-8C47F7574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3DA73-B142-4849-B2FF-F221EA17EC2F}">
  <dimension ref="A1:F10"/>
  <sheetViews>
    <sheetView tabSelected="1" zoomScale="85" zoomScaleNormal="85" workbookViewId="0">
      <selection activeCell="B14" sqref="B14"/>
    </sheetView>
  </sheetViews>
  <sheetFormatPr baseColWidth="10" defaultRowHeight="14.4" x14ac:dyDescent="0.3"/>
  <cols>
    <col min="1" max="1" width="13.44140625" bestFit="1" customWidth="1"/>
    <col min="5" max="5" width="12.6640625" bestFit="1" customWidth="1"/>
  </cols>
  <sheetData>
    <row r="1" spans="1:6" x14ac:dyDescent="0.3">
      <c r="A1" t="s">
        <v>1</v>
      </c>
      <c r="B1">
        <v>5.48</v>
      </c>
      <c r="C1">
        <v>3.25</v>
      </c>
    </row>
    <row r="2" spans="1:6" x14ac:dyDescent="0.3">
      <c r="A2" t="s">
        <v>11</v>
      </c>
    </row>
    <row r="3" spans="1:6" x14ac:dyDescent="0.3">
      <c r="A3">
        <v>0</v>
      </c>
      <c r="B3">
        <v>54.2</v>
      </c>
      <c r="C3">
        <v>61.26</v>
      </c>
      <c r="E3">
        <f>LN((B3-$B$10)/($B$3-$B$10))</f>
        <v>0</v>
      </c>
      <c r="F3">
        <f>LN((C3-$C$10)/($C$3-$C$10))</f>
        <v>0</v>
      </c>
    </row>
    <row r="4" spans="1:6" x14ac:dyDescent="0.3">
      <c r="A4">
        <v>8.0000000000000002E-3</v>
      </c>
      <c r="B4">
        <v>41.6</v>
      </c>
      <c r="C4">
        <v>47.9</v>
      </c>
      <c r="E4">
        <f t="shared" ref="E4:E9" si="0">LN((B4-$B$10)/($B$3-$B$10))</f>
        <v>-0.5753641449035618</v>
      </c>
      <c r="F4">
        <f t="shared" ref="F4:F9" si="1">LN((C4-$C$10)/($C$3-$C$10))</f>
        <v>-0.47028448867743711</v>
      </c>
    </row>
    <row r="5" spans="1:6" x14ac:dyDescent="0.3">
      <c r="A5">
        <v>1.4999999999999999E-2</v>
      </c>
      <c r="B5">
        <v>40.4</v>
      </c>
      <c r="C5">
        <v>46.36</v>
      </c>
      <c r="E5">
        <f t="shared" si="0"/>
        <v>-0.65232518603969036</v>
      </c>
      <c r="F5">
        <f t="shared" si="1"/>
        <v>-0.54200982188219349</v>
      </c>
    </row>
    <row r="6" spans="1:6" x14ac:dyDescent="0.3">
      <c r="A6">
        <v>2.75E-2</v>
      </c>
      <c r="B6">
        <v>37.9</v>
      </c>
      <c r="C6">
        <v>43.54</v>
      </c>
      <c r="E6">
        <f t="shared" si="0"/>
        <v>-0.83464674283364493</v>
      </c>
      <c r="F6">
        <f t="shared" si="1"/>
        <v>-0.68838459976905852</v>
      </c>
    </row>
    <row r="7" spans="1:6" x14ac:dyDescent="0.3">
      <c r="A7">
        <v>4.4999999999999998E-2</v>
      </c>
      <c r="B7">
        <v>34.1</v>
      </c>
      <c r="C7">
        <v>39.090000000000003</v>
      </c>
      <c r="E7">
        <f t="shared" si="0"/>
        <v>-1.1970523614813622</v>
      </c>
      <c r="F7">
        <f t="shared" si="1"/>
        <v>-0.97439116219468258</v>
      </c>
    </row>
    <row r="8" spans="1:6" x14ac:dyDescent="0.3">
      <c r="A8">
        <v>5.7500000000000002E-2</v>
      </c>
      <c r="B8">
        <v>32.4</v>
      </c>
      <c r="C8">
        <v>36.86</v>
      </c>
      <c r="E8">
        <f t="shared" si="0"/>
        <v>-1.414465238086587</v>
      </c>
      <c r="F8">
        <f t="shared" si="1"/>
        <v>-1.1558202602056178</v>
      </c>
    </row>
    <row r="9" spans="1:6" x14ac:dyDescent="0.3">
      <c r="A9">
        <v>0.105</v>
      </c>
      <c r="B9">
        <v>28.5</v>
      </c>
      <c r="C9">
        <v>31.32</v>
      </c>
      <c r="E9">
        <f t="shared" si="0"/>
        <v>-2.2289732756507994</v>
      </c>
      <c r="F9">
        <f t="shared" si="1"/>
        <v>-1.8374373795500254</v>
      </c>
    </row>
    <row r="10" spans="1:6" x14ac:dyDescent="0.3">
      <c r="A10">
        <v>0.5</v>
      </c>
      <c r="B10">
        <v>25.4</v>
      </c>
      <c r="C10">
        <v>25.65</v>
      </c>
      <c r="E10" t="e">
        <f t="shared" ref="E4:E10" si="2">LOG((B10-$B$10)/($B$3-$B$10))</f>
        <v>#NUM!</v>
      </c>
      <c r="F10" t="e">
        <f t="shared" ref="F4:F10" si="3">LOG((C10-$C$10)/($C$3-$C$10))</f>
        <v>#NUM!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02778-2A7B-46CE-8685-E2A6202788FA}">
  <dimension ref="A1:N28"/>
  <sheetViews>
    <sheetView topLeftCell="E1" zoomScaleNormal="100" workbookViewId="0">
      <selection activeCell="P5" sqref="P5"/>
    </sheetView>
  </sheetViews>
  <sheetFormatPr baseColWidth="10" defaultRowHeight="14.4" x14ac:dyDescent="0.3"/>
  <cols>
    <col min="7" max="7" width="13.44140625" bestFit="1" customWidth="1"/>
  </cols>
  <sheetData>
    <row r="1" spans="1:14" ht="15" thickBot="1" x14ac:dyDescent="0.35">
      <c r="A1" s="9" t="s">
        <v>0</v>
      </c>
      <c r="B1" s="10" t="s">
        <v>6</v>
      </c>
      <c r="C1" s="10" t="s">
        <v>5</v>
      </c>
      <c r="D1" s="10" t="s">
        <v>4</v>
      </c>
      <c r="E1" s="10" t="s">
        <v>3</v>
      </c>
      <c r="F1" s="11" t="s">
        <v>2</v>
      </c>
      <c r="G1" s="12" t="s">
        <v>1</v>
      </c>
      <c r="H1" s="14" t="s">
        <v>7</v>
      </c>
      <c r="J1" t="s">
        <v>8</v>
      </c>
    </row>
    <row r="2" spans="1:14" x14ac:dyDescent="0.3">
      <c r="A2" s="6">
        <v>1</v>
      </c>
      <c r="B2" s="7">
        <v>0</v>
      </c>
      <c r="C2" s="7">
        <v>0</v>
      </c>
      <c r="D2" s="7">
        <f>B2*C2</f>
        <v>0</v>
      </c>
      <c r="E2" s="7">
        <f>0.0024*2</f>
        <v>4.7999999999999996E-3</v>
      </c>
      <c r="F2" s="8">
        <f>24.3-$H$2</f>
        <v>0</v>
      </c>
      <c r="G2" s="13">
        <v>6.52</v>
      </c>
      <c r="H2">
        <v>24.3</v>
      </c>
      <c r="J2">
        <f>E2*F2</f>
        <v>0</v>
      </c>
    </row>
    <row r="3" spans="1:14" x14ac:dyDescent="0.3">
      <c r="A3" s="2">
        <v>2</v>
      </c>
      <c r="B3" s="1">
        <v>11.06</v>
      </c>
      <c r="C3" s="1">
        <v>0.06</v>
      </c>
      <c r="D3" s="1">
        <f t="shared" ref="D3:D5" si="0">B3*C3</f>
        <v>0.66359999999999997</v>
      </c>
      <c r="E3" s="1">
        <f t="shared" ref="E3:E5" si="1">0.0024*2</f>
        <v>4.7999999999999996E-3</v>
      </c>
      <c r="F3" s="8">
        <f>25.9-$H$2</f>
        <v>1.5999999999999979</v>
      </c>
      <c r="G3" s="13"/>
      <c r="J3">
        <f t="shared" ref="J3:J26" si="2">E3*F3</f>
        <v>7.6799999999999889E-3</v>
      </c>
    </row>
    <row r="4" spans="1:14" x14ac:dyDescent="0.3">
      <c r="A4" s="2">
        <v>3</v>
      </c>
      <c r="B4" s="1">
        <v>25.04</v>
      </c>
      <c r="C4" s="1">
        <v>0.13</v>
      </c>
      <c r="D4" s="1">
        <f t="shared" si="0"/>
        <v>3.2551999999999999</v>
      </c>
      <c r="E4" s="1">
        <f t="shared" si="1"/>
        <v>4.7999999999999996E-3</v>
      </c>
      <c r="F4" s="8">
        <f>31.5-$H$2</f>
        <v>7.1999999999999993</v>
      </c>
      <c r="G4" s="13"/>
      <c r="J4">
        <f t="shared" si="2"/>
        <v>3.4559999999999994E-2</v>
      </c>
    </row>
    <row r="5" spans="1:14" ht="15" thickBot="1" x14ac:dyDescent="0.35">
      <c r="A5" s="3">
        <v>4</v>
      </c>
      <c r="B5" s="4">
        <v>45.12</v>
      </c>
      <c r="C5" s="4">
        <v>0.23</v>
      </c>
      <c r="D5" s="4">
        <f t="shared" si="0"/>
        <v>10.377599999999999</v>
      </c>
      <c r="E5" s="4">
        <f t="shared" si="1"/>
        <v>4.7999999999999996E-3</v>
      </c>
      <c r="F5" s="8">
        <f>46.7-$H$2</f>
        <v>22.400000000000002</v>
      </c>
      <c r="G5" s="13"/>
      <c r="J5">
        <f t="shared" si="2"/>
        <v>0.10752</v>
      </c>
    </row>
    <row r="6" spans="1:14" x14ac:dyDescent="0.3">
      <c r="A6" s="5"/>
      <c r="B6" s="5"/>
      <c r="C6" s="5"/>
      <c r="D6" s="5"/>
      <c r="E6" s="5"/>
      <c r="F6" s="5"/>
      <c r="G6" s="5"/>
      <c r="L6" t="s">
        <v>9</v>
      </c>
      <c r="M6" t="s">
        <v>10</v>
      </c>
    </row>
    <row r="7" spans="1:14" ht="15" thickBot="1" x14ac:dyDescent="0.35">
      <c r="A7" s="5"/>
      <c r="B7" s="5"/>
      <c r="C7" s="5"/>
      <c r="D7" s="5"/>
      <c r="E7" s="5"/>
      <c r="F7" s="5"/>
      <c r="G7" s="5"/>
      <c r="L7">
        <v>96.26</v>
      </c>
      <c r="M7">
        <v>6.52</v>
      </c>
    </row>
    <row r="8" spans="1:14" ht="15" thickBot="1" x14ac:dyDescent="0.35">
      <c r="A8" s="9" t="s">
        <v>0</v>
      </c>
      <c r="B8" s="10" t="s">
        <v>6</v>
      </c>
      <c r="C8" s="10" t="s">
        <v>5</v>
      </c>
      <c r="D8" s="10" t="s">
        <v>4</v>
      </c>
      <c r="E8" s="10" t="s">
        <v>3</v>
      </c>
      <c r="F8" s="11" t="s">
        <v>2</v>
      </c>
      <c r="G8" s="12" t="s">
        <v>1</v>
      </c>
      <c r="H8" s="14" t="s">
        <v>7</v>
      </c>
      <c r="L8">
        <v>76.650000000000006</v>
      </c>
      <c r="M8">
        <v>4.26</v>
      </c>
    </row>
    <row r="9" spans="1:14" x14ac:dyDescent="0.3">
      <c r="A9" s="6">
        <v>1</v>
      </c>
      <c r="B9" s="7">
        <v>0</v>
      </c>
      <c r="C9" s="7">
        <v>0</v>
      </c>
      <c r="D9" s="7">
        <f>B9*C9</f>
        <v>0</v>
      </c>
      <c r="E9" s="7">
        <f>0.0024*2</f>
        <v>4.7999999999999996E-3</v>
      </c>
      <c r="F9" s="8">
        <f>25.9-$H$9</f>
        <v>0</v>
      </c>
      <c r="G9" s="13">
        <v>4.26</v>
      </c>
      <c r="H9">
        <v>25.9</v>
      </c>
      <c r="J9">
        <f t="shared" si="2"/>
        <v>0</v>
      </c>
      <c r="L9">
        <v>70.44</v>
      </c>
      <c r="M9">
        <v>3.52</v>
      </c>
    </row>
    <row r="10" spans="1:14" x14ac:dyDescent="0.3">
      <c r="A10" s="2">
        <v>2</v>
      </c>
      <c r="B10" s="1">
        <v>15.86</v>
      </c>
      <c r="C10" s="1">
        <v>0.08</v>
      </c>
      <c r="D10" s="1">
        <f t="shared" ref="D10:D12" si="3">B10*C10</f>
        <v>1.2687999999999999</v>
      </c>
      <c r="E10" s="1">
        <f t="shared" ref="E10:E12" si="4">0.0024*2</f>
        <v>4.7999999999999996E-3</v>
      </c>
      <c r="F10" s="8">
        <f>29.5-$H$9</f>
        <v>3.6000000000000014</v>
      </c>
      <c r="G10" s="13"/>
      <c r="J10">
        <f t="shared" si="2"/>
        <v>1.7280000000000004E-2</v>
      </c>
    </row>
    <row r="11" spans="1:14" x14ac:dyDescent="0.3">
      <c r="A11" s="2">
        <v>3</v>
      </c>
      <c r="B11" s="1">
        <v>25.02</v>
      </c>
      <c r="C11" s="1">
        <v>0.13</v>
      </c>
      <c r="D11" s="1">
        <f t="shared" si="3"/>
        <v>3.2526000000000002</v>
      </c>
      <c r="E11" s="1">
        <f t="shared" si="4"/>
        <v>4.7999999999999996E-3</v>
      </c>
      <c r="F11" s="8">
        <f>34.7-$H$9</f>
        <v>8.8000000000000043</v>
      </c>
      <c r="G11" s="13"/>
      <c r="J11">
        <f t="shared" si="2"/>
        <v>4.2240000000000014E-2</v>
      </c>
    </row>
    <row r="12" spans="1:14" ht="15" thickBot="1" x14ac:dyDescent="0.35">
      <c r="A12" s="3">
        <v>4</v>
      </c>
      <c r="B12" s="4">
        <v>45.12</v>
      </c>
      <c r="C12" s="4">
        <v>0.23</v>
      </c>
      <c r="D12" s="4">
        <f t="shared" si="3"/>
        <v>10.377599999999999</v>
      </c>
      <c r="E12" s="4">
        <f t="shared" si="4"/>
        <v>4.7999999999999996E-3</v>
      </c>
      <c r="F12" s="8">
        <f>54.1-$H$9</f>
        <v>28.200000000000003</v>
      </c>
      <c r="G12" s="13"/>
      <c r="J12">
        <f t="shared" si="2"/>
        <v>0.13536000000000001</v>
      </c>
    </row>
    <row r="14" spans="1:14" ht="15" thickBot="1" x14ac:dyDescent="0.35"/>
    <row r="15" spans="1:14" ht="15" thickBot="1" x14ac:dyDescent="0.35">
      <c r="A15" s="9" t="s">
        <v>0</v>
      </c>
      <c r="B15" s="10" t="s">
        <v>6</v>
      </c>
      <c r="C15" s="10" t="s">
        <v>5</v>
      </c>
      <c r="D15" s="10" t="s">
        <v>4</v>
      </c>
      <c r="E15" s="10" t="s">
        <v>3</v>
      </c>
      <c r="F15" s="11" t="s">
        <v>2</v>
      </c>
      <c r="G15" s="12" t="s">
        <v>1</v>
      </c>
      <c r="H15" s="14" t="s">
        <v>7</v>
      </c>
    </row>
    <row r="16" spans="1:14" x14ac:dyDescent="0.3">
      <c r="A16" s="6">
        <v>1</v>
      </c>
      <c r="B16" s="7"/>
      <c r="C16" s="7"/>
      <c r="D16" s="7">
        <f>B16*C16</f>
        <v>0</v>
      </c>
      <c r="E16" s="7">
        <f>0.0024*2</f>
        <v>4.7999999999999996E-3</v>
      </c>
      <c r="F16" s="8">
        <f>26.17-$H$16</f>
        <v>0</v>
      </c>
      <c r="G16" s="13">
        <v>3.52</v>
      </c>
      <c r="H16">
        <v>26.17</v>
      </c>
      <c r="J16">
        <f t="shared" si="2"/>
        <v>0</v>
      </c>
      <c r="L16">
        <v>27860</v>
      </c>
      <c r="M16">
        <v>248</v>
      </c>
      <c r="N16">
        <f>SQRT(L16)</f>
        <v>166.91315106965058</v>
      </c>
    </row>
    <row r="17" spans="1:14" x14ac:dyDescent="0.3">
      <c r="A17" s="2">
        <v>2</v>
      </c>
      <c r="B17" s="1">
        <v>15.38</v>
      </c>
      <c r="C17" s="1">
        <v>0.08</v>
      </c>
      <c r="D17" s="1">
        <f t="shared" ref="D17:D19" si="5">B17*C17</f>
        <v>1.2304000000000002</v>
      </c>
      <c r="E17" s="1">
        <f t="shared" ref="E17:E19" si="6">0.0024*2</f>
        <v>4.7999999999999996E-3</v>
      </c>
      <c r="F17" s="8">
        <f>29.7-$H$16</f>
        <v>3.5299999999999976</v>
      </c>
      <c r="G17" s="13"/>
      <c r="J17">
        <f t="shared" si="2"/>
        <v>1.6943999999999987E-2</v>
      </c>
      <c r="L17">
        <v>18203</v>
      </c>
      <c r="M17">
        <v>198</v>
      </c>
      <c r="N17">
        <f t="shared" ref="N17:N18" si="7">SQRT(L17)</f>
        <v>134.91849391391827</v>
      </c>
    </row>
    <row r="18" spans="1:14" x14ac:dyDescent="0.3">
      <c r="A18" s="2">
        <v>3</v>
      </c>
      <c r="B18" s="1">
        <v>27.28</v>
      </c>
      <c r="C18" s="1">
        <v>0.14000000000000001</v>
      </c>
      <c r="D18" s="1">
        <f t="shared" si="5"/>
        <v>3.8192000000000004</v>
      </c>
      <c r="E18" s="1">
        <f t="shared" si="6"/>
        <v>4.7999999999999996E-3</v>
      </c>
      <c r="F18" s="8">
        <f>37.3-$H$16</f>
        <v>11.129999999999995</v>
      </c>
      <c r="G18" s="13"/>
      <c r="J18">
        <f t="shared" si="2"/>
        <v>5.3423999999999972E-2</v>
      </c>
      <c r="L18">
        <v>15041</v>
      </c>
      <c r="M18">
        <v>182</v>
      </c>
      <c r="N18">
        <f t="shared" si="7"/>
        <v>122.64175471673585</v>
      </c>
    </row>
    <row r="19" spans="1:14" ht="15" thickBot="1" x14ac:dyDescent="0.35">
      <c r="A19" s="3">
        <v>4</v>
      </c>
      <c r="B19" s="4">
        <v>39.96</v>
      </c>
      <c r="C19" s="4">
        <v>0.2</v>
      </c>
      <c r="D19" s="4">
        <f t="shared" si="5"/>
        <v>7.9920000000000009</v>
      </c>
      <c r="E19" s="4">
        <f t="shared" si="6"/>
        <v>4.7999999999999996E-3</v>
      </c>
      <c r="F19" s="8">
        <f>49.9-$H$16</f>
        <v>23.729999999999997</v>
      </c>
      <c r="G19" s="13"/>
      <c r="J19">
        <f t="shared" si="2"/>
        <v>0.11390399999999998</v>
      </c>
    </row>
    <row r="22" spans="1:14" x14ac:dyDescent="0.3">
      <c r="A22" s="15"/>
      <c r="B22" s="15"/>
      <c r="C22" s="15"/>
      <c r="D22" s="15"/>
      <c r="E22" s="15"/>
      <c r="F22" s="15"/>
      <c r="G22" s="14"/>
      <c r="H22" s="14"/>
      <c r="I22" s="5"/>
      <c r="J22" s="5"/>
      <c r="K22" s="5"/>
      <c r="L22" s="5"/>
      <c r="M22" s="5"/>
    </row>
    <row r="23" spans="1:14" x14ac:dyDescent="0.3">
      <c r="A23" s="5"/>
      <c r="B23" s="5"/>
      <c r="C23" s="5"/>
      <c r="D23" s="5"/>
      <c r="E23" s="5"/>
      <c r="F23" s="5"/>
      <c r="G23" s="16"/>
      <c r="H23" s="5"/>
      <c r="I23" s="5"/>
      <c r="J23" s="5"/>
      <c r="K23" s="5"/>
      <c r="L23" s="5"/>
      <c r="M23" s="5"/>
    </row>
    <row r="24" spans="1:14" x14ac:dyDescent="0.3">
      <c r="A24" s="5"/>
      <c r="B24" s="5"/>
      <c r="C24" s="5"/>
      <c r="D24" s="5"/>
      <c r="E24" s="5"/>
      <c r="F24" s="5"/>
      <c r="G24" s="16"/>
      <c r="H24" s="5"/>
      <c r="I24" s="5"/>
      <c r="J24" s="5"/>
      <c r="K24" s="5"/>
      <c r="L24" s="5"/>
      <c r="M24" s="5"/>
    </row>
    <row r="25" spans="1:14" x14ac:dyDescent="0.3">
      <c r="A25" s="5"/>
      <c r="B25" s="5"/>
      <c r="C25" s="5"/>
      <c r="D25" s="5"/>
      <c r="E25" s="5"/>
      <c r="F25" s="5"/>
      <c r="G25" s="16"/>
      <c r="H25" s="5"/>
      <c r="I25" s="5"/>
      <c r="J25" s="5"/>
      <c r="K25" s="5"/>
      <c r="L25" s="5"/>
      <c r="M25" s="5"/>
    </row>
    <row r="26" spans="1:14" x14ac:dyDescent="0.3">
      <c r="A26" s="5"/>
      <c r="B26" s="5"/>
      <c r="C26" s="5"/>
      <c r="D26" s="5"/>
      <c r="E26" s="5"/>
      <c r="F26" s="5"/>
      <c r="G26" s="16"/>
      <c r="H26" s="5"/>
      <c r="I26" s="5"/>
      <c r="J26" s="5"/>
      <c r="K26" s="5"/>
      <c r="L26" s="5"/>
      <c r="M26" s="5"/>
    </row>
    <row r="27" spans="1:14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4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Graphiques</vt:lpstr>
      </vt:variant>
      <vt:variant>
        <vt:i4>4</vt:i4>
      </vt:variant>
    </vt:vector>
  </HeadingPairs>
  <TitlesOfParts>
    <vt:vector size="6" baseType="lpstr">
      <vt:lpstr>Feuil2</vt:lpstr>
      <vt:lpstr>Feuil1</vt:lpstr>
      <vt:lpstr>v1 = 6,52</vt:lpstr>
      <vt:lpstr>V2 = 4,26</vt:lpstr>
      <vt:lpstr>v = 3,52</vt:lpstr>
      <vt:lpstr>Graphique4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PEZARD Leo</dc:creator>
  <cp:lastModifiedBy>PEZARD Leo</cp:lastModifiedBy>
  <dcterms:created xsi:type="dcterms:W3CDTF">2025-03-11T13:06:56Z</dcterms:created>
  <dcterms:modified xsi:type="dcterms:W3CDTF">2025-03-11T17:07:51Z</dcterms:modified>
</cp:coreProperties>
</file>